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172.30.0.168\sismam\SISMAM\02. LICENCIAMENTO AMBIENTAL\10. FCE\"/>
    </mc:Choice>
  </mc:AlternateContent>
  <xr:revisionPtr revIDLastSave="0" documentId="13_ncr:1_{2177496F-B9D2-4332-8DBC-23C6AEB89D97}" xr6:coauthVersionLast="47" xr6:coauthVersionMax="47" xr10:uidLastSave="{00000000-0000-0000-0000-000000000000}"/>
  <workbookProtection workbookAlgorithmName="SHA-512" workbookHashValue="Ry20ut+sgYHug87SwFjyHtiZkNRCs8Kp7bO8ynSMDtIc+HQgSXZooJLn4Dy43sx9Ewcy/GblQeARQhvcdbDtSA==" workbookSaltValue="TL9Id89BlH3uHOiHYXVK+A==" workbookSpinCount="100000" lockStructure="1"/>
  <bookViews>
    <workbookView xWindow="-120" yWindow="-120" windowWidth="29040" windowHeight="15990" tabRatio="979" xr2:uid="{E51F8076-6AD0-4E27-93C0-BFBAC3AF7AE2}"/>
  </bookViews>
  <sheets>
    <sheet name="Introdução" sheetId="54" r:id="rId1"/>
    <sheet name="TELA 1" sheetId="16" r:id="rId2"/>
    <sheet name="TELA 2" sheetId="18" r:id="rId3"/>
    <sheet name="Documentos gerais" sheetId="41" state="hidden" r:id="rId4"/>
    <sheet name="auxiliar" sheetId="39" state="hidden" r:id="rId5"/>
    <sheet name="municipal" sheetId="48" state="hidden" r:id="rId6"/>
    <sheet name="TELA 3" sheetId="44" r:id="rId7"/>
    <sheet name="Tela 4 - LAS Cadastro" sheetId="33" r:id="rId8"/>
    <sheet name="Tela 5 - LAS RAS" sheetId="50" r:id="rId9"/>
    <sheet name="Tela 6 - LA" sheetId="36" r:id="rId10"/>
    <sheet name="Tela 7 - Renovação" sheetId="47" r:id="rId11"/>
    <sheet name="Tela 8 - Transporte" sheetId="56" r:id="rId12"/>
    <sheet name="Tela 10 - Dispensa" sheetId="52" r:id="rId13"/>
    <sheet name="Tela 11- Adicionais" sheetId="55" r:id="rId14"/>
    <sheet name="DN217" sheetId="38" state="hidden" r:id="rId15"/>
    <sheet name="auxdisp" sheetId="53" state="hidden" r:id="rId16"/>
  </sheets>
  <externalReferences>
    <externalReference r:id="rId17"/>
  </externalReferences>
  <definedNames>
    <definedName name="_xlnm._FilterDatabase" localSheetId="14" hidden="1">'DN217'!$A$22:$AH$260</definedName>
    <definedName name="_xlnm._FilterDatabase" localSheetId="3" hidden="1">'Documentos gerais'!$A$10:$AZ$197</definedName>
    <definedName name="_xlnm._FilterDatabase" localSheetId="5" hidden="1">municipal!$A$13:$K$147</definedName>
    <definedName name="_xlnm._FilterDatabase" localSheetId="7" hidden="1">'Tela 4 - LAS Cadastro'!$U$173:$AI$1026</definedName>
    <definedName name="_xlnm._FilterDatabase" localSheetId="11" hidden="1">'Tela 8 - Transporte'!$U$119:$AI$972</definedName>
    <definedName name="alternativa" localSheetId="4">#REF!</definedName>
    <definedName name="alternativa" localSheetId="0">#REF!</definedName>
    <definedName name="alternativa" localSheetId="12">#REF!</definedName>
    <definedName name="alternativa" localSheetId="7">#REF!</definedName>
    <definedName name="alternativa" localSheetId="8">#REF!</definedName>
    <definedName name="alternativa" localSheetId="9">#REF!</definedName>
    <definedName name="alternativa" localSheetId="10">#REF!</definedName>
    <definedName name="alternativa" localSheetId="11">#REF!</definedName>
    <definedName name="alternativa">#REF!</definedName>
    <definedName name="_xlnm.Print_Area" localSheetId="0">Introdução!$B$2:$Q$35</definedName>
    <definedName name="_xlnm.Print_Area" localSheetId="1">'TELA 1'!$B$2:$R$98</definedName>
    <definedName name="_xlnm.Print_Area" localSheetId="12">'Tela 10 - Dispensa'!$B$2:$AJ$69</definedName>
    <definedName name="_xlnm.Print_Area" localSheetId="13">'Tela 11- Adicionais'!$B$2:$AJ$34</definedName>
    <definedName name="_xlnm.Print_Area" localSheetId="2">'TELA 2'!$B$2:$AD$63</definedName>
    <definedName name="_xlnm.Print_Area" localSheetId="6">'TELA 3'!$B$2:$AI$93</definedName>
    <definedName name="_xlnm.Print_Area" localSheetId="7">'Tela 4 - LAS Cadastro'!$B$2:$AJ$168</definedName>
    <definedName name="_xlnm.Print_Area" localSheetId="8">'Tela 5 - LAS RAS'!$B$2:$AJ$164</definedName>
    <definedName name="_xlnm.Print_Area" localSheetId="9">'Tela 6 - LA'!$B$2:$AJ$191</definedName>
    <definedName name="_xlnm.Print_Area" localSheetId="10">'Tela 7 - Renovação'!$B$2:$AJ$173</definedName>
    <definedName name="_xlnm.Print_Area" localSheetId="11">'Tela 8 - Transporte'!$B$2:$AJ$114</definedName>
    <definedName name="CL_1" localSheetId="4">auxiliar!$D$31:$D$33</definedName>
    <definedName name="CL_1" localSheetId="0">#REF!</definedName>
    <definedName name="CL_1" localSheetId="12">#REF!</definedName>
    <definedName name="CL_1" localSheetId="8">#REF!</definedName>
    <definedName name="CL_1" localSheetId="10">#REF!</definedName>
    <definedName name="CL_1" localSheetId="11">#REF!</definedName>
    <definedName name="CL_1">#REF!</definedName>
    <definedName name="CL_2" localSheetId="4">auxiliar!$E$31:$E$33</definedName>
    <definedName name="CL_2" localSheetId="0">#REF!</definedName>
    <definedName name="CL_2" localSheetId="12">#REF!</definedName>
    <definedName name="CL_2" localSheetId="8">#REF!</definedName>
    <definedName name="CL_2" localSheetId="10">#REF!</definedName>
    <definedName name="CL_2" localSheetId="11">#REF!</definedName>
    <definedName name="CL_2">#REF!</definedName>
    <definedName name="CL_3" localSheetId="4">auxiliar!$F$31:$F$33</definedName>
    <definedName name="CL_3" localSheetId="0">#REF!</definedName>
    <definedName name="CL_3" localSheetId="12">#REF!</definedName>
    <definedName name="CL_3" localSheetId="8">#REF!</definedName>
    <definedName name="CL_3" localSheetId="10">#REF!</definedName>
    <definedName name="CL_3" localSheetId="11">#REF!</definedName>
    <definedName name="CL_3">#REF!</definedName>
    <definedName name="CL_4" localSheetId="4">auxiliar!$G$31:$G$33</definedName>
    <definedName name="CL_4" localSheetId="0">#REF!</definedName>
    <definedName name="CL_4" localSheetId="12">#REF!</definedName>
    <definedName name="CL_4" localSheetId="8">#REF!</definedName>
    <definedName name="CL_4" localSheetId="10">#REF!</definedName>
    <definedName name="CL_4" localSheetId="11">#REF!</definedName>
    <definedName name="CL_4">#REF!</definedName>
    <definedName name="CL_5" localSheetId="4">auxiliar!$H$31:$H$33</definedName>
    <definedName name="CL_5" localSheetId="0">#REF!</definedName>
    <definedName name="CL_5" localSheetId="12">#REF!</definedName>
    <definedName name="CL_5" localSheetId="8">#REF!</definedName>
    <definedName name="CL_5" localSheetId="10">#REF!</definedName>
    <definedName name="CL_5" localSheetId="11">#REF!</definedName>
    <definedName name="CL_5">#REF!</definedName>
    <definedName name="CL_6" localSheetId="4">auxiliar!$I$31:$I$33</definedName>
    <definedName name="CL_6" localSheetId="0">#REF!</definedName>
    <definedName name="CL_6" localSheetId="12">#REF!</definedName>
    <definedName name="CL_6" localSheetId="8">#REF!</definedName>
    <definedName name="CL_6" localSheetId="10">#REF!</definedName>
    <definedName name="CL_6" localSheetId="11">#REF!</definedName>
    <definedName name="CL_6">#REF!</definedName>
    <definedName name="d" localSheetId="4">#REF!</definedName>
    <definedName name="d" localSheetId="0">#REF!</definedName>
    <definedName name="d" localSheetId="12">#REF!</definedName>
    <definedName name="d" localSheetId="7">#REF!</definedName>
    <definedName name="d" localSheetId="8">#REF!</definedName>
    <definedName name="d" localSheetId="9">#REF!</definedName>
    <definedName name="d" localSheetId="10">#REF!</definedName>
    <definedName name="d" localSheetId="11">#REF!</definedName>
    <definedName name="d">#REF!</definedName>
    <definedName name="Escolher" localSheetId="4">#REF!</definedName>
    <definedName name="Escolher" localSheetId="0">#REF!</definedName>
    <definedName name="Escolher" localSheetId="12">#REF!</definedName>
    <definedName name="Escolher" localSheetId="7">#REF!</definedName>
    <definedName name="Escolher" localSheetId="8">#REF!</definedName>
    <definedName name="Escolher" localSheetId="9">#REF!</definedName>
    <definedName name="Escolher" localSheetId="10">#REF!</definedName>
    <definedName name="Escolher" localSheetId="11">#REF!</definedName>
    <definedName name="Escolher">#REF!</definedName>
    <definedName name="FL_0" localSheetId="4">auxiliar!$D$31:$I$31</definedName>
    <definedName name="FL_0" localSheetId="0">#REF!</definedName>
    <definedName name="FL_0" localSheetId="12">#REF!</definedName>
    <definedName name="FL_0" localSheetId="8">#REF!</definedName>
    <definedName name="FL_0" localSheetId="10">#REF!</definedName>
    <definedName name="FL_0" localSheetId="11">#REF!</definedName>
    <definedName name="FL_0">#REF!</definedName>
    <definedName name="FL_1" localSheetId="4">auxiliar!$D$32:$I$32</definedName>
    <definedName name="FL_1" localSheetId="0">#REF!</definedName>
    <definedName name="FL_1" localSheetId="12">#REF!</definedName>
    <definedName name="FL_1" localSheetId="8">#REF!</definedName>
    <definedName name="FL_1" localSheetId="10">#REF!</definedName>
    <definedName name="FL_1" localSheetId="11">#REF!</definedName>
    <definedName name="FL_1">#REF!</definedName>
    <definedName name="FL_2" localSheetId="4">auxiliar!$D$33:$I$33</definedName>
    <definedName name="FL_2" localSheetId="0">#REF!</definedName>
    <definedName name="FL_2" localSheetId="12">#REF!</definedName>
    <definedName name="FL_2" localSheetId="8">#REF!</definedName>
    <definedName name="FL_2" localSheetId="10">#REF!</definedName>
    <definedName name="FL_2" localSheetId="11">#REF!</definedName>
    <definedName name="FL_2">#REF!</definedName>
    <definedName name="FL0" localSheetId="4">auxiliar!$D$31:$I$31</definedName>
    <definedName name="FL0" localSheetId="0">#REF!</definedName>
    <definedName name="FL0" localSheetId="12">#REF!</definedName>
    <definedName name="FL0" localSheetId="8">#REF!</definedName>
    <definedName name="FL0" localSheetId="10">#REF!</definedName>
    <definedName name="FL0" localSheetId="11">#REF!</definedName>
    <definedName name="FL0">#REF!</definedName>
    <definedName name="laboratorio" localSheetId="4">'[1]Tela 3'!#REF!</definedName>
    <definedName name="laboratorio" localSheetId="0">'[1]Tela 3'!#REF!</definedName>
    <definedName name="laboratorio" localSheetId="12">'[1]Tela 3'!#REF!</definedName>
    <definedName name="laboratorio" localSheetId="7">'[1]Tela 3'!#REF!</definedName>
    <definedName name="laboratorio" localSheetId="8">'[1]Tela 3'!#REF!</definedName>
    <definedName name="laboratorio" localSheetId="9">'[1]Tela 3'!#REF!</definedName>
    <definedName name="laboratorio" localSheetId="10">'[1]Tela 3'!#REF!</definedName>
    <definedName name="laboratorio" localSheetId="11">'[1]Tela 3'!#REF!</definedName>
    <definedName name="laboratorio">'[1]Tela 3'!#REF!</definedName>
    <definedName name="motivo" localSheetId="4">#REF!</definedName>
    <definedName name="motivo" localSheetId="0">#REF!</definedName>
    <definedName name="motivo" localSheetId="12">'Tela 10 - Dispensa'!$B$70:$B$73</definedName>
    <definedName name="motivo" localSheetId="7">'Tela 4 - LAS Cadastro'!$B$178:$B$184</definedName>
    <definedName name="motivo" localSheetId="8">'Tela 5 - LAS RAS'!$B$174:$B$180</definedName>
    <definedName name="motivo" localSheetId="9">'Tela 6 - LA'!$B$201:$B$207</definedName>
    <definedName name="motivo" localSheetId="10">'Tela 7 - Renovação'!$B$183:$B$189</definedName>
    <definedName name="motivo" localSheetId="11">'Tela 8 - Transporte'!$B$124:$B$130</definedName>
    <definedName name="motivo">#REF!</definedName>
    <definedName name="opção" localSheetId="4">#REF!</definedName>
    <definedName name="opção" localSheetId="0">#REF!</definedName>
    <definedName name="opção" localSheetId="12">#REF!</definedName>
    <definedName name="opção" localSheetId="7">#REF!</definedName>
    <definedName name="opção" localSheetId="8">#REF!</definedName>
    <definedName name="opção" localSheetId="9">#REF!</definedName>
    <definedName name="opção" localSheetId="10">#REF!</definedName>
    <definedName name="opção" localSheetId="11">#REF!</definedName>
    <definedName name="opção">#REF!</definedName>
    <definedName name="sanitario">'[1]Tela 2'!$C$64:$C$68</definedName>
    <definedName name="um" localSheetId="4">auxiliar!$D$31:$D$33</definedName>
    <definedName name="um" localSheetId="0">#REF!</definedName>
    <definedName name="um" localSheetId="12">#REF!</definedName>
    <definedName name="um" localSheetId="8">#REF!</definedName>
    <definedName name="um" localSheetId="10">#REF!</definedName>
    <definedName name="um" localSheetId="11">#REF!</definedName>
    <definedName name="um">#REF!</definedName>
    <definedName name="UPGRH">'[1]Tela 2'!$C$77:$C$120</definedName>
    <definedName name="zero" localSheetId="4">auxiliar!$D$31:$I$31</definedName>
    <definedName name="zero" localSheetId="0">#REF!</definedName>
    <definedName name="zero" localSheetId="12">#REF!</definedName>
    <definedName name="zero" localSheetId="8">#REF!</definedName>
    <definedName name="zero" localSheetId="10">#REF!</definedName>
    <definedName name="zero" localSheetId="11">#REF!</definedName>
    <definedName name="zero">#REF!</definedName>
  </definedNames>
  <calcPr calcId="181029" iterate="1" iterateCount="10"/>
</workbook>
</file>

<file path=xl/calcChain.xml><?xml version="1.0" encoding="utf-8"?>
<calcChain xmlns="http://schemas.openxmlformats.org/spreadsheetml/2006/main">
  <c r="AA249" i="38" l="1"/>
  <c r="AB249" i="38"/>
  <c r="AC249" i="38"/>
  <c r="H249" i="38"/>
  <c r="G249" i="38"/>
  <c r="F249" i="38"/>
  <c r="B34" i="53"/>
  <c r="B33" i="53"/>
  <c r="B39" i="53" l="1"/>
  <c r="C175" i="36"/>
  <c r="C148" i="50"/>
  <c r="C144" i="50"/>
  <c r="C136" i="33"/>
  <c r="C148" i="33"/>
  <c r="C152" i="33"/>
  <c r="H82" i="16"/>
  <c r="H76" i="16"/>
  <c r="D4" i="41"/>
  <c r="C171" i="36"/>
  <c r="C163" i="47"/>
  <c r="C158" i="47"/>
  <c r="O84" i="47"/>
  <c r="AB82" i="47"/>
  <c r="I82" i="47"/>
  <c r="O94" i="36"/>
  <c r="AB92" i="36"/>
  <c r="I92" i="36"/>
  <c r="O92" i="50"/>
  <c r="O95" i="33"/>
  <c r="I90" i="50"/>
  <c r="I93" i="33"/>
  <c r="AB90" i="50"/>
  <c r="AB93" i="33"/>
  <c r="W2" i="38"/>
  <c r="AD2" i="38" s="1"/>
  <c r="AF32" i="44" s="1"/>
  <c r="AC11" i="38"/>
  <c r="AC10" i="38"/>
  <c r="W10" i="38"/>
  <c r="AC9" i="38"/>
  <c r="AC8" i="38"/>
  <c r="W8" i="38"/>
  <c r="AC7" i="38"/>
  <c r="AC6" i="38"/>
  <c r="W6" i="38"/>
  <c r="AC5" i="38"/>
  <c r="AC4" i="38"/>
  <c r="W4" i="38"/>
  <c r="AC3" i="38"/>
  <c r="AC2" i="38"/>
  <c r="X2" i="38"/>
  <c r="H32" i="44" s="1"/>
  <c r="J36" i="44"/>
  <c r="S36" i="44" s="1"/>
  <c r="T39" i="44"/>
  <c r="AA39" i="44" s="1"/>
  <c r="I21" i="55"/>
  <c r="C143" i="33"/>
  <c r="Y36" i="52"/>
  <c r="C36" i="52"/>
  <c r="B10" i="53" s="1"/>
  <c r="G44" i="39"/>
  <c r="G45" i="39" s="1"/>
  <c r="V15" i="16"/>
  <c r="BB3" i="41"/>
  <c r="BB4" i="41"/>
  <c r="BB5" i="41"/>
  <c r="BB6" i="41"/>
  <c r="BB7" i="41"/>
  <c r="BB2" i="41"/>
  <c r="AR2" i="41"/>
  <c r="AR3" i="41"/>
  <c r="AR4" i="41"/>
  <c r="AR5" i="41"/>
  <c r="V6" i="16"/>
  <c r="O24" i="16"/>
  <c r="BB8" i="41"/>
  <c r="BB9" i="41" s="1"/>
  <c r="AR6" i="41"/>
  <c r="AR7" i="41" s="1"/>
  <c r="D20" i="16" s="1"/>
  <c r="H21" i="41"/>
  <c r="W8" i="41"/>
  <c r="I58" i="41"/>
  <c r="H47" i="41"/>
  <c r="H17" i="41"/>
  <c r="W7" i="41"/>
  <c r="X62" i="41"/>
  <c r="Y62" i="41" s="1"/>
  <c r="X27" i="41"/>
  <c r="W5" i="41"/>
  <c r="N2" i="41"/>
  <c r="Q2" i="41" s="1"/>
  <c r="M19" i="33"/>
  <c r="Y81" i="44"/>
  <c r="E2" i="41" s="1"/>
  <c r="AS14" i="41"/>
  <c r="AS11" i="41" s="1"/>
  <c r="AS12" i="41"/>
  <c r="AS17" i="41"/>
  <c r="AS16" i="41"/>
  <c r="AS15" i="41"/>
  <c r="AS13" i="41"/>
  <c r="AE10" i="41"/>
  <c r="J36" i="41"/>
  <c r="J32" i="41"/>
  <c r="J22" i="41"/>
  <c r="I32" i="41"/>
  <c r="I22" i="41"/>
  <c r="H22" i="41"/>
  <c r="H32" i="41"/>
  <c r="AL7" i="41"/>
  <c r="AL6" i="41"/>
  <c r="W4" i="41"/>
  <c r="Q57" i="44"/>
  <c r="Q54" i="44"/>
  <c r="C134" i="50"/>
  <c r="X66" i="41"/>
  <c r="Y66" i="41" s="1"/>
  <c r="X65" i="41"/>
  <c r="Y65" i="41" s="1"/>
  <c r="X64" i="41"/>
  <c r="Y64" i="41" s="1"/>
  <c r="X63" i="41"/>
  <c r="Y63" i="41" s="1"/>
  <c r="I4" i="38"/>
  <c r="E240" i="38" s="1"/>
  <c r="W3" i="41"/>
  <c r="N3" i="41"/>
  <c r="M3" i="41" s="1"/>
  <c r="C9" i="53"/>
  <c r="L27" i="53"/>
  <c r="L25" i="53"/>
  <c r="AA204" i="38"/>
  <c r="AB204" i="38"/>
  <c r="AC204" i="38"/>
  <c r="X43" i="41"/>
  <c r="W2" i="41"/>
  <c r="C103" i="56"/>
  <c r="O33" i="16"/>
  <c r="B5" i="39" s="1"/>
  <c r="AN2" i="41"/>
  <c r="AN7" i="41" s="1"/>
  <c r="AN8" i="41" s="1"/>
  <c r="H23" i="41" s="1"/>
  <c r="AN3" i="41"/>
  <c r="Y46" i="33"/>
  <c r="C52" i="47"/>
  <c r="C50" i="47"/>
  <c r="C48" i="47"/>
  <c r="C46" i="47"/>
  <c r="C44" i="47"/>
  <c r="AB53" i="47"/>
  <c r="AB52" i="47"/>
  <c r="AB51" i="47"/>
  <c r="AB50" i="47"/>
  <c r="AB49" i="47"/>
  <c r="AB48" i="47"/>
  <c r="AB47" i="47"/>
  <c r="AB46" i="47"/>
  <c r="AB45" i="47"/>
  <c r="AB44" i="47"/>
  <c r="AB46" i="36"/>
  <c r="AB46" i="50"/>
  <c r="AB52" i="36"/>
  <c r="AB51" i="36"/>
  <c r="C51" i="36"/>
  <c r="AB50" i="36"/>
  <c r="AB49" i="36"/>
  <c r="C49" i="36"/>
  <c r="AB48" i="36"/>
  <c r="AB47" i="36"/>
  <c r="C47" i="36"/>
  <c r="AB45" i="36"/>
  <c r="C45" i="36"/>
  <c r="AB44" i="36"/>
  <c r="AB43" i="36"/>
  <c r="C43" i="36"/>
  <c r="Y43" i="33"/>
  <c r="AB43" i="50"/>
  <c r="F33" i="52"/>
  <c r="C33" i="52"/>
  <c r="AU4" i="41"/>
  <c r="K47" i="41"/>
  <c r="J47" i="41"/>
  <c r="I47" i="41"/>
  <c r="H16" i="41"/>
  <c r="K12" i="41"/>
  <c r="J12" i="41"/>
  <c r="I12" i="41"/>
  <c r="H12" i="41"/>
  <c r="W6" i="41"/>
  <c r="Q63" i="44"/>
  <c r="Q60" i="44"/>
  <c r="I17" i="41"/>
  <c r="E6" i="39"/>
  <c r="B60" i="41"/>
  <c r="O70" i="16"/>
  <c r="O67" i="16"/>
  <c r="B12" i="39" s="1"/>
  <c r="O93" i="16"/>
  <c r="B14" i="39" s="1"/>
  <c r="E5" i="39"/>
  <c r="E4" i="39"/>
  <c r="E3" i="39"/>
  <c r="D46" i="39" s="1"/>
  <c r="B18" i="53"/>
  <c r="B50" i="53"/>
  <c r="AO3" i="41"/>
  <c r="I24" i="41" s="1"/>
  <c r="AO2" i="41"/>
  <c r="H24" i="41" s="1"/>
  <c r="AL5" i="41"/>
  <c r="AL4" i="41"/>
  <c r="AL3" i="41"/>
  <c r="AL2" i="41"/>
  <c r="B49" i="53"/>
  <c r="B51" i="53" s="1"/>
  <c r="J28" i="53"/>
  <c r="K28" i="53"/>
  <c r="L26" i="53"/>
  <c r="G20" i="33"/>
  <c r="B115" i="39" s="1"/>
  <c r="AE22" i="33"/>
  <c r="D75" i="53"/>
  <c r="D64" i="53"/>
  <c r="D65" i="53"/>
  <c r="D66" i="53"/>
  <c r="D67" i="53"/>
  <c r="D68" i="53"/>
  <c r="D63" i="53"/>
  <c r="Y37" i="52"/>
  <c r="Y38" i="52"/>
  <c r="Y39" i="52"/>
  <c r="Y40" i="52"/>
  <c r="Y41" i="52"/>
  <c r="Y42" i="52"/>
  <c r="Y43" i="52"/>
  <c r="Y44" i="52"/>
  <c r="Y45" i="52"/>
  <c r="C44" i="52"/>
  <c r="B14" i="53" s="1"/>
  <c r="C42" i="52"/>
  <c r="B13" i="53" s="1"/>
  <c r="C40" i="52"/>
  <c r="B12" i="53" s="1"/>
  <c r="C38" i="52"/>
  <c r="L32" i="53"/>
  <c r="B37" i="53" s="1"/>
  <c r="L31" i="53"/>
  <c r="B3" i="48"/>
  <c r="W23" i="47"/>
  <c r="R25" i="47"/>
  <c r="G25" i="47"/>
  <c r="H24" i="47"/>
  <c r="H23" i="47"/>
  <c r="AE22" i="47"/>
  <c r="G22" i="47"/>
  <c r="J21" i="47"/>
  <c r="G20" i="47"/>
  <c r="R25" i="36"/>
  <c r="G25" i="36"/>
  <c r="AG24" i="36"/>
  <c r="V24" i="36"/>
  <c r="M24" i="36"/>
  <c r="H24" i="36"/>
  <c r="W23" i="36"/>
  <c r="H23" i="36"/>
  <c r="AE22" i="36"/>
  <c r="G22" i="36"/>
  <c r="J21" i="36"/>
  <c r="G20" i="36"/>
  <c r="M19" i="36"/>
  <c r="R25" i="50"/>
  <c r="G25" i="50"/>
  <c r="H24" i="50"/>
  <c r="W23" i="50"/>
  <c r="H23" i="50"/>
  <c r="AE22" i="50"/>
  <c r="G22" i="50"/>
  <c r="J21" i="50"/>
  <c r="G20" i="50"/>
  <c r="M19" i="50"/>
  <c r="R25" i="33"/>
  <c r="G25" i="33"/>
  <c r="B116" i="39"/>
  <c r="H24" i="33"/>
  <c r="H23" i="33"/>
  <c r="W23" i="33"/>
  <c r="G22" i="33"/>
  <c r="J21" i="33"/>
  <c r="B114" i="39"/>
  <c r="S16" i="18"/>
  <c r="S8" i="18"/>
  <c r="J43" i="41"/>
  <c r="J42" i="41"/>
  <c r="J41" i="41"/>
  <c r="J40" i="41"/>
  <c r="J39" i="41"/>
  <c r="J38" i="41"/>
  <c r="I38" i="41"/>
  <c r="I43" i="41"/>
  <c r="I42" i="41"/>
  <c r="I41" i="41"/>
  <c r="I40" i="41"/>
  <c r="I39" i="41"/>
  <c r="J37" i="41"/>
  <c r="I37" i="41"/>
  <c r="J35" i="41"/>
  <c r="I35" i="41"/>
  <c r="I26" i="41"/>
  <c r="H26" i="41"/>
  <c r="I27" i="41"/>
  <c r="I30" i="41"/>
  <c r="I21" i="41"/>
  <c r="K16" i="41"/>
  <c r="K15" i="41"/>
  <c r="J16" i="41"/>
  <c r="I16" i="41"/>
  <c r="J17" i="41"/>
  <c r="J21" i="41"/>
  <c r="H30" i="41"/>
  <c r="J30" i="41"/>
  <c r="H27" i="41"/>
  <c r="J27" i="41"/>
  <c r="J26" i="41"/>
  <c r="J15" i="41"/>
  <c r="I15" i="41"/>
  <c r="H15" i="41"/>
  <c r="C166" i="36"/>
  <c r="C140" i="50"/>
  <c r="U121" i="50"/>
  <c r="U120" i="50"/>
  <c r="U119" i="50"/>
  <c r="U118" i="50"/>
  <c r="X83" i="50"/>
  <c r="AB52" i="50"/>
  <c r="AB51" i="50"/>
  <c r="C51" i="50"/>
  <c r="AB50" i="50"/>
  <c r="AB49" i="50"/>
  <c r="C49" i="50"/>
  <c r="AB48" i="50"/>
  <c r="AB47" i="50"/>
  <c r="C47" i="50"/>
  <c r="AB45" i="50"/>
  <c r="C45" i="50"/>
  <c r="AB44" i="50"/>
  <c r="C43" i="50"/>
  <c r="Y52" i="33"/>
  <c r="C51" i="33"/>
  <c r="C49" i="33"/>
  <c r="C47" i="33"/>
  <c r="C45" i="33"/>
  <c r="C43" i="33"/>
  <c r="F3" i="48"/>
  <c r="F4" i="48" s="1"/>
  <c r="E3" i="48"/>
  <c r="D3" i="48"/>
  <c r="C3" i="48"/>
  <c r="X75" i="47"/>
  <c r="I3" i="38"/>
  <c r="I5" i="38"/>
  <c r="I7" i="38"/>
  <c r="I9" i="38"/>
  <c r="I11" i="38"/>
  <c r="Y44" i="33"/>
  <c r="Y47" i="33"/>
  <c r="Y45" i="33"/>
  <c r="Y51" i="33"/>
  <c r="Y50" i="33"/>
  <c r="Y49" i="33"/>
  <c r="Y48" i="33"/>
  <c r="I2" i="38"/>
  <c r="D249" i="38" s="1"/>
  <c r="H7" i="39"/>
  <c r="H6" i="39"/>
  <c r="H5" i="39"/>
  <c r="H4" i="39"/>
  <c r="H3" i="39"/>
  <c r="O96" i="16"/>
  <c r="B15" i="39" s="1"/>
  <c r="I10" i="38"/>
  <c r="H204" i="38" s="1"/>
  <c r="I8" i="38"/>
  <c r="G204" i="38" s="1"/>
  <c r="I6" i="38"/>
  <c r="F141" i="38" s="1"/>
  <c r="H57" i="38"/>
  <c r="E45" i="39"/>
  <c r="N6" i="41"/>
  <c r="M6" i="41" s="1"/>
  <c r="N5" i="41"/>
  <c r="M5" i="41" s="1"/>
  <c r="N4" i="41"/>
  <c r="Z13" i="41" s="1"/>
  <c r="AA13" i="41" s="1"/>
  <c r="C10" i="38"/>
  <c r="X10" i="38" s="1"/>
  <c r="C8" i="38"/>
  <c r="X8" i="38" s="1"/>
  <c r="C6" i="38"/>
  <c r="AB7" i="38" s="1"/>
  <c r="C4" i="38"/>
  <c r="H4" i="38" s="1"/>
  <c r="T10" i="44" s="1"/>
  <c r="T45" i="33" s="1"/>
  <c r="C2" i="38"/>
  <c r="D2" i="38" s="1"/>
  <c r="H8" i="44" s="1"/>
  <c r="C43" i="44"/>
  <c r="C44" i="44"/>
  <c r="C42" i="44"/>
  <c r="AB10" i="38"/>
  <c r="J10" i="38"/>
  <c r="AC16" i="44" s="1"/>
  <c r="AG51" i="50" s="1"/>
  <c r="D10" i="38"/>
  <c r="H16" i="44" s="1"/>
  <c r="H44" i="52" s="1"/>
  <c r="W62" i="41"/>
  <c r="W66" i="41"/>
  <c r="Z23" i="41"/>
  <c r="AA23" i="41" s="1"/>
  <c r="Z33" i="41"/>
  <c r="AA33" i="41" s="1"/>
  <c r="Z21" i="41"/>
  <c r="AA21" i="41"/>
  <c r="Z27" i="41"/>
  <c r="AA27" i="41" s="1"/>
  <c r="Z15" i="41"/>
  <c r="AA15" i="41" s="1"/>
  <c r="Z11" i="41"/>
  <c r="AA11" i="41" s="1"/>
  <c r="AV6" i="41"/>
  <c r="AW6" i="41" s="1"/>
  <c r="AB6" i="41"/>
  <c r="AC6" i="41" s="1"/>
  <c r="V6" i="41"/>
  <c r="AK6" i="41"/>
  <c r="AF6" i="41"/>
  <c r="AG6" i="41" s="1"/>
  <c r="AK5" i="41"/>
  <c r="AB5" i="41"/>
  <c r="AC5" i="41" s="1"/>
  <c r="O6" i="41"/>
  <c r="P6" i="41" s="1"/>
  <c r="T6" i="41"/>
  <c r="U6" i="41" s="1"/>
  <c r="S6" i="41"/>
  <c r="O5" i="41"/>
  <c r="P5" i="41" s="1"/>
  <c r="T5" i="41"/>
  <c r="U5" i="41" s="1"/>
  <c r="S5" i="41"/>
  <c r="R5" i="41"/>
  <c r="R2" i="41"/>
  <c r="R6" i="41"/>
  <c r="Q6" i="41"/>
  <c r="O53" i="16"/>
  <c r="B11" i="39" s="1"/>
  <c r="O50" i="16"/>
  <c r="O47" i="16"/>
  <c r="B9" i="39" s="1"/>
  <c r="O44" i="16"/>
  <c r="B8" i="39" s="1"/>
  <c r="O41" i="16"/>
  <c r="B7" i="39" s="1"/>
  <c r="O38" i="16"/>
  <c r="O28" i="16"/>
  <c r="B4" i="39" s="1"/>
  <c r="B3" i="39"/>
  <c r="AC260" i="38"/>
  <c r="AB260" i="38"/>
  <c r="AA260" i="38"/>
  <c r="AC259" i="38"/>
  <c r="AB259" i="38"/>
  <c r="AA259" i="38"/>
  <c r="H259" i="38"/>
  <c r="AC258" i="38"/>
  <c r="AB258" i="38"/>
  <c r="AA258" i="38"/>
  <c r="AC257" i="38"/>
  <c r="H257" i="38"/>
  <c r="AB257" i="38"/>
  <c r="AA257" i="38"/>
  <c r="AC256" i="38"/>
  <c r="AB256" i="38"/>
  <c r="AA256" i="38"/>
  <c r="H256" i="38"/>
  <c r="AC255" i="38"/>
  <c r="AB255" i="38"/>
  <c r="AA255" i="38"/>
  <c r="H255" i="38"/>
  <c r="AC254" i="38"/>
  <c r="AB254" i="38"/>
  <c r="AA254" i="38"/>
  <c r="AC253" i="38"/>
  <c r="H253" i="38"/>
  <c r="AB253" i="38"/>
  <c r="AA253" i="38"/>
  <c r="AC252" i="38"/>
  <c r="AB252" i="38"/>
  <c r="AA252" i="38"/>
  <c r="H252" i="38"/>
  <c r="AC251" i="38"/>
  <c r="AB251" i="38"/>
  <c r="AA251" i="38"/>
  <c r="AC250" i="38"/>
  <c r="AB250" i="38"/>
  <c r="AA250" i="38"/>
  <c r="H250" i="38"/>
  <c r="G250" i="38"/>
  <c r="AC248" i="38"/>
  <c r="AB248" i="38"/>
  <c r="AA248" i="38"/>
  <c r="H248" i="38"/>
  <c r="AC247" i="38"/>
  <c r="H247" i="38"/>
  <c r="AB247" i="38"/>
  <c r="AA247" i="38"/>
  <c r="AC246" i="38"/>
  <c r="AB246" i="38"/>
  <c r="AA246" i="38"/>
  <c r="AC245" i="38"/>
  <c r="AB245" i="38"/>
  <c r="AA245" i="38"/>
  <c r="AC244" i="38"/>
  <c r="AB244" i="38"/>
  <c r="AA244" i="38"/>
  <c r="H244" i="38"/>
  <c r="AC243" i="38"/>
  <c r="AB243" i="38"/>
  <c r="AA243" i="38"/>
  <c r="AC242" i="38"/>
  <c r="H242" i="38"/>
  <c r="AB242" i="38"/>
  <c r="AA242" i="38"/>
  <c r="AC241" i="38"/>
  <c r="AB241" i="38"/>
  <c r="AA241" i="38"/>
  <c r="H241" i="38"/>
  <c r="AC240" i="38"/>
  <c r="AB240" i="38"/>
  <c r="AA240" i="38"/>
  <c r="AC239" i="38"/>
  <c r="AB239" i="38"/>
  <c r="H239" i="38" s="1"/>
  <c r="AA239" i="38"/>
  <c r="AC238" i="38"/>
  <c r="AB238" i="38"/>
  <c r="AA238" i="38"/>
  <c r="AC237" i="38"/>
  <c r="AB237" i="38"/>
  <c r="AA237" i="38"/>
  <c r="AC236" i="38"/>
  <c r="AB236" i="38"/>
  <c r="AA236" i="38"/>
  <c r="AC235" i="38"/>
  <c r="AB235" i="38"/>
  <c r="AA235" i="38"/>
  <c r="AC234" i="38"/>
  <c r="AB234" i="38"/>
  <c r="H234" i="38"/>
  <c r="AA234" i="38"/>
  <c r="AC233" i="38"/>
  <c r="AB233" i="38"/>
  <c r="AA233" i="38"/>
  <c r="AC232" i="38"/>
  <c r="AB232" i="38"/>
  <c r="AA232" i="38"/>
  <c r="H232" i="38"/>
  <c r="AC231" i="38"/>
  <c r="AB231" i="38"/>
  <c r="AA231" i="38"/>
  <c r="AC230" i="38"/>
  <c r="AB230" i="38"/>
  <c r="AA230" i="38"/>
  <c r="H230" i="38"/>
  <c r="AC229" i="38"/>
  <c r="AB229" i="38"/>
  <c r="AA229" i="38"/>
  <c r="AC228" i="38"/>
  <c r="AB228" i="38"/>
  <c r="H228" i="38"/>
  <c r="AA228" i="38"/>
  <c r="AC227" i="38"/>
  <c r="AB227" i="38"/>
  <c r="H227" i="38"/>
  <c r="AA227" i="38"/>
  <c r="AC226" i="38"/>
  <c r="AB226" i="38"/>
  <c r="AA226" i="38"/>
  <c r="AC225" i="38"/>
  <c r="AB225" i="38"/>
  <c r="H225" i="38"/>
  <c r="AA225" i="38"/>
  <c r="AC224" i="38"/>
  <c r="AB224" i="38"/>
  <c r="AA224" i="38"/>
  <c r="H224" i="38"/>
  <c r="G224" i="38"/>
  <c r="AC223" i="38"/>
  <c r="AB223" i="38"/>
  <c r="H223" i="38"/>
  <c r="AA223" i="38"/>
  <c r="AC222" i="38"/>
  <c r="AB222" i="38"/>
  <c r="AA222" i="38"/>
  <c r="G222" i="38"/>
  <c r="AC221" i="38"/>
  <c r="AB221" i="38"/>
  <c r="AA221" i="38"/>
  <c r="H221" i="38"/>
  <c r="AC220" i="38"/>
  <c r="AB220" i="38"/>
  <c r="H220" i="38"/>
  <c r="AA220" i="38"/>
  <c r="AC219" i="38"/>
  <c r="AB219" i="38"/>
  <c r="H219" i="38"/>
  <c r="AA219" i="38"/>
  <c r="AC218" i="38"/>
  <c r="AB218" i="38"/>
  <c r="AA218" i="38"/>
  <c r="AC217" i="38"/>
  <c r="AB217" i="38"/>
  <c r="H217" i="38"/>
  <c r="AA217" i="38"/>
  <c r="AC216" i="38"/>
  <c r="AB216" i="38"/>
  <c r="H216" i="38"/>
  <c r="AA216" i="38"/>
  <c r="AC215" i="38"/>
  <c r="AB215" i="38"/>
  <c r="AA215" i="38"/>
  <c r="AC214" i="38"/>
  <c r="AB214" i="38"/>
  <c r="H214" i="38"/>
  <c r="AA214" i="38"/>
  <c r="AC213" i="38"/>
  <c r="AB213" i="38"/>
  <c r="AA213" i="38"/>
  <c r="H213" i="38"/>
  <c r="AC212" i="38"/>
  <c r="AB212" i="38"/>
  <c r="AA212" i="38"/>
  <c r="AC211" i="38"/>
  <c r="AB211" i="38"/>
  <c r="AA211" i="38"/>
  <c r="AC210" i="38"/>
  <c r="H210" i="38"/>
  <c r="AB210" i="38"/>
  <c r="AA210" i="38"/>
  <c r="AC209" i="38"/>
  <c r="H209" i="38"/>
  <c r="AB209" i="38"/>
  <c r="AA209" i="38"/>
  <c r="AC208" i="38"/>
  <c r="AB208" i="38"/>
  <c r="AA208" i="38"/>
  <c r="AC207" i="38"/>
  <c r="AB207" i="38"/>
  <c r="AA207" i="38"/>
  <c r="AC206" i="38"/>
  <c r="H206" i="38"/>
  <c r="AB206" i="38"/>
  <c r="AA206" i="38"/>
  <c r="AC205" i="38"/>
  <c r="AB205" i="38"/>
  <c r="AA205" i="38"/>
  <c r="AC203" i="38"/>
  <c r="AB203" i="38"/>
  <c r="AA203" i="38"/>
  <c r="AC202" i="38"/>
  <c r="AB202" i="38"/>
  <c r="H202" i="38"/>
  <c r="AA202" i="38"/>
  <c r="AC201" i="38"/>
  <c r="AB201" i="38"/>
  <c r="AA201" i="38"/>
  <c r="AC200" i="38"/>
  <c r="H200" i="38"/>
  <c r="AB200" i="38"/>
  <c r="AA200" i="38"/>
  <c r="AC199" i="38"/>
  <c r="AB199" i="38"/>
  <c r="AA199" i="38"/>
  <c r="AC198" i="38"/>
  <c r="AB198" i="38"/>
  <c r="AA198" i="38"/>
  <c r="H198" i="38"/>
  <c r="AC197" i="38"/>
  <c r="AB197" i="38"/>
  <c r="AA197" i="38"/>
  <c r="H197" i="38"/>
  <c r="AC196" i="38"/>
  <c r="AB196" i="38"/>
  <c r="AA196" i="38"/>
  <c r="AC195" i="38"/>
  <c r="AB195" i="38"/>
  <c r="AA195" i="38"/>
  <c r="AC194" i="38"/>
  <c r="AB194" i="38"/>
  <c r="AA194" i="38"/>
  <c r="AC193" i="38"/>
  <c r="AB193" i="38"/>
  <c r="AA193" i="38"/>
  <c r="G193" i="38"/>
  <c r="AC192" i="38"/>
  <c r="AB192" i="38"/>
  <c r="AA192" i="38"/>
  <c r="H192" i="38"/>
  <c r="AC191" i="38"/>
  <c r="AB191" i="38"/>
  <c r="AA191" i="38"/>
  <c r="G191" i="38"/>
  <c r="AC190" i="38"/>
  <c r="AB190" i="38"/>
  <c r="AA190" i="38"/>
  <c r="H190" i="38"/>
  <c r="AC189" i="38"/>
  <c r="AB189" i="38"/>
  <c r="AA189" i="38"/>
  <c r="G189" i="38"/>
  <c r="H189" i="38"/>
  <c r="AC188" i="38"/>
  <c r="AB188" i="38"/>
  <c r="H188" i="38"/>
  <c r="AA188" i="38"/>
  <c r="AC187" i="38"/>
  <c r="AB187" i="38"/>
  <c r="AA187" i="38"/>
  <c r="H187" i="38"/>
  <c r="AC186" i="38"/>
  <c r="AB186" i="38"/>
  <c r="H186" i="38"/>
  <c r="AA186" i="38"/>
  <c r="AC185" i="38"/>
  <c r="AB185" i="38"/>
  <c r="AA185" i="38"/>
  <c r="AC184" i="38"/>
  <c r="AB184" i="38"/>
  <c r="AA184" i="38"/>
  <c r="AC183" i="38"/>
  <c r="AB183" i="38"/>
  <c r="AA183" i="38"/>
  <c r="H183" i="38"/>
  <c r="AC182" i="38"/>
  <c r="AB182" i="38"/>
  <c r="AA182" i="38"/>
  <c r="H182" i="38"/>
  <c r="AC181" i="38"/>
  <c r="AB181" i="38"/>
  <c r="AA181" i="38"/>
  <c r="AC180" i="38"/>
  <c r="AB180" i="38"/>
  <c r="AA180" i="38"/>
  <c r="AC179" i="38"/>
  <c r="AB179" i="38"/>
  <c r="AA179" i="38"/>
  <c r="H179" i="38"/>
  <c r="AC178" i="38"/>
  <c r="AB178" i="38"/>
  <c r="H178" i="38"/>
  <c r="AA178" i="38"/>
  <c r="G178" i="38"/>
  <c r="AC177" i="38"/>
  <c r="AB177" i="38"/>
  <c r="AA177" i="38"/>
  <c r="G177" i="38"/>
  <c r="AC176" i="38"/>
  <c r="AB176" i="38"/>
  <c r="AA176" i="38"/>
  <c r="AC175" i="38"/>
  <c r="AB175" i="38"/>
  <c r="AA175" i="38"/>
  <c r="H175" i="38"/>
  <c r="AC174" i="38"/>
  <c r="AB174" i="38"/>
  <c r="AA174" i="38"/>
  <c r="AC173" i="38"/>
  <c r="AB173" i="38"/>
  <c r="H173" i="38"/>
  <c r="AA173" i="38"/>
  <c r="AC172" i="38"/>
  <c r="AB172" i="38"/>
  <c r="AA172" i="38"/>
  <c r="AC171" i="38"/>
  <c r="AB171" i="38"/>
  <c r="AA171" i="38"/>
  <c r="AC170" i="38"/>
  <c r="AB170" i="38"/>
  <c r="AA170" i="38"/>
  <c r="H170" i="38"/>
  <c r="AC169" i="38"/>
  <c r="AB169" i="38"/>
  <c r="AA169" i="38"/>
  <c r="H169" i="38"/>
  <c r="AC168" i="38"/>
  <c r="AB168" i="38"/>
  <c r="AA168" i="38"/>
  <c r="AC167" i="38"/>
  <c r="AB167" i="38"/>
  <c r="AA167" i="38"/>
  <c r="H167" i="38"/>
  <c r="G167" i="38"/>
  <c r="AC166" i="38"/>
  <c r="AB166" i="38"/>
  <c r="AA166" i="38"/>
  <c r="AC165" i="38"/>
  <c r="AB165" i="38"/>
  <c r="AA165" i="38"/>
  <c r="H165" i="38"/>
  <c r="G165" i="38"/>
  <c r="AC164" i="38"/>
  <c r="AB164" i="38"/>
  <c r="AA164" i="38"/>
  <c r="AC163" i="38"/>
  <c r="AB163" i="38"/>
  <c r="AA163" i="38"/>
  <c r="H163" i="38"/>
  <c r="G163" i="38"/>
  <c r="AC162" i="38"/>
  <c r="AB162" i="38"/>
  <c r="AA162" i="38"/>
  <c r="G162" i="38"/>
  <c r="AC161" i="38"/>
  <c r="AB161" i="38"/>
  <c r="AA161" i="38"/>
  <c r="H161" i="38"/>
  <c r="AC160" i="38"/>
  <c r="AB160" i="38"/>
  <c r="H160" i="38"/>
  <c r="AA160" i="38"/>
  <c r="AC159" i="38"/>
  <c r="H159" i="38"/>
  <c r="AB159" i="38"/>
  <c r="AA159" i="38"/>
  <c r="AC158" i="38"/>
  <c r="AB158" i="38"/>
  <c r="AA158" i="38"/>
  <c r="AC157" i="38"/>
  <c r="AB157" i="38"/>
  <c r="AA157" i="38"/>
  <c r="H157" i="38"/>
  <c r="AC156" i="38"/>
  <c r="AB156" i="38"/>
  <c r="H156" i="38"/>
  <c r="AA156" i="38"/>
  <c r="AC155" i="38"/>
  <c r="AB155" i="38"/>
  <c r="AA155" i="38"/>
  <c r="H155" i="38"/>
  <c r="AC154" i="38"/>
  <c r="AB154" i="38"/>
  <c r="AA154" i="38"/>
  <c r="H154" i="38"/>
  <c r="AC153" i="38"/>
  <c r="AB153" i="38"/>
  <c r="AA153" i="38"/>
  <c r="AC152" i="38"/>
  <c r="AB152" i="38"/>
  <c r="AA152" i="38"/>
  <c r="H152" i="38"/>
  <c r="AC151" i="38"/>
  <c r="AB151" i="38"/>
  <c r="AA151" i="38"/>
  <c r="AC150" i="38"/>
  <c r="AB150" i="38"/>
  <c r="AA150" i="38"/>
  <c r="AC149" i="38"/>
  <c r="AB149" i="38"/>
  <c r="AA149" i="38"/>
  <c r="G149" i="38"/>
  <c r="H149" i="38"/>
  <c r="AC148" i="38"/>
  <c r="H148" i="38"/>
  <c r="AB148" i="38"/>
  <c r="AA148" i="38"/>
  <c r="AC147" i="38"/>
  <c r="AB147" i="38"/>
  <c r="AA147" i="38"/>
  <c r="H147" i="38"/>
  <c r="AC146" i="38"/>
  <c r="AB146" i="38"/>
  <c r="AA146" i="38"/>
  <c r="H146" i="38"/>
  <c r="AC145" i="38"/>
  <c r="H145" i="38"/>
  <c r="AB145" i="38"/>
  <c r="AA145" i="38"/>
  <c r="AC144" i="38"/>
  <c r="H144" i="38"/>
  <c r="AB144" i="38"/>
  <c r="AA144" i="38"/>
  <c r="AC143" i="38"/>
  <c r="AB143" i="38"/>
  <c r="AA143" i="38"/>
  <c r="AC142" i="38"/>
  <c r="AB142" i="38"/>
  <c r="AA142" i="38"/>
  <c r="AC141" i="38"/>
  <c r="AB141" i="38"/>
  <c r="AA141" i="38"/>
  <c r="AC140" i="38"/>
  <c r="AB140" i="38"/>
  <c r="AA140" i="38"/>
  <c r="AC139" i="38"/>
  <c r="AB139" i="38"/>
  <c r="AA139" i="38"/>
  <c r="G139" i="38"/>
  <c r="H139" i="38"/>
  <c r="AC138" i="38"/>
  <c r="H138" i="38"/>
  <c r="AB138" i="38"/>
  <c r="AA138" i="38"/>
  <c r="AC137" i="38"/>
  <c r="AB137" i="38"/>
  <c r="AA137" i="38"/>
  <c r="H137" i="38"/>
  <c r="AC136" i="38"/>
  <c r="AB136" i="38"/>
  <c r="H136" i="38"/>
  <c r="AA136" i="38"/>
  <c r="G136" i="38"/>
  <c r="AC135" i="38"/>
  <c r="AB135" i="38"/>
  <c r="AA135" i="38"/>
  <c r="G135" i="38"/>
  <c r="AC134" i="38"/>
  <c r="AB134" i="38"/>
  <c r="AA134" i="38"/>
  <c r="H134" i="38"/>
  <c r="AC133" i="38"/>
  <c r="AB133" i="38"/>
  <c r="AA133" i="38"/>
  <c r="AC132" i="38"/>
  <c r="AB132" i="38"/>
  <c r="AA132" i="38"/>
  <c r="AC131" i="38"/>
  <c r="AB131" i="38"/>
  <c r="AA131" i="38"/>
  <c r="H131" i="38"/>
  <c r="AC130" i="38"/>
  <c r="G130" i="38"/>
  <c r="AB130" i="38"/>
  <c r="AA130" i="38"/>
  <c r="AC129" i="38"/>
  <c r="AB129" i="38"/>
  <c r="H129" i="38"/>
  <c r="AA129" i="38"/>
  <c r="AC128" i="38"/>
  <c r="AB128" i="38"/>
  <c r="H128" i="38"/>
  <c r="AA128" i="38"/>
  <c r="G128" i="38"/>
  <c r="AC127" i="38"/>
  <c r="AB127" i="38"/>
  <c r="AA127" i="38"/>
  <c r="AC126" i="38"/>
  <c r="AB126" i="38"/>
  <c r="AA126" i="38"/>
  <c r="AC125" i="38"/>
  <c r="AB125" i="38"/>
  <c r="AA125" i="38"/>
  <c r="AC124" i="38"/>
  <c r="AB124" i="38"/>
  <c r="AA124" i="38"/>
  <c r="AC123" i="38"/>
  <c r="H123" i="38"/>
  <c r="AB123" i="38"/>
  <c r="AA123" i="38"/>
  <c r="G123" i="38"/>
  <c r="AC122" i="38"/>
  <c r="AB122" i="38"/>
  <c r="H122" i="38"/>
  <c r="AA122" i="38"/>
  <c r="AC121" i="38"/>
  <c r="AB121" i="38"/>
  <c r="AA121" i="38"/>
  <c r="H121" i="38"/>
  <c r="AC120" i="38"/>
  <c r="AB120" i="38"/>
  <c r="AA120" i="38"/>
  <c r="H120" i="38"/>
  <c r="AC119" i="38"/>
  <c r="AB119" i="38"/>
  <c r="AA119" i="38"/>
  <c r="AC118" i="38"/>
  <c r="AB118" i="38"/>
  <c r="AA118" i="38"/>
  <c r="H118" i="38"/>
  <c r="AC117" i="38"/>
  <c r="AB117" i="38"/>
  <c r="AA117" i="38"/>
  <c r="AC116" i="38"/>
  <c r="AB116" i="38"/>
  <c r="AA116" i="38"/>
  <c r="AC115" i="38"/>
  <c r="AB115" i="38"/>
  <c r="AA115" i="38"/>
  <c r="AC114" i="38"/>
  <c r="AB114" i="38"/>
  <c r="AA114" i="38"/>
  <c r="AC113" i="38"/>
  <c r="AB113" i="38"/>
  <c r="AA113" i="38"/>
  <c r="AC112" i="38"/>
  <c r="H112" i="38"/>
  <c r="AB112" i="38"/>
  <c r="AA112" i="38"/>
  <c r="G112" i="38"/>
  <c r="AC111" i="38"/>
  <c r="AB111" i="38"/>
  <c r="AA111" i="38"/>
  <c r="AC110" i="38"/>
  <c r="AB110" i="38"/>
  <c r="AA110" i="38"/>
  <c r="AC109" i="38"/>
  <c r="AB109" i="38"/>
  <c r="AA109" i="38"/>
  <c r="AC108" i="38"/>
  <c r="AB108" i="38"/>
  <c r="AA108" i="38"/>
  <c r="AC107" i="38"/>
  <c r="AB107" i="38"/>
  <c r="AA107" i="38"/>
  <c r="AC106" i="38"/>
  <c r="AB106" i="38"/>
  <c r="AA106" i="38"/>
  <c r="AC105" i="38"/>
  <c r="AB105" i="38"/>
  <c r="AA105" i="38"/>
  <c r="AC104" i="38"/>
  <c r="AB104" i="38"/>
  <c r="AA104" i="38"/>
  <c r="AC103" i="38"/>
  <c r="AB103" i="38"/>
  <c r="AA103" i="38"/>
  <c r="AC102" i="38"/>
  <c r="AB102" i="38"/>
  <c r="AA102" i="38"/>
  <c r="H102" i="38"/>
  <c r="AC101" i="38"/>
  <c r="AB101" i="38"/>
  <c r="H101" i="38"/>
  <c r="AA101" i="38"/>
  <c r="AC100" i="38"/>
  <c r="AB100" i="38"/>
  <c r="AA100" i="38"/>
  <c r="AC99" i="38"/>
  <c r="AB99" i="38"/>
  <c r="AA99" i="38"/>
  <c r="AC98" i="38"/>
  <c r="AB98" i="38"/>
  <c r="AA98" i="38"/>
  <c r="AC97" i="38"/>
  <c r="AB97" i="38"/>
  <c r="AA97" i="38"/>
  <c r="AC96" i="38"/>
  <c r="AB96" i="38"/>
  <c r="H96" i="38"/>
  <c r="AA96" i="38"/>
  <c r="AC95" i="38"/>
  <c r="AB95" i="38"/>
  <c r="AA95" i="38"/>
  <c r="AC94" i="38"/>
  <c r="AB94" i="38"/>
  <c r="H94" i="38"/>
  <c r="AA94" i="38"/>
  <c r="AC93" i="38"/>
  <c r="AB93" i="38"/>
  <c r="AA93" i="38"/>
  <c r="AC92" i="38"/>
  <c r="AB92" i="38"/>
  <c r="AA92" i="38"/>
  <c r="AC91" i="38"/>
  <c r="AB91" i="38"/>
  <c r="AA91" i="38"/>
  <c r="AC90" i="38"/>
  <c r="AB90" i="38"/>
  <c r="AA90" i="38"/>
  <c r="H90" i="38"/>
  <c r="AC89" i="38"/>
  <c r="AB89" i="38"/>
  <c r="AA89" i="38"/>
  <c r="H89" i="38"/>
  <c r="AC88" i="38"/>
  <c r="AB88" i="38"/>
  <c r="AA88" i="38"/>
  <c r="H88" i="38"/>
  <c r="AC87" i="38"/>
  <c r="AB87" i="38"/>
  <c r="AA87" i="38"/>
  <c r="AC86" i="38"/>
  <c r="AB86" i="38"/>
  <c r="AA86" i="38"/>
  <c r="AC85" i="38"/>
  <c r="AB85" i="38"/>
  <c r="H85" i="38"/>
  <c r="AA85" i="38"/>
  <c r="G85" i="38"/>
  <c r="AC84" i="38"/>
  <c r="AB84" i="38"/>
  <c r="H84" i="38"/>
  <c r="AA84" i="38"/>
  <c r="AC83" i="38"/>
  <c r="AB83" i="38"/>
  <c r="AA83" i="38"/>
  <c r="AC82" i="38"/>
  <c r="AB82" i="38"/>
  <c r="AA82" i="38"/>
  <c r="AC81" i="38"/>
  <c r="AB81" i="38"/>
  <c r="H81" i="38"/>
  <c r="AA81" i="38"/>
  <c r="AC80" i="38"/>
  <c r="AB80" i="38"/>
  <c r="AA80" i="38"/>
  <c r="AC79" i="38"/>
  <c r="AB79" i="38"/>
  <c r="AA79" i="38"/>
  <c r="G79" i="38"/>
  <c r="AC78" i="38"/>
  <c r="AB78" i="38"/>
  <c r="AA78" i="38"/>
  <c r="G78" i="38"/>
  <c r="AC77" i="38"/>
  <c r="AB77" i="38"/>
  <c r="AA77" i="38"/>
  <c r="G77" i="38"/>
  <c r="AC76" i="38"/>
  <c r="AB76" i="38"/>
  <c r="AA76" i="38"/>
  <c r="G76" i="38"/>
  <c r="AC75" i="38"/>
  <c r="AB75" i="38"/>
  <c r="H75" i="38"/>
  <c r="AA75" i="38"/>
  <c r="AC74" i="38"/>
  <c r="AB74" i="38"/>
  <c r="H74" i="38"/>
  <c r="AA74" i="38"/>
  <c r="AC73" i="38"/>
  <c r="AB73" i="38"/>
  <c r="AA73" i="38"/>
  <c r="AC72" i="38"/>
  <c r="AB72" i="38"/>
  <c r="H72" i="38"/>
  <c r="AA72" i="38"/>
  <c r="AC71" i="38"/>
  <c r="AB71" i="38"/>
  <c r="AA71" i="38"/>
  <c r="AC70" i="38"/>
  <c r="AB70" i="38"/>
  <c r="AA70" i="38"/>
  <c r="AC69" i="38"/>
  <c r="AB69" i="38"/>
  <c r="H69" i="38"/>
  <c r="AA69" i="38"/>
  <c r="AC68" i="38"/>
  <c r="AB68" i="38"/>
  <c r="H68" i="38"/>
  <c r="AA68" i="38"/>
  <c r="AC67" i="38"/>
  <c r="AB67" i="38"/>
  <c r="AA67" i="38"/>
  <c r="AC66" i="38"/>
  <c r="AB66" i="38"/>
  <c r="AA66" i="38"/>
  <c r="AC65" i="38"/>
  <c r="AB65" i="38"/>
  <c r="AA65" i="38"/>
  <c r="AC64" i="38"/>
  <c r="AB64" i="38"/>
  <c r="AA64" i="38"/>
  <c r="AC63" i="38"/>
  <c r="AB63" i="38"/>
  <c r="H63" i="38"/>
  <c r="AA63" i="38"/>
  <c r="G63" i="38"/>
  <c r="AC62" i="38"/>
  <c r="AB62" i="38"/>
  <c r="AA62" i="38"/>
  <c r="G62" i="38"/>
  <c r="AC61" i="38"/>
  <c r="AB61" i="38"/>
  <c r="AA61" i="38"/>
  <c r="AC60" i="38"/>
  <c r="AB60" i="38"/>
  <c r="AA60" i="38"/>
  <c r="H60" i="38"/>
  <c r="AC59" i="38"/>
  <c r="AB59" i="38"/>
  <c r="AA59" i="38"/>
  <c r="G59" i="38"/>
  <c r="AC58" i="38"/>
  <c r="AB58" i="38"/>
  <c r="AA58" i="38"/>
  <c r="AC57" i="38"/>
  <c r="AB57" i="38"/>
  <c r="AA57" i="38"/>
  <c r="AC56" i="38"/>
  <c r="H56" i="38"/>
  <c r="AB56" i="38"/>
  <c r="AA56" i="38"/>
  <c r="G56" i="38"/>
  <c r="AC55" i="38"/>
  <c r="AB55" i="38"/>
  <c r="AA55" i="38"/>
  <c r="G55" i="38"/>
  <c r="AC54" i="38"/>
  <c r="AB54" i="38"/>
  <c r="AA54" i="38"/>
  <c r="G54" i="38"/>
  <c r="AC53" i="38"/>
  <c r="AB53" i="38"/>
  <c r="AA53" i="38"/>
  <c r="G53" i="38"/>
  <c r="AC52" i="38"/>
  <c r="H52" i="38"/>
  <c r="AB52" i="38"/>
  <c r="AA52" i="38"/>
  <c r="AC51" i="38"/>
  <c r="AB51" i="38"/>
  <c r="AA51" i="38"/>
  <c r="AC50" i="38"/>
  <c r="AB50" i="38"/>
  <c r="H50" i="38"/>
  <c r="AA50" i="38"/>
  <c r="AC49" i="38"/>
  <c r="AB49" i="38"/>
  <c r="H49" i="38"/>
  <c r="AA49" i="38"/>
  <c r="AC48" i="38"/>
  <c r="AB48" i="38"/>
  <c r="AA48" i="38"/>
  <c r="AC47" i="38"/>
  <c r="AB47" i="38"/>
  <c r="H47" i="38"/>
  <c r="AA47" i="38"/>
  <c r="G47" i="38"/>
  <c r="AC46" i="38"/>
  <c r="AB46" i="38"/>
  <c r="AA46" i="38"/>
  <c r="G46" i="38"/>
  <c r="AC45" i="38"/>
  <c r="AB45" i="38"/>
  <c r="AA45" i="38"/>
  <c r="G45" i="38"/>
  <c r="AC44" i="38"/>
  <c r="AB44" i="38"/>
  <c r="AA44" i="38"/>
  <c r="G44" i="38"/>
  <c r="AC43" i="38"/>
  <c r="AB43" i="38"/>
  <c r="AA43" i="38"/>
  <c r="G43" i="38"/>
  <c r="AC42" i="38"/>
  <c r="AB42" i="38"/>
  <c r="AA42" i="38"/>
  <c r="G42" i="38"/>
  <c r="AC41" i="38"/>
  <c r="AB41" i="38"/>
  <c r="AA41" i="38"/>
  <c r="G41" i="38"/>
  <c r="AC40" i="38"/>
  <c r="AB40" i="38"/>
  <c r="AA40" i="38"/>
  <c r="AC39" i="38"/>
  <c r="AB39" i="38"/>
  <c r="AA39" i="38"/>
  <c r="AC38" i="38"/>
  <c r="AB38" i="38"/>
  <c r="AA38" i="38"/>
  <c r="AC37" i="38"/>
  <c r="AB37" i="38"/>
  <c r="AA37" i="38"/>
  <c r="AC36" i="38"/>
  <c r="AB36" i="38"/>
  <c r="AA36" i="38"/>
  <c r="AC35" i="38"/>
  <c r="AB35" i="38"/>
  <c r="AA35" i="38"/>
  <c r="AC34" i="38"/>
  <c r="AB34" i="38"/>
  <c r="AA34" i="38"/>
  <c r="AC33" i="38"/>
  <c r="AB33" i="38"/>
  <c r="AA33" i="38"/>
  <c r="AC32" i="38"/>
  <c r="AB32" i="38"/>
  <c r="AA32" i="38"/>
  <c r="AC31" i="38"/>
  <c r="AB31" i="38"/>
  <c r="AA31" i="38"/>
  <c r="AC30" i="38"/>
  <c r="AB30" i="38"/>
  <c r="AA30" i="38"/>
  <c r="AC29" i="38"/>
  <c r="AB29" i="38"/>
  <c r="AA29" i="38"/>
  <c r="G29" i="38"/>
  <c r="AC28" i="38"/>
  <c r="AB28" i="38"/>
  <c r="AA28" i="38"/>
  <c r="AC27" i="38"/>
  <c r="AB27" i="38"/>
  <c r="AA27" i="38"/>
  <c r="AC26" i="38"/>
  <c r="AB26" i="38"/>
  <c r="AA26" i="38"/>
  <c r="AC25" i="38"/>
  <c r="AB25" i="38"/>
  <c r="AA25" i="38"/>
  <c r="AC24" i="38"/>
  <c r="AB24" i="38"/>
  <c r="AA24" i="38"/>
  <c r="G32" i="38"/>
  <c r="H176" i="38"/>
  <c r="H194" i="38"/>
  <c r="H42" i="38"/>
  <c r="H151" i="38"/>
  <c r="H171" i="38"/>
  <c r="H36" i="38"/>
  <c r="H107" i="38"/>
  <c r="H113" i="38"/>
  <c r="H180" i="38"/>
  <c r="H193" i="38"/>
  <c r="H245" i="38"/>
  <c r="H29" i="38"/>
  <c r="H105" i="38"/>
  <c r="H260" i="38"/>
  <c r="H108" i="38"/>
  <c r="H158" i="38"/>
  <c r="H24" i="38"/>
  <c r="H27" i="38"/>
  <c r="H78" i="38"/>
  <c r="H164" i="38"/>
  <c r="H168" i="38"/>
  <c r="H181" i="38"/>
  <c r="H238" i="38"/>
  <c r="H53" i="38"/>
  <c r="H61" i="38"/>
  <c r="H93" i="38"/>
  <c r="H109" i="38"/>
  <c r="H115" i="38"/>
  <c r="H127" i="38"/>
  <c r="H143" i="38"/>
  <c r="H212" i="38"/>
  <c r="H208" i="38"/>
  <c r="H229" i="38"/>
  <c r="H125" i="38"/>
  <c r="H243" i="38"/>
  <c r="H28" i="38"/>
  <c r="H32" i="38"/>
  <c r="H34" i="38"/>
  <c r="H66" i="38"/>
  <c r="G92" i="38"/>
  <c r="H92" i="38"/>
  <c r="H99" i="38"/>
  <c r="H126" i="38"/>
  <c r="H135" i="38"/>
  <c r="H142" i="38"/>
  <c r="H153" i="38"/>
  <c r="H191" i="38"/>
  <c r="H203" i="38"/>
  <c r="H211" i="38"/>
  <c r="H231" i="38"/>
  <c r="H251" i="38"/>
  <c r="H25" i="38"/>
  <c r="H26" i="38"/>
  <c r="H30" i="38"/>
  <c r="H31" i="38"/>
  <c r="H35" i="38"/>
  <c r="H37" i="38"/>
  <c r="H43" i="38"/>
  <c r="H44" i="38"/>
  <c r="H106" i="38"/>
  <c r="H117" i="38"/>
  <c r="H119" i="38"/>
  <c r="H124" i="38"/>
  <c r="H140" i="38"/>
  <c r="H207" i="38"/>
  <c r="H233" i="38"/>
  <c r="H237" i="38"/>
  <c r="H51" i="38"/>
  <c r="H54" i="38"/>
  <c r="H177" i="38"/>
  <c r="H184" i="38"/>
  <c r="H246" i="38"/>
  <c r="H150" i="38"/>
  <c r="F196" i="38"/>
  <c r="H46" i="38"/>
  <c r="H55" i="38"/>
  <c r="H59" i="38"/>
  <c r="H67" i="38"/>
  <c r="G70" i="38"/>
  <c r="H71" i="38"/>
  <c r="H87" i="38"/>
  <c r="H95" i="38"/>
  <c r="H100" i="38"/>
  <c r="H103" i="38"/>
  <c r="H111" i="38"/>
  <c r="H133" i="38"/>
  <c r="H141" i="38"/>
  <c r="H196" i="38"/>
  <c r="H226" i="38"/>
  <c r="G230" i="38"/>
  <c r="H236" i="38"/>
  <c r="H254" i="38"/>
  <c r="H40" i="38"/>
  <c r="H45" i="38"/>
  <c r="H48" i="38"/>
  <c r="H64" i="38"/>
  <c r="H70" i="38"/>
  <c r="H73" i="38"/>
  <c r="H76" i="38"/>
  <c r="H79" i="38"/>
  <c r="H82" i="38"/>
  <c r="H86" i="38"/>
  <c r="H91" i="38"/>
  <c r="H97" i="38"/>
  <c r="G111" i="38"/>
  <c r="H172" i="38"/>
  <c r="G175" i="38"/>
  <c r="H195" i="38"/>
  <c r="H205" i="38"/>
  <c r="H215" i="38"/>
  <c r="H218" i="38"/>
  <c r="H222" i="38"/>
  <c r="G226" i="38"/>
  <c r="H235" i="38"/>
  <c r="G71" i="38"/>
  <c r="G146" i="38"/>
  <c r="H162" i="38"/>
  <c r="H174" i="38"/>
  <c r="H240" i="38"/>
  <c r="H33" i="38"/>
  <c r="H41" i="38"/>
  <c r="H62" i="38"/>
  <c r="H65" i="38"/>
  <c r="H77" i="38"/>
  <c r="H80" i="38"/>
  <c r="H83" i="38"/>
  <c r="H98" i="38"/>
  <c r="H110" i="38"/>
  <c r="H116" i="38"/>
  <c r="H130" i="38"/>
  <c r="G150" i="38"/>
  <c r="H166" i="38"/>
  <c r="H185" i="38"/>
  <c r="H201" i="38"/>
  <c r="H39" i="38"/>
  <c r="H58" i="38"/>
  <c r="E70" i="38"/>
  <c r="F80" i="38"/>
  <c r="H114" i="38"/>
  <c r="H132" i="38"/>
  <c r="H199" i="38"/>
  <c r="H258" i="38"/>
  <c r="G147" i="38"/>
  <c r="G180" i="38"/>
  <c r="G117" i="38"/>
  <c r="E151" i="38"/>
  <c r="X85" i="36"/>
  <c r="U126" i="33"/>
  <c r="U125" i="33"/>
  <c r="U124" i="33"/>
  <c r="U123" i="33"/>
  <c r="X86" i="33"/>
  <c r="B13" i="39"/>
  <c r="B10" i="39"/>
  <c r="B6" i="39"/>
  <c r="B110" i="39"/>
  <c r="K10" i="41"/>
  <c r="J69" i="44" l="1"/>
  <c r="D44" i="38"/>
  <c r="D138" i="38"/>
  <c r="D31" i="38"/>
  <c r="D225" i="38"/>
  <c r="D96" i="38"/>
  <c r="D243" i="38"/>
  <c r="D32" i="38"/>
  <c r="D208" i="38"/>
  <c r="D50" i="38"/>
  <c r="D55" i="38"/>
  <c r="H3" i="38"/>
  <c r="T9" i="44" s="1"/>
  <c r="W45" i="47" s="1"/>
  <c r="E137" i="38"/>
  <c r="E53" i="38"/>
  <c r="E102" i="38"/>
  <c r="E88" i="38"/>
  <c r="E220" i="38"/>
  <c r="E152" i="38"/>
  <c r="E254" i="38"/>
  <c r="E140" i="38"/>
  <c r="E221" i="38"/>
  <c r="E213" i="38"/>
  <c r="E242" i="38"/>
  <c r="E120" i="38"/>
  <c r="E33" i="38"/>
  <c r="D239" i="38"/>
  <c r="D169" i="38"/>
  <c r="D66" i="38"/>
  <c r="D53" i="38"/>
  <c r="D223" i="38"/>
  <c r="D196" i="38"/>
  <c r="D92" i="38"/>
  <c r="D69" i="38"/>
  <c r="D74" i="38"/>
  <c r="D39" i="38"/>
  <c r="D127" i="38"/>
  <c r="D209" i="38"/>
  <c r="D123" i="38"/>
  <c r="D163" i="38"/>
  <c r="D54" i="38"/>
  <c r="D152" i="38"/>
  <c r="D234" i="38"/>
  <c r="D80" i="38"/>
  <c r="D58" i="38"/>
  <c r="D218" i="38"/>
  <c r="D178" i="38"/>
  <c r="D141" i="38"/>
  <c r="D108" i="38"/>
  <c r="M2" i="41"/>
  <c r="E204" i="38"/>
  <c r="E249" i="38"/>
  <c r="E192" i="38"/>
  <c r="E29" i="38"/>
  <c r="E132" i="38"/>
  <c r="E243" i="38"/>
  <c r="E55" i="38"/>
  <c r="E168" i="38"/>
  <c r="E84" i="38"/>
  <c r="E144" i="38"/>
  <c r="E231" i="38"/>
  <c r="E28" i="38"/>
  <c r="E224" i="38"/>
  <c r="D154" i="38"/>
  <c r="F36" i="38"/>
  <c r="AD3" i="38"/>
  <c r="G198" i="38"/>
  <c r="G200" i="38"/>
  <c r="G210" i="38"/>
  <c r="G173" i="38"/>
  <c r="Q4" i="41"/>
  <c r="I23" i="41"/>
  <c r="V4" i="41"/>
  <c r="AV5" i="41"/>
  <c r="AW5" i="41" s="1"/>
  <c r="V2" i="41"/>
  <c r="T2" i="41"/>
  <c r="U2" i="41" s="1"/>
  <c r="AV2" i="41"/>
  <c r="AW2" i="41" s="1"/>
  <c r="W10" i="41"/>
  <c r="W11" i="41" s="1"/>
  <c r="Z19" i="41"/>
  <c r="AA19" i="41" s="1"/>
  <c r="AL9" i="41"/>
  <c r="AL10" i="41" s="1"/>
  <c r="F224" i="38"/>
  <c r="F146" i="38"/>
  <c r="O4" i="41"/>
  <c r="P4" i="41" s="1"/>
  <c r="Z31" i="41"/>
  <c r="AA31" i="41" s="1"/>
  <c r="AV4" i="41"/>
  <c r="AW4" i="41" s="1"/>
  <c r="AB6" i="38"/>
  <c r="D72" i="53"/>
  <c r="T4" i="41"/>
  <c r="U4" i="41" s="1"/>
  <c r="W64" i="41"/>
  <c r="H6" i="38"/>
  <c r="T12" i="44" s="1"/>
  <c r="W48" i="47" s="1"/>
  <c r="AD7" i="38"/>
  <c r="G57" i="38"/>
  <c r="G141" i="38"/>
  <c r="G233" i="38"/>
  <c r="G118" i="38"/>
  <c r="G24" i="38"/>
  <c r="G25" i="38"/>
  <c r="G26" i="38"/>
  <c r="G27" i="38"/>
  <c r="G39" i="38"/>
  <c r="G48" i="38"/>
  <c r="G49" i="38"/>
  <c r="G58" i="38"/>
  <c r="G65" i="38"/>
  <c r="G66" i="38"/>
  <c r="G67" i="38"/>
  <c r="G68" i="38"/>
  <c r="G72" i="38"/>
  <c r="G86" i="38"/>
  <c r="G87" i="38"/>
  <c r="G88" i="38"/>
  <c r="G94" i="38"/>
  <c r="G108" i="38"/>
  <c r="G110" i="38"/>
  <c r="G113" i="38"/>
  <c r="G114" i="38"/>
  <c r="G115" i="38"/>
  <c r="G124" i="38"/>
  <c r="G125" i="38"/>
  <c r="G126" i="38"/>
  <c r="G129" i="38"/>
  <c r="G140" i="38"/>
  <c r="G145" i="38"/>
  <c r="G155" i="38"/>
  <c r="G156" i="38"/>
  <c r="G161" i="38"/>
  <c r="G168" i="38"/>
  <c r="G170" i="38"/>
  <c r="G179" i="38"/>
  <c r="G201" i="38"/>
  <c r="G202" i="38"/>
  <c r="G205" i="38"/>
  <c r="G207" i="38"/>
  <c r="G211" i="38"/>
  <c r="G212" i="38"/>
  <c r="G214" i="38"/>
  <c r="G225" i="38"/>
  <c r="G228" i="38"/>
  <c r="G232" i="38"/>
  <c r="G234" i="38"/>
  <c r="G240" i="38"/>
  <c r="G241" i="38"/>
  <c r="G251" i="38"/>
  <c r="G252" i="38"/>
  <c r="G119" i="38"/>
  <c r="G28" i="38"/>
  <c r="G192" i="38"/>
  <c r="G82" i="38"/>
  <c r="G61" i="38"/>
  <c r="G243" i="38"/>
  <c r="G33" i="38"/>
  <c r="G34" i="38"/>
  <c r="G35" i="38"/>
  <c r="G36" i="38"/>
  <c r="G37" i="38"/>
  <c r="G50" i="38"/>
  <c r="G60" i="38"/>
  <c r="G64" i="38"/>
  <c r="G69" i="38"/>
  <c r="G73" i="38"/>
  <c r="G74" i="38"/>
  <c r="G89" i="38"/>
  <c r="G95" i="38"/>
  <c r="G96" i="38"/>
  <c r="G105" i="38"/>
  <c r="G106" i="38"/>
  <c r="G109" i="38"/>
  <c r="G131" i="38"/>
  <c r="G138" i="38"/>
  <c r="G148" i="38"/>
  <c r="G158" i="38"/>
  <c r="G160" i="38"/>
  <c r="G181" i="38"/>
  <c r="G183" i="38"/>
  <c r="G185" i="38"/>
  <c r="G186" i="38"/>
  <c r="G215" i="38"/>
  <c r="G217" i="38"/>
  <c r="G229" i="38"/>
  <c r="G236" i="38"/>
  <c r="G237" i="38"/>
  <c r="G238" i="38"/>
  <c r="G242" i="38"/>
  <c r="G253" i="38"/>
  <c r="G256" i="38"/>
  <c r="G107" i="38"/>
  <c r="G221" i="38"/>
  <c r="G260" i="38"/>
  <c r="G169" i="38"/>
  <c r="G121" i="38"/>
  <c r="G93" i="38"/>
  <c r="G90" i="38"/>
  <c r="G176" i="38"/>
  <c r="G231" i="38"/>
  <c r="G153" i="38"/>
  <c r="G40" i="38"/>
  <c r="G120" i="38"/>
  <c r="G127" i="38"/>
  <c r="G80" i="38"/>
  <c r="G203" i="38"/>
  <c r="G208" i="38"/>
  <c r="G31" i="38"/>
  <c r="G38" i="38"/>
  <c r="G51" i="38"/>
  <c r="G52" i="38"/>
  <c r="G75" i="38"/>
  <c r="G81" i="38"/>
  <c r="G83" i="38"/>
  <c r="G84" i="38"/>
  <c r="G91" i="38"/>
  <c r="G97" i="38"/>
  <c r="G98" i="38"/>
  <c r="G99" i="38"/>
  <c r="G100" i="38"/>
  <c r="G101" i="38"/>
  <c r="G116" i="38"/>
  <c r="G122" i="38"/>
  <c r="G132" i="38"/>
  <c r="G133" i="38"/>
  <c r="G134" i="38"/>
  <c r="G137" i="38"/>
  <c r="G142" i="38"/>
  <c r="G143" i="38"/>
  <c r="G144" i="38"/>
  <c r="G151" i="38"/>
  <c r="G152" i="38"/>
  <c r="G154" i="38"/>
  <c r="G174" i="38"/>
  <c r="G182" i="38"/>
  <c r="G195" i="38"/>
  <c r="G196" i="38"/>
  <c r="G197" i="38"/>
  <c r="G218" i="38"/>
  <c r="G220" i="38"/>
  <c r="G235" i="38"/>
  <c r="G239" i="38"/>
  <c r="G244" i="38"/>
  <c r="G245" i="38"/>
  <c r="G246" i="38"/>
  <c r="G247" i="38"/>
  <c r="G258" i="38"/>
  <c r="H8" i="38"/>
  <c r="T14" i="44" s="1"/>
  <c r="W49" i="50" s="1"/>
  <c r="D8" i="38"/>
  <c r="H14" i="44" s="1"/>
  <c r="H42" i="52" s="1"/>
  <c r="F62" i="52" s="1"/>
  <c r="H9" i="38"/>
  <c r="T15" i="44" s="1"/>
  <c r="W50" i="36" s="1"/>
  <c r="AB8" i="38"/>
  <c r="R4" i="41"/>
  <c r="AB4" i="41"/>
  <c r="AC4" i="41" s="1"/>
  <c r="AK4" i="41"/>
  <c r="Z25" i="41"/>
  <c r="AA25" i="41" s="1"/>
  <c r="J7" i="38"/>
  <c r="AC13" i="44" s="1"/>
  <c r="AG49" i="47" s="1"/>
  <c r="X6" i="38"/>
  <c r="M4" i="41"/>
  <c r="S4" i="41"/>
  <c r="AF4" i="41"/>
  <c r="AG4" i="41" s="1"/>
  <c r="H7" i="38"/>
  <c r="T13" i="44" s="1"/>
  <c r="T48" i="33" s="1"/>
  <c r="E248" i="38"/>
  <c r="K4" i="38" s="1"/>
  <c r="AF10" i="44" s="1"/>
  <c r="E235" i="38"/>
  <c r="E156" i="38"/>
  <c r="E89" i="38"/>
  <c r="E57" i="38"/>
  <c r="E67" i="38"/>
  <c r="E179" i="38"/>
  <c r="E207" i="38"/>
  <c r="E176" i="38"/>
  <c r="E100" i="38"/>
  <c r="E106" i="38"/>
  <c r="E66" i="38"/>
  <c r="E193" i="38"/>
  <c r="E91" i="38"/>
  <c r="E62" i="38"/>
  <c r="E81" i="38"/>
  <c r="E51" i="38"/>
  <c r="E85" i="38"/>
  <c r="E164" i="38"/>
  <c r="E208" i="38"/>
  <c r="E222" i="38"/>
  <c r="E52" i="38"/>
  <c r="E126" i="38"/>
  <c r="E198" i="38"/>
  <c r="E56" i="38"/>
  <c r="E118" i="38"/>
  <c r="E251" i="38"/>
  <c r="E42" i="38"/>
  <c r="E124" i="38"/>
  <c r="E141" i="38"/>
  <c r="E143" i="38"/>
  <c r="E38" i="38"/>
  <c r="E203" i="38"/>
  <c r="E58" i="38"/>
  <c r="E71" i="38"/>
  <c r="E128" i="38"/>
  <c r="E175" i="38"/>
  <c r="E185" i="38"/>
  <c r="E247" i="38"/>
  <c r="E114" i="38"/>
  <c r="E123" i="38"/>
  <c r="E188" i="38"/>
  <c r="E121" i="38"/>
  <c r="E184" i="38"/>
  <c r="E260" i="38"/>
  <c r="E32" i="38"/>
  <c r="E47" i="38"/>
  <c r="E95" i="38"/>
  <c r="E122" i="38"/>
  <c r="E25" i="38"/>
  <c r="E50" i="38"/>
  <c r="E64" i="38"/>
  <c r="E93" i="38"/>
  <c r="E127" i="38"/>
  <c r="E233" i="38"/>
  <c r="E133" i="38"/>
  <c r="E174" i="38"/>
  <c r="E256" i="38"/>
  <c r="E252" i="38"/>
  <c r="E196" i="38"/>
  <c r="E163" i="38"/>
  <c r="E159" i="38"/>
  <c r="E145" i="38"/>
  <c r="E139" i="38"/>
  <c r="E138" i="38"/>
  <c r="E83" i="38"/>
  <c r="E187" i="38"/>
  <c r="E77" i="38"/>
  <c r="E103" i="38"/>
  <c r="E75" i="38"/>
  <c r="E113" i="38"/>
  <c r="E30" i="38"/>
  <c r="E237" i="38"/>
  <c r="E181" i="38"/>
  <c r="E105" i="38"/>
  <c r="E68" i="38"/>
  <c r="E108" i="38"/>
  <c r="E167" i="38"/>
  <c r="E211" i="38"/>
  <c r="E78" i="38"/>
  <c r="E154" i="38"/>
  <c r="E169" i="38"/>
  <c r="E34" i="38"/>
  <c r="E148" i="38"/>
  <c r="E257" i="38"/>
  <c r="E200" i="38"/>
  <c r="E155" i="38"/>
  <c r="E41" i="38"/>
  <c r="E201" i="38"/>
  <c r="E109" i="38"/>
  <c r="E194" i="38"/>
  <c r="E228" i="38"/>
  <c r="E48" i="38"/>
  <c r="E26" i="38"/>
  <c r="E125" i="38"/>
  <c r="E212" i="38"/>
  <c r="E73" i="38"/>
  <c r="E39" i="38"/>
  <c r="E165" i="38"/>
  <c r="E72" i="38"/>
  <c r="E142" i="38"/>
  <c r="E74" i="38"/>
  <c r="E225" i="38"/>
  <c r="E150" i="38"/>
  <c r="E111" i="38"/>
  <c r="E63" i="38"/>
  <c r="E112" i="38"/>
  <c r="E191" i="38"/>
  <c r="E210" i="38"/>
  <c r="E245" i="38"/>
  <c r="E214" i="38"/>
  <c r="E232" i="38"/>
  <c r="E153" i="38"/>
  <c r="E35" i="38"/>
  <c r="E61" i="38"/>
  <c r="E119" i="38"/>
  <c r="E27" i="38"/>
  <c r="E171" i="38"/>
  <c r="E101" i="38"/>
  <c r="E170" i="38"/>
  <c r="E236" i="38"/>
  <c r="E157" i="38"/>
  <c r="E189" i="38"/>
  <c r="E241" i="38"/>
  <c r="E177" i="38"/>
  <c r="E115" i="38"/>
  <c r="E246" i="38"/>
  <c r="E49" i="38"/>
  <c r="E31" i="38"/>
  <c r="E160" i="38"/>
  <c r="E116" i="38"/>
  <c r="E82" i="38"/>
  <c r="E80" i="38"/>
  <c r="E45" i="38"/>
  <c r="E161" i="38"/>
  <c r="E229" i="38"/>
  <c r="E234" i="38"/>
  <c r="E76" i="38"/>
  <c r="E178" i="38"/>
  <c r="E226" i="38"/>
  <c r="E94" i="38"/>
  <c r="E238" i="38"/>
  <c r="E146" i="38"/>
  <c r="E130" i="38"/>
  <c r="E40" i="38"/>
  <c r="E92" i="38"/>
  <c r="E217" i="38"/>
  <c r="E99" i="38"/>
  <c r="E172" i="38"/>
  <c r="E37" i="38"/>
  <c r="E65" i="38"/>
  <c r="E131" i="38"/>
  <c r="E180" i="38"/>
  <c r="E216" i="38"/>
  <c r="E60" i="38"/>
  <c r="E107" i="38"/>
  <c r="E134" i="38"/>
  <c r="E183" i="38"/>
  <c r="E129" i="38"/>
  <c r="E186" i="38"/>
  <c r="E250" i="38"/>
  <c r="E244" i="38"/>
  <c r="E87" i="38"/>
  <c r="E259" i="38"/>
  <c r="E136" i="38"/>
  <c r="E86" i="38"/>
  <c r="E182" i="38"/>
  <c r="E69" i="38"/>
  <c r="E197" i="38"/>
  <c r="E219" i="38"/>
  <c r="E97" i="38"/>
  <c r="E104" i="38"/>
  <c r="E90" i="38"/>
  <c r="E46" i="38"/>
  <c r="E149" i="38"/>
  <c r="E135" i="38"/>
  <c r="E173" i="38"/>
  <c r="E206" i="38"/>
  <c r="E227" i="38"/>
  <c r="E205" i="38"/>
  <c r="E166" i="38"/>
  <c r="E43" i="38"/>
  <c r="E258" i="38"/>
  <c r="E202" i="38"/>
  <c r="E96" i="38"/>
  <c r="E162" i="38"/>
  <c r="E253" i="38"/>
  <c r="E255" i="38"/>
  <c r="E215" i="38"/>
  <c r="E117" i="38"/>
  <c r="E98" i="38"/>
  <c r="E209" i="38"/>
  <c r="E147" i="38"/>
  <c r="E44" i="38"/>
  <c r="E158" i="38"/>
  <c r="E110" i="38"/>
  <c r="E24" i="38"/>
  <c r="E218" i="38"/>
  <c r="E54" i="38"/>
  <c r="E36" i="38"/>
  <c r="E230" i="38"/>
  <c r="E223" i="38"/>
  <c r="E79" i="38"/>
  <c r="E195" i="38"/>
  <c r="E199" i="38"/>
  <c r="E59" i="38"/>
  <c r="E190" i="38"/>
  <c r="D232" i="38"/>
  <c r="D191" i="38"/>
  <c r="D43" i="38"/>
  <c r="D131" i="38"/>
  <c r="D100" i="38"/>
  <c r="D63" i="38"/>
  <c r="D49" i="38"/>
  <c r="D135" i="38"/>
  <c r="D99" i="38"/>
  <c r="D37" i="38"/>
  <c r="D252" i="38"/>
  <c r="D216" i="38"/>
  <c r="D183" i="38"/>
  <c r="D151" i="38"/>
  <c r="D240" i="38"/>
  <c r="D162" i="38"/>
  <c r="D205" i="38"/>
  <c r="D128" i="38"/>
  <c r="D129" i="38"/>
  <c r="D246" i="38"/>
  <c r="D190" i="38"/>
  <c r="D88" i="38"/>
  <c r="D245" i="38"/>
  <c r="D64" i="38"/>
  <c r="D41" i="38"/>
  <c r="D71" i="38"/>
  <c r="D79" i="38"/>
  <c r="D114" i="38"/>
  <c r="D40" i="38"/>
  <c r="D207" i="38"/>
  <c r="D137" i="38"/>
  <c r="D242" i="38"/>
  <c r="D179" i="38"/>
  <c r="D256" i="38"/>
  <c r="D258" i="38"/>
  <c r="D115" i="38"/>
  <c r="D27" i="38"/>
  <c r="D106" i="38"/>
  <c r="D159" i="38"/>
  <c r="D230" i="38"/>
  <c r="D126" i="38"/>
  <c r="D62" i="38"/>
  <c r="D38" i="38"/>
  <c r="D149" i="38"/>
  <c r="D95" i="38"/>
  <c r="D172" i="38"/>
  <c r="D29" i="38"/>
  <c r="D192" i="38"/>
  <c r="D147" i="38"/>
  <c r="D110" i="38"/>
  <c r="D247" i="38"/>
  <c r="D166" i="38"/>
  <c r="D116" i="38"/>
  <c r="D146" i="38"/>
  <c r="D120" i="38"/>
  <c r="D235" i="38"/>
  <c r="D222" i="38"/>
  <c r="D98" i="38"/>
  <c r="D46" i="38"/>
  <c r="D254" i="38"/>
  <c r="D171" i="38"/>
  <c r="D125" i="38"/>
  <c r="D51" i="38"/>
  <c r="D238" i="38"/>
  <c r="D82" i="38"/>
  <c r="D75" i="38"/>
  <c r="D87" i="38"/>
  <c r="D224" i="38"/>
  <c r="D60" i="38"/>
  <c r="D168" i="38"/>
  <c r="D97" i="38"/>
  <c r="D182" i="38"/>
  <c r="D42" i="38"/>
  <c r="D143" i="38"/>
  <c r="D257" i="38"/>
  <c r="D259" i="38"/>
  <c r="D28" i="38"/>
  <c r="D200" i="38"/>
  <c r="D210" i="38"/>
  <c r="D132" i="38"/>
  <c r="D121" i="38"/>
  <c r="D111" i="38"/>
  <c r="D48" i="38"/>
  <c r="D36" i="38"/>
  <c r="D231" i="38"/>
  <c r="D214" i="38"/>
  <c r="D185" i="38"/>
  <c r="D130" i="38"/>
  <c r="D112" i="38"/>
  <c r="D56" i="38"/>
  <c r="D260" i="38"/>
  <c r="D213" i="38"/>
  <c r="D221" i="38"/>
  <c r="D206" i="38"/>
  <c r="D158" i="38"/>
  <c r="D201" i="38"/>
  <c r="D174" i="38"/>
  <c r="D195" i="38"/>
  <c r="D24" i="38"/>
  <c r="D101" i="38"/>
  <c r="D211" i="38"/>
  <c r="D212" i="38"/>
  <c r="D134" i="38"/>
  <c r="D228" i="38"/>
  <c r="D164" i="38"/>
  <c r="D81" i="38"/>
  <c r="D181" i="38"/>
  <c r="D72" i="38"/>
  <c r="D122" i="38"/>
  <c r="D142" i="38"/>
  <c r="D89" i="38"/>
  <c r="D107" i="38"/>
  <c r="D117" i="38"/>
  <c r="D119" i="38"/>
  <c r="D145" i="38"/>
  <c r="AK3" i="41"/>
  <c r="AB3" i="41"/>
  <c r="AC3" i="41" s="1"/>
  <c r="AF3" i="41"/>
  <c r="AG3" i="41" s="1"/>
  <c r="Z18" i="41"/>
  <c r="AA18" i="41" s="1"/>
  <c r="Q3" i="41"/>
  <c r="T3" i="41"/>
  <c r="U3" i="41" s="1"/>
  <c r="S3" i="41"/>
  <c r="V3" i="41"/>
  <c r="O3" i="41"/>
  <c r="P3" i="41" s="1"/>
  <c r="Y3" i="41"/>
  <c r="Z3" i="41" s="1"/>
  <c r="AD4" i="38"/>
  <c r="H25" i="41"/>
  <c r="I25" i="41"/>
  <c r="E239" i="38"/>
  <c r="H38" i="38"/>
  <c r="H2" i="38"/>
  <c r="T8" i="44" s="1"/>
  <c r="W43" i="36" s="1"/>
  <c r="H11" i="38"/>
  <c r="T17" i="44" s="1"/>
  <c r="T45" i="52" s="1"/>
  <c r="AB11" i="38"/>
  <c r="AD10" i="38"/>
  <c r="O18" i="16"/>
  <c r="Z26" i="41"/>
  <c r="AA26" i="41" s="1"/>
  <c r="H10" i="38"/>
  <c r="T16" i="44" s="1"/>
  <c r="AD11" i="38"/>
  <c r="H104" i="38"/>
  <c r="Z32" i="41"/>
  <c r="AA32" i="41" s="1"/>
  <c r="W65" i="41"/>
  <c r="K10" i="38"/>
  <c r="AF16" i="44" s="1"/>
  <c r="F5" i="48" s="1"/>
  <c r="J11" i="38"/>
  <c r="AC17" i="44" s="1"/>
  <c r="AC45" i="52" s="1"/>
  <c r="AB3" i="38"/>
  <c r="Y61" i="41"/>
  <c r="D73" i="53"/>
  <c r="F63" i="52"/>
  <c r="D74" i="53"/>
  <c r="D70" i="53"/>
  <c r="D76" i="53" s="1"/>
  <c r="L28" i="53"/>
  <c r="B36" i="53" s="1"/>
  <c r="D56" i="52" s="1"/>
  <c r="J2" i="38"/>
  <c r="AC8" i="44" s="1"/>
  <c r="AG43" i="36" s="1"/>
  <c r="J3" i="38"/>
  <c r="AC9" i="44" s="1"/>
  <c r="AC37" i="52" s="1"/>
  <c r="AF2" i="41"/>
  <c r="AG2" i="41" s="1"/>
  <c r="Y2" i="41"/>
  <c r="Z2" i="41" s="1"/>
  <c r="H36" i="52"/>
  <c r="F59" i="52" s="1"/>
  <c r="S2" i="41"/>
  <c r="B21" i="39"/>
  <c r="B20" i="39"/>
  <c r="D41" i="39"/>
  <c r="E7" i="39"/>
  <c r="B19" i="39"/>
  <c r="F247" i="38"/>
  <c r="F32" i="38"/>
  <c r="F258" i="38"/>
  <c r="F204" i="38"/>
  <c r="F256" i="38"/>
  <c r="F252" i="38"/>
  <c r="F250" i="38"/>
  <c r="K6" i="38" s="1"/>
  <c r="AF12" i="44" s="1"/>
  <c r="AH4" i="41" s="1"/>
  <c r="F243" i="38"/>
  <c r="F229" i="38"/>
  <c r="F226" i="38"/>
  <c r="F222" i="38"/>
  <c r="F218" i="38"/>
  <c r="F215" i="38"/>
  <c r="F195" i="38"/>
  <c r="F186" i="38"/>
  <c r="F179" i="38"/>
  <c r="F170" i="38"/>
  <c r="F168" i="38"/>
  <c r="F162" i="38"/>
  <c r="F248" i="38"/>
  <c r="F244" i="38"/>
  <c r="F217" i="38"/>
  <c r="F209" i="38"/>
  <c r="F187" i="38"/>
  <c r="F174" i="38"/>
  <c r="F172" i="38"/>
  <c r="F159" i="38"/>
  <c r="F152" i="38"/>
  <c r="F137" i="38"/>
  <c r="F135" i="38"/>
  <c r="F126" i="38"/>
  <c r="F116" i="38"/>
  <c r="F113" i="38"/>
  <c r="F104" i="38"/>
  <c r="F97" i="38"/>
  <c r="F94" i="38"/>
  <c r="F76" i="38"/>
  <c r="F63" i="38"/>
  <c r="F42" i="38"/>
  <c r="F74" i="38"/>
  <c r="F69" i="38"/>
  <c r="F131" i="38"/>
  <c r="F123" i="38"/>
  <c r="F101" i="38"/>
  <c r="F240" i="38"/>
  <c r="F46" i="38"/>
  <c r="F65" i="38"/>
  <c r="F160" i="38"/>
  <c r="F47" i="38"/>
  <c r="F73" i="38"/>
  <c r="F197" i="38"/>
  <c r="F245" i="38"/>
  <c r="F133" i="38"/>
  <c r="F163" i="38"/>
  <c r="F150" i="38"/>
  <c r="F191" i="38"/>
  <c r="F111" i="38"/>
  <c r="F210" i="38"/>
  <c r="F41" i="38"/>
  <c r="F62" i="38"/>
  <c r="F77" i="38"/>
  <c r="F136" i="38"/>
  <c r="F207" i="38"/>
  <c r="F228" i="38"/>
  <c r="F239" i="38"/>
  <c r="F26" i="38"/>
  <c r="F31" i="38"/>
  <c r="F37" i="38"/>
  <c r="F51" i="38"/>
  <c r="F66" i="38"/>
  <c r="F106" i="38"/>
  <c r="F118" i="38"/>
  <c r="F138" i="38"/>
  <c r="F155" i="38"/>
  <c r="F177" i="38"/>
  <c r="F221" i="38"/>
  <c r="F251" i="38"/>
  <c r="F259" i="38"/>
  <c r="F235" i="38"/>
  <c r="F220" i="38"/>
  <c r="F214" i="38"/>
  <c r="F212" i="38"/>
  <c r="F203" i="38"/>
  <c r="F198" i="38"/>
  <c r="F190" i="38"/>
  <c r="F181" i="38"/>
  <c r="F173" i="38"/>
  <c r="F164" i="38"/>
  <c r="F154" i="38"/>
  <c r="F149" i="38"/>
  <c r="F145" i="38"/>
  <c r="F144" i="38"/>
  <c r="F143" i="38"/>
  <c r="F103" i="38"/>
  <c r="F99" i="38"/>
  <c r="F86" i="38"/>
  <c r="F84" i="38"/>
  <c r="F49" i="38"/>
  <c r="F40" i="38"/>
  <c r="F39" i="38"/>
  <c r="F68" i="38"/>
  <c r="F165" i="38"/>
  <c r="F72" i="38"/>
  <c r="F129" i="38"/>
  <c r="F102" i="38"/>
  <c r="F232" i="38"/>
  <c r="F60" i="38"/>
  <c r="F110" i="38"/>
  <c r="F38" i="38"/>
  <c r="F236" i="38"/>
  <c r="F255" i="38"/>
  <c r="F253" i="38"/>
  <c r="F225" i="38"/>
  <c r="F205" i="38"/>
  <c r="F132" i="38"/>
  <c r="F125" i="38"/>
  <c r="F96" i="38"/>
  <c r="F82" i="38"/>
  <c r="F79" i="38"/>
  <c r="F70" i="38"/>
  <c r="F64" i="38"/>
  <c r="F48" i="38"/>
  <c r="F81" i="38"/>
  <c r="F98" i="38"/>
  <c r="F213" i="38"/>
  <c r="F188" i="38"/>
  <c r="F95" i="38"/>
  <c r="F112" i="38"/>
  <c r="F242" i="38"/>
  <c r="F260" i="38"/>
  <c r="F67" i="38"/>
  <c r="F83" i="38"/>
  <c r="F216" i="38"/>
  <c r="F223" i="38"/>
  <c r="F115" i="38"/>
  <c r="F237" i="38"/>
  <c r="F24" i="38"/>
  <c r="F29" i="38"/>
  <c r="F43" i="38"/>
  <c r="F54" i="38"/>
  <c r="F93" i="38"/>
  <c r="F119" i="38"/>
  <c r="F147" i="38"/>
  <c r="F176" i="38"/>
  <c r="F230" i="38"/>
  <c r="F57" i="38"/>
  <c r="F189" i="38"/>
  <c r="F171" i="38"/>
  <c r="F105" i="38"/>
  <c r="F78" i="38"/>
  <c r="F52" i="38"/>
  <c r="F134" i="38"/>
  <c r="F238" i="38"/>
  <c r="F254" i="38"/>
  <c r="F127" i="38"/>
  <c r="F166" i="38"/>
  <c r="F178" i="38"/>
  <c r="F151" i="38"/>
  <c r="F158" i="38"/>
  <c r="F55" i="38"/>
  <c r="F87" i="38"/>
  <c r="F167" i="38"/>
  <c r="F124" i="38"/>
  <c r="F211" i="38"/>
  <c r="F25" i="38"/>
  <c r="F34" i="38"/>
  <c r="F44" i="38"/>
  <c r="F56" i="38"/>
  <c r="F107" i="38"/>
  <c r="F120" i="38"/>
  <c r="F148" i="38"/>
  <c r="F180" i="38"/>
  <c r="F233" i="38"/>
  <c r="F257" i="38"/>
  <c r="F241" i="38"/>
  <c r="F202" i="38"/>
  <c r="F200" i="38"/>
  <c r="F194" i="38"/>
  <c r="F193" i="38"/>
  <c r="F184" i="38"/>
  <c r="F156" i="38"/>
  <c r="F140" i="38"/>
  <c r="F109" i="38"/>
  <c r="F85" i="38"/>
  <c r="F58" i="38"/>
  <c r="F50" i="38"/>
  <c r="F182" i="38"/>
  <c r="F234" i="38"/>
  <c r="F88" i="38"/>
  <c r="F61" i="38"/>
  <c r="F130" i="38"/>
  <c r="F201" i="38"/>
  <c r="F33" i="38"/>
  <c r="F71" i="38"/>
  <c r="F183" i="38"/>
  <c r="F206" i="38"/>
  <c r="F219" i="38"/>
  <c r="F139" i="38"/>
  <c r="F27" i="38"/>
  <c r="F35" i="38"/>
  <c r="F45" i="38"/>
  <c r="F90" i="38"/>
  <c r="F108" i="38"/>
  <c r="F121" i="38"/>
  <c r="F169" i="38"/>
  <c r="F192" i="38"/>
  <c r="F246" i="38"/>
  <c r="F227" i="38"/>
  <c r="F185" i="38"/>
  <c r="F142" i="38"/>
  <c r="F92" i="38"/>
  <c r="F208" i="38"/>
  <c r="F153" i="38"/>
  <c r="F89" i="38"/>
  <c r="F128" i="38"/>
  <c r="F59" i="38"/>
  <c r="F100" i="38"/>
  <c r="F28" i="38"/>
  <c r="F117" i="38"/>
  <c r="F161" i="38"/>
  <c r="F157" i="38"/>
  <c r="F122" i="38"/>
  <c r="F114" i="38"/>
  <c r="F91" i="38"/>
  <c r="F75" i="38"/>
  <c r="G102" i="38"/>
  <c r="G30" i="38"/>
  <c r="G104" i="38"/>
  <c r="G103" i="38"/>
  <c r="F175" i="38"/>
  <c r="F53" i="38"/>
  <c r="F231" i="38"/>
  <c r="F30" i="38"/>
  <c r="F199" i="38"/>
  <c r="T38" i="52"/>
  <c r="AA60" i="52" s="1"/>
  <c r="W46" i="47"/>
  <c r="W45" i="36"/>
  <c r="W45" i="50"/>
  <c r="B22" i="39"/>
  <c r="C19" i="39" s="1"/>
  <c r="AB4" i="38"/>
  <c r="H5" i="38"/>
  <c r="T11" i="44" s="1"/>
  <c r="AB5" i="38"/>
  <c r="J4" i="38"/>
  <c r="AC10" i="44" s="1"/>
  <c r="D4" i="38"/>
  <c r="H10" i="44" s="1"/>
  <c r="H38" i="52" s="1"/>
  <c r="F60" i="52" s="1"/>
  <c r="AD5" i="38"/>
  <c r="J5" i="38"/>
  <c r="AC11" i="44" s="1"/>
  <c r="D71" i="53"/>
  <c r="B11" i="53"/>
  <c r="AC44" i="52"/>
  <c r="AF63" i="52" s="1"/>
  <c r="AG51" i="36"/>
  <c r="AG51" i="33"/>
  <c r="AG52" i="47"/>
  <c r="X4" i="38"/>
  <c r="D103" i="38"/>
  <c r="D102" i="38"/>
  <c r="D250" i="38"/>
  <c r="D170" i="38"/>
  <c r="D52" i="38"/>
  <c r="D189" i="38"/>
  <c r="D253" i="38"/>
  <c r="D144" i="38"/>
  <c r="D76" i="38"/>
  <c r="D67" i="38"/>
  <c r="D83" i="38"/>
  <c r="D186" i="38"/>
  <c r="D33" i="38"/>
  <c r="D161" i="38"/>
  <c r="D70" i="38"/>
  <c r="D78" i="38"/>
  <c r="D84" i="38"/>
  <c r="D109" i="38"/>
  <c r="D194" i="38"/>
  <c r="D241" i="38"/>
  <c r="D177" i="38"/>
  <c r="D105" i="38"/>
  <c r="D244" i="38"/>
  <c r="D251" i="38"/>
  <c r="D113" i="38"/>
  <c r="D155" i="38"/>
  <c r="D124" i="38"/>
  <c r="D236" i="38"/>
  <c r="D255" i="38"/>
  <c r="D226" i="38"/>
  <c r="D65" i="38"/>
  <c r="D175" i="38"/>
  <c r="D215" i="38"/>
  <c r="D227" i="38"/>
  <c r="D26" i="38"/>
  <c r="D91" i="38"/>
  <c r="D167" i="38"/>
  <c r="D199" i="38"/>
  <c r="D219" i="38"/>
  <c r="D188" i="38"/>
  <c r="D217" i="38"/>
  <c r="D35" i="38"/>
  <c r="D90" i="38"/>
  <c r="D153" i="38"/>
  <c r="D184" i="38"/>
  <c r="D25" i="38"/>
  <c r="D59" i="38"/>
  <c r="D94" i="38"/>
  <c r="D136" i="38"/>
  <c r="D173" i="38"/>
  <c r="D233" i="38"/>
  <c r="D34" i="38"/>
  <c r="D45" i="38"/>
  <c r="D150" i="38"/>
  <c r="D220" i="38"/>
  <c r="D204" i="38"/>
  <c r="D187" i="38"/>
  <c r="D180" i="38"/>
  <c r="D157" i="38"/>
  <c r="D156" i="38"/>
  <c r="D104" i="38"/>
  <c r="D93" i="38"/>
  <c r="D30" i="38"/>
  <c r="D176" i="38"/>
  <c r="D57" i="38"/>
  <c r="D248" i="38"/>
  <c r="D77" i="38"/>
  <c r="D165" i="38"/>
  <c r="D61" i="38"/>
  <c r="D68" i="38"/>
  <c r="D202" i="38"/>
  <c r="D229" i="38"/>
  <c r="D198" i="38"/>
  <c r="D85" i="38"/>
  <c r="D160" i="38"/>
  <c r="D73" i="38"/>
  <c r="D197" i="38"/>
  <c r="D86" i="38"/>
  <c r="D237" i="38"/>
  <c r="D203" i="38"/>
  <c r="D140" i="38"/>
  <c r="D148" i="38"/>
  <c r="D47" i="38"/>
  <c r="D118" i="38"/>
  <c r="D193" i="38"/>
  <c r="D139" i="38"/>
  <c r="D133" i="38"/>
  <c r="AB9" i="38"/>
  <c r="J8" i="38"/>
  <c r="AC14" i="44" s="1"/>
  <c r="AD8" i="38"/>
  <c r="K8" i="38"/>
  <c r="AF14" i="44" s="1"/>
  <c r="G259" i="38"/>
  <c r="G257" i="38"/>
  <c r="G254" i="38"/>
  <c r="G248" i="38"/>
  <c r="G227" i="38"/>
  <c r="G223" i="38"/>
  <c r="G219" i="38"/>
  <c r="G216" i="38"/>
  <c r="G213" i="38"/>
  <c r="G209" i="38"/>
  <c r="G206" i="38"/>
  <c r="G199" i="38"/>
  <c r="G194" i="38"/>
  <c r="G190" i="38"/>
  <c r="G188" i="38"/>
  <c r="G187" i="38"/>
  <c r="G184" i="38"/>
  <c r="G172" i="38"/>
  <c r="G171" i="38"/>
  <c r="G166" i="38"/>
  <c r="G164" i="38"/>
  <c r="G159" i="38"/>
  <c r="G157" i="38"/>
  <c r="Z24" i="41"/>
  <c r="AA24" i="41" s="1"/>
  <c r="Z12" i="41"/>
  <c r="AA12" i="41" s="1"/>
  <c r="W63" i="41"/>
  <c r="Z30" i="41"/>
  <c r="AA30" i="41" s="1"/>
  <c r="AV3" i="41"/>
  <c r="AW3" i="41" s="1"/>
  <c r="R3" i="41"/>
  <c r="G255" i="38"/>
  <c r="J9" i="38"/>
  <c r="AC15" i="44" s="1"/>
  <c r="AD9" i="38"/>
  <c r="AD6" i="38"/>
  <c r="J6" i="38"/>
  <c r="AC12" i="44" s="1"/>
  <c r="D6" i="38"/>
  <c r="H12" i="44" s="1"/>
  <c r="H40" i="52" s="1"/>
  <c r="F61" i="52" s="1"/>
  <c r="Z14" i="41"/>
  <c r="AA14" i="41" s="1"/>
  <c r="Z20" i="41"/>
  <c r="AA20" i="41" s="1"/>
  <c r="AF5" i="41"/>
  <c r="AG5" i="41" s="1"/>
  <c r="V5" i="41"/>
  <c r="Q5" i="41"/>
  <c r="B113" i="39"/>
  <c r="C113" i="39" s="1"/>
  <c r="AS18" i="41"/>
  <c r="AK2" i="41"/>
  <c r="AB2" i="41"/>
  <c r="AC2" i="41" s="1"/>
  <c r="Z17" i="41"/>
  <c r="AA17" i="41" s="1"/>
  <c r="Z29" i="41"/>
  <c r="AA29" i="41" s="1"/>
  <c r="O2" i="41"/>
  <c r="P2" i="41" s="1"/>
  <c r="AY2" i="41"/>
  <c r="AB2" i="38"/>
  <c r="T32" i="44" s="1"/>
  <c r="K2" i="38" l="1"/>
  <c r="AF8" i="44" s="1"/>
  <c r="I3" i="39" s="1"/>
  <c r="M7" i="41"/>
  <c r="T44" i="33"/>
  <c r="W44" i="36"/>
  <c r="W44" i="50"/>
  <c r="T37" i="52"/>
  <c r="AG48" i="36"/>
  <c r="T50" i="33"/>
  <c r="AW7" i="41"/>
  <c r="AW8" i="41" s="1"/>
  <c r="C106" i="39" s="1"/>
  <c r="AK8" i="44" s="1"/>
  <c r="AI4" i="41"/>
  <c r="R7" i="41"/>
  <c r="R8" i="41" s="1"/>
  <c r="J11" i="41" s="1"/>
  <c r="T49" i="33"/>
  <c r="T43" i="52"/>
  <c r="W51" i="47"/>
  <c r="AC41" i="52"/>
  <c r="AG48" i="50"/>
  <c r="T47" i="33"/>
  <c r="T40" i="52"/>
  <c r="AA61" i="52" s="1"/>
  <c r="AG48" i="33"/>
  <c r="W47" i="50"/>
  <c r="W47" i="36"/>
  <c r="W50" i="50"/>
  <c r="W50" i="47"/>
  <c r="T42" i="52"/>
  <c r="AA62" i="52" s="1"/>
  <c r="W49" i="36"/>
  <c r="I5" i="39"/>
  <c r="T7" i="41"/>
  <c r="U7" i="41" s="1"/>
  <c r="U8" i="41" s="1"/>
  <c r="AB7" i="41"/>
  <c r="AC7" i="41" s="1"/>
  <c r="AC8" i="41" s="1"/>
  <c r="H20" i="41" s="1"/>
  <c r="Q7" i="41"/>
  <c r="Q8" i="41" s="1"/>
  <c r="K14" i="41" s="1"/>
  <c r="AK7" i="41"/>
  <c r="AK8" i="41" s="1"/>
  <c r="B86" i="39" s="1"/>
  <c r="I84" i="39" s="1"/>
  <c r="V7" i="41"/>
  <c r="V8" i="41" s="1"/>
  <c r="C86" i="39" s="1"/>
  <c r="I85" i="39" s="1"/>
  <c r="W48" i="50"/>
  <c r="W48" i="36"/>
  <c r="W49" i="47"/>
  <c r="D5" i="48"/>
  <c r="E16" i="48" s="1"/>
  <c r="AG40" i="52"/>
  <c r="C12" i="53" s="1"/>
  <c r="T41" i="52"/>
  <c r="AA28" i="41"/>
  <c r="Z28" i="41" s="1"/>
  <c r="X44" i="41" s="1"/>
  <c r="S7" i="41"/>
  <c r="S8" i="41" s="1"/>
  <c r="I4" i="39"/>
  <c r="AG38" i="52"/>
  <c r="C11" i="53" s="1"/>
  <c r="C5" i="48"/>
  <c r="D56" i="48" s="1"/>
  <c r="W43" i="50"/>
  <c r="AH3" i="41"/>
  <c r="AI3" i="41" s="1"/>
  <c r="AG52" i="36"/>
  <c r="W53" i="47"/>
  <c r="W52" i="50"/>
  <c r="T52" i="33"/>
  <c r="W52" i="36"/>
  <c r="T36" i="52"/>
  <c r="AA59" i="52" s="1"/>
  <c r="T43" i="33"/>
  <c r="W44" i="47"/>
  <c r="G133" i="48"/>
  <c r="G61" i="48"/>
  <c r="G54" i="48"/>
  <c r="G87" i="48"/>
  <c r="G88" i="48"/>
  <c r="G15" i="48"/>
  <c r="G110" i="48"/>
  <c r="G86" i="48"/>
  <c r="G80" i="48"/>
  <c r="G141" i="48"/>
  <c r="G94" i="48"/>
  <c r="G78" i="48"/>
  <c r="G108" i="48"/>
  <c r="G102" i="48"/>
  <c r="G120" i="48"/>
  <c r="G39" i="48"/>
  <c r="G31" i="48"/>
  <c r="G75" i="48"/>
  <c r="G143" i="48"/>
  <c r="G64" i="48"/>
  <c r="G92" i="48"/>
  <c r="G89" i="48"/>
  <c r="G24" i="48"/>
  <c r="G17" i="48"/>
  <c r="G14" i="48"/>
  <c r="G77" i="48"/>
  <c r="G26" i="48"/>
  <c r="G66" i="48"/>
  <c r="G117" i="48"/>
  <c r="G105" i="48"/>
  <c r="G137" i="48"/>
  <c r="G144" i="48"/>
  <c r="G34" i="48"/>
  <c r="G132" i="48"/>
  <c r="G131" i="48"/>
  <c r="G124" i="48"/>
  <c r="G122" i="48"/>
  <c r="G27" i="48"/>
  <c r="G51" i="48"/>
  <c r="G63" i="48"/>
  <c r="G134" i="48"/>
  <c r="G36" i="48"/>
  <c r="AG44" i="52"/>
  <c r="C14" i="53" s="1"/>
  <c r="AA22" i="41"/>
  <c r="Z22" i="41" s="1"/>
  <c r="X41" i="41" s="1"/>
  <c r="AA16" i="41"/>
  <c r="Z16" i="41" s="1"/>
  <c r="X40" i="41" s="1"/>
  <c r="O7" i="41"/>
  <c r="P7" i="41" s="1"/>
  <c r="P8" i="41" s="1"/>
  <c r="K31" i="41" s="1"/>
  <c r="AG44" i="47"/>
  <c r="W52" i="47"/>
  <c r="T44" i="52"/>
  <c r="AA63" i="52" s="1"/>
  <c r="W51" i="50"/>
  <c r="T51" i="33"/>
  <c r="W51" i="36"/>
  <c r="AG53" i="47"/>
  <c r="AG52" i="50"/>
  <c r="AG52" i="33"/>
  <c r="AH6" i="41"/>
  <c r="I7" i="39"/>
  <c r="W61" i="41"/>
  <c r="AG43" i="33"/>
  <c r="G60" i="48"/>
  <c r="G21" i="48"/>
  <c r="G70" i="48"/>
  <c r="G49" i="48"/>
  <c r="G111" i="48"/>
  <c r="G95" i="48"/>
  <c r="G37" i="48"/>
  <c r="G97" i="48"/>
  <c r="G72" i="48"/>
  <c r="G100" i="48"/>
  <c r="G93" i="48"/>
  <c r="G145" i="48"/>
  <c r="G84" i="48"/>
  <c r="G104" i="48"/>
  <c r="G50" i="48"/>
  <c r="G40" i="48"/>
  <c r="G73" i="48"/>
  <c r="G46" i="48"/>
  <c r="G135" i="48"/>
  <c r="G30" i="48"/>
  <c r="G106" i="48"/>
  <c r="G99" i="48"/>
  <c r="G91" i="48"/>
  <c r="G25" i="48"/>
  <c r="G71" i="48"/>
  <c r="G52" i="48"/>
  <c r="G113" i="48"/>
  <c r="G127" i="48"/>
  <c r="G35" i="48"/>
  <c r="G43" i="48"/>
  <c r="G109" i="48"/>
  <c r="G74" i="48"/>
  <c r="G32" i="48"/>
  <c r="G76" i="48"/>
  <c r="G22" i="48"/>
  <c r="G53" i="48"/>
  <c r="G119" i="48"/>
  <c r="G116" i="48"/>
  <c r="G79" i="48"/>
  <c r="G96" i="48"/>
  <c r="G16" i="48"/>
  <c r="G82" i="48"/>
  <c r="G112" i="48"/>
  <c r="G57" i="48"/>
  <c r="G126" i="48"/>
  <c r="G47" i="48"/>
  <c r="G140" i="48"/>
  <c r="G58" i="48"/>
  <c r="G139" i="48"/>
  <c r="G101" i="48"/>
  <c r="G146" i="48"/>
  <c r="G55" i="48"/>
  <c r="G123" i="48"/>
  <c r="G130" i="48"/>
  <c r="G114" i="48"/>
  <c r="G142" i="48"/>
  <c r="G136" i="48"/>
  <c r="G65" i="48"/>
  <c r="G28" i="48"/>
  <c r="G83" i="48"/>
  <c r="G118" i="48"/>
  <c r="G48" i="48"/>
  <c r="G29" i="48"/>
  <c r="G20" i="48"/>
  <c r="G129" i="48"/>
  <c r="G42" i="48"/>
  <c r="G125" i="48"/>
  <c r="G121" i="48"/>
  <c r="G98" i="48"/>
  <c r="G33" i="48"/>
  <c r="G62" i="48"/>
  <c r="G68" i="48"/>
  <c r="G41" i="48"/>
  <c r="G23" i="48"/>
  <c r="G85" i="48"/>
  <c r="G18" i="48"/>
  <c r="G59" i="48"/>
  <c r="G147" i="48"/>
  <c r="G128" i="48"/>
  <c r="G67" i="48"/>
  <c r="G19" i="48"/>
  <c r="G69" i="48"/>
  <c r="G44" i="48"/>
  <c r="G45" i="48"/>
  <c r="G38" i="48"/>
  <c r="G138" i="48"/>
  <c r="G81" i="48"/>
  <c r="G107" i="48"/>
  <c r="G56" i="48"/>
  <c r="G90" i="48"/>
  <c r="G103" i="48"/>
  <c r="G115" i="48"/>
  <c r="AC36" i="52"/>
  <c r="AF59" i="52" s="1"/>
  <c r="AG45" i="47"/>
  <c r="AG44" i="36"/>
  <c r="AG43" i="50"/>
  <c r="AG44" i="33"/>
  <c r="AG44" i="50"/>
  <c r="AG47" i="47"/>
  <c r="AG46" i="33"/>
  <c r="AG46" i="36"/>
  <c r="AG46" i="50"/>
  <c r="AC39" i="52"/>
  <c r="AG51" i="47"/>
  <c r="AG50" i="36"/>
  <c r="AG50" i="33"/>
  <c r="AC43" i="52"/>
  <c r="AG50" i="50"/>
  <c r="AC42" i="52"/>
  <c r="AF62" i="52" s="1"/>
  <c r="AG49" i="50"/>
  <c r="AG49" i="36"/>
  <c r="AG49" i="33"/>
  <c r="AG50" i="47"/>
  <c r="W46" i="50"/>
  <c r="T46" i="33"/>
  <c r="W46" i="36"/>
  <c r="W47" i="47"/>
  <c r="T39" i="52"/>
  <c r="AA34" i="41"/>
  <c r="Z34" i="41" s="1"/>
  <c r="X45" i="41" s="1"/>
  <c r="AG48" i="47"/>
  <c r="AC40" i="52"/>
  <c r="AF61" i="52" s="1"/>
  <c r="AG47" i="33"/>
  <c r="AG47" i="36"/>
  <c r="AG47" i="50"/>
  <c r="AF7" i="41"/>
  <c r="AG7" i="41" s="1"/>
  <c r="AZ2" i="41"/>
  <c r="AY7" i="41"/>
  <c r="AY8" i="41" s="1"/>
  <c r="E5" i="48"/>
  <c r="AH5" i="41"/>
  <c r="AG42" i="52"/>
  <c r="C13" i="53" s="1"/>
  <c r="I6" i="39"/>
  <c r="AV7" i="41"/>
  <c r="AV8" i="41" s="1"/>
  <c r="AG46" i="47"/>
  <c r="AG45" i="36"/>
  <c r="AG45" i="50"/>
  <c r="AC38" i="52"/>
  <c r="AF60" i="52" s="1"/>
  <c r="AG45" i="33"/>
  <c r="B16" i="39"/>
  <c r="D37" i="39" s="1"/>
  <c r="N20" i="44"/>
  <c r="B118" i="39" s="1"/>
  <c r="O98" i="16"/>
  <c r="M13" i="41" l="1"/>
  <c r="K56" i="41"/>
  <c r="E85" i="48"/>
  <c r="J56" i="41"/>
  <c r="B5" i="48"/>
  <c r="C34" i="48" s="1"/>
  <c r="AG36" i="52"/>
  <c r="C10" i="53" s="1"/>
  <c r="C15" i="53" s="1"/>
  <c r="D15" i="53" s="1"/>
  <c r="B19" i="53" s="1"/>
  <c r="B21" i="53" s="1"/>
  <c r="AH2" i="41"/>
  <c r="AA2" i="41" s="1"/>
  <c r="M33" i="41"/>
  <c r="J33" i="41" s="1"/>
  <c r="K11" i="41"/>
  <c r="I56" i="41"/>
  <c r="H11" i="41"/>
  <c r="I11" i="41"/>
  <c r="I19" i="41"/>
  <c r="H56" i="41"/>
  <c r="E139" i="48"/>
  <c r="D4" i="48" s="1"/>
  <c r="E48" i="48"/>
  <c r="E101" i="48"/>
  <c r="D77" i="48"/>
  <c r="E144" i="48"/>
  <c r="E72" i="48"/>
  <c r="E114" i="48"/>
  <c r="E147" i="48"/>
  <c r="E123" i="48"/>
  <c r="E104" i="48"/>
  <c r="E135" i="48"/>
  <c r="E145" i="48"/>
  <c r="E63" i="48"/>
  <c r="E36" i="48"/>
  <c r="E32" i="48"/>
  <c r="E107" i="48"/>
  <c r="E140" i="48"/>
  <c r="J20" i="41"/>
  <c r="AA3" i="41"/>
  <c r="D134" i="48"/>
  <c r="D21" i="48"/>
  <c r="D26" i="48"/>
  <c r="D60" i="48"/>
  <c r="D105" i="48"/>
  <c r="D65" i="48"/>
  <c r="D18" i="48"/>
  <c r="D83" i="48"/>
  <c r="D38" i="48"/>
  <c r="D34" i="48"/>
  <c r="D95" i="48"/>
  <c r="I14" i="41"/>
  <c r="H14" i="41"/>
  <c r="J14" i="41"/>
  <c r="E110" i="48"/>
  <c r="E120" i="48"/>
  <c r="E67" i="48"/>
  <c r="E45" i="48"/>
  <c r="E54" i="48"/>
  <c r="E103" i="48"/>
  <c r="E51" i="48"/>
  <c r="E94" i="48"/>
  <c r="I20" i="41"/>
  <c r="E26" i="48"/>
  <c r="E28" i="48"/>
  <c r="E62" i="48"/>
  <c r="E97" i="48"/>
  <c r="E68" i="48"/>
  <c r="E37" i="48"/>
  <c r="E57" i="48"/>
  <c r="E121" i="48"/>
  <c r="K20" i="41"/>
  <c r="H19" i="41"/>
  <c r="M18" i="41"/>
  <c r="K18" i="41" s="1"/>
  <c r="D127" i="48"/>
  <c r="D121" i="48"/>
  <c r="D142" i="48"/>
  <c r="D57" i="48"/>
  <c r="D27" i="48"/>
  <c r="D63" i="48"/>
  <c r="N13" i="41"/>
  <c r="C13" i="41" s="1"/>
  <c r="H49" i="41"/>
  <c r="I67" i="41"/>
  <c r="H67" i="41"/>
  <c r="K19" i="41"/>
  <c r="D15" i="48"/>
  <c r="D80" i="48"/>
  <c r="D29" i="48"/>
  <c r="D17" i="48"/>
  <c r="D40" i="48"/>
  <c r="D86" i="48"/>
  <c r="D81" i="48"/>
  <c r="J19" i="41"/>
  <c r="I49" i="41"/>
  <c r="K67" i="41"/>
  <c r="H31" i="41"/>
  <c r="E83" i="48"/>
  <c r="E146" i="48"/>
  <c r="E22" i="48"/>
  <c r="E76" i="48"/>
  <c r="E118" i="48"/>
  <c r="E136" i="48"/>
  <c r="E116" i="48"/>
  <c r="E91" i="48"/>
  <c r="E19" i="48"/>
  <c r="E125" i="48"/>
  <c r="E102" i="48"/>
  <c r="E20" i="48"/>
  <c r="E138" i="48"/>
  <c r="E131" i="48"/>
  <c r="E46" i="48"/>
  <c r="E134" i="48"/>
  <c r="E89" i="48"/>
  <c r="E38" i="48"/>
  <c r="E142" i="48"/>
  <c r="E65" i="48"/>
  <c r="E43" i="48"/>
  <c r="E79" i="48"/>
  <c r="E128" i="48"/>
  <c r="E127" i="48"/>
  <c r="E87" i="48"/>
  <c r="E100" i="48"/>
  <c r="E96" i="48"/>
  <c r="E141" i="48"/>
  <c r="E92" i="48"/>
  <c r="E25" i="48"/>
  <c r="E58" i="48"/>
  <c r="E84" i="48"/>
  <c r="E66" i="48"/>
  <c r="E64" i="48"/>
  <c r="E39" i="48"/>
  <c r="E73" i="48"/>
  <c r="E81" i="48"/>
  <c r="E77" i="48"/>
  <c r="E44" i="48"/>
  <c r="E130" i="48"/>
  <c r="E112" i="48"/>
  <c r="E75" i="48"/>
  <c r="E49" i="48"/>
  <c r="E52" i="48"/>
  <c r="E78" i="48"/>
  <c r="E24" i="48"/>
  <c r="E105" i="48"/>
  <c r="E61" i="48"/>
  <c r="E27" i="48"/>
  <c r="E15" i="48"/>
  <c r="E31" i="48"/>
  <c r="E82" i="48"/>
  <c r="E90" i="48"/>
  <c r="E74" i="48"/>
  <c r="E133" i="48"/>
  <c r="E35" i="48"/>
  <c r="E71" i="48"/>
  <c r="E132" i="48"/>
  <c r="E143" i="48"/>
  <c r="E17" i="48"/>
  <c r="E41" i="48"/>
  <c r="E106" i="48"/>
  <c r="E60" i="48"/>
  <c r="E122" i="48"/>
  <c r="E137" i="48"/>
  <c r="E99" i="48"/>
  <c r="E95" i="48"/>
  <c r="E40" i="48"/>
  <c r="E34" i="48"/>
  <c r="E47" i="48"/>
  <c r="E88" i="48"/>
  <c r="E80" i="48"/>
  <c r="E108" i="48"/>
  <c r="E129" i="48"/>
  <c r="E33" i="48"/>
  <c r="E30" i="48"/>
  <c r="E59" i="48"/>
  <c r="E18" i="48"/>
  <c r="E124" i="48"/>
  <c r="E56" i="48"/>
  <c r="E93" i="48"/>
  <c r="E98" i="48"/>
  <c r="E111" i="48"/>
  <c r="E29" i="48"/>
  <c r="E109" i="48"/>
  <c r="E115" i="48"/>
  <c r="E70" i="48"/>
  <c r="E21" i="48"/>
  <c r="E23" i="48"/>
  <c r="E14" i="48"/>
  <c r="E55" i="48"/>
  <c r="E126" i="48"/>
  <c r="E53" i="48"/>
  <c r="E50" i="48"/>
  <c r="E113" i="48"/>
  <c r="E42" i="48"/>
  <c r="E86" i="48"/>
  <c r="E69" i="48"/>
  <c r="E119" i="48"/>
  <c r="E117" i="48"/>
  <c r="J67" i="41"/>
  <c r="J49" i="41"/>
  <c r="K49" i="41"/>
  <c r="D22" i="48"/>
  <c r="D143" i="48"/>
  <c r="D53" i="48"/>
  <c r="D91" i="48"/>
  <c r="D113" i="48"/>
  <c r="D112" i="48"/>
  <c r="D43" i="48"/>
  <c r="D74" i="48"/>
  <c r="D48" i="48"/>
  <c r="D35" i="48"/>
  <c r="D111" i="48"/>
  <c r="D24" i="48"/>
  <c r="D46" i="48"/>
  <c r="D54" i="48"/>
  <c r="D30" i="48"/>
  <c r="D42" i="48"/>
  <c r="D129" i="48"/>
  <c r="D98" i="48"/>
  <c r="D73" i="48"/>
  <c r="D104" i="48"/>
  <c r="D139" i="48"/>
  <c r="D76" i="48"/>
  <c r="D99" i="48"/>
  <c r="D120" i="48"/>
  <c r="D103" i="48"/>
  <c r="D97" i="48"/>
  <c r="D100" i="48"/>
  <c r="D23" i="48"/>
  <c r="D68" i="48"/>
  <c r="D118" i="48"/>
  <c r="D133" i="48"/>
  <c r="D79" i="48"/>
  <c r="D90" i="48"/>
  <c r="D31" i="48"/>
  <c r="D125" i="48"/>
  <c r="D122" i="48"/>
  <c r="D116" i="48"/>
  <c r="D49" i="48"/>
  <c r="D32" i="48"/>
  <c r="D85" i="48"/>
  <c r="D126" i="48"/>
  <c r="D62" i="48"/>
  <c r="D131" i="48"/>
  <c r="D101" i="48"/>
  <c r="D110" i="48"/>
  <c r="D88" i="48"/>
  <c r="D109" i="48"/>
  <c r="D137" i="48"/>
  <c r="D28" i="48"/>
  <c r="D114" i="48"/>
  <c r="D87" i="48"/>
  <c r="D70" i="48"/>
  <c r="D16" i="48"/>
  <c r="D50" i="48"/>
  <c r="D58" i="48"/>
  <c r="D72" i="48"/>
  <c r="D124" i="48"/>
  <c r="D106" i="48"/>
  <c r="D119" i="48"/>
  <c r="D66" i="48"/>
  <c r="D117" i="48"/>
  <c r="D75" i="48"/>
  <c r="D102" i="48"/>
  <c r="D123" i="48"/>
  <c r="D20" i="48"/>
  <c r="D64" i="48"/>
  <c r="D39" i="48"/>
  <c r="D107" i="48"/>
  <c r="D44" i="48"/>
  <c r="D59" i="48"/>
  <c r="D25" i="48"/>
  <c r="D96" i="48"/>
  <c r="D141" i="48"/>
  <c r="D55" i="48"/>
  <c r="D93" i="48"/>
  <c r="D52" i="48"/>
  <c r="D41" i="48"/>
  <c r="D84" i="48"/>
  <c r="D37" i="48"/>
  <c r="D47" i="48"/>
  <c r="D92" i="48"/>
  <c r="D145" i="48"/>
  <c r="D33" i="48"/>
  <c r="D146" i="48"/>
  <c r="D147" i="48"/>
  <c r="D19" i="48"/>
  <c r="D135" i="48"/>
  <c r="D132" i="48"/>
  <c r="D78" i="48"/>
  <c r="D130" i="48"/>
  <c r="D36" i="48"/>
  <c r="D69" i="48"/>
  <c r="D89" i="48"/>
  <c r="D128" i="48"/>
  <c r="D45" i="48"/>
  <c r="D14" i="48"/>
  <c r="D108" i="48"/>
  <c r="D115" i="48"/>
  <c r="D94" i="48"/>
  <c r="D51" i="48"/>
  <c r="D144" i="48"/>
  <c r="D136" i="48"/>
  <c r="D71" i="48"/>
  <c r="D82" i="48"/>
  <c r="D61" i="48"/>
  <c r="D140" i="48"/>
  <c r="D67" i="48"/>
  <c r="D138" i="48"/>
  <c r="C4" i="48" s="1"/>
  <c r="C69" i="48"/>
  <c r="L9" i="39"/>
  <c r="L6" i="39"/>
  <c r="J31" i="41"/>
  <c r="I31" i="41"/>
  <c r="L10" i="39"/>
  <c r="Y5" i="41"/>
  <c r="Z5" i="41" s="1"/>
  <c r="AA5" i="41" s="1"/>
  <c r="Y4" i="41"/>
  <c r="AA6" i="41"/>
  <c r="AI6" i="41"/>
  <c r="Y6" i="41"/>
  <c r="Z6" i="41" s="1"/>
  <c r="L5" i="39"/>
  <c r="C140" i="48"/>
  <c r="L4" i="39"/>
  <c r="F106" i="48"/>
  <c r="F84" i="48"/>
  <c r="F61" i="48"/>
  <c r="F109" i="48"/>
  <c r="F120" i="48"/>
  <c r="F25" i="48"/>
  <c r="F104" i="48"/>
  <c r="F102" i="48"/>
  <c r="F103" i="48"/>
  <c r="F48" i="48"/>
  <c r="F105" i="48"/>
  <c r="F21" i="48"/>
  <c r="F47" i="48"/>
  <c r="F101" i="48"/>
  <c r="F136" i="48"/>
  <c r="F72" i="48"/>
  <c r="F68" i="48"/>
  <c r="F63" i="48"/>
  <c r="F86" i="48"/>
  <c r="F123" i="48"/>
  <c r="F73" i="48"/>
  <c r="F33" i="48"/>
  <c r="F93" i="48"/>
  <c r="F53" i="48"/>
  <c r="F107" i="48"/>
  <c r="F124" i="48"/>
  <c r="F119" i="48"/>
  <c r="F27" i="48"/>
  <c r="F78" i="48"/>
  <c r="F38" i="48"/>
  <c r="F131" i="48"/>
  <c r="F144" i="48"/>
  <c r="F137" i="48"/>
  <c r="F20" i="48"/>
  <c r="F96" i="48"/>
  <c r="F85" i="48"/>
  <c r="F71" i="48"/>
  <c r="F22" i="48"/>
  <c r="F97" i="48"/>
  <c r="F66" i="48"/>
  <c r="F108" i="48"/>
  <c r="F91" i="48"/>
  <c r="F142" i="48"/>
  <c r="F52" i="48"/>
  <c r="F17" i="48"/>
  <c r="F117" i="48"/>
  <c r="F126" i="48"/>
  <c r="F31" i="48"/>
  <c r="F128" i="48"/>
  <c r="F90" i="48"/>
  <c r="F110" i="48"/>
  <c r="F58" i="48"/>
  <c r="F46" i="48"/>
  <c r="F92" i="48"/>
  <c r="F32" i="48"/>
  <c r="F113" i="48"/>
  <c r="F115" i="48"/>
  <c r="F82" i="48"/>
  <c r="F130" i="48"/>
  <c r="F121" i="48"/>
  <c r="F79" i="48"/>
  <c r="F15" i="48"/>
  <c r="F140" i="48"/>
  <c r="F67" i="48"/>
  <c r="F138" i="48"/>
  <c r="F88" i="48"/>
  <c r="F111" i="48"/>
  <c r="F24" i="48"/>
  <c r="F36" i="48"/>
  <c r="F127" i="48"/>
  <c r="F34" i="48"/>
  <c r="F89" i="48"/>
  <c r="F14" i="48"/>
  <c r="F60" i="48"/>
  <c r="F74" i="48"/>
  <c r="F134" i="48"/>
  <c r="F75" i="48"/>
  <c r="F40" i="48"/>
  <c r="F76" i="48"/>
  <c r="F133" i="48"/>
  <c r="F80" i="48"/>
  <c r="F49" i="48"/>
  <c r="F39" i="48"/>
  <c r="F141" i="48"/>
  <c r="E4" i="48" s="1"/>
  <c r="F70" i="48"/>
  <c r="F62" i="48"/>
  <c r="F114" i="48"/>
  <c r="F132" i="48"/>
  <c r="F37" i="48"/>
  <c r="F129" i="48"/>
  <c r="F112" i="48"/>
  <c r="F139" i="48"/>
  <c r="F55" i="48"/>
  <c r="F69" i="48"/>
  <c r="F94" i="48"/>
  <c r="F30" i="48"/>
  <c r="F51" i="48"/>
  <c r="F99" i="48"/>
  <c r="F45" i="48"/>
  <c r="F56" i="48"/>
  <c r="F26" i="48"/>
  <c r="F54" i="48"/>
  <c r="F122" i="48"/>
  <c r="F116" i="48"/>
  <c r="F43" i="48"/>
  <c r="F77" i="48"/>
  <c r="F95" i="48"/>
  <c r="F81" i="48"/>
  <c r="F50" i="48"/>
  <c r="F41" i="48"/>
  <c r="F28" i="48"/>
  <c r="F87" i="48"/>
  <c r="F18" i="48"/>
  <c r="F19" i="48"/>
  <c r="F125" i="48"/>
  <c r="F147" i="48"/>
  <c r="F44" i="48"/>
  <c r="F35" i="48"/>
  <c r="F145" i="48"/>
  <c r="F57" i="48"/>
  <c r="F146" i="48"/>
  <c r="F143" i="48"/>
  <c r="F29" i="48"/>
  <c r="F100" i="48"/>
  <c r="F98" i="48"/>
  <c r="F65" i="48"/>
  <c r="F135" i="48"/>
  <c r="F118" i="48"/>
  <c r="F59" i="48"/>
  <c r="F16" i="48"/>
  <c r="F42" i="48"/>
  <c r="F23" i="48"/>
  <c r="F83" i="48"/>
  <c r="F64" i="48"/>
  <c r="AI5" i="41"/>
  <c r="L8" i="39"/>
  <c r="L7" i="39"/>
  <c r="E40" i="39"/>
  <c r="I57" i="41"/>
  <c r="C90" i="44"/>
  <c r="F37" i="39"/>
  <c r="C144" i="48" l="1"/>
  <c r="C83" i="48"/>
  <c r="C92" i="48"/>
  <c r="C16" i="48"/>
  <c r="C51" i="48"/>
  <c r="C96" i="48"/>
  <c r="C20" i="48"/>
  <c r="C128" i="48"/>
  <c r="C87" i="48"/>
  <c r="C100" i="48"/>
  <c r="C115" i="48"/>
  <c r="C40" i="48"/>
  <c r="C71" i="48"/>
  <c r="C28" i="48"/>
  <c r="C77" i="48"/>
  <c r="C17" i="48"/>
  <c r="C113" i="48"/>
  <c r="C48" i="48"/>
  <c r="C135" i="48"/>
  <c r="C53" i="48"/>
  <c r="C93" i="48"/>
  <c r="C122" i="48"/>
  <c r="C23" i="48"/>
  <c r="C19" i="48"/>
  <c r="C70" i="48"/>
  <c r="C111" i="48"/>
  <c r="C112" i="48"/>
  <c r="C85" i="48"/>
  <c r="C142" i="48"/>
  <c r="C124" i="48"/>
  <c r="C137" i="48"/>
  <c r="C67" i="48"/>
  <c r="C56" i="48"/>
  <c r="C101" i="48"/>
  <c r="C143" i="48"/>
  <c r="C45" i="48"/>
  <c r="C65" i="48"/>
  <c r="C129" i="48"/>
  <c r="C117" i="48"/>
  <c r="C73" i="48"/>
  <c r="C145" i="48"/>
  <c r="C133" i="48"/>
  <c r="C125" i="48"/>
  <c r="C41" i="48"/>
  <c r="C36" i="48"/>
  <c r="C146" i="48"/>
  <c r="C99" i="48"/>
  <c r="C18" i="48"/>
  <c r="C32" i="48"/>
  <c r="C104" i="48"/>
  <c r="C110" i="48"/>
  <c r="C54" i="48"/>
  <c r="C94" i="48"/>
  <c r="C78" i="48"/>
  <c r="C105" i="48"/>
  <c r="C116" i="48"/>
  <c r="C42" i="48"/>
  <c r="C55" i="48"/>
  <c r="C126" i="48"/>
  <c r="C62" i="48"/>
  <c r="C35" i="48"/>
  <c r="C75" i="48"/>
  <c r="C24" i="48"/>
  <c r="C26" i="48"/>
  <c r="C29" i="48"/>
  <c r="C147" i="48"/>
  <c r="C74" i="48"/>
  <c r="C27" i="48"/>
  <c r="C63" i="48"/>
  <c r="C141" i="48"/>
  <c r="C46" i="48"/>
  <c r="C64" i="48"/>
  <c r="C82" i="48"/>
  <c r="C60" i="48"/>
  <c r="C22" i="48"/>
  <c r="C76" i="48"/>
  <c r="C134" i="48"/>
  <c r="C37" i="48"/>
  <c r="C106" i="48"/>
  <c r="C95" i="48"/>
  <c r="C107" i="48"/>
  <c r="C102" i="48"/>
  <c r="C80" i="48"/>
  <c r="C33" i="48"/>
  <c r="C52" i="48"/>
  <c r="C58" i="48"/>
  <c r="C91" i="48"/>
  <c r="C123" i="48"/>
  <c r="C132" i="48"/>
  <c r="C108" i="48"/>
  <c r="C31" i="48"/>
  <c r="C43" i="48"/>
  <c r="C89" i="48"/>
  <c r="C127" i="48"/>
  <c r="C59" i="48"/>
  <c r="C139" i="48"/>
  <c r="C121" i="48"/>
  <c r="C120" i="48"/>
  <c r="C49" i="48"/>
  <c r="C47" i="48"/>
  <c r="C130" i="48"/>
  <c r="C50" i="48"/>
  <c r="C44" i="48"/>
  <c r="C38" i="48"/>
  <c r="C25" i="48"/>
  <c r="C84" i="48"/>
  <c r="C79" i="48"/>
  <c r="C68" i="48"/>
  <c r="C138" i="48"/>
  <c r="B4" i="48" s="1"/>
  <c r="B6" i="48" s="1"/>
  <c r="C6" i="48" s="1"/>
  <c r="C101" i="56" s="1"/>
  <c r="C57" i="48"/>
  <c r="C90" i="48"/>
  <c r="C14" i="48"/>
  <c r="C88" i="48"/>
  <c r="C72" i="48"/>
  <c r="C61" i="48"/>
  <c r="C39" i="48"/>
  <c r="C30" i="48"/>
  <c r="C136" i="48"/>
  <c r="C119" i="48"/>
  <c r="C98" i="48"/>
  <c r="C15" i="48"/>
  <c r="C66" i="48"/>
  <c r="C131" i="48"/>
  <c r="C103" i="48"/>
  <c r="C118" i="48"/>
  <c r="C21" i="48"/>
  <c r="C114" i="48"/>
  <c r="C97" i="48"/>
  <c r="C86" i="48"/>
  <c r="AI2" i="41"/>
  <c r="AH7" i="41" s="1"/>
  <c r="AH8" i="41" s="1"/>
  <c r="AG8" i="41" s="1"/>
  <c r="AE11" i="41" s="1"/>
  <c r="K74" i="39" s="1"/>
  <c r="AF8" i="41"/>
  <c r="C81" i="48"/>
  <c r="C109" i="48"/>
  <c r="H33" i="41"/>
  <c r="I33" i="41"/>
  <c r="I18" i="41"/>
  <c r="J18" i="41"/>
  <c r="H18" i="41"/>
  <c r="M32" i="53"/>
  <c r="B38" i="53" s="1"/>
  <c r="B40" i="53" s="1"/>
  <c r="D65" i="52" s="1"/>
  <c r="Z4" i="41"/>
  <c r="AA4" i="41" s="1"/>
  <c r="AA7" i="41" s="1"/>
  <c r="Y8" i="41" s="1"/>
  <c r="Y9" i="41" s="1"/>
  <c r="Y10" i="41" s="1"/>
  <c r="J34" i="41" s="1"/>
  <c r="J54" i="41" s="1"/>
  <c r="Y7" i="41"/>
  <c r="M4" i="39"/>
  <c r="D38" i="39" s="1"/>
  <c r="C141" i="33" l="1"/>
  <c r="AD7" i="41"/>
  <c r="AE7" i="41" s="1"/>
  <c r="AE8" i="41" s="1"/>
  <c r="D44" i="39" s="1"/>
  <c r="N19" i="44"/>
  <c r="V56" i="50" s="1"/>
  <c r="C22" i="44"/>
  <c r="K75" i="39"/>
  <c r="F38" i="39"/>
  <c r="B39" i="39"/>
  <c r="V56" i="36" l="1"/>
  <c r="V56" i="33"/>
  <c r="B117" i="39" s="1"/>
  <c r="V57" i="47"/>
  <c r="D39" i="39"/>
  <c r="N21" i="44" s="1"/>
  <c r="A103" i="39"/>
  <c r="K76" i="39"/>
  <c r="D45" i="39" l="1"/>
  <c r="AS6" i="41"/>
  <c r="AS3" i="41"/>
  <c r="AS4" i="41"/>
  <c r="AS5" i="41"/>
  <c r="AS8" i="41" l="1"/>
  <c r="AS9" i="41" s="1"/>
  <c r="D40" i="39" l="1"/>
  <c r="S11" i="41" s="1"/>
  <c r="F62" i="39" l="1"/>
  <c r="F44" i="39"/>
  <c r="E47" i="39" s="1"/>
  <c r="N81" i="44"/>
  <c r="H42" i="39" l="1"/>
  <c r="C83" i="44" s="1"/>
  <c r="D2" i="41"/>
  <c r="D3" i="41" s="1"/>
  <c r="B7" i="48"/>
  <c r="C91" i="44" s="1"/>
  <c r="C92" i="44" s="1"/>
  <c r="L22" i="41" l="1"/>
  <c r="B22" i="41" s="1"/>
  <c r="L23" i="41"/>
  <c r="B23" i="41" s="1"/>
  <c r="L67" i="41"/>
  <c r="L17" i="41"/>
  <c r="L44" i="41"/>
  <c r="B44" i="41" s="1"/>
  <c r="L38" i="41"/>
  <c r="B38" i="41" s="1"/>
  <c r="L41" i="41"/>
  <c r="B41" i="41" s="1"/>
  <c r="L43" i="41"/>
  <c r="B43" i="41" s="1"/>
  <c r="L50" i="41"/>
  <c r="B50" i="41" s="1"/>
  <c r="K25" i="41"/>
  <c r="L33" i="41"/>
  <c r="B33" i="41" s="1"/>
  <c r="L26" i="41"/>
  <c r="B26" i="41" s="1"/>
  <c r="L36" i="41"/>
  <c r="B36" i="41" s="1"/>
  <c r="L15" i="41"/>
  <c r="B15" i="41" s="1"/>
  <c r="L13" i="41"/>
  <c r="B13" i="41" s="1"/>
  <c r="L31" i="41"/>
  <c r="B31" i="41" s="1"/>
  <c r="L28" i="41"/>
  <c r="B28" i="41" s="1"/>
  <c r="K30" i="41"/>
  <c r="K52" i="41"/>
  <c r="K55" i="41"/>
  <c r="L34" i="41"/>
  <c r="B34" i="41" s="1"/>
  <c r="L46" i="41"/>
  <c r="B46" i="41" s="1"/>
  <c r="L18" i="41"/>
  <c r="B18" i="41" s="1"/>
  <c r="L27" i="41"/>
  <c r="B27" i="41" s="1"/>
  <c r="L35" i="41"/>
  <c r="B35" i="41" s="1"/>
  <c r="L16" i="41"/>
  <c r="B16" i="41" s="1"/>
  <c r="L20" i="41"/>
  <c r="B20" i="41" s="1"/>
  <c r="L57" i="41"/>
  <c r="B57" i="41" s="1"/>
  <c r="L39" i="41"/>
  <c r="B39" i="41" s="1"/>
  <c r="K53" i="41"/>
  <c r="L19" i="41"/>
  <c r="B19" i="41" s="1"/>
  <c r="L56" i="41"/>
  <c r="I51" i="41"/>
  <c r="L51" i="41" s="1"/>
  <c r="B51" i="41" s="1"/>
  <c r="L12" i="41"/>
  <c r="B12" i="41" s="1"/>
  <c r="L52" i="41"/>
  <c r="B52" i="41" s="1"/>
  <c r="L58" i="41"/>
  <c r="B58" i="41" s="1"/>
  <c r="K32" i="41"/>
  <c r="L49" i="41"/>
  <c r="B49" i="41" s="1"/>
  <c r="K21" i="41"/>
  <c r="K17" i="41"/>
  <c r="L11" i="41"/>
  <c r="B11" i="41" s="1"/>
  <c r="L47" i="41"/>
  <c r="B47" i="41" s="1"/>
  <c r="L24" i="41"/>
  <c r="B24" i="41" s="1"/>
  <c r="K22" i="41"/>
  <c r="L25" i="41"/>
  <c r="B25" i="41" s="1"/>
  <c r="K26" i="41"/>
  <c r="L53" i="41"/>
  <c r="B53" i="41" s="1"/>
  <c r="L21" i="41"/>
  <c r="B21" i="41" s="1"/>
  <c r="L55" i="41"/>
  <c r="B55" i="41" s="1"/>
  <c r="L40" i="41"/>
  <c r="B40" i="41" s="1"/>
  <c r="L45" i="41"/>
  <c r="B45" i="41" s="1"/>
  <c r="L42" i="41"/>
  <c r="B42" i="41" s="1"/>
  <c r="K23" i="41"/>
  <c r="L54" i="41"/>
  <c r="B54" i="41" s="1"/>
  <c r="K24" i="41"/>
  <c r="L48" i="41"/>
  <c r="B48" i="41" s="1"/>
  <c r="L14" i="41"/>
  <c r="B14" i="41" s="1"/>
  <c r="K46" i="41"/>
  <c r="L30" i="41"/>
  <c r="B30" i="41" s="1"/>
  <c r="L32" i="41"/>
  <c r="B32" i="41" s="1"/>
  <c r="L37" i="41"/>
  <c r="B37" i="41" s="1"/>
  <c r="K27" i="41"/>
  <c r="B17" i="41" l="1"/>
  <c r="M29" i="41"/>
  <c r="B56" i="41"/>
  <c r="B59" i="41"/>
  <c r="J29" i="41" l="1"/>
  <c r="I29" i="41"/>
  <c r="L29" i="41" s="1"/>
  <c r="B29" i="41" s="1"/>
  <c r="H29" i="41"/>
  <c r="K29" i="41"/>
</calcChain>
</file>

<file path=xl/sharedStrings.xml><?xml version="1.0" encoding="utf-8"?>
<sst xmlns="http://schemas.openxmlformats.org/spreadsheetml/2006/main" count="18008" uniqueCount="2492">
  <si>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</si>
  <si>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</si>
  <si>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</si>
  <si>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</si>
  <si>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</si>
  <si>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</si>
  <si>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</si>
  <si>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</si>
  <si>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</si>
  <si>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</si>
  <si>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</si>
  <si>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</si>
  <si>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</si>
  <si>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</si>
  <si>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</si>
  <si>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</si>
  <si>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</si>
  <si>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</si>
  <si>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</si>
  <si>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</si>
  <si>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</si>
  <si>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</si>
  <si>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</si>
  <si>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</si>
  <si>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</si>
  <si>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</si>
  <si>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</si>
  <si>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</si>
  <si>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</si>
  <si>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</si>
  <si>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</si>
  <si>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</si>
  <si>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</si>
  <si>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</si>
  <si>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</si>
  <si>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</si>
  <si>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</si>
  <si>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</si>
  <si>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</si>
  <si>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</si>
  <si>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</si>
  <si>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</si>
  <si>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</si>
  <si>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</si>
  <si>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</si>
  <si>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</si>
  <si>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</si>
  <si>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</si>
  <si>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</si>
  <si>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</si>
  <si>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</si>
  <si>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</si>
  <si>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</si>
  <si>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</si>
  <si>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</si>
  <si>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</si>
  <si>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</si>
  <si>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</si>
  <si>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</si>
  <si>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</si>
  <si>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</si>
  <si>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</si>
  <si>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</si>
  <si>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</si>
  <si>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</si>
  <si>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</si>
  <si>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</si>
  <si>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</si>
  <si>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</si>
  <si>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</si>
  <si>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</si>
  <si>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</si>
  <si>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</si>
  <si>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</si>
  <si>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</si>
  <si>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</si>
  <si>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</si>
  <si>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</si>
  <si>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</si>
  <si>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</si>
  <si>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</si>
  <si>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</si>
  <si>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</si>
  <si>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</si>
  <si>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</si>
  <si>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</si>
  <si>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</si>
  <si>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</si>
  <si>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</si>
  <si>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</si>
  <si>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</si>
  <si>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</si>
  <si>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</si>
  <si>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</si>
  <si>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</si>
  <si>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</si>
  <si>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</si>
  <si>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</si>
  <si>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</si>
  <si>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</si>
  <si>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</si>
  <si>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</si>
  <si>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</si>
  <si>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</si>
  <si>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</si>
  <si>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</si>
  <si>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</si>
  <si>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</si>
  <si>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</si>
  <si>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</si>
  <si>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</si>
  <si>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</si>
  <si>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</si>
  <si>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</si>
  <si>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</si>
  <si>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</si>
  <si>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</si>
  <si>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</si>
  <si>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</si>
  <si>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</si>
  <si>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</si>
  <si>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</si>
  <si>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</si>
  <si>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</si>
  <si>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</si>
  <si>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</si>
  <si>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</si>
  <si>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</si>
  <si>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</si>
  <si>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</si>
  <si>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</si>
  <si>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</si>
  <si>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</si>
  <si>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</si>
  <si>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</si>
  <si>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</si>
  <si>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</si>
  <si>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</si>
  <si>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</si>
  <si>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</si>
  <si>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</si>
  <si>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</si>
  <si>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</si>
  <si>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</si>
  <si>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</si>
  <si>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</si>
  <si>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</si>
  <si>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</si>
  <si>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</si>
  <si>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</si>
  <si>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</si>
  <si>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</si>
  <si>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</si>
  <si>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</si>
  <si>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</si>
  <si>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</si>
  <si>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</si>
  <si>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</si>
  <si>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</si>
  <si>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</si>
  <si>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</si>
  <si>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</si>
  <si>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</si>
  <si>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</si>
  <si>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</si>
  <si>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</si>
  <si>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</si>
  <si>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</si>
  <si>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</si>
  <si>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</si>
  <si>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</si>
  <si>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</si>
  <si>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</si>
  <si>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</si>
  <si>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</si>
  <si>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</si>
  <si>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</si>
  <si>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</si>
  <si>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</si>
  <si>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</si>
  <si>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</si>
  <si>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</si>
  <si>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</si>
  <si>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</si>
  <si>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</si>
  <si>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</si>
  <si>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</si>
  <si>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</si>
  <si>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</si>
  <si>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</si>
  <si>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</si>
  <si>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</si>
  <si>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</si>
  <si>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</si>
  <si>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</si>
  <si>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</si>
  <si>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</si>
  <si>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</si>
  <si>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</si>
  <si>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</si>
  <si>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</si>
  <si>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</si>
  <si>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</si>
  <si>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</si>
  <si>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</si>
  <si>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</si>
  <si>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</si>
  <si>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</si>
  <si>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</si>
  <si>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</si>
  <si>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</si>
  <si>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</si>
  <si>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</si>
  <si>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</si>
  <si>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</si>
  <si>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</si>
  <si>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</si>
  <si>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</si>
  <si>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</si>
  <si>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</si>
  <si>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</si>
  <si>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</si>
  <si>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</si>
  <si>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</si>
  <si>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</si>
  <si>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</si>
  <si>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</si>
  <si>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</si>
  <si>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</si>
  <si>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</si>
  <si>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10.2</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</si>
  <si>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</si>
  <si>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</si>
  <si>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</si>
  <si>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</si>
  <si>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</si>
  <si>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</si>
  <si>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</si>
  <si>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</si>
  <si>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</si>
  <si>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</si>
  <si>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</si>
  <si>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</si>
  <si>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</si>
  <si>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</si>
  <si>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</si>
  <si>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Fator locacional</t>
  </si>
  <si>
    <t>Resultante</t>
  </si>
  <si>
    <t>Qtde</t>
  </si>
  <si>
    <t>Resultado</t>
  </si>
  <si>
    <t>LAS/Cadastro</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</si>
  <si>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</si>
  <si>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</si>
  <si>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</si>
  <si>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</si>
  <si>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</si>
  <si>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</si>
  <si>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Projeto</t>
  </si>
  <si>
    <t>Instalação</t>
  </si>
  <si>
    <t xml:space="preserve">Haverá intervenção em áreas de preservação permanente sem supressão de vegetação nativa? </t>
  </si>
  <si>
    <t xml:space="preserve">Haverá destoca em área remanescente de supressão de vegetação nativa? </t>
  </si>
  <si>
    <t xml:space="preserve">Haverá aproveitamento de material lenhoso? </t>
  </si>
  <si>
    <t xml:space="preserve">Houve intervenção em Área de Preservação Permanente em momento posterior à 22 de julho de 2008?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</si>
  <si>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</si>
  <si>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</si>
  <si>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</si>
  <si>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</si>
  <si>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</si>
  <si>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</si>
  <si>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</si>
  <si>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</si>
  <si>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</si>
  <si>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</si>
  <si>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</si>
  <si>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</si>
  <si>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</si>
  <si>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</si>
  <si>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</si>
  <si>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</si>
  <si>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</si>
  <si>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</si>
  <si>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</si>
  <si>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</si>
  <si>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</si>
  <si>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</si>
  <si>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</si>
  <si>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</si>
  <si>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</si>
  <si>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</si>
  <si>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</si>
  <si>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</si>
  <si>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</si>
  <si>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</si>
  <si>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</si>
  <si>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</si>
  <si>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</si>
  <si>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</si>
  <si>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</si>
  <si>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</si>
  <si>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</si>
  <si>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</si>
  <si>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</si>
  <si>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</si>
  <si>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</si>
  <si>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</si>
  <si>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</si>
  <si>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</si>
  <si>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</si>
  <si>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</si>
  <si>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</si>
  <si>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</si>
  <si>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</si>
  <si>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</si>
  <si>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</si>
  <si>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</si>
  <si>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</si>
  <si>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</si>
  <si>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</si>
  <si>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</si>
  <si>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</si>
  <si>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</si>
  <si>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</si>
  <si>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</si>
  <si>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</si>
  <si>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</si>
  <si>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</si>
  <si>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</si>
  <si>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</si>
  <si>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</si>
  <si>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</si>
  <si>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</si>
  <si>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</si>
  <si>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</si>
  <si>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</si>
  <si>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</si>
  <si>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</si>
  <si>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</si>
  <si>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</si>
  <si>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</si>
  <si>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</si>
  <si>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</si>
  <si>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</si>
  <si>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</si>
  <si>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</si>
  <si>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</si>
  <si>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</si>
  <si>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</si>
  <si>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</si>
  <si>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</si>
  <si>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</si>
  <si>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</si>
  <si>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</si>
  <si>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</si>
  <si>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</si>
  <si>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</si>
  <si>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</si>
  <si>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</si>
  <si>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</si>
  <si>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</si>
  <si>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</si>
  <si>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</si>
  <si>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</si>
  <si>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</si>
  <si>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</si>
  <si>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</si>
  <si>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</si>
  <si>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</si>
  <si>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</si>
  <si>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</si>
  <si>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</si>
  <si>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</si>
  <si>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</si>
  <si>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</si>
  <si>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</si>
  <si>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</si>
  <si>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</si>
  <si>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</si>
  <si>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</si>
  <si>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</si>
  <si>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</si>
  <si>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</si>
  <si>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</si>
  <si>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</si>
  <si>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</si>
  <si>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</si>
  <si>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</si>
  <si>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</si>
  <si>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</si>
  <si>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</si>
  <si>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</si>
  <si>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</si>
  <si>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</si>
  <si>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</si>
  <si>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</si>
  <si>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</si>
  <si>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</si>
  <si>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</si>
  <si>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</si>
  <si>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</si>
  <si>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</si>
  <si>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</si>
  <si>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</si>
  <si>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</si>
  <si>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</si>
  <si>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</si>
  <si>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</si>
  <si>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</si>
  <si>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</si>
  <si>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</si>
  <si>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</si>
  <si>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</si>
  <si>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</si>
  <si>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</si>
  <si>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</si>
  <si>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</si>
  <si>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</si>
  <si>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</si>
  <si>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</si>
  <si>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</si>
  <si>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</si>
  <si>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</si>
  <si>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</si>
  <si>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</si>
  <si>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</si>
  <si>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</si>
  <si>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</si>
  <si>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</si>
  <si>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</si>
  <si>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</si>
  <si>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</si>
  <si>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</si>
  <si>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</si>
  <si>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</si>
  <si>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</si>
  <si>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</si>
  <si>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</si>
  <si>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</si>
  <si>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</si>
  <si>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</si>
  <si>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</si>
  <si>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</si>
  <si>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</si>
  <si>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</si>
  <si>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</si>
  <si>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</si>
  <si>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</si>
  <si>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</si>
  <si>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</si>
  <si>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</si>
  <si>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</si>
  <si>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</si>
  <si>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</si>
  <si>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</si>
  <si>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</si>
  <si>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</si>
  <si>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</si>
  <si>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</si>
  <si>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</si>
  <si>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</si>
  <si>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</si>
  <si>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</si>
  <si>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</si>
  <si>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</si>
  <si>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</si>
  <si>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</si>
  <si>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</si>
  <si>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</si>
  <si>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</si>
  <si>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</si>
  <si>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</si>
  <si>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</si>
  <si>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</si>
  <si>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</si>
  <si>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</si>
  <si>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</si>
  <si>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</si>
  <si>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</si>
  <si>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</si>
  <si>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</si>
  <si>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</si>
  <si>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</si>
  <si>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</si>
  <si>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</si>
  <si>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</si>
  <si>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</si>
  <si>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</si>
  <si>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</si>
  <si>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</si>
  <si>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</si>
  <si>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</si>
  <si>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</si>
  <si>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</si>
  <si>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</si>
  <si>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</si>
  <si>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</si>
  <si>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</si>
  <si>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</si>
  <si>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</si>
  <si>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</si>
  <si>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</si>
  <si>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</si>
  <si>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</si>
  <si>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</si>
  <si>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</si>
  <si>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</si>
  <si>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</si>
  <si>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</si>
  <si>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</si>
  <si>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</si>
  <si>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</si>
  <si>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</si>
  <si>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</si>
  <si>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</si>
  <si>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</si>
  <si>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</si>
  <si>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</si>
  <si>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</si>
  <si>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</si>
  <si>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</si>
  <si>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</si>
  <si>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</si>
  <si>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</si>
  <si>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</si>
  <si>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</si>
  <si>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</si>
  <si>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</si>
  <si>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</si>
  <si>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</si>
  <si>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</si>
  <si>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</si>
  <si>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</si>
  <si>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</si>
  <si>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</si>
  <si>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</si>
  <si>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</si>
  <si>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</si>
  <si>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</si>
  <si>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</si>
  <si>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</si>
  <si>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</si>
  <si>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</si>
  <si>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</si>
  <si>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</si>
  <si>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</si>
  <si>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</si>
  <si>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</si>
  <si>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</si>
  <si>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</si>
  <si>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</si>
  <si>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</si>
  <si>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</si>
  <si>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</si>
  <si>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</si>
  <si>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</si>
  <si>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</si>
  <si>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</si>
  <si>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</si>
  <si>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</si>
  <si>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</si>
  <si>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</si>
  <si>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</si>
  <si>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</si>
  <si>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</si>
  <si>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</si>
  <si>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</si>
  <si>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</si>
  <si>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</si>
  <si>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</si>
  <si>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</si>
  <si>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</si>
  <si>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</si>
  <si>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</si>
  <si>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</si>
  <si>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</si>
  <si>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</si>
  <si>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</si>
  <si>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</si>
  <si>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</si>
  <si>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</si>
  <si>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</si>
  <si>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</si>
  <si>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</si>
  <si>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</si>
  <si>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</si>
  <si>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</si>
  <si>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</si>
  <si>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</si>
  <si>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</si>
  <si>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</si>
  <si>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</si>
  <si>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</si>
  <si>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</si>
  <si>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</si>
  <si>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</si>
  <si>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</si>
  <si>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</si>
  <si>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</si>
  <si>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</si>
  <si>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</si>
  <si>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</si>
  <si>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</si>
  <si>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</si>
  <si>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</si>
  <si>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</si>
  <si>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</si>
  <si>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</si>
  <si>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</si>
  <si>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</si>
  <si>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</si>
  <si>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</si>
  <si>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</si>
  <si>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</si>
  <si>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</si>
  <si>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</si>
  <si>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</si>
  <si>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</si>
  <si>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</si>
  <si>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</si>
  <si>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</si>
  <si>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</si>
  <si>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</si>
  <si>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</si>
  <si>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</si>
  <si>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</si>
  <si>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</si>
  <si>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</si>
  <si>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</si>
  <si>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</si>
  <si>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</si>
  <si>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</si>
  <si>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</si>
  <si>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</si>
  <si>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</si>
  <si>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</si>
  <si>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</si>
  <si>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</si>
  <si>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</si>
  <si>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</si>
  <si>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</si>
  <si>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</si>
  <si>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</si>
  <si>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</si>
  <si>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</si>
  <si>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</si>
  <si>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</si>
  <si>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</si>
  <si>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</si>
  <si>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</si>
  <si>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</si>
  <si>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</si>
  <si>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</si>
  <si>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</si>
  <si>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</si>
  <si>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</si>
  <si>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</si>
  <si>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</si>
  <si>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</si>
  <si>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</si>
  <si>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</si>
  <si>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</si>
  <si>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</si>
  <si>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</si>
  <si>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</si>
  <si>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</si>
  <si>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</si>
  <si>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</si>
  <si>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</si>
  <si>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</si>
  <si>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</si>
  <si>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</si>
  <si>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</si>
  <si>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</si>
  <si>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</si>
  <si>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</si>
  <si>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</si>
  <si>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</si>
  <si>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</si>
  <si>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</si>
  <si>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</si>
  <si>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</si>
  <si>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</si>
  <si>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</si>
  <si>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</si>
  <si>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</si>
  <si>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</si>
  <si>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</si>
  <si>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</si>
  <si>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</si>
  <si>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</si>
  <si>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</si>
  <si>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</si>
  <si>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</si>
  <si>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</si>
  <si>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</si>
  <si>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</si>
  <si>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</si>
  <si>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</si>
  <si>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</si>
  <si>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</si>
  <si>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</si>
  <si>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</si>
  <si>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</si>
  <si>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</si>
  <si>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</si>
  <si>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</si>
  <si>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</si>
  <si>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</si>
  <si>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</si>
  <si>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</si>
  <si>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</si>
  <si>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</si>
  <si>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</si>
  <si>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</si>
  <si>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</si>
  <si>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</si>
  <si>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</si>
  <si>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</si>
  <si>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</si>
  <si>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</si>
  <si>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</si>
  <si>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</si>
  <si>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</si>
  <si>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</si>
  <si>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</si>
  <si>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</si>
  <si>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</si>
  <si>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</si>
  <si>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</si>
  <si>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</si>
  <si>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</si>
  <si>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</si>
  <si>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</si>
  <si>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</si>
  <si>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</si>
  <si>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</si>
  <si>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</si>
  <si>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</si>
  <si>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</si>
  <si>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</si>
  <si>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</si>
  <si>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</si>
  <si>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</si>
  <si>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</si>
  <si>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</si>
  <si>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</si>
  <si>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</si>
  <si>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</si>
  <si>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</si>
  <si>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</si>
  <si>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</si>
  <si>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</si>
  <si>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</si>
  <si>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</si>
  <si>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</si>
  <si>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</si>
  <si>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</si>
  <si>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</si>
  <si>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</si>
  <si>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</si>
  <si>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</si>
  <si>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</si>
  <si>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</si>
  <si>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</si>
  <si>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</si>
  <si>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</si>
  <si>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</si>
  <si>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</si>
  <si>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</si>
  <si>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</si>
  <si>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</si>
  <si>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</si>
  <si>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</si>
  <si>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</si>
  <si>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</si>
  <si>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</si>
  <si>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</si>
  <si>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</si>
  <si>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</si>
  <si>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</si>
  <si>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</si>
  <si>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</si>
  <si>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</si>
  <si>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</si>
  <si>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</si>
  <si>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</si>
  <si>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</si>
  <si>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</si>
  <si>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</si>
  <si>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</si>
  <si>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</si>
  <si>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</si>
  <si>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</si>
  <si>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</si>
  <si>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</si>
  <si>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</si>
  <si>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</si>
  <si>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</si>
  <si>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</si>
  <si>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</si>
  <si>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</si>
  <si>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</si>
  <si>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</si>
  <si>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</si>
  <si>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</si>
  <si>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</si>
  <si>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</si>
  <si>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</si>
  <si>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</si>
  <si>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</si>
  <si>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</si>
  <si>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</si>
  <si>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</si>
  <si>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</si>
  <si>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</si>
  <si>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</si>
  <si>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</si>
  <si>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</si>
  <si>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</si>
  <si>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</si>
  <si>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</si>
  <si>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</si>
  <si>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</si>
  <si>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</si>
  <si>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</si>
  <si>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</si>
  <si>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</si>
  <si>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</si>
  <si>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</si>
  <si>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</si>
  <si>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</si>
  <si>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</si>
  <si>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</si>
  <si>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</si>
  <si>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</si>
  <si>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</si>
  <si>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</si>
  <si>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</si>
  <si>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</si>
  <si>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</si>
  <si>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</si>
  <si>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</si>
  <si>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</si>
  <si>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</si>
  <si>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</si>
  <si>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</si>
  <si>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</si>
  <si>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</si>
  <si>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</si>
  <si>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</si>
  <si>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</si>
  <si>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</si>
  <si>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</si>
  <si>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</si>
  <si>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</si>
  <si>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</si>
  <si>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</si>
  <si>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</si>
  <si>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</si>
  <si>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</si>
  <si>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</si>
  <si>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</si>
  <si>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</si>
  <si>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</si>
  <si>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</si>
  <si>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</si>
  <si>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</si>
  <si>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</si>
  <si>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</si>
  <si>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</si>
  <si>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</si>
  <si>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</si>
  <si>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</si>
  <si>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</si>
  <si>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</si>
  <si>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</si>
  <si>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</si>
  <si>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</si>
  <si>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</si>
  <si>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</si>
  <si>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</si>
  <si>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</si>
  <si>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</si>
  <si>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</si>
  <si>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</si>
  <si>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</si>
  <si>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</si>
  <si>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</si>
  <si>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</si>
  <si>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</si>
  <si>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</si>
  <si>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</si>
  <si>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</si>
  <si>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</si>
  <si>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</si>
  <si>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</si>
  <si>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</si>
  <si>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</si>
  <si>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</si>
  <si>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</si>
  <si>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</si>
  <si>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</si>
  <si>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</si>
  <si>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</si>
  <si>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</si>
  <si>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</si>
  <si>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</si>
  <si>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</si>
  <si>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</si>
  <si>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</si>
  <si>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</si>
  <si>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</si>
  <si>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</si>
  <si>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</si>
  <si>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</si>
  <si>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</si>
  <si>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</si>
  <si>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</si>
  <si>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</si>
  <si>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</si>
  <si>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</si>
  <si>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</si>
  <si>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</si>
  <si>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</si>
  <si>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</si>
  <si>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</si>
  <si>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</si>
  <si>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</si>
  <si>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</si>
  <si>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</si>
  <si>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</si>
  <si>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</si>
  <si>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</si>
  <si>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</si>
  <si>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</si>
  <si>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</si>
  <si>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</si>
  <si>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</si>
  <si>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</si>
  <si>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</si>
  <si>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</si>
  <si>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</si>
  <si>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</si>
  <si>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</si>
  <si>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</si>
  <si>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</si>
  <si>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</si>
  <si>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</si>
  <si>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</si>
  <si>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</si>
  <si>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</si>
  <si>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</si>
  <si>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</si>
  <si>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</si>
  <si>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</si>
  <si>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</si>
  <si>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</si>
  <si>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</si>
  <si>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</si>
  <si>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</si>
  <si>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</si>
  <si>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</si>
  <si>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</si>
  <si>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</si>
  <si>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</si>
  <si>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</si>
  <si>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</si>
  <si>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</si>
  <si>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</si>
  <si>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</si>
  <si>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</si>
  <si>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</si>
  <si>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</si>
  <si>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</si>
  <si>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</si>
  <si>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</si>
  <si>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</si>
  <si>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</si>
  <si>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</si>
  <si>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</si>
  <si>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</si>
  <si>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</si>
  <si>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</si>
  <si>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</si>
  <si>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</si>
  <si>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</si>
  <si>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</si>
  <si>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</si>
  <si>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</si>
  <si>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</si>
  <si>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</si>
  <si>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</si>
  <si>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</si>
  <si>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</si>
  <si>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</si>
  <si>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</si>
  <si>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</si>
  <si>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</si>
  <si>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</si>
  <si>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</si>
  <si>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</si>
  <si>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</si>
  <si>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</si>
  <si>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</si>
  <si>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</si>
  <si>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</si>
  <si>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</si>
  <si>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</si>
  <si>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</si>
  <si>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</si>
  <si>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</si>
  <si>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</si>
  <si>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</si>
  <si>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</si>
  <si>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</si>
  <si>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</si>
  <si>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</si>
  <si>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</si>
  <si>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</si>
  <si>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</si>
  <si>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</si>
  <si>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</si>
  <si>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</si>
  <si>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</si>
  <si>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</si>
  <si>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</si>
  <si>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</si>
  <si>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</si>
  <si>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</si>
  <si>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</si>
  <si>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</si>
  <si>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</si>
  <si>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</si>
  <si>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</si>
  <si>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</si>
  <si>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</si>
  <si>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</si>
  <si>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</si>
  <si>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</si>
  <si>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</si>
  <si>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</si>
  <si>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</si>
  <si>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</si>
  <si>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</si>
  <si>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</si>
  <si>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</si>
  <si>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</si>
  <si>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</si>
  <si>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</si>
  <si>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</si>
  <si>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</si>
  <si>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</si>
  <si>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</si>
  <si>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</si>
  <si>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</si>
  <si>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</si>
  <si>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</si>
  <si>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</si>
  <si>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</si>
  <si>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</si>
  <si>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</si>
  <si>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</si>
  <si>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</si>
  <si>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</si>
  <si>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</si>
  <si>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</si>
  <si>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</si>
  <si>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</si>
  <si>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</si>
  <si>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</si>
  <si>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</si>
  <si>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</si>
  <si>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</si>
  <si>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</si>
  <si>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</si>
  <si>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</si>
  <si>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</si>
  <si>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</si>
  <si>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</si>
  <si>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</si>
  <si>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</si>
  <si>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</si>
  <si>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</si>
  <si>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</si>
  <si>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</si>
  <si>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</si>
  <si>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</si>
  <si>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</si>
  <si>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</si>
  <si>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</si>
  <si>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</si>
  <si>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</si>
  <si>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</si>
  <si>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</si>
  <si>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</si>
  <si>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</si>
  <si>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</si>
  <si>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</si>
  <si>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</si>
  <si>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</si>
  <si>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</si>
  <si>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</si>
  <si>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</si>
  <si>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</si>
  <si>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</si>
  <si>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</si>
  <si>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</si>
  <si>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</si>
  <si>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</si>
  <si>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</si>
  <si>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</si>
  <si>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</si>
  <si>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</si>
  <si>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</si>
  <si>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</si>
  <si>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</si>
  <si>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</si>
  <si>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</si>
  <si>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</si>
  <si>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</si>
  <si>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</si>
  <si>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</si>
  <si>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</si>
  <si>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</si>
  <si>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</si>
  <si>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</si>
  <si>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</si>
  <si>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</si>
  <si>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</si>
  <si>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</si>
  <si>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</si>
  <si>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</si>
  <si>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</si>
  <si>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</si>
  <si>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</si>
  <si>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</si>
  <si>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</si>
  <si>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</si>
  <si>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</si>
  <si>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</si>
  <si>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</si>
  <si>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</si>
  <si>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</si>
  <si>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</si>
  <si>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</si>
  <si>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</si>
  <si>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</si>
  <si>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</si>
  <si>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</si>
  <si>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</si>
  <si>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</si>
  <si>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</si>
  <si>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</si>
  <si>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</si>
  <si>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</si>
  <si>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</si>
  <si>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</si>
  <si>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</si>
  <si>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</si>
  <si>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</si>
  <si>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</si>
  <si>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</si>
  <si>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</si>
  <si>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</si>
  <si>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</si>
  <si>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</si>
  <si>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</si>
  <si>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</si>
  <si>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</si>
  <si>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</si>
  <si>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</si>
  <si>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</si>
  <si>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</si>
  <si>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</si>
  <si>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</si>
  <si>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</si>
  <si>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</si>
  <si>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</si>
  <si>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</si>
  <si>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</si>
  <si>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</si>
  <si>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</si>
  <si>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</si>
  <si>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</si>
  <si>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</si>
  <si>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</si>
  <si>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</si>
  <si>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</si>
  <si>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</si>
  <si>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</si>
  <si>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</si>
  <si>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</si>
  <si>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</si>
  <si>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</si>
  <si>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</si>
  <si>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</si>
  <si>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</si>
  <si>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</si>
  <si>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</si>
  <si>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</si>
  <si>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indexed="12"/>
        <rFont val="Calibri"/>
        <family val="2"/>
      </rPr>
      <t>.</t>
    </r>
  </si>
  <si>
    <t xml:space="preserve">7.3 O empreendimento está localizado em zona rural ? </t>
  </si>
  <si>
    <t xml:space="preserve">7.3.1 Pretende compensar Reserva Legal em Unidade de Conservação? </t>
  </si>
  <si>
    <t>Não. (Passe encerra esse tópico)</t>
  </si>
  <si>
    <t xml:space="preserve">5.1 A área do empreendimento abrange/abrangerá outros municípios? </t>
  </si>
  <si>
    <t xml:space="preserve">5.1.1 Se sim, quais? </t>
  </si>
  <si>
    <t xml:space="preserve">5.1.2 Qual município com maior percentual da área do empreendimento? </t>
  </si>
  <si>
    <t>5.1.3 SUPRAM</t>
  </si>
  <si>
    <r>
      <t>6.1 O empreendimento faz uso ou intervenção em recurso hídrico outorgável?</t>
    </r>
    <r>
      <rPr>
        <sz val="10"/>
        <color indexed="8"/>
        <rFont val="Calibri"/>
        <family val="2"/>
      </rPr>
      <t xml:space="preserve">   </t>
    </r>
  </si>
  <si>
    <t xml:space="preserve">6.2 A Utilização do Recurso Hídrico é/será exclusiva de Concessionária Local?  </t>
  </si>
  <si>
    <r>
      <t xml:space="preserve">6.3 Existe Processo de Outorga já solicitado junto ao IGAM </t>
    </r>
    <r>
      <rPr>
        <i/>
        <sz val="10"/>
        <color indexed="8"/>
        <rFont val="Calibri"/>
        <family val="2"/>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</si>
  <si>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</si>
  <si>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</si>
  <si>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</si>
  <si>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</si>
  <si>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indexed="8"/>
        <rFont val="Calibri"/>
        <family val="2"/>
      </rPr>
      <t xml:space="preserve">Retificação de portaria de Outorga? </t>
    </r>
  </si>
  <si>
    <t>Preencher Tela 4.</t>
  </si>
  <si>
    <t>Preencher Tela 5.</t>
  </si>
  <si>
    <t>Limite ultrapassado.</t>
  </si>
  <si>
    <t>Licenciamento federal (Decreto Federal 8.437/2015).</t>
  </si>
  <si>
    <r>
      <t xml:space="preserve">CLASSE </t>
    </r>
    <r>
      <rPr>
        <sz val="11"/>
        <color indexed="9"/>
        <rFont val="Calibri"/>
        <family val="2"/>
      </rPr>
      <t>(Fórmula - automático)</t>
    </r>
  </si>
  <si>
    <r>
      <t xml:space="preserve">-Potencial poluidor </t>
    </r>
    <r>
      <rPr>
        <b/>
        <i/>
        <sz val="11"/>
        <color indexed="9"/>
        <rFont val="Calibri"/>
        <family val="2"/>
      </rPr>
      <t>GERAL</t>
    </r>
  </si>
  <si>
    <r>
      <t xml:space="preserve">Classe                                                        </t>
    </r>
    <r>
      <rPr>
        <sz val="10"/>
        <color indexed="9"/>
        <rFont val="Calibri"/>
        <family val="2"/>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</si>
  <si>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</si>
  <si>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</si>
  <si>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</si>
  <si>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</si>
  <si>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</si>
  <si>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</si>
  <si>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</si>
  <si>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</si>
  <si>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</si>
  <si>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</si>
  <si>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</si>
  <si>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</si>
  <si>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</si>
  <si>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</si>
  <si>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</si>
  <si>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</si>
  <si>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</si>
  <si>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</si>
  <si>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</si>
  <si>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</si>
  <si>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</si>
  <si>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</si>
  <si>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</si>
  <si>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</si>
  <si>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</si>
  <si>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</si>
  <si>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</si>
  <si>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</si>
  <si>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</si>
  <si>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</si>
  <si>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</si>
  <si>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</si>
  <si>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</si>
  <si>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</si>
  <si>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</si>
  <si>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</si>
  <si>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</si>
  <si>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</si>
  <si>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</si>
  <si>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</si>
  <si>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</si>
  <si>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</si>
  <si>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</si>
  <si>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</si>
  <si>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</si>
  <si>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</si>
  <si>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</si>
  <si>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</si>
  <si>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</si>
  <si>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</si>
  <si>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</si>
  <si>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</si>
  <si>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</si>
  <si>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</si>
  <si>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</si>
  <si>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</si>
  <si>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</si>
  <si>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</si>
  <si>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</si>
  <si>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</si>
  <si>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</si>
  <si>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</si>
  <si>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</si>
  <si>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</si>
  <si>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</si>
  <si>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</si>
  <si>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</si>
  <si>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</si>
  <si>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</si>
  <si>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</si>
  <si>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</si>
  <si>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</si>
  <si>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</si>
  <si>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</si>
  <si>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</si>
  <si>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</si>
  <si>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</si>
  <si>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</si>
  <si>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</si>
  <si>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</si>
  <si>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</si>
  <si>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</si>
  <si>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</si>
  <si>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</si>
  <si>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</si>
  <si>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</si>
  <si>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</si>
  <si>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</si>
  <si>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</si>
  <si>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</si>
  <si>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</si>
  <si>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</si>
  <si>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</si>
  <si>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</si>
  <si>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</si>
  <si>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</si>
  <si>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</si>
  <si>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</si>
  <si>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</si>
  <si>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</si>
  <si>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</si>
  <si>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</si>
  <si>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</si>
  <si>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</si>
  <si>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</si>
  <si>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</si>
  <si>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</si>
  <si>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</si>
  <si>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</si>
  <si>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</si>
  <si>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</si>
  <si>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</si>
  <si>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</si>
  <si>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</si>
  <si>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</si>
  <si>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</si>
  <si>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</si>
  <si>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</si>
  <si>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</si>
  <si>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</si>
  <si>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</si>
  <si>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</si>
  <si>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</si>
  <si>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</si>
  <si>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</si>
  <si>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</si>
  <si>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</si>
  <si>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</si>
  <si>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</si>
  <si>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</si>
  <si>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</si>
  <si>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</si>
  <si>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</si>
  <si>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</si>
  <si>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</si>
  <si>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</si>
  <si>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</si>
  <si>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</si>
  <si>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</si>
  <si>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</si>
  <si>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</si>
  <si>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</si>
  <si>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</si>
  <si>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</si>
  <si>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</si>
  <si>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</si>
  <si>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</si>
  <si>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</si>
  <si>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</si>
  <si>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</si>
  <si>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</si>
  <si>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</si>
  <si>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</si>
  <si>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</si>
  <si>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</si>
  <si>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</si>
  <si>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</si>
  <si>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</si>
  <si>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</si>
  <si>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</si>
  <si>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</si>
  <si>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</si>
  <si>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</si>
  <si>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</si>
  <si>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</si>
  <si>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</si>
  <si>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</si>
  <si>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</si>
  <si>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</si>
  <si>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</si>
  <si>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</si>
  <si>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</si>
  <si>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</si>
  <si>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</si>
  <si>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</si>
  <si>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</si>
  <si>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</si>
  <si>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</si>
  <si>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</si>
  <si>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</si>
  <si>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</si>
  <si>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</si>
  <si>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</si>
  <si>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</si>
  <si>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</si>
  <si>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</si>
  <si>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</si>
  <si>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</si>
  <si>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</si>
  <si>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</si>
  <si>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</si>
  <si>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</si>
  <si>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</si>
  <si>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</si>
  <si>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</si>
  <si>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</si>
  <si>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</si>
  <si>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</si>
  <si>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</si>
  <si>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</si>
  <si>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</si>
  <si>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</si>
  <si>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</si>
  <si>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</si>
  <si>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</si>
  <si>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</si>
  <si>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</si>
  <si>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</si>
  <si>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</si>
  <si>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</si>
  <si>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</si>
  <si>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</si>
  <si>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</si>
  <si>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</si>
  <si>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</si>
  <si>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</si>
  <si>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</si>
  <si>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</si>
  <si>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</si>
  <si>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</si>
  <si>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</si>
  <si>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</si>
  <si>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</si>
  <si>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</si>
  <si>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</si>
  <si>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</si>
  <si>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</si>
  <si>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</si>
  <si>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</si>
  <si>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</si>
  <si>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</si>
  <si>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</si>
  <si>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</si>
  <si>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</si>
  <si>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</si>
  <si>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</si>
  <si>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</si>
  <si>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</si>
  <si>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</si>
  <si>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</si>
  <si>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</si>
  <si>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</si>
  <si>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</si>
  <si>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</si>
  <si>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</si>
  <si>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</si>
  <si>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</si>
  <si>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</si>
  <si>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</si>
  <si>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</si>
  <si>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</si>
  <si>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</si>
  <si>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</si>
  <si>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</si>
  <si>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</si>
  <si>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</si>
  <si>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</si>
  <si>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</si>
  <si>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</si>
  <si>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</si>
  <si>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</si>
  <si>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</si>
  <si>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</si>
  <si>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</si>
  <si>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</si>
  <si>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</si>
  <si>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</si>
  <si>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</si>
  <si>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</si>
  <si>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</si>
  <si>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</si>
  <si>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</si>
  <si>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</si>
  <si>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</si>
  <si>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</si>
  <si>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</si>
  <si>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</si>
  <si>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</si>
  <si>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</si>
  <si>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</si>
  <si>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</si>
  <si>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</si>
  <si>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</si>
  <si>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</si>
  <si>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</si>
  <si>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</si>
  <si>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</si>
  <si>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</si>
  <si>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</si>
  <si>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</si>
  <si>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</si>
  <si>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</si>
  <si>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</si>
  <si>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</si>
  <si>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</si>
  <si>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</si>
  <si>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</si>
  <si>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</si>
  <si>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</si>
  <si>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</si>
  <si>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</si>
  <si>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</si>
  <si>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</si>
  <si>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</si>
  <si>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</si>
  <si>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</si>
  <si>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</si>
  <si>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</si>
  <si>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</si>
  <si>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</si>
  <si>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</si>
  <si>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</si>
  <si>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</si>
  <si>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</si>
  <si>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</si>
  <si>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</si>
  <si>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</si>
  <si>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</si>
  <si>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</si>
  <si>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</si>
  <si>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</si>
  <si>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</si>
  <si>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</si>
  <si>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</si>
  <si>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</si>
  <si>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</si>
  <si>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</si>
  <si>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</si>
  <si>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</si>
  <si>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</si>
  <si>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</si>
  <si>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</si>
  <si>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</si>
  <si>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</si>
  <si>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</si>
  <si>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</si>
  <si>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</si>
  <si>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</si>
  <si>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</si>
  <si>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</si>
  <si>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</si>
  <si>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</si>
  <si>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</si>
  <si>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</si>
  <si>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</si>
  <si>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</si>
  <si>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</si>
  <si>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</si>
  <si>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</si>
  <si>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</si>
  <si>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</si>
  <si>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</si>
  <si>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</si>
  <si>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</si>
  <si>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</si>
  <si>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</si>
  <si>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</si>
  <si>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</si>
  <si>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</si>
  <si>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</si>
  <si>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</si>
  <si>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</si>
  <si>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</si>
  <si>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</si>
  <si>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</si>
  <si>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</si>
  <si>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</si>
  <si>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</si>
  <si>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</si>
  <si>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</si>
  <si>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</si>
  <si>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</si>
  <si>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</si>
  <si>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</si>
  <si>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</si>
  <si>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</si>
  <si>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</si>
  <si>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</si>
  <si>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</si>
  <si>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</si>
  <si>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</si>
  <si>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</si>
  <si>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</si>
  <si>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</si>
  <si>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</si>
  <si>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</si>
  <si>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</si>
  <si>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</si>
  <si>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</si>
  <si>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</si>
  <si>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</si>
  <si>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</si>
  <si>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</si>
  <si>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</si>
  <si>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</si>
  <si>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</si>
  <si>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</si>
  <si>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</si>
  <si>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</si>
  <si>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</si>
  <si>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</si>
  <si>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</si>
  <si>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</si>
  <si>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</si>
  <si>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</si>
  <si>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</si>
  <si>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</si>
  <si>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</si>
  <si>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</si>
  <si>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</si>
  <si>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</si>
  <si>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</si>
  <si>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</si>
  <si>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</si>
  <si>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</si>
  <si>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</si>
  <si>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</si>
  <si>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</si>
  <si>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100 &lt; CR ≤ 300</t>
  </si>
  <si>
    <t>Áreas de triagem, transbordo e armazenamento transitório e/ou reciclagem de resíduos da construção civil e volumosos</t>
  </si>
  <si>
    <t>Barragem de contenção de resíduos industriais</t>
  </si>
  <si>
    <t>90 &lt; CA ≤ 150</t>
  </si>
  <si>
    <t>500  ≤ CI ≤ 1500</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</si>
  <si>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</si>
  <si>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</si>
  <si>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</si>
  <si>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</si>
  <si>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</si>
  <si>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</si>
  <si>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</si>
  <si>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</si>
  <si>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</si>
  <si>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</si>
  <si>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</si>
  <si>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</si>
  <si>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Nº de cabeças </t>
  </si>
  <si>
    <t xml:space="preserve">150.000 ≤ NC ≤ 300.000      </t>
  </si>
  <si>
    <t>Avicultura</t>
  </si>
  <si>
    <t xml:space="preserve">4.000 ≤ NC ≤ 10.000      </t>
  </si>
  <si>
    <t>Suinocultura</t>
  </si>
  <si>
    <t xml:space="preserve">Área de pastagem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</si>
  <si>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</si>
  <si>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</si>
  <si>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</si>
  <si>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</si>
  <si>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</si>
  <si>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</si>
  <si>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</si>
  <si>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</si>
  <si>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</si>
  <si>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</si>
  <si>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</si>
  <si>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</si>
  <si>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</si>
  <si>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</si>
  <si>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</si>
  <si>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</si>
  <si>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</si>
  <si>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</si>
  <si>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outros. Especificar:</t>
  </si>
  <si>
    <t>Pessoa física</t>
  </si>
  <si>
    <t>Pessoa jurídica</t>
  </si>
  <si>
    <t xml:space="preserve">Proprietário </t>
  </si>
  <si>
    <t>Arrendatário</t>
  </si>
  <si>
    <t>Posseiro</t>
  </si>
  <si>
    <t>Outros. Especificar:</t>
  </si>
  <si>
    <t>Aplicável quando</t>
  </si>
  <si>
    <t>Sempre</t>
  </si>
  <si>
    <t>Atividades listadas no Anexo III da Instrução de Serviço Conjunta SEMAD FEAM nº 01/2013</t>
  </si>
  <si>
    <t>Vínculo do empreendedor com o empreendimento: Proprietário / Pessoa Jurídica</t>
  </si>
  <si>
    <t>Vínculo do empreendedor com o empreendimento: Arrendatário</t>
  </si>
  <si>
    <t>Vínculo do empreendedor com o empreendimento: Posseiro</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</si>
  <si>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</si>
  <si>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</si>
  <si>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</si>
  <si>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rPr>
      <t>F-05; F-06/ Códigos: E-01-04-1; E-01-09-0; E-01-10-4; E-01-11-2; E-01-12-0; E-01-15-5; E-02-02-1</t>
    </r>
    <r>
      <rPr>
        <sz val="11"/>
        <rFont val="Calibri"/>
        <family val="2"/>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</si>
  <si>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</si>
  <si>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</si>
  <si>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</si>
  <si>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</si>
  <si>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</si>
  <si>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</si>
  <si>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</si>
  <si>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</si>
  <si>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</si>
  <si>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</si>
  <si>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</si>
  <si>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</si>
  <si>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</si>
  <si>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</si>
  <si>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</si>
  <si>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</si>
  <si>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</si>
  <si>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</si>
  <si>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</si>
  <si>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</si>
  <si>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</si>
  <si>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</si>
  <si>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</si>
  <si>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</si>
  <si>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</si>
  <si>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</si>
  <si>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</si>
  <si>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</si>
  <si>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</si>
  <si>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</si>
  <si>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</si>
  <si>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</si>
  <si>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</si>
  <si>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</si>
  <si>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Em todos os casos em que não for exigido o EIA/RIMA ou este for dispensado</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</si>
  <si>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</si>
  <si>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</si>
  <si>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</si>
  <si>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</si>
  <si>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</si>
  <si>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</si>
  <si>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</si>
  <si>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</si>
  <si>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</si>
  <si>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</si>
  <si>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</si>
  <si>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</si>
  <si>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 xml:space="preserve">51.1 Se sim, quais? </t>
  </si>
  <si>
    <t xml:space="preserve">5.1.2 Se sim, qual município com maior percentual da área da atividade? </t>
  </si>
  <si>
    <t xml:space="preserve">5.3 O empreendimento está localizado em zona: </t>
  </si>
  <si>
    <t xml:space="preserve">5.4 Trata-se de imóvel rural? </t>
  </si>
  <si>
    <t>6. Caracterização do empreendimento</t>
  </si>
  <si>
    <t>Nº do (s) certificado (s):</t>
  </si>
  <si>
    <t>Sim. (Ir para item 7)</t>
  </si>
  <si>
    <t>Nº da DAC/IGAM:</t>
  </si>
  <si>
    <t>Licenciamento convencional. Preencher Tela 5.</t>
  </si>
  <si>
    <t>7. Declarações</t>
  </si>
  <si>
    <t>8. Relação de documentos</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</si>
  <si>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</si>
  <si>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</si>
  <si>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</si>
  <si>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</si>
  <si>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</si>
  <si>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</si>
  <si>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</si>
  <si>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</si>
  <si>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</si>
  <si>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</si>
  <si>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</si>
  <si>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</si>
  <si>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</si>
  <si>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</si>
  <si>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</si>
  <si>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</si>
  <si>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</si>
  <si>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Data</t>
  </si>
  <si>
    <t>Anuência do órgão competente por proteger bem cultural acautelado.</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</si>
  <si>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</si>
  <si>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</si>
  <si>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</si>
  <si>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</si>
  <si>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</si>
  <si>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</si>
  <si>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</si>
  <si>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</si>
  <si>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</si>
  <si>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</si>
  <si>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</si>
  <si>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</si>
  <si>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</si>
  <si>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</si>
  <si>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</si>
  <si>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</si>
  <si>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</si>
  <si>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</si>
  <si>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</si>
  <si>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</si>
  <si>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</si>
  <si>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</si>
  <si>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</si>
  <si>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</si>
  <si>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</si>
  <si>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</si>
  <si>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</si>
  <si>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</si>
  <si>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</si>
  <si>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</si>
  <si>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</si>
  <si>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</si>
  <si>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</si>
  <si>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</si>
  <si>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</si>
  <si>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</si>
  <si>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</si>
  <si>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</si>
  <si>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</si>
  <si>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</si>
  <si>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</si>
  <si>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</si>
  <si>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</si>
  <si>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</si>
  <si>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</si>
  <si>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</si>
  <si>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</si>
  <si>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</si>
  <si>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</si>
  <si>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</si>
  <si>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</si>
  <si>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</si>
  <si>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</si>
  <si>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</si>
  <si>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</si>
  <si>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</si>
  <si>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</si>
  <si>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</si>
  <si>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</si>
  <si>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</si>
  <si>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</si>
  <si>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</si>
  <si>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</si>
  <si>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</si>
  <si>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</si>
  <si>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</si>
  <si>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</si>
  <si>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</si>
  <si>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</si>
  <si>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</si>
  <si>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</si>
  <si>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</si>
  <si>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</si>
  <si>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</si>
  <si>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</si>
  <si>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</si>
  <si>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</si>
  <si>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</si>
  <si>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</si>
  <si>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</si>
  <si>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</si>
  <si>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</si>
  <si>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</si>
  <si>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</si>
  <si>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</si>
  <si>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</si>
  <si>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</si>
  <si>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</si>
  <si>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</si>
  <si>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</si>
  <si>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</si>
  <si>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</si>
  <si>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</si>
  <si>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</si>
  <si>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</si>
  <si>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</si>
  <si>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</si>
  <si>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</si>
  <si>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</si>
  <si>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</si>
  <si>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</si>
  <si>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</si>
  <si>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</si>
  <si>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</si>
  <si>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</si>
  <si>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</si>
  <si>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</si>
  <si>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</si>
  <si>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</si>
  <si>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</si>
  <si>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</si>
  <si>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</si>
  <si>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</si>
  <si>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</si>
  <si>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</si>
  <si>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</si>
  <si>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</si>
  <si>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</si>
  <si>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</si>
  <si>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11.</t>
  </si>
  <si>
    <r>
      <rPr>
        <b/>
        <sz val="10"/>
        <color indexed="8"/>
        <rFont val="Calibri"/>
        <family val="2"/>
      </rPr>
      <t>Haverá</t>
    </r>
    <r>
      <rPr>
        <sz val="10"/>
        <color indexed="8"/>
        <rFont val="Calibri"/>
        <family val="2"/>
      </rPr>
      <t xml:space="preserve"> supressão de vegetação? </t>
    </r>
  </si>
  <si>
    <r>
      <rPr>
        <b/>
        <sz val="10"/>
        <color indexed="8"/>
        <rFont val="Calibri"/>
        <family val="2"/>
      </rPr>
      <t>Houve</t>
    </r>
    <r>
      <rPr>
        <sz val="10"/>
        <color indexed="8"/>
        <rFont val="Calibri"/>
        <family val="2"/>
      </rPr>
      <t xml:space="preserve"> supressão de vegetação em momento posterior à 22 de julho de 2008? </t>
    </r>
  </si>
  <si>
    <t>11.2</t>
  </si>
  <si>
    <t>Trifásico</t>
  </si>
  <si>
    <t>Concomitante</t>
  </si>
  <si>
    <t>operação</t>
  </si>
  <si>
    <t>projeto</t>
  </si>
  <si>
    <t xml:space="preserve">instalação </t>
  </si>
  <si>
    <t>iniciada em:</t>
  </si>
  <si>
    <t>4. Dados das atividades do empreendimento</t>
  </si>
  <si>
    <t>4. Dados das renovações do empreendimento</t>
  </si>
  <si>
    <t>______/______/______/______</t>
  </si>
  <si>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</si>
  <si>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</si>
  <si>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</si>
  <si>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</si>
  <si>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</si>
  <si>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</si>
  <si>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</si>
  <si>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</si>
  <si>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t>4.2 Classe resultante do empreendimento</t>
  </si>
  <si>
    <t>4.3 Outros processos de licenças deste empreendimento a serem renovadas:</t>
  </si>
  <si>
    <t>Certificado de Regularidade no Cadastro Técnico Federal.</t>
  </si>
  <si>
    <r>
      <t xml:space="preserve">5.5 Coordenadas geográficas, em </t>
    </r>
    <r>
      <rPr>
        <b/>
        <sz val="10"/>
        <color indexed="8"/>
        <rFont val="Calibri"/>
        <family val="2"/>
      </rPr>
      <t>SIRGAS 2000</t>
    </r>
    <r>
      <rPr>
        <sz val="10"/>
        <color indexed="8"/>
        <rFont val="Calibri"/>
        <family val="2"/>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</si>
  <si>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</si>
  <si>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</si>
  <si>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</si>
  <si>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</si>
  <si>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</si>
  <si>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</si>
  <si>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</si>
  <si>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</si>
  <si>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</si>
  <si>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</si>
  <si>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</si>
  <si>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indexed="8"/>
        <rFont val="Calibri"/>
        <family val="2"/>
      </rPr>
      <t>SIRGAS 2000</t>
    </r>
    <r>
      <rPr>
        <sz val="10"/>
        <color indexed="8"/>
        <rFont val="Calibri"/>
        <family val="2"/>
      </rPr>
      <t>, para localização do PONTO CENTRAL do empreendimento:</t>
    </r>
  </si>
  <si>
    <t xml:space="preserve">O empreendimento está localizado em mananciais, situados a montante do ponto de captação previsto ou existente, cujas águas estejam classificadas na Classe Especial? </t>
  </si>
  <si>
    <t>11.1</t>
  </si>
  <si>
    <t>12.</t>
  </si>
  <si>
    <t>12.1</t>
  </si>
  <si>
    <t>12.2</t>
  </si>
  <si>
    <t>12.3</t>
  </si>
  <si>
    <t>Renovação</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</si>
  <si>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</si>
  <si>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</si>
  <si>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</si>
  <si>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</si>
  <si>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</si>
  <si>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</si>
  <si>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</si>
  <si>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</si>
  <si>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</si>
  <si>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</si>
  <si>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</si>
  <si>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</si>
  <si>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</si>
  <si>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</si>
  <si>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</si>
  <si>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</si>
  <si>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</si>
  <si>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</si>
  <si>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</si>
  <si>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</si>
  <si>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LICENCIAMENTO AMBIENTAL CONCOMITANTE (LAC) OU TRIFÁSICO (LAT)</t>
  </si>
  <si>
    <t>http://idesisema.meioambiente.mg.gov.br/</t>
  </si>
  <si>
    <t>ATENÇÃO: Atividade pode ser licenciada pelo município. (DN COPAM nº 213/17)</t>
  </si>
  <si>
    <t>Preencher Tela 7.</t>
  </si>
  <si>
    <t>TextoAuxiliar</t>
  </si>
  <si>
    <t>Nome legível do responsável pelo preenchimento do FCE e assinatura</t>
  </si>
  <si>
    <t>Não utilizado</t>
  </si>
  <si>
    <t>DAE (taxa de licenc.) e seu comprovante de pagamento.</t>
  </si>
  <si>
    <t>Procuração ou equivalente de quem assina o FCE.</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</si>
  <si>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</si>
  <si>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</si>
  <si>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</si>
  <si>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</si>
  <si>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</si>
  <si>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</si>
  <si>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Declaração de Aptidão ao Pronaf (DAP).</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</si>
  <si>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</si>
  <si>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</si>
  <si>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</si>
  <si>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</si>
  <si>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</si>
  <si>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</si>
  <si>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</si>
  <si>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</si>
  <si>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</si>
  <si>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</si>
  <si>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Estudo referente a critério locacional (Captação de água superficial em Área de Conflito por uso de recursos hídricos).</t>
  </si>
  <si>
    <t>Estudo referente a critério locacional (Corredor Ecológico).</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</si>
  <si>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</si>
  <si>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</si>
  <si>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</si>
  <si>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</si>
  <si>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</si>
  <si>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</si>
  <si>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</si>
  <si>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</si>
  <si>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</si>
  <si>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</si>
  <si>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</si>
  <si>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t>Justificativa:  §3º  do art. 18.</t>
  </si>
  <si>
    <t>Justificativa:  §2º  do art.18.</t>
  </si>
  <si>
    <t>eia/rima</t>
  </si>
  <si>
    <t>2.2.3. Trata-se de processo com obrigatoriedade de instrução com EIA/RIMA por:</t>
  </si>
  <si>
    <t>Vetor norte</t>
  </si>
  <si>
    <t>Listagem G</t>
  </si>
  <si>
    <t>Quantidade atual utilizada</t>
  </si>
  <si>
    <r>
      <t xml:space="preserve">Quantidade </t>
    </r>
    <r>
      <rPr>
        <b/>
        <sz val="8"/>
        <rFont val="Calibri"/>
        <family val="2"/>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</si>
  <si>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</si>
  <si>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</si>
  <si>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</si>
  <si>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</si>
  <si>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1.4 Nº:</t>
  </si>
  <si>
    <t>1.5 Complemento:</t>
  </si>
  <si>
    <t>1.6 Bairro:</t>
  </si>
  <si>
    <t>1.7 Caixa Postal:</t>
  </si>
  <si>
    <t>1.8 CEP:</t>
  </si>
  <si>
    <t>1.9 Município:</t>
  </si>
  <si>
    <t>1.10 UF:</t>
  </si>
  <si>
    <t>1.11 Telefone:</t>
  </si>
  <si>
    <t>1.12 Email:</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</si>
  <si>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</si>
  <si>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</si>
  <si>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</si>
  <si>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</si>
  <si>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</si>
  <si>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</si>
  <si>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</si>
  <si>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</si>
  <si>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</si>
  <si>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</si>
  <si>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</si>
  <si>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</si>
  <si>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</si>
  <si>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</si>
  <si>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</si>
  <si>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</si>
  <si>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t>1. Identificação do empreendimento</t>
  </si>
  <si>
    <t>CNPJ nº</t>
  </si>
  <si>
    <t>CPF nº</t>
  </si>
  <si>
    <t>1.3 Empreendimento/Razão Social:</t>
  </si>
  <si>
    <t>1.5 Responsável legal:</t>
  </si>
  <si>
    <t>1.6 Endereço:</t>
  </si>
  <si>
    <t>1.7 Nº:</t>
  </si>
  <si>
    <t>1.8 Complemento:</t>
  </si>
  <si>
    <t>1.9 Bairro:</t>
  </si>
  <si>
    <t>1.10 CEP:</t>
  </si>
  <si>
    <t>1.11 Município:</t>
  </si>
  <si>
    <t>1.12 UF:</t>
  </si>
  <si>
    <t>1.13 Telefone:</t>
  </si>
  <si>
    <t>1.14 Email:</t>
  </si>
  <si>
    <t>2. Dados das atividades do empreendimento</t>
  </si>
  <si>
    <t>Descrição</t>
  </si>
  <si>
    <t>2.2 Trata-se de atividade listada no Anexo Único da Deliberação Normativa COPAM nº 217/17?</t>
  </si>
  <si>
    <r>
      <t>Sim.</t>
    </r>
    <r>
      <rPr>
        <sz val="8"/>
        <rFont val="Calibri"/>
        <family val="2"/>
      </rPr>
      <t xml:space="preserve"> (As atividades abaixo serão preenchidas de acordo as informações prestadas no módulo 4, Tela 3)</t>
    </r>
  </si>
  <si>
    <t>Triângulo Mineiro e Alto Paranaíba</t>
  </si>
  <si>
    <t>Alto São Francisco</t>
  </si>
  <si>
    <t>Zona da Mata</t>
  </si>
  <si>
    <t xml:space="preserve">Leste de Minas </t>
  </si>
  <si>
    <t xml:space="preserve">Sul de Minas </t>
  </si>
  <si>
    <t>Central - Metropolitana</t>
  </si>
  <si>
    <t>Noroeste</t>
  </si>
  <si>
    <t xml:space="preserve">Norte de Minas </t>
  </si>
  <si>
    <t>Atividade passível de licenciamento, portanto, não dispensado.</t>
  </si>
  <si>
    <t>Dispensa</t>
  </si>
  <si>
    <t>Não existe</t>
  </si>
  <si>
    <t>Abaixo</t>
  </si>
  <si>
    <t>Final</t>
  </si>
  <si>
    <t>ABAIXO</t>
  </si>
  <si>
    <t>Formulas</t>
  </si>
  <si>
    <t>CNPJ/CPF</t>
  </si>
  <si>
    <t xml:space="preserve">Segundo informação do requerente, o empreendimento desenvolve, no muncípio de </t>
  </si>
  <si>
    <t xml:space="preserve">no Estado de Minas Gerais, </t>
  </si>
  <si>
    <t>a(s) atividade(s) de:</t>
  </si>
  <si>
    <t>modelo 1</t>
  </si>
  <si>
    <t>modelo 2</t>
  </si>
  <si>
    <t>Qual usar:</t>
  </si>
  <si>
    <t>2. Outros fatores que alteram a modalidade do licenciamento na DN COPAM nº 217/17</t>
  </si>
  <si>
    <t>Coordenadas geográficas</t>
  </si>
  <si>
    <r>
      <t xml:space="preserve">6.1.1 Se </t>
    </r>
    <r>
      <rPr>
        <b/>
        <sz val="10"/>
        <color indexed="8"/>
        <rFont val="Calibri"/>
        <family val="2"/>
      </rPr>
      <t>Não</t>
    </r>
    <r>
      <rPr>
        <sz val="10"/>
        <color indexed="8"/>
        <rFont val="Calibri"/>
        <family val="2"/>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</si>
  <si>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</si>
  <si>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</si>
  <si>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</si>
  <si>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</si>
  <si>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</si>
  <si>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</si>
  <si>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</si>
  <si>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</si>
  <si>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t>1.2</t>
  </si>
  <si>
    <t>1.4</t>
  </si>
  <si>
    <t>não é passível de licenciamento ambiental no âmbito estadual.</t>
  </si>
  <si>
    <t>Local e data</t>
  </si>
  <si>
    <t>NOTAS:</t>
  </si>
  <si>
    <t>4. O órgão ambiental poderá convocar o empreendedor ao licenciamento ambiental deste empreendimento nos casos em que considerar necessário, conforme dispõe a legislação em vigor, sem prejuízo da obtenção de outras licenças e autorizações cabíveis.</t>
  </si>
  <si>
    <t>DAE</t>
  </si>
  <si>
    <t>Para preenchimento do campo “Informações Complementares” do Documento de Arrecadação Estadual (DAE) do LAS Cadastro, as informações abaixo poderão ser copiadas e coladas:</t>
  </si>
  <si>
    <t>2.1 Empreendimento/Razão Social:</t>
  </si>
  <si>
    <t>Texto final</t>
  </si>
  <si>
    <t>2.1 A atividade principal a ser licenciada se enquadra em alguma das situações a seguir:</t>
  </si>
  <si>
    <t>Resposta aos itens 10 e 10.1, módulo 1 (Tela 1)</t>
  </si>
  <si>
    <t>FORMULÁRIO DE CARACTERIZAÇÃO DO EMPREENDIMENTO</t>
  </si>
  <si>
    <t>MÓDULO 4. CLASSIFICAÇÃO DAS ATIVIDADES</t>
  </si>
  <si>
    <t>Instruções básicas:</t>
  </si>
  <si>
    <t>O módulo 5 corresponde a caracterização do empreendimento e é específica por modalidade/fase, sendo:</t>
  </si>
  <si>
    <t>MÓDULO 5. DECLARAÇÃO DE DISPENSA DE LICENCIAMENTO AMBIENTAL</t>
  </si>
  <si>
    <t xml:space="preserve">Justificativa adicional:  </t>
  </si>
  <si>
    <t>Sempre, exceto nos casos de isenção (itens 7, 16, 21 e 22)</t>
  </si>
  <si>
    <t>código(s):</t>
  </si>
  <si>
    <t>empreendimento:</t>
  </si>
  <si>
    <t>CNPJ/CPF:</t>
  </si>
  <si>
    <t>município:</t>
  </si>
  <si>
    <t>classe:</t>
  </si>
  <si>
    <t>critério locacional:</t>
  </si>
  <si>
    <t>Sim. Se sim, informar nº do CAR.</t>
  </si>
  <si>
    <t>Nº do(s) Recibo(s) de Inscrição no CAR:</t>
  </si>
  <si>
    <t>FCE - Formulário de Caracterização do Empreendimento. (Arquivo assinado, digitalizado).</t>
  </si>
  <si>
    <t>FCE - Formulário de Caracterização do Empreendimento.  (Planilha completa do excel em xlsx.)</t>
  </si>
  <si>
    <t>Para o correto enquadramento do empreendimento, é necessário o preenchimento das seguintes abas, que compõe o Formulário de Caracterização do Empreendimento:</t>
  </si>
  <si>
    <t>DAIA</t>
  </si>
  <si>
    <t xml:space="preserve">Haverá manejo sustentável da vegetação nativa? </t>
  </si>
  <si>
    <t>Termo de compromisso IEF</t>
  </si>
  <si>
    <t>Recurso Hídrico</t>
  </si>
  <si>
    <t>Resposta negativa ao item 6.8 (Cadastro) ou 6.1 (RAS)</t>
  </si>
  <si>
    <t>Renovação de licença</t>
  </si>
  <si>
    <r>
      <t>2.1 Trata-se de atividade</t>
    </r>
    <r>
      <rPr>
        <b/>
        <sz val="10"/>
        <color indexed="8"/>
        <rFont val="Calibri"/>
        <family val="2"/>
      </rPr>
      <t xml:space="preserve"> não</t>
    </r>
    <r>
      <rPr>
        <sz val="10"/>
        <color indexed="8"/>
        <rFont val="Calibri"/>
        <family val="2"/>
      </rPr>
      <t xml:space="preserve"> listada no Anexo Único da Deliberação Normativa COPAM nº 217/17?</t>
    </r>
  </si>
  <si>
    <t>Sim. Descrever, sucintamente, a(s) atividade(s) realizada(s) no empreendimento no quadro abaixo:</t>
  </si>
  <si>
    <t>Estudo de Impacto Ambiental (EIA) e Relatório de Impacto Ambiental (RIMA) com ART.</t>
  </si>
  <si>
    <t>Cópia do Documento Autorizativo para Intervenção Ambiental (DAIA).</t>
  </si>
  <si>
    <t>Cópia da autorização para intervenção em recurso hídrico (do certificado de outorga, do cadastro ou da certidão).</t>
  </si>
  <si>
    <t>Relatório Ambiental Simplificado (RAS).</t>
  </si>
  <si>
    <t>Relatório de Avaliação de Desempenho Ambiental (RADA).</t>
  </si>
  <si>
    <t>Plano de Controle Ambiental (PCA) com ART.</t>
  </si>
  <si>
    <t>Relatório de Controle Ambiental (RCA) com ART.</t>
  </si>
  <si>
    <t xml:space="preserve">As atividades declaradas não estão listadas no Anexo Único da Deliberação Normativa COPAM nº 217, de 06 de dezembro de 2017, e, portanto, não são passíveis de licenciamento ambiental pelo Conselho Estadual de Política Ambiental – COPAM. </t>
  </si>
  <si>
    <r>
      <t xml:space="preserve">4. Dados das atividades </t>
    </r>
    <r>
      <rPr>
        <b/>
        <i/>
        <sz val="10"/>
        <color indexed="8"/>
        <rFont val="Calibri"/>
        <family val="2"/>
      </rPr>
      <t>adicionais</t>
    </r>
    <r>
      <rPr>
        <b/>
        <sz val="10"/>
        <color indexed="8"/>
        <rFont val="Calibri"/>
        <family val="2"/>
      </rPr>
      <t xml:space="preserve"> do empreendimento</t>
    </r>
  </si>
  <si>
    <t>É necessário listar outras atividades além das descritas acima?</t>
  </si>
  <si>
    <r>
      <t xml:space="preserve">Processo na ANM </t>
    </r>
    <r>
      <rPr>
        <sz val="8"/>
        <color indexed="8"/>
        <rFont val="Calibri"/>
        <family val="2"/>
      </rPr>
      <t>(caso de mineração)</t>
    </r>
  </si>
  <si>
    <r>
      <t xml:space="preserve">2.2.4. A atividade </t>
    </r>
    <r>
      <rPr>
        <b/>
        <sz val="10"/>
        <color indexed="8"/>
        <rFont val="Calibri"/>
        <family val="2"/>
      </rPr>
      <t xml:space="preserve">principal </t>
    </r>
    <r>
      <rPr>
        <sz val="10"/>
        <color indexed="8"/>
        <rFont val="Calibri"/>
        <family val="2"/>
      </rPr>
      <t>a ser licenciada é uma instalação de sistema de abastecimento aéreo de combustíveis com capacidade total de armazenagem até 15 m³, desde que destinadas exclusivamente ao abastecimento do detentor das instalações?</t>
    </r>
  </si>
  <si>
    <t xml:space="preserve">Nº da Portaria(s)/ano(s): </t>
  </si>
  <si>
    <t>Cópia da Portaria do Instituto Estadual de Florestas reconhecendo a criação de Reserva Particular do Patrimônio Natural (RPPN).</t>
  </si>
  <si>
    <t>Cópia Termo de compromisso com o IEF para recuperação/compensação de área.</t>
  </si>
  <si>
    <t>Mata Atläntica</t>
  </si>
  <si>
    <r>
      <t>2.2.2. Trata-se de recapacitação ou a repotenciação de Pequenas Centrais Hidrelétricas – PCHs, código</t>
    </r>
    <r>
      <rPr>
        <b/>
        <sz val="10"/>
        <color indexed="8"/>
        <rFont val="Calibri"/>
        <family val="2"/>
      </rPr>
      <t xml:space="preserve"> </t>
    </r>
    <r>
      <rPr>
        <b/>
        <sz val="11"/>
        <color indexed="8"/>
        <rFont val="Calibri"/>
        <family val="2"/>
      </rPr>
      <t>E-02-01-1</t>
    </r>
    <r>
      <rPr>
        <sz val="10"/>
        <color indexed="8"/>
        <rFont val="Calibri"/>
        <family val="2"/>
      </rPr>
      <t>?</t>
    </r>
  </si>
  <si>
    <r>
      <t xml:space="preserve"> </t>
    </r>
    <r>
      <rPr>
        <b/>
        <sz val="11"/>
        <color indexed="8"/>
        <rFont val="Calibri"/>
        <family val="2"/>
      </rPr>
      <t xml:space="preserve">- </t>
    </r>
    <r>
      <rPr>
        <sz val="10"/>
        <color indexed="8"/>
        <rFont val="Calibri"/>
        <family val="2"/>
      </rPr>
      <t xml:space="preserve">ser empreendimento de </t>
    </r>
    <r>
      <rPr>
        <b/>
        <sz val="10"/>
        <color indexed="8"/>
        <rFont val="Calibri"/>
        <family val="2"/>
      </rPr>
      <t>utilidade pública</t>
    </r>
    <r>
      <rPr>
        <sz val="10"/>
        <color indexed="8"/>
        <rFont val="Calibri"/>
        <family val="2"/>
      </rPr>
      <t xml:space="preserve"> e realizar o corte e a supressão de vegetação primária e secundária em estágio avançado de regeneração do Bioma Mata Atlântica?</t>
    </r>
  </si>
  <si>
    <r>
      <t xml:space="preserve"> </t>
    </r>
    <r>
      <rPr>
        <b/>
        <sz val="11"/>
        <color indexed="8"/>
        <rFont val="Calibri"/>
        <family val="2"/>
      </rPr>
      <t xml:space="preserve">- </t>
    </r>
    <r>
      <rPr>
        <sz val="10"/>
        <color indexed="8"/>
        <rFont val="Calibri"/>
        <family val="2"/>
      </rPr>
      <t xml:space="preserve">ser </t>
    </r>
    <r>
      <rPr>
        <b/>
        <sz val="10"/>
        <color indexed="8"/>
        <rFont val="Calibri"/>
        <family val="2"/>
      </rPr>
      <t>atividade minerária</t>
    </r>
    <r>
      <rPr>
        <sz val="10"/>
        <color indexed="8"/>
        <rFont val="Calibri"/>
        <family val="2"/>
      </rPr>
      <t xml:space="preserve"> e realizar supressão de vegetação secundária em estágio médio e avançado de regeneração do Bioma Mata Atlântica?</t>
    </r>
  </si>
  <si>
    <t>Certidão da JUCEMG ou SEFAZ, atestando ser microempresa ou microempreendedor individual.</t>
  </si>
  <si>
    <r>
      <t xml:space="preserve">Declaração de Inexistência de Áreas Suspeitas de Contaminação ou Contaminadas </t>
    </r>
    <r>
      <rPr>
        <b/>
        <u/>
        <sz val="11"/>
        <rFont val="Calibri"/>
        <family val="2"/>
      </rPr>
      <t>OU</t>
    </r>
    <r>
      <rPr>
        <sz val="11"/>
        <rFont val="Calibri"/>
        <family val="2"/>
      </rPr>
      <t xml:space="preserve"> Protocolo para Cadastro de Áreas Suspeitas de Contaminação ou Contaminadas</t>
    </r>
  </si>
  <si>
    <t>Ampliação</t>
  </si>
  <si>
    <t>Pular as questões abaixo e ir para Módulo 3 (Tela 2).</t>
  </si>
  <si>
    <t>ATENÇÃO: Possível vedação no licenciamento.</t>
  </si>
  <si>
    <t>Atenção: Vedações previstas pelos Decretos nº 45.097/2009 e Decreto nº 45.233/2009. Contatar a SUPRAM Central para apresentar justificativa técnica que a intervenção não comprometerá a função específica de conectividade da área.</t>
  </si>
  <si>
    <t>8. Declaração</t>
  </si>
  <si>
    <t>9. Relação de documentos</t>
  </si>
  <si>
    <t>Sem critério locacional</t>
  </si>
  <si>
    <t>2.1.1</t>
  </si>
  <si>
    <t>Modalidade resultante</t>
  </si>
  <si>
    <t>2.2.2</t>
  </si>
  <si>
    <t>- a capacidade instalada ultrapassará 30 MW (trinta megawatts)?</t>
  </si>
  <si>
    <t>2.2.3</t>
  </si>
  <si>
    <r>
      <rPr>
        <b/>
        <sz val="11"/>
        <color indexed="8"/>
        <rFont val="Calibri"/>
        <family val="2"/>
      </rPr>
      <t>-</t>
    </r>
    <r>
      <rPr>
        <sz val="10"/>
        <color indexed="8"/>
        <rFont val="Calibri"/>
        <family val="2"/>
      </rPr>
      <t xml:space="preserve"> pertencer as atividades listadas nos códigos </t>
    </r>
    <r>
      <rPr>
        <b/>
        <sz val="11"/>
        <color indexed="8"/>
        <rFont val="Calibri"/>
        <family val="2"/>
      </rPr>
      <t>G-01, G-02 e G-03</t>
    </r>
    <r>
      <rPr>
        <sz val="10"/>
        <color indexed="8"/>
        <rFont val="Calibri"/>
        <family val="2"/>
      </rPr>
      <t xml:space="preserve"> da DN e ter área útil superior a 1.000 ha?</t>
    </r>
  </si>
  <si>
    <t xml:space="preserve"> (EIA/RIMA)</t>
  </si>
  <si>
    <t>Outros fatores que alteram modalidade (Tela 3)</t>
  </si>
  <si>
    <t>resultante</t>
  </si>
  <si>
    <t>Item 2</t>
  </si>
  <si>
    <r>
      <t xml:space="preserve">Se </t>
    </r>
    <r>
      <rPr>
        <b/>
        <sz val="10"/>
        <color indexed="8"/>
        <rFont val="Calibri"/>
        <family val="2"/>
      </rPr>
      <t>NÃO (no item 11.1)</t>
    </r>
    <r>
      <rPr>
        <sz val="10"/>
        <color indexed="8"/>
        <rFont val="Calibri"/>
        <family val="2"/>
      </rPr>
      <t>, haverá supressão de vegetação nativa, exceto árvores isoladas ?</t>
    </r>
  </si>
  <si>
    <r>
      <t xml:space="preserve">Se </t>
    </r>
    <r>
      <rPr>
        <b/>
        <sz val="10"/>
        <color indexed="8"/>
        <rFont val="Calibri"/>
        <family val="2"/>
      </rPr>
      <t>NÃO (no item 11.1)</t>
    </r>
    <r>
      <rPr>
        <sz val="10"/>
        <color indexed="8"/>
        <rFont val="Calibri"/>
        <family val="2"/>
      </rPr>
      <t>, haverá supressão de vegetação nativa em áreas prioritárias para conservação, considerada de importância biológica “extrema” ou “especial”, exceto árvores isoladas?</t>
    </r>
  </si>
  <si>
    <r>
      <t xml:space="preserve">Se </t>
    </r>
    <r>
      <rPr>
        <b/>
        <sz val="10"/>
        <color indexed="8"/>
        <rFont val="Calibri"/>
        <family val="2"/>
      </rPr>
      <t>NÃO (no item 12.1)</t>
    </r>
    <r>
      <rPr>
        <sz val="10"/>
        <color indexed="8"/>
        <rFont val="Calibri"/>
        <family val="2"/>
      </rPr>
      <t>, ocorreu supressão de vegetação nativa, exceto árvores isoladas ?</t>
    </r>
  </si>
  <si>
    <r>
      <t xml:space="preserve">Se </t>
    </r>
    <r>
      <rPr>
        <b/>
        <sz val="10"/>
        <color indexed="8"/>
        <rFont val="Calibri"/>
        <family val="2"/>
      </rPr>
      <t>NÃO (no item 12.1)</t>
    </r>
    <r>
      <rPr>
        <sz val="10"/>
        <color indexed="8"/>
        <rFont val="Calibri"/>
        <family val="2"/>
      </rPr>
      <t>, ocorreu supressão de vegetação nativa em áreas prioritárias para conservação, considerada de importância biológica “extrema” ou “especial”, exceto árvores isoladas?</t>
    </r>
  </si>
  <si>
    <r>
      <t xml:space="preserve">Se </t>
    </r>
    <r>
      <rPr>
        <b/>
        <sz val="10"/>
        <color indexed="8"/>
        <rFont val="Calibri"/>
        <family val="2"/>
      </rPr>
      <t>SIM</t>
    </r>
    <r>
      <rPr>
        <sz val="10"/>
        <color indexed="8"/>
        <rFont val="Calibri"/>
        <family val="2"/>
      </rPr>
      <t xml:space="preserve">, essa intervenção se encontra regularizada? </t>
    </r>
  </si>
  <si>
    <t>área de Segurança Aeroportuária e tem natureza atrativa de avifauna?</t>
  </si>
  <si>
    <t>terra indígena?</t>
  </si>
  <si>
    <t>terra quilombola?</t>
  </si>
  <si>
    <r>
      <t xml:space="preserve">Se </t>
    </r>
    <r>
      <rPr>
        <b/>
        <sz val="10"/>
        <color indexed="8"/>
        <rFont val="Calibri"/>
        <family val="2"/>
      </rPr>
      <t>SIM</t>
    </r>
    <r>
      <rPr>
        <sz val="10"/>
        <color indexed="8"/>
        <rFont val="Calibri"/>
        <family val="2"/>
      </rPr>
      <t xml:space="preserve">, a intervenção se encontra regularizada? </t>
    </r>
  </si>
  <si>
    <r>
      <t xml:space="preserve">Se </t>
    </r>
    <r>
      <rPr>
        <b/>
        <sz val="10"/>
        <color indexed="8"/>
        <rFont val="Calibri"/>
        <family val="2"/>
      </rPr>
      <t>SIM</t>
    </r>
    <r>
      <rPr>
        <sz val="10"/>
        <color indexed="8"/>
        <rFont val="Calibri"/>
        <family val="2"/>
      </rPr>
      <t xml:space="preserve"> (item 2.2.2), informar se:</t>
    </r>
  </si>
  <si>
    <t>Não. Pular para item 2.2.3</t>
  </si>
  <si>
    <t>11.1.1</t>
  </si>
  <si>
    <t>11.1.2</t>
  </si>
  <si>
    <t>12.1.2</t>
  </si>
  <si>
    <t>12.1.1</t>
  </si>
  <si>
    <t>Sim. (Ir para item 6.3)</t>
  </si>
  <si>
    <t>Dispensado</t>
  </si>
  <si>
    <t>2.2.1 A atividade principal a ser licenciada é uma instalação de sistema de abastecimento aéreo de combustíveis com capacidade total de armazenagem até 15 m³, desde que destinadas exclusivamente ao abastecimento do detentor das instalações?</t>
  </si>
  <si>
    <t>(Resposta automática do item 2.2.4 - Tela 3)</t>
  </si>
  <si>
    <t>A atividade é uma instalação de sistema de abastecimento aéreo de combustíveis com capacidade total de armazenagem até 15 m³, destinadas exclusivamente ao abastecimento do detentor das instalações.</t>
  </si>
  <si>
    <t>Código DN 217/17</t>
  </si>
  <si>
    <r>
      <rPr>
        <sz val="11"/>
        <color indexed="10"/>
        <rFont val="Calibri"/>
        <family val="2"/>
      </rPr>
      <t>ALTERADO PARA "SEMPRE" (com exceção transporte. F-02-01-1).</t>
    </r>
    <r>
      <rPr>
        <sz val="11"/>
        <rFont val="Calibri"/>
        <family val="2"/>
      </rPr>
      <t xml:space="preserve"> Vínculo do empreendedor com o empreendimento: Proprietário / Pessoa Física em caso de atividades agrossilvipastoris e em área rural</t>
    </r>
  </si>
  <si>
    <t>- antes da ampliação</t>
  </si>
  <si>
    <t>- depois da ampliação</t>
  </si>
  <si>
    <t>Justificativa: Resposta positiva do item 8, módulo 2 (Tela 2).</t>
  </si>
  <si>
    <t>Justificativa: Ação Civil Pública nº 0446101-38.2011.8.13.0024.</t>
  </si>
  <si>
    <t>Justificativa:  Lei nº 11.428/06 e Instrução de Serviço 02/17.</t>
  </si>
  <si>
    <t>Justificativa adicional:  Atividade enquadradas nas classes 1 ou 2 dos códigos listados nos artigos 19 e 20 da DN.</t>
  </si>
  <si>
    <r>
      <t xml:space="preserve">- estar localizado em área de vulnerabilidade natural muito alta e alta no Vetor Norte? </t>
    </r>
    <r>
      <rPr>
        <i/>
        <sz val="10"/>
        <color indexed="8"/>
        <rFont val="Calibri"/>
        <family val="2"/>
      </rPr>
      <t>(resposta do Item 8, Tela 2</t>
    </r>
    <r>
      <rPr>
        <sz val="10"/>
        <color indexed="8"/>
        <rFont val="Calibri"/>
        <family val="2"/>
      </rPr>
      <t>)</t>
    </r>
  </si>
  <si>
    <t>EAR (análise de risco)</t>
  </si>
  <si>
    <t>Barragem</t>
  </si>
  <si>
    <t>Atenção: "Todas as barragens de contenção de resíduos ou rejeitos da mineração enquadrados como resíduos Classe I (perigosos) devem ser classificadas como de Classe III (alto potencial de dano ambiental conforme a DN Copam nº 62 de 2002" - Instrução de Serviço 02/2018).</t>
  </si>
  <si>
    <t>Titular ou Requerente :</t>
  </si>
  <si>
    <t xml:space="preserve">Substância(s) Mineral(is): </t>
  </si>
  <si>
    <t>4.3 Trata-se de uma ampliação  do empreendimento?</t>
  </si>
  <si>
    <t>4.5 Fase do objeto do requerimento:</t>
  </si>
  <si>
    <t>Preencher Item 4.5.</t>
  </si>
  <si>
    <r>
      <t xml:space="preserve">4.4.1 Licenças ambientais vigentes </t>
    </r>
    <r>
      <rPr>
        <b/>
        <sz val="8"/>
        <color indexed="8"/>
        <rFont val="Calibri"/>
        <family val="2"/>
      </rPr>
      <t>(inclusive AAF)</t>
    </r>
  </si>
  <si>
    <t>da licença:</t>
  </si>
  <si>
    <r>
      <t xml:space="preserve">Se </t>
    </r>
    <r>
      <rPr>
        <b/>
        <sz val="10"/>
        <color indexed="8"/>
        <rFont val="Calibri"/>
        <family val="2"/>
      </rPr>
      <t>SIM</t>
    </r>
    <r>
      <rPr>
        <sz val="10"/>
        <color indexed="8"/>
        <rFont val="Calibri"/>
        <family val="2"/>
      </rPr>
      <t xml:space="preserve"> (item 4.3), informar a </t>
    </r>
    <r>
      <rPr>
        <b/>
        <sz val="10"/>
        <color indexed="8"/>
        <rFont val="Calibri"/>
        <family val="2"/>
      </rPr>
      <t>Quantidade</t>
    </r>
    <r>
      <rPr>
        <sz val="10"/>
        <color indexed="8"/>
        <rFont val="Calibri"/>
        <family val="2"/>
      </rPr>
      <t xml:space="preserve"> (conforme o parâmetro de porte e respectiva unidade da atividade objeto</t>
    </r>
  </si>
  <si>
    <t>Fase projeto</t>
  </si>
  <si>
    <t xml:space="preserve">4.6 Solicita-se a concomitância de fases no licenciamento? </t>
  </si>
  <si>
    <t xml:space="preserve">4.6.1 Se sim, informar as fases: </t>
  </si>
  <si>
    <t xml:space="preserve">Houve intervenção em Reserva Legal em momento posterior à 22 de julho de 2008? </t>
  </si>
  <si>
    <t>5.1.</t>
  </si>
  <si>
    <t>O empreendimento está/estará localizado em Área de Proteção Ambiental (APA)?</t>
  </si>
  <si>
    <t>4.1</t>
  </si>
  <si>
    <t>Número do Processo DNPM/ANM e Ano:</t>
  </si>
  <si>
    <t>1. – Identificação da Empresa responsável pelo Transporte objeto do Licenciamento</t>
  </si>
  <si>
    <t>1.1 Razão Social:</t>
  </si>
  <si>
    <t>1.2 CNPJ</t>
  </si>
  <si>
    <t>1.3 Inscrição estadual:</t>
  </si>
  <si>
    <t>1.4 Endereço:</t>
  </si>
  <si>
    <t>1.5 Nº:</t>
  </si>
  <si>
    <t>1.6 Complemento:</t>
  </si>
  <si>
    <t>1.7 Bairro:</t>
  </si>
  <si>
    <t>2. Responsável Técnico pelas informações</t>
  </si>
  <si>
    <t>2.1 Nome:</t>
  </si>
  <si>
    <t>2.2 Cargo:</t>
  </si>
  <si>
    <t>2.3 Formação profissional:</t>
  </si>
  <si>
    <t>Carteira profissional nº:</t>
  </si>
  <si>
    <t>Responsável técnico</t>
  </si>
  <si>
    <t>4. Informações sobre o transporte</t>
  </si>
  <si>
    <t>nº de equipamentos</t>
  </si>
  <si>
    <t>4.1 Informar: nº de veículos</t>
  </si>
  <si>
    <t>Tipo</t>
  </si>
  <si>
    <t>Marca</t>
  </si>
  <si>
    <t>Placa</t>
  </si>
  <si>
    <t>Ano</t>
  </si>
  <si>
    <t>Certificado INMETRO</t>
  </si>
  <si>
    <t>Número</t>
  </si>
  <si>
    <t>Validade/data</t>
  </si>
  <si>
    <t>Nome técnico</t>
  </si>
  <si>
    <t>Nº ONU</t>
  </si>
  <si>
    <t>a granel</t>
  </si>
  <si>
    <t>fracionado</t>
  </si>
  <si>
    <t>Nome comercial</t>
  </si>
  <si>
    <t>Acondicionamento para transporte</t>
  </si>
  <si>
    <t>4.4 Relacionar Produtor/Gerador e Consumidor/Destinatário do produto ou resíduo a ser transportado:</t>
  </si>
  <si>
    <t>Produto</t>
  </si>
  <si>
    <t>Produtor/Gerador (origem)</t>
  </si>
  <si>
    <t>Nome</t>
  </si>
  <si>
    <t>Endereço</t>
  </si>
  <si>
    <t>Consumidor/ Destinatário</t>
  </si>
  <si>
    <t>Resíduo</t>
  </si>
  <si>
    <r>
      <t xml:space="preserve">Se </t>
    </r>
    <r>
      <rPr>
        <b/>
        <sz val="10"/>
        <color indexed="8"/>
        <rFont val="Calibri"/>
        <family val="2"/>
      </rPr>
      <t>SIM</t>
    </r>
    <r>
      <rPr>
        <sz val="10"/>
        <color indexed="8"/>
        <rFont val="Calibri"/>
        <family val="2"/>
      </rPr>
      <t>, informar o número de veículos:</t>
    </r>
  </si>
  <si>
    <t>5. Informações licenciamento ambiental</t>
  </si>
  <si>
    <t>5.1 Trata-se de uma ampliação  do empreendimento?</t>
  </si>
  <si>
    <r>
      <t xml:space="preserve">5.2.1 Licenças ambientais vigentes </t>
    </r>
    <r>
      <rPr>
        <b/>
        <sz val="8"/>
        <color indexed="8"/>
        <rFont val="Calibri"/>
        <family val="2"/>
      </rPr>
      <t>(inclusive AAF)</t>
    </r>
  </si>
  <si>
    <t>6. Declarações</t>
  </si>
  <si>
    <t>7. Relação de documentos</t>
  </si>
  <si>
    <t>F-02-01-1. Transporte rodoviário de produtos e resíduos perigosos</t>
  </si>
  <si>
    <t>Para formalização do processo, fazer upload no sistema de requerimento dos documentos listados na Tela 9.</t>
  </si>
  <si>
    <t>Sim. Utilizar quadro na Tela 11.</t>
  </si>
  <si>
    <t>Preencher Tela 10 (Dispensa).</t>
  </si>
  <si>
    <t>Preencher Tela 8.</t>
  </si>
  <si>
    <t>Sempre.</t>
  </si>
  <si>
    <t>EIA/RIMA - ESPECIFICOS</t>
  </si>
  <si>
    <t>Códigos</t>
  </si>
  <si>
    <r>
      <rPr>
        <b/>
        <sz val="11"/>
        <color indexed="8"/>
        <rFont val="Calibri"/>
        <family val="2"/>
      </rPr>
      <t>-</t>
    </r>
    <r>
      <rPr>
        <sz val="10"/>
        <color indexed="8"/>
        <rFont val="Calibri"/>
        <family val="2"/>
      </rPr>
      <t xml:space="preserve"> pertencer ao código </t>
    </r>
    <r>
      <rPr>
        <b/>
        <sz val="10"/>
        <color indexed="8"/>
        <rFont val="Calibri"/>
        <family val="2"/>
      </rPr>
      <t xml:space="preserve">D-01-08-2 </t>
    </r>
    <r>
      <rPr>
        <sz val="10"/>
        <color indexed="8"/>
        <rFont val="Calibri"/>
        <family val="2"/>
      </rPr>
      <t>(Fabricação de açúcar e/ou destilação de álcool) e realizar destilação de álcool?</t>
    </r>
  </si>
  <si>
    <r>
      <rPr>
        <b/>
        <sz val="11"/>
        <color indexed="8"/>
        <rFont val="Calibri"/>
        <family val="2"/>
      </rPr>
      <t>-</t>
    </r>
    <r>
      <rPr>
        <sz val="10"/>
        <color indexed="8"/>
        <rFont val="Calibri"/>
        <family val="2"/>
      </rPr>
      <t xml:space="preserve"> pertencer ao código </t>
    </r>
    <r>
      <rPr>
        <b/>
        <sz val="10"/>
        <color indexed="8"/>
        <rFont val="Calibri"/>
        <family val="2"/>
      </rPr>
      <t xml:space="preserve">E-03-07-7 </t>
    </r>
    <r>
      <rPr>
        <sz val="10"/>
        <color indexed="8"/>
        <rFont val="Calibri"/>
        <family val="2"/>
      </rPr>
      <t>(Aterro sanitário, inclusive Aterro Sanitário de Pequeno Porte) e ter disposição diária superior a 20 t de resíduos sólidos urbanos?</t>
    </r>
  </si>
  <si>
    <r>
      <t xml:space="preserve">Caso seja necessário, listar as atividades adicionais nessa tela. Ressalta-se que deverá constar no Módulo 5 (Telas 4, 5, 6 ou 7), as atividades realizadas pelo empreendimento com maior classe/potencial poluidor e que altere sua classe resultante. Uma vez que o preenchimento não é automático, a verificação de classe poderá ser realizada no Simulador. </t>
    </r>
    <r>
      <rPr>
        <b/>
        <i/>
        <sz val="11"/>
        <color indexed="21"/>
        <rFont val="Calibri"/>
        <family val="2"/>
      </rPr>
      <t>Poderão ser incluídas quantas linhas forem necessárias.</t>
    </r>
  </si>
  <si>
    <r>
      <t xml:space="preserve">Caso seja necessário prestar informação adicional a algum campo do Módulo 5 (Telas 4, 5, 6 ou 7), utilizar o campo abaixo, identificado o item a que se refere. </t>
    </r>
    <r>
      <rPr>
        <sz val="9"/>
        <color indexed="21"/>
        <rFont val="Calibri"/>
        <family val="2"/>
      </rPr>
      <t>Poderão ser incluídas ou excluídas quantas linhas forem necessárias.</t>
    </r>
  </si>
  <si>
    <t>4.2 Informações sobre o processo de licenciamento mineral – ANM/DNPM (somente para mineração)</t>
  </si>
  <si>
    <t>5.4.1 Nº do(s) Recibo(s) de Inscrição no CAR:</t>
  </si>
  <si>
    <r>
      <t xml:space="preserve">Sim. Se </t>
    </r>
    <r>
      <rPr>
        <b/>
        <sz val="10"/>
        <rFont val="Calibri"/>
        <family val="2"/>
      </rPr>
      <t>SIM</t>
    </r>
    <r>
      <rPr>
        <sz val="10"/>
        <rFont val="Calibri"/>
        <family val="2"/>
      </rPr>
      <t>, informar nº do CAR no campo abaixo (ITEM 5.4.1).</t>
    </r>
  </si>
  <si>
    <r>
      <t xml:space="preserve">Sim. Se </t>
    </r>
    <r>
      <rPr>
        <b/>
        <sz val="10"/>
        <rFont val="Calibri"/>
        <family val="2"/>
      </rPr>
      <t>SIM</t>
    </r>
    <r>
      <rPr>
        <sz val="10"/>
        <rFont val="Calibri"/>
        <family val="2"/>
      </rPr>
      <t>, informar o nome:</t>
    </r>
  </si>
  <si>
    <t>&lt;=</t>
  </si>
  <si>
    <t>180A</t>
  </si>
  <si>
    <t>E-05-07-0</t>
  </si>
  <si>
    <t>1 ≤ Vazão  ≤ 2</t>
  </si>
  <si>
    <t xml:space="preserve"> Atividades e empreendimentos residenciais multifamiliar, comerciais ou industriais previstos no art. 4º-B, da Lei Estadual 15.979 de 2006, desde que sujeitos ao licenciamento ambiental estadual nos termos da Deliberação Normativa Copam nº 222, de 23 de maio de 2018.</t>
  </si>
  <si>
    <r>
      <t xml:space="preserve">Se </t>
    </r>
    <r>
      <rPr>
        <b/>
        <sz val="10"/>
        <color indexed="8"/>
        <rFont val="Calibri"/>
        <family val="2"/>
      </rPr>
      <t>SIM</t>
    </r>
    <r>
      <rPr>
        <sz val="10"/>
        <color indexed="8"/>
        <rFont val="Calibri"/>
        <family val="2"/>
      </rPr>
      <t xml:space="preserve">, foi efetuada a recomposição da Reserva Legal? </t>
    </r>
  </si>
  <si>
    <t>Conforme informações prestadas na Caracterização do Empreendimento, o empreendedor</t>
  </si>
  <si>
    <t>localizado no município de</t>
  </si>
  <si>
    <t>1a</t>
  </si>
  <si>
    <t>Classe de risco</t>
  </si>
  <si>
    <t xml:space="preserve">Arquivo shapefile do polígono do empreendimento e mapa, em shapefile, com as rotas utilizadas para transporte do produto/resíduo. </t>
  </si>
  <si>
    <t>Preencher Telas 4 e 8.</t>
  </si>
  <si>
    <t>Pergunta</t>
  </si>
  <si>
    <t>Nº do processo:</t>
  </si>
  <si>
    <r>
      <t xml:space="preserve">4.4.1 Licenças ambientais vigentes ou a serem renovadas </t>
    </r>
    <r>
      <rPr>
        <b/>
        <sz val="8"/>
        <color indexed="8"/>
        <rFont val="Calibri"/>
        <family val="2"/>
      </rPr>
      <t>(inclusive AAF)</t>
    </r>
  </si>
  <si>
    <t>4.4.1  Licenças ambientais vigentes ou a serem renovadas (inclusive AAF)</t>
  </si>
  <si>
    <t>Minério de ferro</t>
  </si>
  <si>
    <r>
      <rPr>
        <b/>
        <sz val="11"/>
        <color indexed="8"/>
        <rFont val="Calibri"/>
        <family val="2"/>
      </rPr>
      <t>-</t>
    </r>
    <r>
      <rPr>
        <sz val="10"/>
        <color indexed="8"/>
        <rFont val="Calibri"/>
        <family val="2"/>
      </rPr>
      <t xml:space="preserve"> pertencer ao código A-02-03-8 Lavra a céu aberto - Minério de ferro ?</t>
    </r>
  </si>
  <si>
    <t>Justificativa: Ação Civil Pública nº 0024.10.244.073-2.</t>
  </si>
  <si>
    <t>Estudo referente a critério locacional (Cavidades).</t>
  </si>
  <si>
    <t>Estudo referente a critério locacional (Curso d'água de classe especial).</t>
  </si>
  <si>
    <t>1 tela 2</t>
  </si>
  <si>
    <t>2 tela 2</t>
  </si>
  <si>
    <t>3 tela 2</t>
  </si>
  <si>
    <t>4 tela 2</t>
  </si>
  <si>
    <t>12 tela 1</t>
  </si>
  <si>
    <t>11 tela 1</t>
  </si>
  <si>
    <t>O empreendimento e seu entorno de 250 metros estão ou estarão em área totalmente urbanizada?</t>
  </si>
  <si>
    <t>Resposta positiva aos itens 11 e 12 Módulo 2 (Tela 1) e 1, 2, 3, 4 do Módulo 3 (Tela 2). Item 6.11 Cadastro e 6.3 Ras</t>
  </si>
  <si>
    <t xml:space="preserve">1.13 Trata-se de microempresa ou microempreendedor individual: </t>
  </si>
  <si>
    <t>Microempresas e microempreendedores individuais - MEIs (INCLUSIVE TRANSPORTE)</t>
  </si>
  <si>
    <r>
      <t xml:space="preserve">Sim. Se </t>
    </r>
    <r>
      <rPr>
        <b/>
        <sz val="10"/>
        <color indexed="8"/>
        <rFont val="Calibri"/>
        <family val="2"/>
      </rPr>
      <t>SIM</t>
    </r>
    <r>
      <rPr>
        <sz val="10"/>
        <color indexed="8"/>
        <rFont val="Calibri"/>
        <family val="2"/>
      </rPr>
      <t>, informar:</t>
    </r>
  </si>
  <si>
    <t>6.4 Nº total de funcionários do empreendimento:</t>
  </si>
  <si>
    <t>6.5 Estimativa de investimento para implantação do empreendimento (R$):</t>
  </si>
  <si>
    <t>5. Localização e caracterização do empreendimento</t>
  </si>
  <si>
    <t>5.3 Nº total de funcionários do empreendimento:</t>
  </si>
  <si>
    <t>5.4 Estimativa de investimento para implantação do empreendimento (R$):</t>
  </si>
  <si>
    <r>
      <t xml:space="preserve">4.5 Apresentar mapa, em arquivo kml ou </t>
    </r>
    <r>
      <rPr>
        <i/>
        <sz val="10"/>
        <rFont val="Calibri"/>
        <family val="2"/>
      </rPr>
      <t>shapefile</t>
    </r>
    <r>
      <rPr>
        <sz val="10"/>
        <rFont val="Calibri"/>
        <family val="2"/>
      </rPr>
      <t xml:space="preserve">, evidenciando  as rotas preferenciais utilizadas para o transporte de cada produto/resíduo. </t>
    </r>
  </si>
  <si>
    <t>5.3 Fase do objeto do requerimento:</t>
  </si>
  <si>
    <t>5.4 Nº total de funcionários do empreendimento:</t>
  </si>
  <si>
    <t>5.5 Estimativa de investimento para implantação do empreendimento (R$):</t>
  </si>
  <si>
    <r>
      <t xml:space="preserve">Se </t>
    </r>
    <r>
      <rPr>
        <b/>
        <sz val="10"/>
        <color indexed="8"/>
        <rFont val="Calibri"/>
        <family val="2"/>
      </rPr>
      <t>NÃO</t>
    </r>
    <r>
      <rPr>
        <sz val="10"/>
        <color indexed="8"/>
        <rFont val="Calibri"/>
        <family val="2"/>
      </rPr>
      <t xml:space="preserve"> (item 10.1), a atividade ou empreendimento terá impacto real ou potencial sobre cavidades naturais subterrâneas que estejam localizadas em sua ADA ou no seu entorno de 250 metros?</t>
    </r>
  </si>
  <si>
    <r>
      <t xml:space="preserve">Sim. Se </t>
    </r>
    <r>
      <rPr>
        <b/>
        <sz val="10"/>
        <rFont val="Calibri"/>
        <family val="2"/>
      </rPr>
      <t>SIM</t>
    </r>
    <r>
      <rPr>
        <sz val="10"/>
        <rFont val="Calibri"/>
        <family val="2"/>
      </rPr>
      <t>, ir para item 11.2.</t>
    </r>
  </si>
  <si>
    <t>RENOVAÇÃO DE LICENÇA AMBIENTAL</t>
  </si>
  <si>
    <t>4.4 Fase do objeto do requerimento:</t>
  </si>
  <si>
    <t>Nº do certificado Licença Ambiental</t>
  </si>
  <si>
    <t>Renovação Operação</t>
  </si>
  <si>
    <t>Renovação instalação</t>
  </si>
  <si>
    <t>Ren. Instalação</t>
  </si>
  <si>
    <t>Ren. Operação</t>
  </si>
  <si>
    <t>LAC2 (LI+LO)</t>
  </si>
  <si>
    <t>LAC2 (LIC)</t>
  </si>
  <si>
    <t>Operação</t>
  </si>
  <si>
    <t>LAC2 (LO)</t>
  </si>
  <si>
    <t>LAT (LO)</t>
  </si>
  <si>
    <t>Corretiva</t>
  </si>
  <si>
    <t>2.2.5 Fase do objeto do requerimento:</t>
  </si>
  <si>
    <t xml:space="preserve">Instalação </t>
  </si>
  <si>
    <t xml:space="preserve">Houve concomitância das fases anteriores no licenciamento? </t>
  </si>
  <si>
    <t>Não.</t>
  </si>
  <si>
    <t>Renovação operação</t>
  </si>
  <si>
    <t>LAT (LI)</t>
  </si>
  <si>
    <t>dispensa</t>
  </si>
  <si>
    <t>Relatório Ambiental Simplificado (RAS)  para Renovação.</t>
  </si>
  <si>
    <t>4.1 Nº do processo da licença objeto do pedido de renovação:</t>
  </si>
  <si>
    <t>Arquivo GEO do polígono do empreendimento (kml ou shape zipado).</t>
  </si>
  <si>
    <r>
      <t xml:space="preserve">Mapa, em kml ou </t>
    </r>
    <r>
      <rPr>
        <i/>
        <sz val="11"/>
        <color indexed="8"/>
        <rFont val="Calibri"/>
        <family val="2"/>
      </rPr>
      <t>shapefile zipado,</t>
    </r>
    <r>
      <rPr>
        <sz val="11"/>
        <color theme="1"/>
        <rFont val="Calibri"/>
        <family val="2"/>
        <scheme val="minor"/>
      </rPr>
      <t xml:space="preserve"> com as rotas utilizadas para transporte do produto/resíduo. </t>
    </r>
  </si>
  <si>
    <t>Regra dispensa</t>
  </si>
  <si>
    <t>Cercadinho</t>
  </si>
  <si>
    <t>cercadinho</t>
  </si>
  <si>
    <t>Justificativa adicional:  Alterado conforme art. 2º da DN Copam nº 222/2018.</t>
  </si>
  <si>
    <t>Aterro de resíduos da construção civil (classe “A”), exceto aterro para armazenamento/disposição de solo proveniente de obras de terraplanagem previsto em projeto aprovado da ocupação.</t>
  </si>
  <si>
    <t>Alcool</t>
  </si>
  <si>
    <t>Aterro</t>
  </si>
  <si>
    <t>Certificado Ambiental das empresas receptoras de produtos e resíduos perigosos.</t>
  </si>
  <si>
    <t>Cópia do Estatuto Social atualizado, atestando ser o empreendedor Associação ou Cooperativa de Catadores de Materiais Recicláveis.</t>
  </si>
  <si>
    <t>1.14 As atividades são ou serão desenvolvidas por:</t>
  </si>
  <si>
    <t>Não utilizado, regra G-05</t>
  </si>
  <si>
    <t>Código E-05-07-0</t>
  </si>
  <si>
    <t xml:space="preserve">Licenciamento Ambiental Simplificado - (Cadastro ou processo da atividade E-05-07-0) ; </t>
  </si>
  <si>
    <t>Não listado</t>
  </si>
  <si>
    <t>Atividade não listada na DN Copam nº 217/2017.</t>
  </si>
  <si>
    <t>Anuência da Agência Municipal ou Metropolitana. (nos municípios onde houver ).</t>
  </si>
  <si>
    <t>Anuência do Instituto do Patrimônio Artístico Nacional (Iphan) – se o empreendimento estiver localizado em Nova Lima. Se a localização do empreendimento for Belo Horizonte, além da Anuência do Iphan é necessário apresentar Anuência  do Conselho Deliberativo do Patrimônio Cultural do município de Belo Horizonte.</t>
  </si>
  <si>
    <t>Estudo de tráfego de veículos, com ART, analisado e decidido pelo órgão competente.</t>
  </si>
  <si>
    <r>
      <t xml:space="preserve">2.2.6 - Caso a atividade </t>
    </r>
    <r>
      <rPr>
        <b/>
        <sz val="10"/>
        <color indexed="8"/>
        <rFont val="Calibri"/>
        <family val="2"/>
      </rPr>
      <t>principal</t>
    </r>
    <r>
      <rPr>
        <sz val="10"/>
        <color indexed="8"/>
        <rFont val="Calibri"/>
        <family val="2"/>
      </rPr>
      <t xml:space="preserve"> a ser licenciada pertença ao código </t>
    </r>
    <r>
      <rPr>
        <b/>
        <sz val="10"/>
        <color indexed="8"/>
        <rFont val="Calibri"/>
        <family val="2"/>
      </rPr>
      <t xml:space="preserve">E-05-07-0 </t>
    </r>
    <r>
      <rPr>
        <sz val="10"/>
        <color indexed="8"/>
        <rFont val="Calibri"/>
        <family val="2"/>
      </rPr>
      <t>(atividades licenciadas no entorno da estação ecológica de Cercadinho)</t>
    </r>
    <r>
      <rPr>
        <sz val="10"/>
        <color indexed="8"/>
        <rFont val="Calibri"/>
        <family val="2"/>
      </rPr>
      <t xml:space="preserve">,  responda: o empreendimento possui potencial para afetar a visibilidade da área tombada na Serra do Curral? </t>
    </r>
  </si>
  <si>
    <r>
      <t>1.13 As atividades são ou serão desenvolvidas por (</t>
    </r>
    <r>
      <rPr>
        <i/>
        <sz val="10"/>
        <color indexed="8"/>
        <rFont val="Calibri"/>
        <family val="2"/>
      </rPr>
      <t xml:space="preserve">assinalar </t>
    </r>
    <r>
      <rPr>
        <b/>
        <i/>
        <sz val="10"/>
        <color indexed="8"/>
        <rFont val="Calibri"/>
        <family val="2"/>
      </rPr>
      <t>todas</t>
    </r>
    <r>
      <rPr>
        <i/>
        <sz val="10"/>
        <color indexed="8"/>
        <rFont val="Calibri"/>
        <family val="2"/>
      </rPr>
      <t xml:space="preserve"> as opções que se aplicam ao empreendedor</t>
    </r>
    <r>
      <rPr>
        <sz val="10"/>
        <color indexed="8"/>
        <rFont val="Calibri"/>
        <family val="2"/>
      </rPr>
      <t>):</t>
    </r>
  </si>
  <si>
    <t>4.3 Caracterização do Produto/Resíduo (preencher os dados, abaixo referenciados, por produto/resíduo transportado)</t>
  </si>
  <si>
    <t>Sempre (com exceção transporte. F-02-01-1 e RENOVAÇÃO)</t>
  </si>
  <si>
    <t>licença corretiva para operação em razão de vencimento da licença de operação anterior ou em razão da perda de prazo para renovação automática.</t>
  </si>
  <si>
    <r>
      <t>renovação de licença de</t>
    </r>
    <r>
      <rPr>
        <b/>
        <sz val="10"/>
        <color indexed="8"/>
        <rFont val="Calibri"/>
        <family val="2"/>
      </rPr>
      <t xml:space="preserve"> instalação</t>
    </r>
    <r>
      <rPr>
        <sz val="10"/>
        <color indexed="8"/>
        <rFont val="Calibri"/>
        <family val="2"/>
      </rPr>
      <t>.</t>
    </r>
  </si>
  <si>
    <r>
      <t>renovação de licença de</t>
    </r>
    <r>
      <rPr>
        <b/>
        <sz val="10"/>
        <color indexed="8"/>
        <rFont val="Calibri"/>
        <family val="2"/>
      </rPr>
      <t xml:space="preserve"> operação</t>
    </r>
    <r>
      <rPr>
        <sz val="10"/>
        <color indexed="8"/>
        <rFont val="Calibri"/>
        <family val="2"/>
      </rPr>
      <t>.</t>
    </r>
  </si>
  <si>
    <t>licença ambiental de empreendimento já detentor, em momento anterior, de Autorização Ambiental de Funcionamento, Licença Prévia ou Licença de Instalação.</t>
  </si>
  <si>
    <t>Caso se trate de licença ou autorização vencidas, informar número do processo no campo de informações adicionais da “Tela 11 – Adicionais”.</t>
  </si>
  <si>
    <t>Solicitação de licença para ampliação de empreendimento.</t>
  </si>
  <si>
    <t>Nova solicitação.</t>
  </si>
  <si>
    <t>Item 1, módulo 1</t>
  </si>
  <si>
    <t>Licença anterior</t>
  </si>
  <si>
    <t>ampliação</t>
  </si>
  <si>
    <t>Responder itens 2 a 12.</t>
  </si>
  <si>
    <t>Nova</t>
  </si>
  <si>
    <t>Renovação LI</t>
  </si>
  <si>
    <t>Renovação LO</t>
  </si>
  <si>
    <t>Observação: Caso a solicitação seja para ampliação de empreendimento ou atividade com licença ambiental vencida, não marcar esta opção e, sim, a opção relativa à “nova solicitação”.</t>
  </si>
  <si>
    <t xml:space="preserve">Observação: Caso tenham ocorrido ampliações não regularizadas na licença de operação vencida ou desprovida de renovação automática, não marcar esta opção e, sim, a opção relativa à “nova solicitação”.
Caso se trate de licença ou autorização vencidas, informar número do processo no campo de informações adicionais da “Tela 11 – Adicionais”.
</t>
  </si>
  <si>
    <t>4.4 O empreendimento tem licença ambiental  vigente ou a ser renovada (inclusive AAF)?</t>
  </si>
  <si>
    <t>5.2  O empreendimento tem licença ambiental  vigente ou a ser renovada (inclusive AAF)?</t>
  </si>
  <si>
    <r>
      <t xml:space="preserve">Marque o tipo da sua solicitação: (assinale somente </t>
    </r>
    <r>
      <rPr>
        <b/>
        <sz val="10"/>
        <color indexed="8"/>
        <rFont val="Calibri"/>
        <family val="2"/>
      </rPr>
      <t>UMA</t>
    </r>
    <r>
      <rPr>
        <sz val="10"/>
        <color indexed="8"/>
        <rFont val="Calibri"/>
        <family val="2"/>
      </rPr>
      <t xml:space="preserve"> opção)</t>
    </r>
  </si>
  <si>
    <t>Relatório técnico do teste de estanqueidade com ART [apenas para Sistema de Armazenamento Subterrâneo de Combustíveis (SASC)].</t>
  </si>
  <si>
    <t>(6 dígitos)</t>
  </si>
  <si>
    <t>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t>
  </si>
  <si>
    <t>modelo 3</t>
  </si>
  <si>
    <t>6. O empreendedor declara que apresentou, junto à Superintendência Regional de Meio Ambiente competente, o Formulário de Caracterização do Empreendimento instruido com estudo de tráfego de veículos, acompanhado por ART e devidamente aprovado pelo orgão competente.</t>
  </si>
  <si>
    <t>4.2 Apresentar as informações abaixo relacionadas com base em dados dos veículos/equipamentos utilizados no transporte a granel objeto do licenciamento, sejam esses de propriedade da empresa ou de autônomo prestando serviço:</t>
  </si>
  <si>
    <t>Renovação de LAC1</t>
  </si>
  <si>
    <t>Renovação de LAC2</t>
  </si>
  <si>
    <t>Renovação de LAT</t>
  </si>
  <si>
    <t>Renovação de LAS Cadastro</t>
  </si>
  <si>
    <t>Renovação de LAS RAS</t>
  </si>
  <si>
    <t>Haverá aumento da ADA?</t>
  </si>
  <si>
    <t xml:space="preserve"> A ampliação deve ser preenchida conforme licença anterior.</t>
  </si>
  <si>
    <t>bem cultural acautelado ou patrimônio arqueológico?</t>
  </si>
  <si>
    <t>4.1.1 Informar a região em que a atividade será exercidade de forma preponderante ________________________________</t>
  </si>
  <si>
    <t>Habilitado para solicitar isenção de tributo ?</t>
  </si>
  <si>
    <t>2.1.1. Trata-se de ampliação ou inclusão de nova atividade ?</t>
  </si>
  <si>
    <t>Quantidade já licenciada</t>
  </si>
  <si>
    <t>Quantidade acréscimo</t>
  </si>
  <si>
    <t>Ajuste FCE/SLA</t>
  </si>
  <si>
    <t>2.1.2. Se SIM (no item 2.1.1), informe a quantidade já licenciada e a ser considerada na ampliação</t>
  </si>
  <si>
    <t>Não. Pular para item 2.1.3</t>
  </si>
  <si>
    <t>rural, isenta de constituição de Reserva Legal conforme Lei 20. 922/2013, Art. 25, parágrafo segundo</t>
  </si>
  <si>
    <t>Preencher item 5.3</t>
  </si>
  <si>
    <t>Abastecimento público de água</t>
  </si>
  <si>
    <t>Tratamento de esgoto</t>
  </si>
  <si>
    <t>Aquicultura em tanque-rede</t>
  </si>
  <si>
    <t>Disposição adequada de resíduos sólidos urbanos</t>
  </si>
  <si>
    <t>Geração de energia elétrica</t>
  </si>
  <si>
    <t>Subestações</t>
  </si>
  <si>
    <t>Linhas de transmissão</t>
  </si>
  <si>
    <t>Distribuição de energia elétrica</t>
  </si>
  <si>
    <t>Nenhuma das anteriores</t>
  </si>
  <si>
    <t>Infraestrutura pública, tais como transporte, de educação e de saúde</t>
  </si>
  <si>
    <r>
      <t xml:space="preserve">5.3.2 </t>
    </r>
    <r>
      <rPr>
        <b/>
        <sz val="10"/>
        <color indexed="8"/>
        <rFont val="Calibri"/>
        <family val="2"/>
      </rPr>
      <t>SE</t>
    </r>
    <r>
      <rPr>
        <sz val="10"/>
        <color indexed="8"/>
        <rFont val="Calibri"/>
        <family val="2"/>
      </rPr>
      <t xml:space="preserve"> solicitado em 5.3. Selecione a o uso do imóvel: </t>
    </r>
  </si>
  <si>
    <r>
      <t xml:space="preserve">5.3.1 </t>
    </r>
    <r>
      <rPr>
        <b/>
        <sz val="10"/>
        <color indexed="8"/>
        <rFont val="Calibri"/>
        <family val="2"/>
      </rPr>
      <t>SE</t>
    </r>
    <r>
      <rPr>
        <sz val="10"/>
        <color indexed="8"/>
        <rFont val="Calibri"/>
        <family val="2"/>
      </rPr>
      <t xml:space="preserve"> solicitado em 5.3. Selecione a natureza jurídica do imóvel quanto ao aspecto urbano ou rural: </t>
    </r>
  </si>
  <si>
    <t>Avance para item 5.5</t>
  </si>
  <si>
    <t>zona de expansão urbana</t>
  </si>
  <si>
    <t>Preencher itens 5.3.2 e 5.4</t>
  </si>
  <si>
    <t>Preencher item 5.4</t>
  </si>
  <si>
    <t>Preencher item 5.3.1</t>
  </si>
  <si>
    <t>Preencher item 5.4.1</t>
  </si>
  <si>
    <t>5.6 Nº total de funcionários do empreendimento:</t>
  </si>
  <si>
    <t>5.7 Estimativa de investimento para implantação do empreendimento (R$):</t>
  </si>
  <si>
    <t>Solicitação encaminhada para o órgão ambiental</t>
  </si>
  <si>
    <t>-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t>
  </si>
  <si>
    <t>-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t>
  </si>
  <si>
    <t>-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t>
  </si>
  <si>
    <t>2.2.7 - Empreendimento passível de dispensa de estudo EIA/RIMA ?</t>
  </si>
  <si>
    <t>11.3</t>
  </si>
  <si>
    <t>Haverá outras intervenções ambientais que se enquadrem no rol previsto no art. 1º da Resolução Semad/IEF nº 1905, de 12 de agosto de 2013, ressalvados aquelas já representadas no item 11 ?</t>
  </si>
  <si>
    <t>11.3.1</t>
  </si>
  <si>
    <t>Haverá uso ou intervenção em recurso hídrico para suprimento direto ou indireto da atividade sob licenciamento?</t>
  </si>
  <si>
    <t>7.1.</t>
  </si>
  <si>
    <r>
      <t xml:space="preserve">Se </t>
    </r>
    <r>
      <rPr>
        <b/>
        <sz val="10"/>
        <color indexed="8"/>
        <rFont val="Calibri"/>
        <family val="2"/>
      </rPr>
      <t>SIM em 7</t>
    </r>
    <r>
      <rPr>
        <sz val="10"/>
        <color indexed="8"/>
        <rFont val="Calibri"/>
        <family val="2"/>
      </rPr>
      <t>, a utilização do recurso hídrico é/será exclusiva de Concessionária Local?</t>
    </r>
  </si>
  <si>
    <t>11.4</t>
  </si>
  <si>
    <t>11.4.1</t>
  </si>
  <si>
    <t>Houve outras intervenções ambientais que se enquadrem no rol previsto no art. 1º da Resolução Semad/IEF nº 1905, de 12 de agosto de 2013, entre o período de 22 julho de 2008 e a data de acesso a este sistema para a presente solicitação de licenciamento ?</t>
  </si>
  <si>
    <t>Orientações</t>
  </si>
  <si>
    <t>Avance para item 11.4</t>
  </si>
  <si>
    <t>Avance para item 12</t>
  </si>
  <si>
    <t>6.1 Estimativa de investimento para implantação do empreendimento (R$):</t>
  </si>
  <si>
    <r>
      <t xml:space="preserve">6.3 Se </t>
    </r>
    <r>
      <rPr>
        <b/>
        <sz val="10"/>
        <color indexed="8"/>
        <rFont val="Calibri"/>
        <family val="2"/>
      </rPr>
      <t>Não</t>
    </r>
    <r>
      <rPr>
        <sz val="10"/>
        <color indexed="8"/>
        <rFont val="Calibri"/>
        <family val="2"/>
      </rPr>
      <t>, o prenchimento do quadro a seguir é obrigatório.</t>
    </r>
  </si>
  <si>
    <t>6.4 Há/ haverá captação de água superficial em Área de Conflito por uso de recursos hídricos?</t>
  </si>
  <si>
    <t>6.5 Faz uso de Autorização / Regularização para Intervenção Ambiental?</t>
  </si>
  <si>
    <t>Sim. (Ir para item 6.5)</t>
  </si>
  <si>
    <t>Renovação de licença emitida na vigência da DN COPAM 74/2004</t>
  </si>
  <si>
    <t>2.2.8 - Deseja alterar a modalidade resultante anteriormente para outra mais restritiva?</t>
  </si>
  <si>
    <r>
      <t xml:space="preserve">2.2.8.1- </t>
    </r>
    <r>
      <rPr>
        <b/>
        <sz val="10"/>
        <color indexed="8"/>
        <rFont val="Calibri"/>
        <family val="2"/>
      </rPr>
      <t xml:space="preserve">SE SIM, </t>
    </r>
    <r>
      <rPr>
        <sz val="10"/>
        <color indexed="8"/>
        <rFont val="Calibri"/>
        <family val="2"/>
      </rPr>
      <t>em 2.2.8 selecione a nova modalidade. Caso contrário, avance para a tela indicada</t>
    </r>
  </si>
  <si>
    <t>Modalidade desejada:</t>
  </si>
  <si>
    <r>
      <t xml:space="preserve">Sim. Se </t>
    </r>
    <r>
      <rPr>
        <b/>
        <sz val="10"/>
        <rFont val="Calibri"/>
        <family val="2"/>
      </rPr>
      <t>SIM</t>
    </r>
    <r>
      <rPr>
        <sz val="10"/>
        <rFont val="Calibri"/>
        <family val="2"/>
      </rPr>
      <t xml:space="preserve">, informar o nome: </t>
    </r>
  </si>
  <si>
    <r>
      <t xml:space="preserve">2.1.3. Trata-se de ampliação de aeroportos regionais regularizados, código </t>
    </r>
    <r>
      <rPr>
        <sz val="11"/>
        <color theme="1"/>
        <rFont val="Calibri"/>
        <family val="2"/>
        <scheme val="minor"/>
      </rPr>
      <t>E-01-09-0</t>
    </r>
    <r>
      <rPr>
        <sz val="10"/>
        <color indexed="8"/>
        <rFont val="Calibri"/>
        <family val="2"/>
      </rPr>
      <t>, circunscrita aos limites do sítio aeroportuário e considerada de baixo potencial de impacto ambiental, nos termos da Resolução Conama 470/2015?</t>
    </r>
  </si>
  <si>
    <t xml:space="preserve">Confecção de calçados de couro </t>
  </si>
  <si>
    <t>Formulação industrial de rações balanceadas e de alimentos preparados para animais, inclusive moagem de grãos, com finalidade comercial</t>
  </si>
  <si>
    <t>Lavanderias industriais para tingimento e/ou amaciamento e/ou outros acabamentos químicos e/ou lavagem a seco que utilizem solventes orgânicos</t>
  </si>
  <si>
    <t>ç</t>
  </si>
  <si>
    <t>Supressão de maciço florestal</t>
  </si>
  <si>
    <t>Intervenção em APP</t>
  </si>
  <si>
    <t>Área de intervenção:</t>
  </si>
  <si>
    <t>3.1. Autorização para intervenção ambiental</t>
  </si>
  <si>
    <t xml:space="preserve">3.1.1 O empreendimento está localizado em zona rural ? </t>
  </si>
  <si>
    <t>3.1.2 Haverá necessidade de intervenção em vegetação nativa, exceto arvores isoladas?</t>
  </si>
  <si>
    <t>3.1.2.1 Se sim, qual o tipo de intervenção ?</t>
  </si>
  <si>
    <t>3.1.3 Haverá necessidade de supressão de arvores isoladas nativas vivas ?</t>
  </si>
  <si>
    <t>Área de intervenção (hectares):</t>
  </si>
  <si>
    <t>Quantidade de árvores:</t>
  </si>
  <si>
    <t>38800-000</t>
  </si>
  <si>
    <t>MG</t>
  </si>
  <si>
    <t>Nº Protocolo:</t>
  </si>
  <si>
    <t>Nº Decreto de Homologação:</t>
  </si>
  <si>
    <t>não é passível de licenciamento ambiental pelo ente federativo municipal.</t>
  </si>
  <si>
    <t>1. Para que tenha validade, esta declaração deverá ser enviada para o Sistema Municipal de Meio Ambiente - SISMAM e sempre estar acompanhada do número de protocolo de envio ao órgão ambiental, número da licença e número do Decreto de Homologação.</t>
  </si>
  <si>
    <t>3. Esta declaração não exime o responsável de obter demais licenças e autorizações necessárias ao seu funcionamento em outros órgãos federais, estaduais e municipais.</t>
  </si>
  <si>
    <t xml:space="preserve">Para formalização do processo, é necessário o protocolo do FCE de forma presencial no Sistema Municipal de Meio Ambiente - SISMAM. Posteriormente é gerado o Formulário de Orientação Básica - FOB, que contém toda a documentação necessária a ser apresentada para andamento do processo. 
</t>
  </si>
  <si>
    <t>Para homologação de Certidão de Dispensa de Licenciamento, enviar a planilha FCE Eletrônico preenchida, em formato do Excel (.xlsx), para o e-mail licenciamentoambiental@saogotardo.mg.gov.br juntamente com os documentos listados na Tela 10 - Dispensa.</t>
  </si>
  <si>
    <t>Para formalização do processo, protocolar o FCE impresso em 02 vias, no SISMAM.</t>
  </si>
  <si>
    <t>PREFEITURA MUNICIPAL DE SÃO GOTARDO
SECRETARIA MUNICIPAL DE DESENVOLVIMENTO ECONÔMICO SUSTENTÁVEL
SISTEMA MUNICIPAL DE MEIO AMBIENTE - SISMAM</t>
  </si>
  <si>
    <r>
      <t xml:space="preserve">2. </t>
    </r>
    <r>
      <rPr>
        <sz val="10"/>
        <color indexed="8"/>
        <rFont val="Arial Narrow"/>
        <family val="2"/>
      </rPr>
      <t>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t>
    </r>
  </si>
  <si>
    <t>OBS: Não se aplica à loteamentos e atividades não listadas na Deliberação Normativa COPAM nº 217/2018.</t>
  </si>
  <si>
    <t>1. Por se tratar de atividade não listada na Deliberação Normativa COPAM nº 217/2017, a sua homologação é feita mediante número de protocolo emitido pelo SISMAM.</t>
  </si>
  <si>
    <t>Para emissão de Certidão de Dispensa de Licenciamento de atividades não listadas na Deliberação Normativa COPAM nº 217/2017, realizar o preechimento das Telas 1, 2 e 10. Na tela 10, no item 2.1, assinalar a opção SIM, e descrever as atividades de acordo com o CNPJ. Ainda na tela 10, no item 2.2, assinalar a opção NÃO. Para homologação, enviar a a planilha FCE Eletrônico preenchida, em formato do Excel (.xlsx), para o e-mail licenciamentoambiental@saogotardo.mg.gov.br juntamente com os documentos listados na Tela 10 - Dispensa.</t>
  </si>
  <si>
    <t>Em caso de dúvidas, acesse o Manual de Preenchimento do FCE disponível em https://www.saogotardo.mg.gov.br/meioambiente/manuais.php ou entre em contato através do telefone/whatsapp (34) 3671 7110.</t>
  </si>
  <si>
    <r>
      <t xml:space="preserve">Sim, porém dispensada de licenciamento conforme Parágrafo Único, do art. 2º,  da Deliberação Normativa COPAM nº 222/2018 </t>
    </r>
    <r>
      <rPr>
        <b/>
        <sz val="8"/>
        <color rgb="FFFF0000"/>
        <rFont val="Calibri"/>
        <family val="2"/>
      </rPr>
      <t>(somente para a atividade E-05-07-0)</t>
    </r>
  </si>
  <si>
    <t>DECLARAÇÃO DE DISPENSA DE LICENÇA AMBIENTAL (CLASSE 0)</t>
  </si>
  <si>
    <t>Nº LICENÇA XXX/2025</t>
  </si>
  <si>
    <t>Válida até:</t>
  </si>
  <si>
    <t>G-01-03-2</t>
  </si>
  <si>
    <t xml:space="preserve">600 =  Área útil &lt; 1000 </t>
  </si>
  <si>
    <t>Culturas anuais, semiperenes e perenes e cultivos agrossilvipastoris, exceto horticultura</t>
  </si>
  <si>
    <t>Silvicultura</t>
  </si>
  <si>
    <r>
      <t>Para as atividades declaradas, o porte e o potencial poluidor do empreendimento são inferiores àqueles relacionados no Anexo Único da Deliberação Normativa COPAM nº 217, de 06 de dezembro de 2017</t>
    </r>
    <r>
      <rPr>
        <sz val="11"/>
        <color indexed="48"/>
        <rFont val="Arial Narrow"/>
        <family val="2"/>
      </rPr>
      <t>,</t>
    </r>
    <r>
      <rPr>
        <sz val="11"/>
        <color indexed="10"/>
        <rFont val="Arial Narrow"/>
        <family val="2"/>
      </rPr>
      <t xml:space="preserve"> </t>
    </r>
    <r>
      <rPr>
        <sz val="11"/>
        <color indexed="8"/>
        <rFont val="Arial Narrow"/>
        <family val="2"/>
      </rPr>
      <t>não sendo, portanto, passível de licenciamento ambiental para funcionamento pelo Conselho Estadual de Política Ambiental – COPAM.</t>
    </r>
  </si>
  <si>
    <r>
      <t>Esta certidão não exime o requerente de obter</t>
    </r>
    <r>
      <rPr>
        <sz val="12"/>
        <color indexed="8"/>
        <rFont val="Arial Narrow"/>
        <family val="2"/>
      </rPr>
      <t xml:space="preserve"> junto aos órgãos ambientais competentes outorga para direito de uso de recursos hídricos, autorização para intervenção em área de preservação permanente e supressão de vegetação e averbar a reserva legal, assim como da anuência do órgão gestor em caso de estar situado no entorno de unidade de conservação do grupo de proteção integral ou em unidade de conservação do grupo de uso sustentável.</t>
    </r>
  </si>
  <si>
    <r>
      <t>DECLARA</t>
    </r>
    <r>
      <rPr>
        <sz val="12"/>
        <color indexed="8"/>
        <rFont val="Arial Narrow"/>
        <family val="2"/>
      </rPr>
      <t>, que o empreendimento</t>
    </r>
  </si>
  <si>
    <t>Versão 2025.6 (04-08-2025)</t>
  </si>
  <si>
    <t xml:space="preserve">2000  ≤ Área de pastagem &lt; 4.000 </t>
  </si>
  <si>
    <t xml:space="preserve">2000 ≤  Área útil &lt; 4000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</si>
</sst>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0000000\-00"/>
    <numFmt numFmtId="166" formatCode="00000\-000"/>
    <numFmt numFmtId="167" formatCode="_-* #,##0.0_-;\-* #,##0.0_-;_-* &quot;-&quot;??_-;_-@_-"/>
    <numFmt numFmtId="168" formatCode="#,##0.000"/>
    <numFmt numFmtId="169" formatCode="0.000"/>
    <numFmt numFmtId="170" formatCode="#,##0.00_ ;\-#,##0.00\ "/>
  </numFmts>
  <fonts count="148" x14ac:knownFonts="1">
    <font>
      <sz val="11"/>
      <color theme="1"/>
      <name val="Calibri"/>
      <family val="2"/>
      <scheme val="minor"/>
    </font>
    <font>
      <sz val="10"/>
      <name val="Calibri"/>
      <family val="2"/>
    </font>
    <font>
      <b/>
      <sz val="11"/>
      <color indexed="8"/>
      <name val="Calibri"/>
      <family val="2"/>
    </font>
    <font>
      <sz val="8"/>
      <color indexed="8"/>
      <name val="Calibri"/>
      <family val="2"/>
    </font>
    <font>
      <b/>
      <sz val="10"/>
      <name val="Calibri"/>
      <family val="2"/>
    </font>
    <font>
      <sz val="10"/>
      <color indexed="8"/>
      <name val="Calibri"/>
      <family val="2"/>
    </font>
    <font>
      <sz val="8"/>
      <name val="Calibri"/>
      <family val="2"/>
    </font>
    <font>
      <sz val="11"/>
      <name val="Calibri"/>
      <family val="2"/>
    </font>
    <font>
      <b/>
      <sz val="10"/>
      <color indexed="8"/>
      <name val="Calibri"/>
      <family val="2"/>
    </font>
    <font>
      <sz val="12"/>
      <name val="Calibri Light"/>
      <family val="2"/>
    </font>
    <font>
      <sz val="11"/>
      <color indexed="10"/>
      <name val="Calibri"/>
      <family val="2"/>
    </font>
    <font>
      <i/>
      <sz val="10"/>
      <color indexed="8"/>
      <name val="Calibri"/>
      <family val="2"/>
    </font>
    <font>
      <i/>
      <sz val="10"/>
      <name val="Calibri"/>
      <family val="2"/>
    </font>
    <font>
      <b/>
      <sz val="8"/>
      <color indexed="8"/>
      <name val="Calibri"/>
      <family val="2"/>
    </font>
    <font>
      <sz val="11"/>
      <color indexed="9"/>
      <name val="Calibri"/>
      <family val="2"/>
    </font>
    <font>
      <sz val="10"/>
      <color indexed="9"/>
      <name val="Calibri"/>
      <family val="2"/>
    </font>
    <font>
      <i/>
      <u/>
      <sz val="8"/>
      <color indexed="12"/>
      <name val="Calibri"/>
      <family val="2"/>
    </font>
    <font>
      <b/>
      <i/>
      <sz val="11"/>
      <color indexed="9"/>
      <name val="Calibri"/>
      <family val="2"/>
    </font>
    <font>
      <sz val="10"/>
      <name val="Calibri Light"/>
      <family val="2"/>
    </font>
    <font>
      <sz val="11"/>
      <name val="Calibri"/>
      <family val="2"/>
    </font>
    <font>
      <b/>
      <i/>
      <sz val="11"/>
      <color indexed="21"/>
      <name val="Calibri"/>
      <family val="2"/>
    </font>
    <font>
      <i/>
      <sz val="11"/>
      <color indexed="8"/>
      <name val="Calibri"/>
      <family val="2"/>
    </font>
    <font>
      <b/>
      <sz val="8"/>
      <name val="Calibri"/>
      <family val="2"/>
    </font>
    <font>
      <sz val="9"/>
      <name val="Arial"/>
      <family val="2"/>
    </font>
    <font>
      <b/>
      <i/>
      <sz val="10"/>
      <color indexed="8"/>
      <name val="Calibri"/>
      <family val="2"/>
    </font>
    <font>
      <b/>
      <u/>
      <sz val="11"/>
      <name val="Calibri"/>
      <family val="2"/>
    </font>
    <font>
      <sz val="9"/>
      <color indexed="21"/>
      <name val="Calibri"/>
      <family val="2"/>
    </font>
    <font>
      <sz val="11"/>
      <color theme="1"/>
      <name val="Calibri"/>
      <family val="2"/>
      <scheme val="minor"/>
    </font>
    <font>
      <u/>
      <sz val="11"/>
      <color theme="10"/>
      <name val="Calibri"/>
      <family val="2"/>
      <scheme val="minor"/>
    </font>
    <font>
      <u/>
      <sz val="9.9"/>
      <color theme="10"/>
      <name val="Calibri"/>
      <family val="2"/>
    </font>
    <font>
      <sz val="8"/>
      <color theme="1"/>
      <name val="Calibri"/>
      <family val="2"/>
      <scheme val="minor"/>
    </font>
    <font>
      <b/>
      <sz val="11"/>
      <color theme="1"/>
      <name val="Calibri"/>
      <family val="2"/>
      <scheme val="minor"/>
    </font>
    <font>
      <sz val="10"/>
      <name val="Calibri"/>
      <family val="2"/>
      <scheme val="minor"/>
    </font>
    <font>
      <sz val="10"/>
      <color theme="1"/>
      <name val="Calibri"/>
      <family val="2"/>
      <scheme val="minor"/>
    </font>
    <font>
      <sz val="11"/>
      <color rgb="FFFF0000"/>
      <name val="Calibri"/>
      <family val="2"/>
      <scheme val="minor"/>
    </font>
    <font>
      <b/>
      <sz val="10"/>
      <color theme="4" tint="-0.249977111117893"/>
      <name val="Calibri"/>
      <family val="2"/>
      <scheme val="minor"/>
    </font>
    <font>
      <sz val="11"/>
      <color theme="0" tint="-4.9989318521683403E-2"/>
      <name val="Calibri"/>
      <family val="2"/>
      <scheme val="minor"/>
    </font>
    <font>
      <sz val="11"/>
      <color theme="0"/>
      <name val="Calibri"/>
      <family val="2"/>
      <scheme val="minor"/>
    </font>
    <font>
      <i/>
      <sz val="10"/>
      <color theme="0"/>
      <name val="Calibri"/>
      <family val="2"/>
      <scheme val="minor"/>
    </font>
    <font>
      <i/>
      <sz val="11"/>
      <color theme="0"/>
      <name val="Calibri"/>
      <family val="2"/>
      <scheme val="minor"/>
    </font>
    <font>
      <b/>
      <sz val="11"/>
      <color theme="0"/>
      <name val="Calibri"/>
      <family val="2"/>
      <scheme val="minor"/>
    </font>
    <font>
      <b/>
      <sz val="8"/>
      <color theme="0"/>
      <name val="Calibri"/>
      <family val="2"/>
      <scheme val="minor"/>
    </font>
    <font>
      <b/>
      <sz val="10"/>
      <color theme="0"/>
      <name val="Calibri"/>
      <family val="2"/>
      <scheme val="minor"/>
    </font>
    <font>
      <b/>
      <sz val="10"/>
      <color theme="1"/>
      <name val="Calibri"/>
      <family val="2"/>
      <scheme val="minor"/>
    </font>
    <font>
      <sz val="10"/>
      <color rgb="FF002060"/>
      <name val="Calibri"/>
      <family val="2"/>
      <scheme val="minor"/>
    </font>
    <font>
      <sz val="11"/>
      <name val="Calibri"/>
      <family val="2"/>
      <scheme val="minor"/>
    </font>
    <font>
      <b/>
      <sz val="11"/>
      <name val="Calibri"/>
      <family val="2"/>
      <scheme val="minor"/>
    </font>
    <font>
      <sz val="12"/>
      <color theme="1"/>
      <name val="Times New Roman"/>
      <family val="1"/>
    </font>
    <font>
      <sz val="12"/>
      <color theme="1"/>
      <name val="Calibri"/>
      <family val="2"/>
      <scheme val="minor"/>
    </font>
    <font>
      <sz val="10"/>
      <color rgb="FFFF0000"/>
      <name val="Calibri"/>
      <family val="2"/>
      <scheme val="minor"/>
    </font>
    <font>
      <sz val="9"/>
      <color theme="1"/>
      <name val="Calibri"/>
      <family val="2"/>
      <scheme val="minor"/>
    </font>
    <font>
      <b/>
      <i/>
      <sz val="11"/>
      <color rgb="FF006666"/>
      <name val="Calibri"/>
      <family val="2"/>
      <scheme val="minor"/>
    </font>
    <font>
      <b/>
      <sz val="11"/>
      <color rgb="FF00ACA8"/>
      <name val="Calibri"/>
      <family val="2"/>
      <scheme val="minor"/>
    </font>
    <font>
      <b/>
      <sz val="12"/>
      <color theme="1"/>
      <name val="Calibri"/>
      <family val="2"/>
      <scheme val="minor"/>
    </font>
    <font>
      <sz val="10"/>
      <color theme="1"/>
      <name val="Times New Roman"/>
      <family val="1"/>
    </font>
    <font>
      <sz val="12"/>
      <color rgb="FF000000"/>
      <name val="Calibri Light"/>
      <family val="2"/>
    </font>
    <font>
      <i/>
      <sz val="10"/>
      <color rgb="FF002060"/>
      <name val="Calibri"/>
      <family val="2"/>
      <scheme val="minor"/>
    </font>
    <font>
      <b/>
      <u/>
      <sz val="10"/>
      <color rgb="FF002060"/>
      <name val="Arial"/>
      <family val="2"/>
    </font>
    <font>
      <b/>
      <sz val="12"/>
      <color theme="9" tint="-0.249977111117893"/>
      <name val="Calibri"/>
      <family val="2"/>
      <scheme val="minor"/>
    </font>
    <font>
      <sz val="10"/>
      <color theme="0" tint="-4.9989318521683403E-2"/>
      <name val="Calibri"/>
      <family val="2"/>
      <scheme val="minor"/>
    </font>
    <font>
      <sz val="10"/>
      <color theme="8"/>
      <name val="Calibri"/>
      <family val="2"/>
      <scheme val="minor"/>
    </font>
    <font>
      <sz val="10"/>
      <color rgb="FF0070C0"/>
      <name val="Calibri"/>
      <family val="2"/>
      <scheme val="minor"/>
    </font>
    <font>
      <sz val="10"/>
      <color theme="4" tint="-0.249977111117893"/>
      <name val="Calibri"/>
      <family val="2"/>
      <scheme val="minor"/>
    </font>
    <font>
      <i/>
      <sz val="10"/>
      <name val="Calibri"/>
      <family val="2"/>
      <scheme val="minor"/>
    </font>
    <font>
      <sz val="9"/>
      <name val="Calibri"/>
      <family val="2"/>
      <scheme val="minor"/>
    </font>
    <font>
      <sz val="8"/>
      <name val="Calibri"/>
      <family val="2"/>
      <scheme val="minor"/>
    </font>
    <font>
      <b/>
      <sz val="9"/>
      <name val="Calibri"/>
      <family val="2"/>
      <scheme val="minor"/>
    </font>
    <font>
      <sz val="10"/>
      <color rgb="FF000000"/>
      <name val="Calibri"/>
      <family val="2"/>
      <scheme val="minor"/>
    </font>
    <font>
      <b/>
      <sz val="10"/>
      <name val="Calibri"/>
      <family val="2"/>
      <scheme val="minor"/>
    </font>
    <font>
      <sz val="10"/>
      <color theme="0"/>
      <name val="Calibri"/>
      <family val="2"/>
      <scheme val="minor"/>
    </font>
    <font>
      <sz val="10"/>
      <color theme="0" tint="-4.9989318521683403E-2"/>
      <name val="Arial"/>
      <family val="2"/>
    </font>
    <font>
      <i/>
      <sz val="10"/>
      <color theme="0" tint="-4.9989318521683403E-2"/>
      <name val="Calibri"/>
      <family val="2"/>
      <scheme val="minor"/>
    </font>
    <font>
      <i/>
      <sz val="10"/>
      <color theme="1"/>
      <name val="Calibri"/>
      <family val="2"/>
      <scheme val="minor"/>
    </font>
    <font>
      <b/>
      <sz val="9"/>
      <color rgb="FFFF0000"/>
      <name val="Arial"/>
      <family val="2"/>
    </font>
    <font>
      <sz val="10"/>
      <color rgb="FFFF0000"/>
      <name val="Arial"/>
      <family val="2"/>
    </font>
    <font>
      <b/>
      <sz val="9"/>
      <color theme="0" tint="-4.9989318521683403E-2"/>
      <name val="Arial"/>
      <family val="2"/>
    </font>
    <font>
      <sz val="10"/>
      <color theme="5"/>
      <name val="Calibri"/>
      <family val="2"/>
      <scheme val="minor"/>
    </font>
    <font>
      <b/>
      <u/>
      <sz val="11"/>
      <color theme="4" tint="-0.249977111117893"/>
      <name val="Calibri"/>
      <family val="2"/>
      <scheme val="minor"/>
    </font>
    <font>
      <b/>
      <sz val="9"/>
      <color theme="0"/>
      <name val="Arial"/>
      <family val="2"/>
    </font>
    <font>
      <sz val="10"/>
      <color theme="0"/>
      <name val="Arial"/>
      <family val="2"/>
    </font>
    <font>
      <b/>
      <sz val="11"/>
      <color rgb="FFFF0000"/>
      <name val="Calibri"/>
      <family val="2"/>
      <scheme val="minor"/>
    </font>
    <font>
      <b/>
      <i/>
      <sz val="11"/>
      <color theme="1"/>
      <name val="Calibri"/>
      <family val="2"/>
      <scheme val="minor"/>
    </font>
    <font>
      <b/>
      <i/>
      <sz val="11"/>
      <name val="Calibri"/>
      <family val="2"/>
      <scheme val="minor"/>
    </font>
    <font>
      <b/>
      <sz val="10"/>
      <color theme="4"/>
      <name val="Calibri"/>
      <family val="2"/>
      <scheme val="minor"/>
    </font>
    <font>
      <b/>
      <i/>
      <sz val="10"/>
      <color rgb="FF006666"/>
      <name val="Calibri"/>
      <family val="2"/>
      <scheme val="minor"/>
    </font>
    <font>
      <sz val="11"/>
      <color rgb="FFFF0000"/>
      <name val="Calibri"/>
      <family val="2"/>
    </font>
    <font>
      <b/>
      <sz val="10"/>
      <color rgb="FF00ACA8"/>
      <name val="Calibri"/>
      <family val="2"/>
      <scheme val="minor"/>
    </font>
    <font>
      <b/>
      <sz val="9"/>
      <color rgb="FF006666"/>
      <name val="Calibri"/>
      <family val="2"/>
      <scheme val="minor"/>
    </font>
    <font>
      <b/>
      <sz val="9"/>
      <color theme="5"/>
      <name val="Arial"/>
      <family val="2"/>
    </font>
    <font>
      <sz val="10"/>
      <color theme="5"/>
      <name val="Arial"/>
      <family val="2"/>
    </font>
    <font>
      <sz val="11"/>
      <color theme="5"/>
      <name val="Calibri"/>
      <family val="2"/>
      <scheme val="minor"/>
    </font>
    <font>
      <sz val="11"/>
      <color rgb="FF00ACA8"/>
      <name val="Calibri"/>
      <family val="2"/>
      <scheme val="minor"/>
    </font>
    <font>
      <b/>
      <sz val="12"/>
      <color theme="0"/>
      <name val="Calibri"/>
      <family val="2"/>
      <scheme val="minor"/>
    </font>
    <font>
      <u/>
      <sz val="9.9"/>
      <color theme="4" tint="-0.249977111117893"/>
      <name val="Calibri"/>
      <family val="2"/>
    </font>
    <font>
      <b/>
      <sz val="9"/>
      <color theme="4" tint="-0.249977111117893"/>
      <name val="Calibri"/>
      <family val="2"/>
      <scheme val="minor"/>
    </font>
    <font>
      <b/>
      <sz val="10"/>
      <color theme="3"/>
      <name val="Calibri"/>
      <family val="2"/>
      <scheme val="minor"/>
    </font>
    <font>
      <b/>
      <sz val="11"/>
      <color theme="3"/>
      <name val="Calibri"/>
      <family val="2"/>
      <scheme val="minor"/>
    </font>
    <font>
      <b/>
      <sz val="8"/>
      <color theme="3"/>
      <name val="Calibri"/>
      <family val="2"/>
      <scheme val="minor"/>
    </font>
    <font>
      <sz val="11"/>
      <color theme="3"/>
      <name val="Calibri"/>
      <family val="2"/>
      <scheme val="minor"/>
    </font>
    <font>
      <b/>
      <sz val="10"/>
      <color rgb="FFFF0000"/>
      <name val="Calibri"/>
      <family val="2"/>
      <scheme val="minor"/>
    </font>
    <font>
      <sz val="10.5"/>
      <color rgb="FF000000"/>
      <name val="Calibri"/>
      <family val="2"/>
      <scheme val="minor"/>
    </font>
    <font>
      <b/>
      <sz val="11"/>
      <color rgb="FF006666"/>
      <name val="Calibri"/>
      <family val="2"/>
      <scheme val="minor"/>
    </font>
    <font>
      <sz val="10"/>
      <color rgb="FF00B0F0"/>
      <name val="Calibri"/>
      <family val="2"/>
      <scheme val="minor"/>
    </font>
    <font>
      <i/>
      <sz val="10"/>
      <color rgb="FFFF0000"/>
      <name val="Calibri"/>
      <family val="2"/>
      <scheme val="minor"/>
    </font>
    <font>
      <b/>
      <sz val="10"/>
      <color rgb="FF0070C0"/>
      <name val="Calibri"/>
      <family val="2"/>
      <scheme val="minor"/>
    </font>
    <font>
      <b/>
      <sz val="10"/>
      <color rgb="FF006666"/>
      <name val="Calibri"/>
      <family val="2"/>
      <scheme val="minor"/>
    </font>
    <font>
      <i/>
      <sz val="9"/>
      <color theme="0"/>
      <name val="Calibri"/>
      <family val="2"/>
      <scheme val="minor"/>
    </font>
    <font>
      <i/>
      <sz val="11"/>
      <name val="Calibri"/>
      <family val="2"/>
      <scheme val="minor"/>
    </font>
    <font>
      <sz val="9"/>
      <color theme="0"/>
      <name val="Calibri"/>
      <family val="2"/>
      <scheme val="minor"/>
    </font>
    <font>
      <sz val="7.5"/>
      <name val="Calibri"/>
      <family val="2"/>
      <scheme val="minor"/>
    </font>
    <font>
      <b/>
      <sz val="7.5"/>
      <name val="Calibri"/>
      <family val="2"/>
      <scheme val="minor"/>
    </font>
    <font>
      <b/>
      <sz val="11"/>
      <color rgb="FF009999"/>
      <name val="Calibri"/>
      <family val="2"/>
      <scheme val="minor"/>
    </font>
    <font>
      <i/>
      <sz val="11"/>
      <color theme="1"/>
      <name val="Calibri"/>
      <family val="2"/>
      <scheme val="minor"/>
    </font>
    <font>
      <sz val="7"/>
      <name val="Calibri"/>
      <family val="2"/>
      <scheme val="minor"/>
    </font>
    <font>
      <sz val="10"/>
      <color rgb="FF006666"/>
      <name val="Calibri"/>
      <family val="2"/>
      <scheme val="minor"/>
    </font>
    <font>
      <sz val="9"/>
      <color theme="4" tint="-0.249977111117893"/>
      <name val="Calibri"/>
      <family val="2"/>
      <scheme val="minor"/>
    </font>
    <font>
      <sz val="8"/>
      <color theme="4" tint="-0.249977111117893"/>
      <name val="Calibri"/>
      <family val="2"/>
      <scheme val="minor"/>
    </font>
    <font>
      <b/>
      <sz val="9"/>
      <color theme="1"/>
      <name val="Calibri"/>
      <family val="2"/>
      <scheme val="minor"/>
    </font>
    <font>
      <b/>
      <u/>
      <sz val="9.9"/>
      <color theme="4" tint="-0.249977111117893"/>
      <name val="Calibri"/>
      <family val="2"/>
    </font>
    <font>
      <u/>
      <sz val="10"/>
      <color theme="10"/>
      <name val="Calibri"/>
      <family val="2"/>
      <scheme val="minor"/>
    </font>
    <font>
      <u/>
      <sz val="10"/>
      <name val="Calibri"/>
      <family val="2"/>
      <scheme val="minor"/>
    </font>
    <font>
      <i/>
      <sz val="8"/>
      <color theme="1"/>
      <name val="Calibri"/>
      <family val="2"/>
      <scheme val="minor"/>
    </font>
    <font>
      <sz val="11"/>
      <color theme="4" tint="-0.249977111117893"/>
      <name val="Calibri"/>
      <family val="2"/>
      <scheme val="minor"/>
    </font>
    <font>
      <b/>
      <sz val="9.9"/>
      <color theme="4" tint="-0.249977111117893"/>
      <name val="Calibri"/>
      <family val="2"/>
    </font>
    <font>
      <sz val="10"/>
      <name val="Arial Narrow"/>
      <family val="2"/>
    </font>
    <font>
      <b/>
      <sz val="11"/>
      <name val="Arial Narrow"/>
      <family val="2"/>
    </font>
    <font>
      <b/>
      <sz val="11"/>
      <color theme="1"/>
      <name val="Arial Narrow"/>
      <family val="2"/>
    </font>
    <font>
      <sz val="10"/>
      <color theme="1"/>
      <name val="Arial Narrow"/>
      <family val="2"/>
    </font>
    <font>
      <sz val="10"/>
      <color theme="0"/>
      <name val="Arial Narrow"/>
      <family val="2"/>
    </font>
    <font>
      <b/>
      <sz val="9"/>
      <color theme="0"/>
      <name val="Arial Narrow"/>
      <family val="2"/>
    </font>
    <font>
      <b/>
      <sz val="10"/>
      <name val="Arial Narrow"/>
      <family val="2"/>
    </font>
    <font>
      <b/>
      <i/>
      <sz val="10"/>
      <name val="Arial Narrow"/>
      <family val="2"/>
    </font>
    <font>
      <sz val="10"/>
      <color theme="0" tint="-4.9989318521683403E-2"/>
      <name val="Arial Narrow"/>
      <family val="2"/>
    </font>
    <font>
      <sz val="11"/>
      <color theme="0" tint="-4.9989318521683403E-2"/>
      <name val="Arial Narrow"/>
      <family val="2"/>
    </font>
    <font>
      <sz val="11"/>
      <color rgb="FFFF0000"/>
      <name val="Arial Narrow"/>
      <family val="2"/>
    </font>
    <font>
      <sz val="10"/>
      <color rgb="FFFF0000"/>
      <name val="Arial Narrow"/>
      <family val="2"/>
    </font>
    <font>
      <sz val="11"/>
      <color theme="1"/>
      <name val="Arial Narrow"/>
      <family val="2"/>
    </font>
    <font>
      <sz val="10"/>
      <color indexed="8"/>
      <name val="Arial Narrow"/>
      <family val="2"/>
    </font>
    <font>
      <b/>
      <sz val="8"/>
      <color rgb="FFFF0000"/>
      <name val="Calibri"/>
      <family val="2"/>
    </font>
    <font>
      <b/>
      <sz val="9"/>
      <color rgb="FFFF0000"/>
      <name val="Calibri"/>
      <family val="2"/>
      <scheme val="minor"/>
    </font>
    <font>
      <sz val="11"/>
      <color indexed="48"/>
      <name val="Arial Narrow"/>
      <family val="2"/>
    </font>
    <font>
      <sz val="11"/>
      <color indexed="10"/>
      <name val="Arial Narrow"/>
      <family val="2"/>
    </font>
    <font>
      <sz val="11"/>
      <color indexed="8"/>
      <name val="Arial Narrow"/>
      <family val="2"/>
    </font>
    <font>
      <sz val="12"/>
      <color indexed="8"/>
      <name val="Arial Narrow"/>
      <family val="2"/>
    </font>
    <font>
      <b/>
      <sz val="11"/>
      <color rgb="FFFF0000"/>
      <name val="Arial Narrow"/>
      <family val="2"/>
    </font>
    <font>
      <sz val="12"/>
      <color theme="1"/>
      <name val="Arial Narrow"/>
      <family val="2"/>
    </font>
    <font>
      <b/>
      <sz val="12"/>
      <color theme="1"/>
      <name val="Arial Narrow"/>
      <family val="2"/>
    </font>
    <font>
      <b/>
      <i/>
      <sz val="11"/>
      <color theme="1"/>
      <name val="Arial Narrow"/>
      <family val="2"/>
    </font>
  </fonts>
  <fills count="4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00B050"/>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DFDA"/>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5FF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999"/>
        <bgColor indexed="64"/>
      </patternFill>
    </fill>
    <fill>
      <patternFill patternType="solid">
        <fgColor rgb="FFFFAFAF"/>
        <bgColor indexed="64"/>
      </patternFill>
    </fill>
    <fill>
      <patternFill patternType="solid">
        <fgColor rgb="FFFFC1C1"/>
        <bgColor indexed="64"/>
      </patternFill>
    </fill>
    <fill>
      <patternFill patternType="solid">
        <fgColor theme="5"/>
        <bgColor indexed="64"/>
      </patternFill>
    </fill>
    <fill>
      <patternFill patternType="solid">
        <fgColor theme="8" tint="0.59999389629810485"/>
        <bgColor indexed="64"/>
      </patternFill>
    </fill>
    <fill>
      <patternFill patternType="solid">
        <fgColor theme="7"/>
        <bgColor indexed="64"/>
      </patternFill>
    </fill>
    <fill>
      <patternFill patternType="solid">
        <fgColor rgb="FFC00000"/>
        <bgColor indexed="64"/>
      </patternFill>
    </fill>
    <fill>
      <patternFill patternType="solid">
        <fgColor theme="6" tint="-0.249977111117893"/>
        <bgColor indexed="64"/>
      </patternFill>
    </fill>
    <fill>
      <patternFill patternType="solid">
        <fgColor rgb="FFCCECF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92D050"/>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diagonal/>
    </border>
    <border>
      <left style="medium">
        <color indexed="64"/>
      </left>
      <right style="medium">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6666"/>
      </left>
      <right/>
      <top/>
      <bottom/>
      <diagonal/>
    </border>
    <border>
      <left/>
      <right/>
      <top style="thin">
        <color rgb="FF006666"/>
      </top>
      <bottom/>
      <diagonal/>
    </border>
    <border>
      <left/>
      <right/>
      <top style="thin">
        <color rgb="FF006666"/>
      </top>
      <bottom style="thin">
        <color rgb="FF006666"/>
      </bottom>
      <diagonal/>
    </border>
    <border>
      <left style="thin">
        <color rgb="FF006666"/>
      </left>
      <right/>
      <top style="thin">
        <color rgb="FF006666"/>
      </top>
      <bottom style="thin">
        <color rgb="FF006666"/>
      </bottom>
      <diagonal/>
    </border>
    <border>
      <left/>
      <right style="thin">
        <color rgb="FF006666"/>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style="thin">
        <color rgb="FF006666"/>
      </left>
      <right/>
      <top style="thin">
        <color rgb="FF006666"/>
      </top>
      <bottom/>
      <diagonal/>
    </border>
    <border>
      <left/>
      <right style="thin">
        <color rgb="FF006666"/>
      </right>
      <top style="thin">
        <color rgb="FF006666"/>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right/>
      <top style="thin">
        <color rgb="FF006666"/>
      </top>
      <bottom style="thin">
        <color indexed="64"/>
      </bottom>
      <diagonal/>
    </border>
    <border>
      <left style="thin">
        <color rgb="FF006666"/>
      </left>
      <right/>
      <top style="medium">
        <color indexed="64"/>
      </top>
      <bottom style="thin">
        <color rgb="FF006666"/>
      </bottom>
      <diagonal/>
    </border>
    <border>
      <left/>
      <right/>
      <top style="medium">
        <color indexed="64"/>
      </top>
      <bottom style="thin">
        <color rgb="FF006666"/>
      </bottom>
      <diagonal/>
    </border>
    <border>
      <left/>
      <right style="thin">
        <color rgb="FF006666"/>
      </right>
      <top style="medium">
        <color indexed="64"/>
      </top>
      <bottom style="thin">
        <color rgb="FF006666"/>
      </bottom>
      <diagonal/>
    </border>
    <border>
      <left/>
      <right style="thin">
        <color indexed="64"/>
      </right>
      <top style="thin">
        <color rgb="FF006666"/>
      </top>
      <bottom/>
      <diagonal/>
    </border>
  </borders>
  <cellStyleXfs count="5">
    <xf numFmtId="0" fontId="0" fillId="0" borderId="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43" fontId="27" fillId="0" borderId="0" applyFont="0" applyFill="0" applyBorder="0" applyAlignment="0" applyProtection="0"/>
    <xf numFmtId="43" fontId="27" fillId="0" borderId="0" applyFont="0" applyFill="0" applyBorder="0" applyAlignment="0" applyProtection="0"/>
  </cellStyleXfs>
  <cellXfs count="1213">
    <xf numFmtId="0" fontId="0" fillId="0" borderId="0" xfId="0"/>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30" fillId="0" borderId="1" xfId="0" applyFont="1" applyBorder="1" applyAlignment="1" applyProtection="1">
      <alignment horizontal="center" vertical="center" wrapText="1"/>
      <protection hidden="1"/>
    </xf>
    <xf numFmtId="0" fontId="31" fillId="0" borderId="0" xfId="0" applyFont="1" applyAlignment="1" applyProtection="1">
      <alignment horizontal="center" vertical="center" textRotation="90"/>
      <protection hidden="1"/>
    </xf>
    <xf numFmtId="0" fontId="0" fillId="0" borderId="0" xfId="0" applyAlignment="1" applyProtection="1">
      <alignment vertical="center"/>
      <protection hidden="1"/>
    </xf>
    <xf numFmtId="0" fontId="0" fillId="2" borderId="1" xfId="0" applyFill="1" applyBorder="1" applyAlignment="1" applyProtection="1">
      <alignment horizontal="center"/>
      <protection hidden="1"/>
    </xf>
    <xf numFmtId="0" fontId="31" fillId="0" borderId="1" xfId="0" applyFont="1" applyBorder="1" applyAlignment="1" applyProtection="1">
      <alignment horizontal="center" vertical="center"/>
      <protection hidden="1"/>
    </xf>
    <xf numFmtId="0" fontId="31" fillId="0" borderId="1" xfId="0" applyFont="1" applyBorder="1" applyAlignment="1" applyProtection="1">
      <alignment horizontal="center"/>
      <protection hidden="1"/>
    </xf>
    <xf numFmtId="0" fontId="31" fillId="0" borderId="3"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2" xfId="0" applyBorder="1" applyAlignment="1" applyProtection="1">
      <alignment horizontal="center"/>
      <protection hidden="1"/>
    </xf>
    <xf numFmtId="0" fontId="28" fillId="0" borderId="0" xfId="1" applyProtection="1">
      <protection hidden="1"/>
    </xf>
    <xf numFmtId="0" fontId="0" fillId="3" borderId="0" xfId="0" applyFill="1" applyProtection="1">
      <protection hidden="1"/>
    </xf>
    <xf numFmtId="49" fontId="32" fillId="3" borderId="0" xfId="0" applyNumberFormat="1" applyFont="1" applyFill="1" applyAlignment="1" applyProtection="1">
      <alignment horizontal="left" vertical="center"/>
      <protection hidden="1"/>
    </xf>
    <xf numFmtId="0" fontId="33" fillId="0" borderId="1" xfId="0" applyFont="1" applyBorder="1" applyAlignment="1" applyProtection="1">
      <alignment horizontal="center" vertical="center" wrapText="1"/>
      <protection hidden="1"/>
    </xf>
    <xf numFmtId="0" fontId="33" fillId="4" borderId="0" xfId="0" applyFont="1" applyFill="1"/>
    <xf numFmtId="0" fontId="34" fillId="4" borderId="0" xfId="0" applyFont="1" applyFill="1" applyAlignment="1" applyProtection="1">
      <alignment vertical="center"/>
      <protection hidden="1"/>
    </xf>
    <xf numFmtId="0" fontId="35" fillId="3" borderId="1" xfId="0" applyFont="1" applyFill="1" applyBorder="1" applyAlignment="1" applyProtection="1">
      <alignment horizontal="center" vertical="center"/>
      <protection locked="0" hidden="1"/>
    </xf>
    <xf numFmtId="49" fontId="35" fillId="3" borderId="1" xfId="0" applyNumberFormat="1" applyFont="1" applyFill="1" applyBorder="1" applyAlignment="1" applyProtection="1">
      <alignment horizontal="center" vertical="center"/>
      <protection locked="0" hidden="1"/>
    </xf>
    <xf numFmtId="0" fontId="36" fillId="4" borderId="0" xfId="0" applyFont="1" applyFill="1" applyAlignment="1" applyProtection="1">
      <alignment vertical="center"/>
      <protection hidden="1"/>
    </xf>
    <xf numFmtId="0" fontId="37" fillId="4" borderId="0" xfId="0" applyFont="1" applyFill="1" applyAlignment="1" applyProtection="1">
      <alignment vertical="center"/>
      <protection hidden="1"/>
    </xf>
    <xf numFmtId="0" fontId="38" fillId="5" borderId="1" xfId="0" applyFont="1" applyFill="1" applyBorder="1" applyAlignment="1" applyProtection="1">
      <alignment horizontal="center" vertical="center" wrapText="1"/>
      <protection hidden="1"/>
    </xf>
    <xf numFmtId="0" fontId="38" fillId="5" borderId="1" xfId="0" applyFont="1" applyFill="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right" vertical="center"/>
    </xf>
    <xf numFmtId="0" fontId="30" fillId="0" borderId="0" xfId="0" applyFont="1"/>
    <xf numFmtId="0" fontId="33" fillId="6" borderId="1" xfId="0" applyFont="1" applyFill="1" applyBorder="1" applyAlignment="1" applyProtection="1">
      <alignment horizontal="center" vertical="center" wrapText="1"/>
      <protection hidden="1"/>
    </xf>
    <xf numFmtId="4" fontId="33" fillId="6" borderId="1"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4" fontId="33" fillId="0" borderId="1" xfId="0" applyNumberFormat="1" applyFont="1" applyBorder="1" applyAlignment="1" applyProtection="1">
      <alignment horizontal="center" vertical="center" wrapText="1"/>
      <protection hidden="1"/>
    </xf>
    <xf numFmtId="0" fontId="39" fillId="5" borderId="6" xfId="0" applyFont="1" applyFill="1" applyBorder="1" applyAlignment="1" applyProtection="1">
      <alignment horizontal="center" vertical="center"/>
      <protection hidden="1"/>
    </xf>
    <xf numFmtId="0" fontId="40" fillId="5" borderId="1" xfId="0" applyFont="1" applyFill="1" applyBorder="1" applyAlignment="1" applyProtection="1">
      <alignment horizontal="center" vertical="center" wrapText="1"/>
      <protection hidden="1"/>
    </xf>
    <xf numFmtId="0" fontId="40" fillId="5" borderId="1" xfId="0" quotePrefix="1" applyFont="1" applyFill="1" applyBorder="1" applyAlignment="1" applyProtection="1">
      <alignment horizontal="center" vertical="center" wrapText="1"/>
      <protection hidden="1"/>
    </xf>
    <xf numFmtId="0" fontId="41" fillId="5" borderId="1" xfId="0" applyFont="1" applyFill="1" applyBorder="1" applyAlignment="1" applyProtection="1">
      <alignment horizontal="center" vertical="center" wrapText="1"/>
      <protection hidden="1"/>
    </xf>
    <xf numFmtId="0" fontId="42" fillId="5" borderId="1" xfId="0" quotePrefix="1" applyFont="1" applyFill="1" applyBorder="1" applyAlignment="1" applyProtection="1">
      <alignment horizontal="center" vertical="center" wrapText="1"/>
      <protection hidden="1"/>
    </xf>
    <xf numFmtId="0" fontId="37" fillId="5"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quotePrefix="1" applyBorder="1" applyAlignment="1">
      <alignment horizontal="center" vertical="center"/>
    </xf>
    <xf numFmtId="164" fontId="27" fillId="0" borderId="1" xfId="3" applyNumberFormat="1" applyFont="1" applyBorder="1" applyAlignment="1">
      <alignment horizontal="right" vertical="center"/>
    </xf>
    <xf numFmtId="0" fontId="30" fillId="0" borderId="1" xfId="0" applyFont="1" applyBorder="1" applyAlignment="1">
      <alignment horizontal="center" vertical="center" wrapText="1"/>
    </xf>
    <xf numFmtId="164" fontId="27" fillId="0" borderId="1" xfId="3" applyNumberFormat="1" applyFont="1" applyBorder="1" applyAlignment="1">
      <alignment horizontal="center" vertical="center"/>
    </xf>
    <xf numFmtId="0" fontId="0" fillId="7" borderId="1" xfId="0" applyFill="1" applyBorder="1" applyAlignment="1" applyProtection="1">
      <alignment horizontal="center" vertical="center"/>
      <protection hidden="1"/>
    </xf>
    <xf numFmtId="0" fontId="0" fillId="0" borderId="1" xfId="0" applyBorder="1" applyAlignment="1">
      <alignment horizontal="left" vertical="center" wrapText="1"/>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0" fillId="6" borderId="1" xfId="0" quotePrefix="1" applyFill="1" applyBorder="1" applyAlignment="1">
      <alignment horizontal="center" vertical="center"/>
    </xf>
    <xf numFmtId="164" fontId="27" fillId="6" borderId="1" xfId="3" applyNumberFormat="1" applyFont="1" applyFill="1" applyBorder="1" applyAlignment="1">
      <alignment horizontal="right" vertical="center"/>
    </xf>
    <xf numFmtId="0" fontId="30" fillId="6" borderId="1" xfId="0" applyFont="1" applyFill="1" applyBorder="1" applyAlignment="1">
      <alignment horizontal="center" vertical="center" wrapText="1"/>
    </xf>
    <xf numFmtId="164" fontId="27" fillId="6" borderId="1" xfId="3" applyNumberFormat="1" applyFont="1" applyFill="1" applyBorder="1" applyAlignment="1">
      <alignment horizontal="center" vertical="center"/>
    </xf>
    <xf numFmtId="0" fontId="0" fillId="6" borderId="1" xfId="0" applyFill="1" applyBorder="1" applyAlignment="1" applyProtection="1">
      <alignment horizontal="center" vertical="center"/>
      <protection hidden="1"/>
    </xf>
    <xf numFmtId="0" fontId="0" fillId="6" borderId="1" xfId="0" applyFill="1" applyBorder="1" applyAlignment="1">
      <alignment horizontal="left" vertical="center" wrapText="1"/>
    </xf>
    <xf numFmtId="167" fontId="27" fillId="6" borderId="1" xfId="3" applyNumberFormat="1" applyFont="1" applyFill="1" applyBorder="1" applyAlignment="1">
      <alignment horizontal="right" vertical="center"/>
    </xf>
    <xf numFmtId="167" fontId="27" fillId="6" borderId="1" xfId="3" applyNumberFormat="1" applyFont="1" applyFill="1" applyBorder="1" applyAlignment="1">
      <alignment horizontal="center" vertical="center"/>
    </xf>
    <xf numFmtId="167" fontId="27" fillId="0" borderId="1" xfId="3" applyNumberFormat="1" applyFont="1" applyBorder="1" applyAlignment="1">
      <alignment horizontal="center" vertical="center"/>
    </xf>
    <xf numFmtId="0" fontId="30" fillId="6" borderId="1" xfId="0" applyFont="1" applyFill="1" applyBorder="1" applyAlignment="1" applyProtection="1">
      <alignment horizontal="center" vertical="center" wrapText="1"/>
      <protection hidden="1"/>
    </xf>
    <xf numFmtId="0" fontId="33" fillId="3" borderId="7" xfId="0" applyFont="1" applyFill="1" applyBorder="1"/>
    <xf numFmtId="0" fontId="33" fillId="3" borderId="8" xfId="0" applyFont="1" applyFill="1" applyBorder="1" applyAlignment="1">
      <alignment vertical="center"/>
    </xf>
    <xf numFmtId="0" fontId="33" fillId="3" borderId="8" xfId="0" applyFont="1" applyFill="1" applyBorder="1"/>
    <xf numFmtId="0" fontId="33" fillId="3" borderId="9" xfId="0" applyFont="1" applyFill="1" applyBorder="1"/>
    <xf numFmtId="0" fontId="33" fillId="4" borderId="0" xfId="0" applyFont="1" applyFill="1" applyAlignment="1">
      <alignment vertical="center"/>
    </xf>
    <xf numFmtId="0" fontId="33" fillId="4" borderId="0" xfId="0" applyFont="1" applyFill="1" applyAlignment="1">
      <alignment horizontal="left" vertical="center" wrapText="1"/>
    </xf>
    <xf numFmtId="0" fontId="33" fillId="4" borderId="0" xfId="0" applyFont="1" applyFill="1" applyAlignment="1" applyProtection="1">
      <alignment horizontal="center" vertical="center"/>
      <protection hidden="1"/>
    </xf>
    <xf numFmtId="0" fontId="33" fillId="4" borderId="0" xfId="0" applyFont="1" applyFill="1" applyProtection="1">
      <protection hidden="1"/>
    </xf>
    <xf numFmtId="0" fontId="43" fillId="4" borderId="0" xfId="0" applyFont="1" applyFill="1" applyProtection="1">
      <protection hidden="1"/>
    </xf>
    <xf numFmtId="0" fontId="43" fillId="4" borderId="0" xfId="0" applyFont="1" applyFill="1" applyAlignment="1" applyProtection="1">
      <alignment horizontal="center"/>
      <protection hidden="1"/>
    </xf>
    <xf numFmtId="0" fontId="44" fillId="4" borderId="0" xfId="0" applyFont="1" applyFill="1" applyAlignment="1">
      <alignment vertical="center"/>
    </xf>
    <xf numFmtId="0" fontId="45" fillId="0" borderId="0" xfId="0" applyFont="1" applyAlignment="1" applyProtection="1">
      <alignment wrapText="1"/>
      <protection hidden="1"/>
    </xf>
    <xf numFmtId="0" fontId="45" fillId="0" borderId="1" xfId="0" applyFont="1" applyBorder="1" applyAlignment="1" applyProtection="1">
      <alignment wrapText="1"/>
      <protection hidden="1"/>
    </xf>
    <xf numFmtId="0" fontId="45" fillId="8" borderId="0" xfId="0" applyFont="1" applyFill="1" applyAlignment="1" applyProtection="1">
      <alignment wrapText="1"/>
      <protection hidden="1"/>
    </xf>
    <xf numFmtId="0" fontId="45" fillId="0" borderId="1" xfId="0" applyFont="1" applyBorder="1" applyAlignment="1" applyProtection="1">
      <alignment horizontal="center" wrapText="1"/>
      <protection hidden="1"/>
    </xf>
    <xf numFmtId="0" fontId="45" fillId="0" borderId="2" xfId="0" applyFont="1" applyBorder="1" applyAlignment="1" applyProtection="1">
      <alignment wrapText="1"/>
      <protection hidden="1"/>
    </xf>
    <xf numFmtId="0" fontId="45" fillId="0" borderId="2" xfId="0" applyFont="1" applyBorder="1" applyAlignment="1" applyProtection="1">
      <alignment horizontal="center" vertical="center" wrapText="1"/>
      <protection hidden="1"/>
    </xf>
    <xf numFmtId="0" fontId="45" fillId="2" borderId="0" xfId="0" applyFont="1" applyFill="1" applyAlignment="1" applyProtection="1">
      <alignment horizontal="center" wrapText="1"/>
      <protection hidden="1"/>
    </xf>
    <xf numFmtId="0" fontId="45" fillId="0" borderId="0" xfId="0" applyFont="1" applyAlignment="1" applyProtection="1">
      <alignment horizontal="center" wrapText="1"/>
      <protection hidden="1"/>
    </xf>
    <xf numFmtId="0" fontId="45" fillId="9" borderId="1" xfId="0" applyFont="1" applyFill="1" applyBorder="1" applyAlignment="1" applyProtection="1">
      <alignment wrapText="1"/>
      <protection hidden="1"/>
    </xf>
    <xf numFmtId="0" fontId="45" fillId="9" borderId="0" xfId="0" applyFont="1" applyFill="1" applyAlignment="1" applyProtection="1">
      <alignment wrapText="1"/>
      <protection hidden="1"/>
    </xf>
    <xf numFmtId="0" fontId="45" fillId="9" borderId="4" xfId="0" applyFont="1" applyFill="1" applyBorder="1" applyAlignment="1" applyProtection="1">
      <alignment horizontal="center" wrapText="1"/>
      <protection hidden="1"/>
    </xf>
    <xf numFmtId="0" fontId="45" fillId="0" borderId="5" xfId="0" applyFont="1" applyBorder="1" applyAlignment="1" applyProtection="1">
      <alignment horizontal="center" vertical="center" wrapText="1"/>
      <protection hidden="1"/>
    </xf>
    <xf numFmtId="0" fontId="46" fillId="10" borderId="4" xfId="0" applyFont="1" applyFill="1" applyBorder="1" applyAlignment="1" applyProtection="1">
      <alignment wrapText="1"/>
      <protection hidden="1"/>
    </xf>
    <xf numFmtId="0" fontId="45" fillId="2" borderId="0" xfId="0" applyFont="1" applyFill="1" applyAlignment="1" applyProtection="1">
      <alignment wrapText="1"/>
      <protection hidden="1"/>
    </xf>
    <xf numFmtId="0" fontId="32" fillId="2" borderId="1" xfId="0" applyFont="1" applyFill="1" applyBorder="1" applyAlignment="1" applyProtection="1">
      <alignment wrapText="1"/>
      <protection hidden="1"/>
    </xf>
    <xf numFmtId="0" fontId="45" fillId="2" borderId="1" xfId="0" applyFont="1" applyFill="1" applyBorder="1" applyAlignment="1" applyProtection="1">
      <alignment wrapText="1"/>
      <protection hidden="1"/>
    </xf>
    <xf numFmtId="0" fontId="46" fillId="10" borderId="5" xfId="0" applyFont="1" applyFill="1" applyBorder="1" applyAlignment="1" applyProtection="1">
      <alignment wrapText="1"/>
      <protection hidden="1"/>
    </xf>
    <xf numFmtId="0" fontId="46" fillId="10" borderId="2" xfId="0" applyFont="1" applyFill="1" applyBorder="1" applyAlignment="1" applyProtection="1">
      <alignment wrapText="1"/>
      <protection hidden="1"/>
    </xf>
    <xf numFmtId="0" fontId="46" fillId="2" borderId="4" xfId="0" applyFont="1" applyFill="1" applyBorder="1" applyAlignment="1" applyProtection="1">
      <alignment wrapText="1"/>
      <protection hidden="1"/>
    </xf>
    <xf numFmtId="0" fontId="45" fillId="11" borderId="1" xfId="0" applyFont="1" applyFill="1" applyBorder="1" applyAlignment="1" applyProtection="1">
      <alignment horizontal="center" wrapText="1"/>
      <protection hidden="1"/>
    </xf>
    <xf numFmtId="0" fontId="46" fillId="11" borderId="1" xfId="0" applyFont="1" applyFill="1" applyBorder="1" applyAlignment="1" applyProtection="1">
      <alignment horizontal="center" wrapText="1"/>
      <protection hidden="1"/>
    </xf>
    <xf numFmtId="0" fontId="45" fillId="0" borderId="2" xfId="0" applyFont="1" applyBorder="1" applyAlignment="1" applyProtection="1">
      <alignment vertical="center"/>
      <protection hidden="1"/>
    </xf>
    <xf numFmtId="0" fontId="45" fillId="0" borderId="1" xfId="0" applyFont="1" applyBorder="1" applyAlignment="1" applyProtection="1">
      <alignment horizontal="center" vertical="center"/>
      <protection hidden="1"/>
    </xf>
    <xf numFmtId="0" fontId="46"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45" fillId="0" borderId="1" xfId="0" applyFont="1" applyBorder="1" applyAlignment="1" applyProtection="1">
      <alignment horizontal="left" vertical="center" wrapText="1"/>
      <protection hidden="1"/>
    </xf>
    <xf numFmtId="0" fontId="45" fillId="2" borderId="1" xfId="0" applyFont="1" applyFill="1" applyBorder="1" applyAlignment="1" applyProtection="1">
      <alignment horizontal="left" vertical="center" wrapText="1"/>
      <protection hidden="1"/>
    </xf>
    <xf numFmtId="0" fontId="45" fillId="12" borderId="1" xfId="0" applyFont="1" applyFill="1" applyBorder="1" applyAlignment="1" applyProtection="1">
      <alignment wrapText="1"/>
      <protection hidden="1"/>
    </xf>
    <xf numFmtId="0" fontId="45" fillId="0" borderId="1" xfId="0" applyFont="1" applyBorder="1" applyAlignment="1" applyProtection="1">
      <alignment vertical="center"/>
      <protection hidden="1"/>
    </xf>
    <xf numFmtId="0" fontId="19" fillId="0" borderId="1" xfId="0" applyFont="1" applyBorder="1" applyAlignment="1" applyProtection="1">
      <alignment horizontal="justify" vertical="center" wrapText="1"/>
      <protection hidden="1"/>
    </xf>
    <xf numFmtId="0" fontId="19" fillId="2" borderId="1" xfId="0" applyFont="1" applyFill="1" applyBorder="1" applyAlignment="1" applyProtection="1">
      <alignment horizontal="left" vertical="center" wrapText="1"/>
      <protection hidden="1"/>
    </xf>
    <xf numFmtId="0" fontId="45" fillId="2" borderId="1" xfId="0" applyFont="1" applyFill="1" applyBorder="1" applyAlignment="1" applyProtection="1">
      <alignment vertical="top" wrapText="1"/>
      <protection hidden="1"/>
    </xf>
    <xf numFmtId="0" fontId="45" fillId="9" borderId="1" xfId="0" applyFont="1" applyFill="1" applyBorder="1" applyAlignment="1" applyProtection="1">
      <alignment vertical="center"/>
      <protection hidden="1"/>
    </xf>
    <xf numFmtId="0" fontId="33" fillId="3" borderId="0" xfId="0" applyFont="1" applyFill="1" applyProtection="1">
      <protection hidden="1"/>
    </xf>
    <xf numFmtId="0" fontId="47" fillId="0" borderId="0" xfId="0" applyFont="1"/>
    <xf numFmtId="0" fontId="0" fillId="0" borderId="1" xfId="0" applyBorder="1"/>
    <xf numFmtId="0" fontId="34" fillId="4" borderId="0" xfId="0" applyFont="1" applyFill="1" applyAlignment="1" applyProtection="1">
      <alignment horizontal="center" vertical="center"/>
      <protection hidden="1"/>
    </xf>
    <xf numFmtId="0" fontId="45" fillId="13" borderId="0" xfId="0" applyFont="1" applyFill="1" applyAlignment="1" applyProtection="1">
      <alignment wrapText="1"/>
      <protection hidden="1"/>
    </xf>
    <xf numFmtId="0" fontId="0" fillId="14" borderId="1" xfId="0" applyFill="1" applyBorder="1" applyAlignment="1">
      <alignment horizontal="center" vertical="center"/>
    </xf>
    <xf numFmtId="0" fontId="0" fillId="14" borderId="1" xfId="0" applyFill="1" applyBorder="1" applyAlignment="1">
      <alignment horizontal="center"/>
    </xf>
    <xf numFmtId="0" fontId="33" fillId="15" borderId="1" xfId="0" applyFont="1" applyFill="1" applyBorder="1" applyAlignment="1">
      <alignment horizontal="center" wrapText="1"/>
    </xf>
    <xf numFmtId="0" fontId="33" fillId="15" borderId="2" xfId="0" applyFont="1" applyFill="1" applyBorder="1" applyAlignment="1">
      <alignment horizontal="center" wrapText="1"/>
    </xf>
    <xf numFmtId="0" fontId="0" fillId="0" borderId="1" xfId="0" applyBorder="1" applyProtection="1">
      <protection hidden="1"/>
    </xf>
    <xf numFmtId="0" fontId="0" fillId="3" borderId="0" xfId="0" applyFill="1" applyAlignment="1" applyProtection="1">
      <alignment horizontal="center"/>
      <protection hidden="1"/>
    </xf>
    <xf numFmtId="0" fontId="33" fillId="4" borderId="0" xfId="0" applyFont="1" applyFill="1" applyAlignment="1" applyProtection="1">
      <alignment horizontal="left"/>
      <protection hidden="1"/>
    </xf>
    <xf numFmtId="0" fontId="48" fillId="3" borderId="0" xfId="0" applyFont="1" applyFill="1" applyAlignment="1" applyProtection="1">
      <alignment horizontal="left" vertical="center"/>
      <protection hidden="1"/>
    </xf>
    <xf numFmtId="0" fontId="31" fillId="3" borderId="0" xfId="0" applyFont="1" applyFill="1" applyAlignment="1" applyProtection="1">
      <alignment horizontal="center" vertical="center"/>
      <protection hidden="1"/>
    </xf>
    <xf numFmtId="0" fontId="45" fillId="16" borderId="5" xfId="0" applyFont="1" applyFill="1" applyBorder="1" applyAlignment="1" applyProtection="1">
      <alignment horizontal="center" vertical="center" wrapText="1"/>
      <protection hidden="1"/>
    </xf>
    <xf numFmtId="0" fontId="0" fillId="3" borderId="35" xfId="0" applyFill="1" applyBorder="1" applyProtection="1">
      <protection hidden="1"/>
    </xf>
    <xf numFmtId="0" fontId="0" fillId="4" borderId="0" xfId="0" applyFill="1" applyAlignment="1" applyProtection="1">
      <alignment vertical="center"/>
      <protection hidden="1"/>
    </xf>
    <xf numFmtId="0" fontId="45" fillId="4" borderId="0" xfId="0" applyFont="1" applyFill="1" applyAlignment="1" applyProtection="1">
      <alignment vertical="center"/>
      <protection hidden="1"/>
    </xf>
    <xf numFmtId="0" fontId="49" fillId="3" borderId="0" xfId="0" applyFont="1" applyFill="1" applyAlignment="1" applyProtection="1">
      <alignment horizontal="center" vertical="center"/>
      <protection locked="0" hidden="1"/>
    </xf>
    <xf numFmtId="0" fontId="33" fillId="3" borderId="0" xfId="0" applyFont="1" applyFill="1" applyAlignment="1" applyProtection="1">
      <alignment vertical="center"/>
      <protection hidden="1"/>
    </xf>
    <xf numFmtId="0" fontId="49" fillId="3" borderId="0" xfId="0" applyFont="1" applyFill="1" applyAlignment="1" applyProtection="1">
      <alignment vertical="center"/>
      <protection hidden="1"/>
    </xf>
    <xf numFmtId="0" fontId="32" fillId="3" borderId="10" xfId="0" applyFont="1" applyFill="1" applyBorder="1" applyAlignment="1" applyProtection="1">
      <alignment vertical="center"/>
      <protection hidden="1"/>
    </xf>
    <xf numFmtId="0" fontId="49" fillId="3" borderId="0" xfId="0" applyFont="1" applyFill="1" applyAlignment="1" applyProtection="1">
      <alignment horizontal="left" vertical="center"/>
      <protection hidden="1"/>
    </xf>
    <xf numFmtId="0" fontId="49" fillId="3" borderId="0" xfId="0" applyFont="1" applyFill="1" applyAlignment="1" applyProtection="1">
      <alignment horizontal="center" vertical="center"/>
      <protection hidden="1"/>
    </xf>
    <xf numFmtId="0" fontId="32" fillId="3" borderId="0" xfId="0" applyFont="1" applyFill="1" applyAlignment="1" applyProtection="1">
      <alignment vertical="center"/>
      <protection hidden="1"/>
    </xf>
    <xf numFmtId="0" fontId="49" fillId="3" borderId="11" xfId="0" applyFont="1" applyFill="1" applyBorder="1" applyAlignment="1" applyProtection="1">
      <alignment horizontal="center" vertical="center"/>
      <protection hidden="1"/>
    </xf>
    <xf numFmtId="0" fontId="45" fillId="16" borderId="1" xfId="0" applyFont="1" applyFill="1" applyBorder="1" applyAlignment="1" applyProtection="1">
      <alignment wrapText="1"/>
      <protection hidden="1"/>
    </xf>
    <xf numFmtId="0" fontId="45" fillId="17" borderId="0" xfId="0" applyFont="1" applyFill="1" applyAlignment="1" applyProtection="1">
      <alignment wrapText="1"/>
      <protection hidden="1"/>
    </xf>
    <xf numFmtId="0" fontId="45" fillId="18" borderId="1" xfId="0" applyFont="1" applyFill="1" applyBorder="1" applyAlignment="1" applyProtection="1">
      <alignment horizontal="center" wrapText="1"/>
      <protection hidden="1"/>
    </xf>
    <xf numFmtId="0" fontId="50" fillId="11" borderId="0" xfId="0" applyFont="1" applyFill="1" applyAlignment="1">
      <alignment horizontal="center" vertical="center" wrapText="1"/>
    </xf>
    <xf numFmtId="0" fontId="31" fillId="0" borderId="1" xfId="0" applyFont="1" applyBorder="1" applyAlignment="1">
      <alignment horizontal="center"/>
    </xf>
    <xf numFmtId="0" fontId="34" fillId="0" borderId="1" xfId="0" applyFont="1" applyBorder="1" applyAlignment="1">
      <alignment horizontal="center" vertical="center"/>
    </xf>
    <xf numFmtId="0" fontId="0" fillId="3" borderId="12" xfId="0" applyFill="1" applyBorder="1" applyProtection="1">
      <protection hidden="1"/>
    </xf>
    <xf numFmtId="0" fontId="0" fillId="3" borderId="13" xfId="0" applyFill="1" applyBorder="1" applyProtection="1">
      <protection hidden="1"/>
    </xf>
    <xf numFmtId="0" fontId="46" fillId="3" borderId="13" xfId="0" applyFont="1" applyFill="1" applyBorder="1" applyProtection="1">
      <protection hidden="1"/>
    </xf>
    <xf numFmtId="0" fontId="51" fillId="3" borderId="0" xfId="0" applyFont="1" applyFill="1" applyProtection="1">
      <protection hidden="1"/>
    </xf>
    <xf numFmtId="0" fontId="35" fillId="3" borderId="0" xfId="0" applyFont="1" applyFill="1" applyAlignment="1" applyProtection="1">
      <alignment horizontal="center" vertical="center"/>
      <protection hidden="1"/>
    </xf>
    <xf numFmtId="0" fontId="0" fillId="3" borderId="12" xfId="0" applyFill="1" applyBorder="1" applyAlignment="1" applyProtection="1">
      <alignment horizontal="left" vertical="top"/>
      <protection hidden="1"/>
    </xf>
    <xf numFmtId="0" fontId="0" fillId="3" borderId="13" xfId="0" applyFill="1" applyBorder="1" applyAlignment="1" applyProtection="1">
      <alignment horizontal="left" vertical="top"/>
      <protection hidden="1"/>
    </xf>
    <xf numFmtId="0" fontId="52" fillId="3" borderId="13" xfId="0" applyFont="1" applyFill="1" applyBorder="1" applyProtection="1">
      <protection hidden="1"/>
    </xf>
    <xf numFmtId="0" fontId="0" fillId="3" borderId="12" xfId="0" applyFill="1" applyBorder="1" applyAlignment="1" applyProtection="1">
      <alignment horizontal="left" wrapText="1"/>
      <protection hidden="1"/>
    </xf>
    <xf numFmtId="0" fontId="0" fillId="3" borderId="13" xfId="0" applyFill="1" applyBorder="1" applyAlignment="1" applyProtection="1">
      <alignment horizontal="left" wrapText="1"/>
      <protection hidden="1"/>
    </xf>
    <xf numFmtId="0" fontId="0" fillId="3" borderId="7"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0" fillId="4" borderId="0" xfId="0" applyFill="1" applyProtection="1">
      <protection hidden="1"/>
    </xf>
    <xf numFmtId="0" fontId="0" fillId="4" borderId="0" xfId="0" applyFill="1" applyAlignment="1" applyProtection="1">
      <alignment horizontal="center" vertical="center"/>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wrapText="1"/>
      <protection hidden="1"/>
    </xf>
    <xf numFmtId="0" fontId="45" fillId="19" borderId="1" xfId="0" applyFont="1" applyFill="1" applyBorder="1" applyAlignment="1" applyProtection="1">
      <alignment wrapText="1"/>
      <protection hidden="1"/>
    </xf>
    <xf numFmtId="0" fontId="33" fillId="3" borderId="0" xfId="0" applyFont="1" applyFill="1" applyAlignment="1" applyProtection="1">
      <alignment horizontal="center" vertical="center" wrapText="1"/>
      <protection hidden="1"/>
    </xf>
    <xf numFmtId="0" fontId="36" fillId="4" borderId="0" xfId="0" applyFont="1" applyFill="1" applyAlignment="1" applyProtection="1">
      <alignment horizontal="center" vertical="center"/>
      <protection hidden="1"/>
    </xf>
    <xf numFmtId="0" fontId="33" fillId="3" borderId="0" xfId="0" applyFont="1" applyFill="1" applyAlignment="1" applyProtection="1">
      <alignment horizontal="left" vertical="center"/>
      <protection hidden="1"/>
    </xf>
    <xf numFmtId="0" fontId="45" fillId="0" borderId="4" xfId="0" applyFont="1" applyBorder="1" applyAlignment="1" applyProtection="1">
      <alignment vertical="top" wrapText="1"/>
      <protection hidden="1"/>
    </xf>
    <xf numFmtId="0" fontId="45" fillId="2" borderId="4" xfId="0" applyFont="1" applyFill="1" applyBorder="1" applyAlignment="1" applyProtection="1">
      <alignment vertical="top" wrapText="1"/>
      <protection hidden="1"/>
    </xf>
    <xf numFmtId="0" fontId="45" fillId="0" borderId="0" xfId="0" applyFont="1" applyAlignment="1" applyProtection="1">
      <alignment vertical="top" wrapText="1"/>
      <protection hidden="1"/>
    </xf>
    <xf numFmtId="0" fontId="46" fillId="0" borderId="0" xfId="0" applyFont="1" applyAlignment="1" applyProtection="1">
      <alignment horizontal="center" vertical="center" wrapText="1"/>
      <protection hidden="1"/>
    </xf>
    <xf numFmtId="0" fontId="45" fillId="0" borderId="0" xfId="0" applyFont="1" applyAlignment="1" applyProtection="1">
      <alignment horizontal="center" vertical="center" wrapText="1"/>
      <protection hidden="1"/>
    </xf>
    <xf numFmtId="0" fontId="45" fillId="0" borderId="0" xfId="0" applyFont="1" applyAlignment="1" applyProtection="1">
      <alignment horizontal="left" vertical="center" wrapText="1"/>
      <protection hidden="1"/>
    </xf>
    <xf numFmtId="0" fontId="19" fillId="0" borderId="0" xfId="0" applyFont="1" applyAlignment="1" applyProtection="1">
      <alignment horizontal="justify" vertical="center" wrapText="1"/>
      <protection hidden="1"/>
    </xf>
    <xf numFmtId="0" fontId="45" fillId="11" borderId="0" xfId="0" applyFont="1" applyFill="1" applyAlignment="1" applyProtection="1">
      <alignment horizontal="center" wrapText="1"/>
      <protection hidden="1"/>
    </xf>
    <xf numFmtId="0" fontId="45" fillId="20" borderId="0" xfId="0" applyFont="1" applyFill="1" applyAlignment="1" applyProtection="1">
      <alignment wrapText="1"/>
      <protection hidden="1"/>
    </xf>
    <xf numFmtId="0" fontId="0" fillId="21" borderId="0" xfId="0" applyFill="1"/>
    <xf numFmtId="0" fontId="53" fillId="0" borderId="14" xfId="0" applyFont="1" applyBorder="1"/>
    <xf numFmtId="0" fontId="0" fillId="0" borderId="15" xfId="0" applyBorder="1"/>
    <xf numFmtId="0" fontId="0" fillId="0" borderId="16" xfId="0" applyBorder="1"/>
    <xf numFmtId="0" fontId="53" fillId="0" borderId="12" xfId="0" applyFont="1" applyBorder="1"/>
    <xf numFmtId="0" fontId="0" fillId="0" borderId="13" xfId="0" applyBorder="1"/>
    <xf numFmtId="0" fontId="33" fillId="0" borderId="17" xfId="0" applyFont="1" applyBorder="1" applyAlignment="1">
      <alignment horizontal="right"/>
    </xf>
    <xf numFmtId="0" fontId="33" fillId="0" borderId="1" xfId="0" applyFont="1" applyBorder="1" applyAlignment="1">
      <alignment horizontal="center"/>
    </xf>
    <xf numFmtId="0" fontId="33" fillId="22" borderId="17" xfId="0" applyFont="1" applyFill="1" applyBorder="1" applyAlignment="1">
      <alignment horizontal="left"/>
    </xf>
    <xf numFmtId="0" fontId="0" fillId="22" borderId="1" xfId="0" applyFill="1" applyBorder="1" applyAlignment="1">
      <alignment horizontal="center" vertical="center"/>
    </xf>
    <xf numFmtId="0" fontId="0" fillId="22" borderId="13" xfId="0" applyFill="1" applyBorder="1"/>
    <xf numFmtId="0" fontId="33" fillId="0" borderId="1" xfId="0" applyFont="1" applyBorder="1" applyAlignment="1">
      <alignment horizontal="right"/>
    </xf>
    <xf numFmtId="0" fontId="50" fillId="0" borderId="1" xfId="0" applyFont="1" applyBorder="1" applyAlignment="1">
      <alignment vertical="center" wrapText="1"/>
    </xf>
    <xf numFmtId="0" fontId="0" fillId="0" borderId="1" xfId="0" applyBorder="1" applyAlignment="1">
      <alignment horizontal="center"/>
    </xf>
    <xf numFmtId="0" fontId="33" fillId="0" borderId="18" xfId="0" applyFont="1" applyBorder="1" applyAlignment="1">
      <alignment horizontal="right"/>
    </xf>
    <xf numFmtId="0" fontId="43" fillId="0" borderId="17" xfId="0" applyFont="1" applyBorder="1" applyAlignment="1">
      <alignment horizontal="right"/>
    </xf>
    <xf numFmtId="0" fontId="0" fillId="0" borderId="12" xfId="0" applyBorder="1"/>
    <xf numFmtId="0" fontId="50" fillId="0" borderId="17" xfId="0" applyFont="1" applyBorder="1" applyAlignment="1">
      <alignment vertical="center" wrapText="1"/>
    </xf>
    <xf numFmtId="0" fontId="0" fillId="0" borderId="17" xfId="0" applyBorder="1" applyAlignment="1">
      <alignment vertical="center" wrapText="1"/>
    </xf>
    <xf numFmtId="0" fontId="0" fillId="0" borderId="1" xfId="0" applyBorder="1" applyAlignment="1">
      <alignment vertical="center" wrapText="1"/>
    </xf>
    <xf numFmtId="0" fontId="0" fillId="0" borderId="7" xfId="0" applyBorder="1"/>
    <xf numFmtId="0" fontId="0" fillId="0" borderId="8" xfId="0" applyBorder="1"/>
    <xf numFmtId="0" fontId="0" fillId="0" borderId="9" xfId="0" applyBorder="1"/>
    <xf numFmtId="0" fontId="54" fillId="0" borderId="0" xfId="0" applyFont="1" applyAlignment="1">
      <alignment vertical="center" wrapText="1"/>
    </xf>
    <xf numFmtId="0" fontId="55" fillId="0" borderId="0" xfId="0" applyFont="1" applyAlignment="1">
      <alignment horizontal="center" vertical="center" wrapText="1"/>
    </xf>
    <xf numFmtId="0" fontId="55"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50" fillId="0" borderId="0" xfId="0" applyFont="1"/>
    <xf numFmtId="0" fontId="50" fillId="0" borderId="1" xfId="0" applyFont="1" applyBorder="1"/>
    <xf numFmtId="0" fontId="50" fillId="0" borderId="0" xfId="0" applyFont="1" applyAlignment="1">
      <alignment horizontal="center" vertical="center"/>
    </xf>
    <xf numFmtId="0" fontId="50" fillId="18" borderId="0" xfId="0" applyFont="1" applyFill="1"/>
    <xf numFmtId="0" fontId="31" fillId="0" borderId="0" xfId="0" applyFont="1"/>
    <xf numFmtId="0" fontId="56" fillId="0" borderId="0" xfId="0" applyFont="1"/>
    <xf numFmtId="0" fontId="44" fillId="0" borderId="0" xfId="0" quotePrefix="1" applyFont="1" applyAlignment="1">
      <alignment horizontal="left" vertical="center"/>
    </xf>
    <xf numFmtId="0" fontId="44" fillId="0" borderId="0" xfId="0" quotePrefix="1" applyFont="1"/>
    <xf numFmtId="0" fontId="57" fillId="0" borderId="0" xfId="0" applyFont="1" applyAlignment="1">
      <alignment horizontal="left" vertical="center"/>
    </xf>
    <xf numFmtId="0" fontId="0" fillId="23" borderId="0" xfId="0" applyFill="1"/>
    <xf numFmtId="0" fontId="0" fillId="24" borderId="0" xfId="0" applyFill="1"/>
    <xf numFmtId="0" fontId="0" fillId="0" borderId="0" xfId="0" quotePrefix="1"/>
    <xf numFmtId="0" fontId="47" fillId="0" borderId="0" xfId="0" quotePrefix="1" applyFont="1"/>
    <xf numFmtId="0" fontId="0" fillId="22" borderId="1" xfId="0" applyFill="1" applyBorder="1"/>
    <xf numFmtId="0" fontId="45" fillId="0" borderId="4" xfId="0" applyFont="1" applyBorder="1" applyAlignment="1" applyProtection="1">
      <alignment wrapText="1"/>
      <protection hidden="1"/>
    </xf>
    <xf numFmtId="0" fontId="45" fillId="3" borderId="4" xfId="0" applyFont="1" applyFill="1" applyBorder="1" applyAlignment="1" applyProtection="1">
      <alignment vertical="top" wrapText="1"/>
      <protection hidden="1"/>
    </xf>
    <xf numFmtId="0" fontId="45" fillId="3" borderId="4" xfId="0" applyFont="1" applyFill="1" applyBorder="1" applyAlignment="1" applyProtection="1">
      <alignment horizontal="left" vertical="center" wrapText="1"/>
      <protection hidden="1"/>
    </xf>
    <xf numFmtId="0" fontId="45" fillId="2" borderId="4" xfId="0" applyFont="1" applyFill="1" applyBorder="1" applyAlignment="1" applyProtection="1">
      <alignment horizontal="left" vertical="center" wrapText="1"/>
      <protection hidden="1"/>
    </xf>
    <xf numFmtId="0" fontId="43" fillId="3" borderId="12" xfId="0" applyFont="1" applyFill="1" applyBorder="1" applyAlignment="1" applyProtection="1">
      <alignment horizontal="center" vertical="center"/>
      <protection hidden="1"/>
    </xf>
    <xf numFmtId="0" fontId="43" fillId="3" borderId="13" xfId="0" applyFont="1" applyFill="1" applyBorder="1" applyAlignment="1" applyProtection="1">
      <alignment horizontal="center" vertical="center"/>
      <protection hidden="1"/>
    </xf>
    <xf numFmtId="0" fontId="43" fillId="3" borderId="0" xfId="0" applyFont="1" applyFill="1" applyAlignment="1" applyProtection="1">
      <alignment horizontal="center" vertical="center"/>
      <protection hidden="1"/>
    </xf>
    <xf numFmtId="0" fontId="33" fillId="3" borderId="12" xfId="0" applyFont="1" applyFill="1" applyBorder="1" applyProtection="1">
      <protection hidden="1"/>
    </xf>
    <xf numFmtId="49" fontId="35" fillId="3" borderId="0" xfId="0" applyNumberFormat="1" applyFont="1" applyFill="1" applyAlignment="1" applyProtection="1">
      <alignment horizontal="center" vertical="center"/>
      <protection hidden="1"/>
    </xf>
    <xf numFmtId="0" fontId="33" fillId="3" borderId="13" xfId="0" applyFont="1" applyFill="1" applyBorder="1" applyAlignment="1" applyProtection="1">
      <alignment horizontal="left" vertical="center" wrapText="1"/>
      <protection hidden="1"/>
    </xf>
    <xf numFmtId="0" fontId="33" fillId="3" borderId="0" xfId="0" applyFont="1" applyFill="1" applyAlignment="1" applyProtection="1">
      <alignment horizontal="left" vertical="top"/>
      <protection hidden="1"/>
    </xf>
    <xf numFmtId="0" fontId="43" fillId="3" borderId="13" xfId="0" applyFont="1" applyFill="1" applyBorder="1" applyAlignment="1" applyProtection="1">
      <alignment horizontal="center"/>
      <protection hidden="1"/>
    </xf>
    <xf numFmtId="0" fontId="33" fillId="3" borderId="0" xfId="0" applyFont="1" applyFill="1" applyAlignment="1" applyProtection="1">
      <alignment vertical="top"/>
      <protection hidden="1"/>
    </xf>
    <xf numFmtId="0" fontId="33" fillId="3" borderId="7" xfId="0" applyFont="1" applyFill="1" applyBorder="1" applyProtection="1">
      <protection hidden="1"/>
    </xf>
    <xf numFmtId="0" fontId="33" fillId="3" borderId="8" xfId="0" applyFont="1" applyFill="1" applyBorder="1" applyAlignment="1" applyProtection="1">
      <alignment vertical="center"/>
      <protection hidden="1"/>
    </xf>
    <xf numFmtId="0" fontId="33" fillId="3" borderId="9" xfId="0" applyFont="1" applyFill="1" applyBorder="1" applyAlignment="1" applyProtection="1">
      <alignment horizontal="left" vertical="center" wrapText="1"/>
      <protection hidden="1"/>
    </xf>
    <xf numFmtId="0" fontId="33" fillId="3" borderId="8" xfId="0" applyFont="1" applyFill="1" applyBorder="1" applyProtection="1">
      <protection hidden="1"/>
    </xf>
    <xf numFmtId="0" fontId="33" fillId="4" borderId="0" xfId="0" applyFont="1" applyFill="1" applyAlignment="1" applyProtection="1">
      <alignment vertical="center"/>
      <protection hidden="1"/>
    </xf>
    <xf numFmtId="0" fontId="53" fillId="4" borderId="0" xfId="0" applyFont="1" applyFill="1" applyAlignment="1" applyProtection="1">
      <alignment horizontal="center"/>
      <protection hidden="1"/>
    </xf>
    <xf numFmtId="0" fontId="48" fillId="4" borderId="0" xfId="0" applyFont="1" applyFill="1" applyAlignment="1" applyProtection="1">
      <alignment vertical="center"/>
      <protection hidden="1"/>
    </xf>
    <xf numFmtId="0" fontId="48" fillId="4" borderId="0" xfId="0" applyFont="1" applyFill="1" applyProtection="1">
      <protection hidden="1"/>
    </xf>
    <xf numFmtId="0" fontId="58" fillId="3" borderId="12" xfId="0" applyFont="1" applyFill="1" applyBorder="1" applyAlignment="1" applyProtection="1">
      <alignment horizontal="center" vertical="center"/>
      <protection hidden="1"/>
    </xf>
    <xf numFmtId="0" fontId="58" fillId="3" borderId="0" xfId="0" applyFont="1" applyFill="1" applyAlignment="1" applyProtection="1">
      <alignment horizontal="center" vertical="center"/>
      <protection hidden="1"/>
    </xf>
    <xf numFmtId="0" fontId="58" fillId="3" borderId="13" xfId="0" applyFont="1" applyFill="1" applyBorder="1" applyAlignment="1" applyProtection="1">
      <alignment horizontal="center" vertical="center"/>
      <protection hidden="1"/>
    </xf>
    <xf numFmtId="0" fontId="33" fillId="3" borderId="12" xfId="0" applyFont="1" applyFill="1" applyBorder="1" applyAlignment="1" applyProtection="1">
      <alignment vertical="center"/>
      <protection hidden="1"/>
    </xf>
    <xf numFmtId="0" fontId="32" fillId="3" borderId="13" xfId="0" applyFont="1" applyFill="1" applyBorder="1" applyAlignment="1" applyProtection="1">
      <alignment vertical="center"/>
      <protection hidden="1"/>
    </xf>
    <xf numFmtId="0" fontId="32" fillId="4" borderId="0" xfId="0" applyFont="1" applyFill="1" applyAlignment="1" applyProtection="1">
      <alignment vertical="center"/>
      <protection hidden="1"/>
    </xf>
    <xf numFmtId="0" fontId="49" fillId="4" borderId="0" xfId="0" applyFont="1" applyFill="1" applyAlignment="1" applyProtection="1">
      <alignment vertical="center"/>
      <protection hidden="1"/>
    </xf>
    <xf numFmtId="0" fontId="59" fillId="4" borderId="0" xfId="0" applyFont="1" applyFill="1" applyAlignment="1" applyProtection="1">
      <alignment vertical="center"/>
      <protection hidden="1"/>
    </xf>
    <xf numFmtId="49" fontId="32" fillId="3" borderId="13" xfId="0" applyNumberFormat="1" applyFont="1" applyFill="1" applyBorder="1" applyAlignment="1" applyProtection="1">
      <alignment horizontal="left" vertical="center"/>
      <protection hidden="1"/>
    </xf>
    <xf numFmtId="0" fontId="59" fillId="4" borderId="0" xfId="0" applyFont="1" applyFill="1" applyAlignment="1" applyProtection="1">
      <alignment horizontal="center" vertical="center"/>
      <protection hidden="1"/>
    </xf>
    <xf numFmtId="0" fontId="59" fillId="4" borderId="0" xfId="0" applyFont="1" applyFill="1" applyAlignment="1" applyProtection="1">
      <alignment horizontal="left" vertical="center"/>
      <protection hidden="1"/>
    </xf>
    <xf numFmtId="0" fontId="32" fillId="3" borderId="13" xfId="0" applyFont="1" applyFill="1" applyBorder="1" applyAlignment="1" applyProtection="1">
      <alignment horizontal="left" vertical="center"/>
      <protection hidden="1"/>
    </xf>
    <xf numFmtId="14" fontId="59" fillId="4" borderId="0" xfId="0" applyNumberFormat="1" applyFont="1" applyFill="1" applyAlignment="1" applyProtection="1">
      <alignment horizontal="left" vertical="center"/>
      <protection hidden="1"/>
    </xf>
    <xf numFmtId="0" fontId="32" fillId="3" borderId="0" xfId="0" applyFont="1" applyFill="1" applyAlignment="1" applyProtection="1">
      <alignment horizontal="left" vertical="center"/>
      <protection hidden="1"/>
    </xf>
    <xf numFmtId="0" fontId="49" fillId="4" borderId="0" xfId="0" applyFont="1" applyFill="1" applyAlignment="1" applyProtection="1">
      <alignment horizontal="left" vertical="center"/>
      <protection hidden="1"/>
    </xf>
    <xf numFmtId="0" fontId="32" fillId="3" borderId="0" xfId="0" applyFont="1" applyFill="1" applyAlignment="1" applyProtection="1">
      <alignment horizontal="right" vertical="center"/>
      <protection hidden="1"/>
    </xf>
    <xf numFmtId="49" fontId="60" fillId="3" borderId="0" xfId="0" applyNumberFormat="1" applyFont="1" applyFill="1" applyAlignment="1" applyProtection="1">
      <alignment horizontal="left" vertical="center"/>
      <protection hidden="1"/>
    </xf>
    <xf numFmtId="0" fontId="33" fillId="3" borderId="0" xfId="0" applyFont="1" applyFill="1" applyAlignment="1" applyProtection="1">
      <alignment horizontal="right" vertical="center"/>
      <protection hidden="1"/>
    </xf>
    <xf numFmtId="0" fontId="61" fillId="3" borderId="0" xfId="0" applyFont="1" applyFill="1" applyAlignment="1" applyProtection="1">
      <alignment horizontal="left" vertical="center"/>
      <protection hidden="1"/>
    </xf>
    <xf numFmtId="0" fontId="29" fillId="3" borderId="0" xfId="2" applyNumberFormat="1" applyFill="1" applyBorder="1" applyAlignment="1" applyProtection="1">
      <alignment vertical="center"/>
      <protection hidden="1"/>
    </xf>
    <xf numFmtId="0" fontId="33" fillId="3" borderId="0" xfId="0" applyFont="1" applyFill="1" applyAlignment="1" applyProtection="1">
      <alignment horizontal="center" vertical="center"/>
      <protection hidden="1"/>
    </xf>
    <xf numFmtId="0" fontId="29" fillId="3" borderId="0" xfId="2" applyNumberFormat="1" applyFill="1" applyBorder="1" applyAlignment="1" applyProtection="1">
      <alignment horizontal="center" vertical="center"/>
      <protection hidden="1"/>
    </xf>
    <xf numFmtId="165" fontId="32" fillId="3" borderId="13" xfId="0" applyNumberFormat="1" applyFont="1" applyFill="1" applyBorder="1" applyAlignment="1" applyProtection="1">
      <alignment horizontal="left" vertical="center"/>
      <protection hidden="1"/>
    </xf>
    <xf numFmtId="0" fontId="62" fillId="3" borderId="0" xfId="0" applyFont="1" applyFill="1" applyAlignment="1" applyProtection="1">
      <alignment horizontal="center" vertical="center"/>
      <protection hidden="1"/>
    </xf>
    <xf numFmtId="0" fontId="63" fillId="3" borderId="0" xfId="0" applyFont="1" applyFill="1" applyAlignment="1" applyProtection="1">
      <alignment horizontal="left" vertical="center"/>
      <protection hidden="1"/>
    </xf>
    <xf numFmtId="0" fontId="32" fillId="3" borderId="0" xfId="0" applyFont="1" applyFill="1" applyAlignment="1" applyProtection="1">
      <alignment horizontal="center" vertical="center"/>
      <protection hidden="1"/>
    </xf>
    <xf numFmtId="0" fontId="32" fillId="3" borderId="13" xfId="0" applyFont="1" applyFill="1" applyBorder="1" applyAlignment="1" applyProtection="1">
      <alignment horizontal="center" vertical="center"/>
      <protection hidden="1"/>
    </xf>
    <xf numFmtId="0" fontId="34" fillId="3" borderId="12" xfId="0" applyFont="1" applyFill="1" applyBorder="1" applyAlignment="1" applyProtection="1">
      <alignment vertical="center"/>
      <protection hidden="1"/>
    </xf>
    <xf numFmtId="0" fontId="34" fillId="3" borderId="13" xfId="0" applyFont="1" applyFill="1" applyBorder="1" applyAlignment="1" applyProtection="1">
      <alignment vertical="center"/>
      <protection hidden="1"/>
    </xf>
    <xf numFmtId="0" fontId="49" fillId="3" borderId="12" xfId="0" applyFont="1" applyFill="1" applyBorder="1" applyAlignment="1" applyProtection="1">
      <alignment vertical="center"/>
      <protection hidden="1"/>
    </xf>
    <xf numFmtId="0" fontId="49" fillId="3" borderId="13" xfId="0" applyFont="1" applyFill="1" applyBorder="1" applyAlignment="1" applyProtection="1">
      <alignment vertical="center"/>
      <protection hidden="1"/>
    </xf>
    <xf numFmtId="0" fontId="64" fillId="3" borderId="0" xfId="0" applyFont="1" applyFill="1" applyAlignment="1" applyProtection="1">
      <alignment horizontal="center" vertical="center"/>
      <protection hidden="1"/>
    </xf>
    <xf numFmtId="0" fontId="65" fillId="3" borderId="0" xfId="0" applyFont="1" applyFill="1" applyAlignment="1" applyProtection="1">
      <alignment horizontal="left" vertical="center" wrapText="1"/>
      <protection hidden="1"/>
    </xf>
    <xf numFmtId="3" fontId="64" fillId="3" borderId="0" xfId="0" applyNumberFormat="1" applyFont="1" applyFill="1" applyAlignment="1" applyProtection="1">
      <alignment horizontal="center" vertical="center"/>
      <protection hidden="1"/>
    </xf>
    <xf numFmtId="0" fontId="49" fillId="3" borderId="7" xfId="0" applyFont="1" applyFill="1" applyBorder="1" applyAlignment="1" applyProtection="1">
      <alignment vertical="center"/>
      <protection hidden="1"/>
    </xf>
    <xf numFmtId="0" fontId="66" fillId="3" borderId="8" xfId="0" applyFont="1" applyFill="1" applyBorder="1" applyAlignment="1" applyProtection="1">
      <alignment horizontal="center" vertical="center"/>
      <protection hidden="1"/>
    </xf>
    <xf numFmtId="0" fontId="64" fillId="3" borderId="8" xfId="0" applyFont="1" applyFill="1" applyBorder="1" applyAlignment="1" applyProtection="1">
      <alignment horizontal="center" vertical="center"/>
      <protection hidden="1"/>
    </xf>
    <xf numFmtId="0" fontId="49" fillId="3" borderId="9" xfId="0" applyFont="1" applyFill="1" applyBorder="1" applyAlignment="1" applyProtection="1">
      <alignment vertical="center"/>
      <protection hidden="1"/>
    </xf>
    <xf numFmtId="0" fontId="49" fillId="3" borderId="14" xfId="0" applyFont="1" applyFill="1" applyBorder="1" applyAlignment="1" applyProtection="1">
      <alignment vertical="center"/>
      <protection hidden="1"/>
    </xf>
    <xf numFmtId="0" fontId="33" fillId="3" borderId="15" xfId="0" applyFont="1" applyFill="1" applyBorder="1" applyAlignment="1" applyProtection="1">
      <alignment horizontal="left" vertical="center"/>
      <protection hidden="1"/>
    </xf>
    <xf numFmtId="0" fontId="49" fillId="3" borderId="16" xfId="0" applyFont="1" applyFill="1" applyBorder="1" applyAlignment="1" applyProtection="1">
      <alignment vertical="center"/>
      <protection hidden="1"/>
    </xf>
    <xf numFmtId="0" fontId="50" fillId="3" borderId="0" xfId="0" applyFont="1" applyFill="1" applyAlignment="1" applyProtection="1">
      <alignment horizontal="left" vertical="center"/>
      <protection hidden="1"/>
    </xf>
    <xf numFmtId="0" fontId="50" fillId="3" borderId="0" xfId="0" applyFont="1" applyFill="1" applyAlignment="1" applyProtection="1">
      <alignment horizontal="center" vertical="center"/>
      <protection hidden="1"/>
    </xf>
    <xf numFmtId="0" fontId="50" fillId="3" borderId="0" xfId="0" applyFont="1" applyFill="1" applyAlignment="1" applyProtection="1">
      <alignment horizontal="center" vertical="center" wrapText="1"/>
      <protection hidden="1"/>
    </xf>
    <xf numFmtId="0" fontId="67" fillId="3" borderId="0" xfId="0" applyFont="1" applyFill="1" applyAlignment="1" applyProtection="1">
      <alignment vertical="center"/>
      <protection hidden="1"/>
    </xf>
    <xf numFmtId="0" fontId="67" fillId="3" borderId="0" xfId="0" applyFont="1" applyFill="1" applyAlignment="1" applyProtection="1">
      <alignment horizontal="center" vertical="center"/>
      <protection hidden="1"/>
    </xf>
    <xf numFmtId="0" fontId="43" fillId="3" borderId="0" xfId="0" applyFont="1" applyFill="1" applyAlignment="1" applyProtection="1">
      <alignment vertical="center"/>
      <protection hidden="1"/>
    </xf>
    <xf numFmtId="0" fontId="33" fillId="3" borderId="3" xfId="0" applyFont="1" applyFill="1" applyBorder="1" applyAlignment="1" applyProtection="1">
      <alignment horizontal="center" vertical="center"/>
      <protection hidden="1"/>
    </xf>
    <xf numFmtId="0" fontId="68" fillId="3" borderId="0" xfId="0" applyFont="1" applyFill="1" applyAlignment="1" applyProtection="1">
      <alignment vertical="center"/>
      <protection hidden="1"/>
    </xf>
    <xf numFmtId="0" fontId="68" fillId="3" borderId="0" xfId="0" applyFont="1" applyFill="1" applyAlignment="1" applyProtection="1">
      <alignment horizontal="center" vertical="center"/>
      <protection hidden="1"/>
    </xf>
    <xf numFmtId="0" fontId="69" fillId="4" borderId="0" xfId="0" applyFont="1" applyFill="1" applyAlignment="1" applyProtection="1">
      <alignment vertical="center"/>
      <protection hidden="1"/>
    </xf>
    <xf numFmtId="0" fontId="70" fillId="4" borderId="0" xfId="0" applyFont="1" applyFill="1" applyAlignment="1" applyProtection="1">
      <alignment horizontal="center" vertical="center" wrapText="1"/>
      <protection hidden="1"/>
    </xf>
    <xf numFmtId="0" fontId="71" fillId="4" borderId="0" xfId="0" applyFont="1" applyFill="1" applyAlignment="1" applyProtection="1">
      <alignment vertical="center"/>
      <protection hidden="1"/>
    </xf>
    <xf numFmtId="0" fontId="36" fillId="4" borderId="0" xfId="0" applyFont="1" applyFill="1" applyAlignment="1" applyProtection="1">
      <alignment horizontal="left" vertical="center"/>
      <protection hidden="1"/>
    </xf>
    <xf numFmtId="0" fontId="49" fillId="4" borderId="0" xfId="0" applyFont="1" applyFill="1" applyAlignment="1" applyProtection="1">
      <alignment horizontal="center" vertical="center"/>
      <protection hidden="1"/>
    </xf>
    <xf numFmtId="0" fontId="72" fillId="3" borderId="0" xfId="0" applyFont="1" applyFill="1" applyAlignment="1" applyProtection="1">
      <alignment horizontal="right" vertical="center"/>
      <protection hidden="1"/>
    </xf>
    <xf numFmtId="166" fontId="62" fillId="3" borderId="19" xfId="0" applyNumberFormat="1" applyFont="1" applyFill="1" applyBorder="1" applyAlignment="1" applyProtection="1">
      <alignment vertical="center"/>
      <protection hidden="1"/>
    </xf>
    <xf numFmtId="0" fontId="61" fillId="3" borderId="19" xfId="0" applyFont="1" applyFill="1" applyBorder="1" applyAlignment="1" applyProtection="1">
      <alignment horizontal="left" vertical="center"/>
      <protection hidden="1"/>
    </xf>
    <xf numFmtId="0" fontId="67" fillId="3" borderId="0" xfId="0" applyFont="1" applyFill="1" applyAlignment="1" applyProtection="1">
      <alignment vertical="center" wrapText="1"/>
      <protection hidden="1"/>
    </xf>
    <xf numFmtId="0" fontId="67" fillId="3" borderId="11" xfId="0" applyFont="1" applyFill="1" applyBorder="1" applyAlignment="1" applyProtection="1">
      <alignment vertical="center" wrapText="1"/>
      <protection hidden="1"/>
    </xf>
    <xf numFmtId="0" fontId="63" fillId="3" borderId="0" xfId="0" applyFont="1" applyFill="1" applyAlignment="1" applyProtection="1">
      <alignment vertical="center"/>
      <protection hidden="1"/>
    </xf>
    <xf numFmtId="0" fontId="33" fillId="3" borderId="8" xfId="0" applyFont="1" applyFill="1" applyBorder="1" applyAlignment="1" applyProtection="1">
      <alignment horizontal="left" vertical="center"/>
      <protection hidden="1"/>
    </xf>
    <xf numFmtId="0" fontId="73" fillId="4" borderId="0" xfId="0" applyFont="1" applyFill="1" applyAlignment="1" applyProtection="1">
      <alignment vertical="center"/>
      <protection hidden="1"/>
    </xf>
    <xf numFmtId="0" fontId="74" fillId="4" borderId="0" xfId="0" applyFont="1" applyFill="1" applyAlignment="1" applyProtection="1">
      <alignment horizontal="center" vertical="center" wrapText="1"/>
      <protection hidden="1"/>
    </xf>
    <xf numFmtId="0" fontId="75" fillId="4" borderId="0" xfId="0" applyFont="1" applyFill="1" applyAlignment="1" applyProtection="1">
      <alignment vertical="center"/>
      <protection hidden="1"/>
    </xf>
    <xf numFmtId="0" fontId="76" fillId="4" borderId="0" xfId="0" applyFont="1" applyFill="1" applyAlignment="1" applyProtection="1">
      <alignment vertical="center"/>
      <protection hidden="1"/>
    </xf>
    <xf numFmtId="0" fontId="76" fillId="4" borderId="0" xfId="0" applyFont="1" applyFill="1" applyAlignment="1" applyProtection="1">
      <alignment horizontal="left" vertical="center"/>
      <protection hidden="1"/>
    </xf>
    <xf numFmtId="0" fontId="62" fillId="3" borderId="13" xfId="0" applyFont="1" applyFill="1" applyBorder="1" applyAlignment="1" applyProtection="1">
      <alignment horizontal="left" vertical="center"/>
      <protection hidden="1"/>
    </xf>
    <xf numFmtId="3" fontId="64" fillId="3" borderId="8" xfId="0" applyNumberFormat="1" applyFont="1" applyFill="1" applyBorder="1" applyAlignment="1" applyProtection="1">
      <alignment horizontal="center" vertical="center"/>
      <protection hidden="1"/>
    </xf>
    <xf numFmtId="0" fontId="49" fillId="3" borderId="12" xfId="0" applyFont="1" applyFill="1" applyBorder="1" applyAlignment="1" applyProtection="1">
      <alignment horizontal="center" vertical="center"/>
      <protection hidden="1"/>
    </xf>
    <xf numFmtId="0" fontId="49" fillId="3" borderId="13" xfId="0" applyFont="1" applyFill="1" applyBorder="1" applyAlignment="1" applyProtection="1">
      <alignment horizontal="center" vertical="center"/>
      <protection hidden="1"/>
    </xf>
    <xf numFmtId="0" fontId="33" fillId="3" borderId="36" xfId="0" applyFont="1" applyFill="1" applyBorder="1" applyAlignment="1" applyProtection="1">
      <alignment vertical="center"/>
      <protection hidden="1"/>
    </xf>
    <xf numFmtId="0" fontId="35" fillId="3" borderId="0" xfId="0" applyFont="1" applyFill="1" applyAlignment="1" applyProtection="1">
      <alignment vertical="center"/>
      <protection locked="0" hidden="1"/>
    </xf>
    <xf numFmtId="0" fontId="77" fillId="3" borderId="0" xfId="1" applyNumberFormat="1" applyFont="1" applyFill="1" applyBorder="1" applyAlignment="1" applyProtection="1">
      <alignment vertical="center"/>
      <protection locked="0" hidden="1"/>
    </xf>
    <xf numFmtId="166" fontId="35" fillId="3" borderId="19" xfId="0" applyNumberFormat="1" applyFont="1" applyFill="1" applyBorder="1" applyAlignment="1" applyProtection="1">
      <alignment vertical="center"/>
      <protection locked="0" hidden="1"/>
    </xf>
    <xf numFmtId="0" fontId="35" fillId="3" borderId="19" xfId="0" quotePrefix="1" applyFont="1" applyFill="1" applyBorder="1" applyAlignment="1" applyProtection="1">
      <alignment vertical="center"/>
      <protection locked="0" hidden="1"/>
    </xf>
    <xf numFmtId="0" fontId="49" fillId="3" borderId="20" xfId="0" applyFont="1" applyFill="1" applyBorder="1" applyAlignment="1" applyProtection="1">
      <alignment vertical="center"/>
      <protection hidden="1"/>
    </xf>
    <xf numFmtId="0" fontId="0" fillId="20" borderId="0" xfId="0" applyFill="1" applyProtection="1">
      <protection hidden="1"/>
    </xf>
    <xf numFmtId="0" fontId="50" fillId="20" borderId="0" xfId="0" applyFont="1" applyFill="1"/>
    <xf numFmtId="0" fontId="35" fillId="3" borderId="0" xfId="0" applyFont="1" applyFill="1" applyAlignment="1" applyProtection="1">
      <alignment vertical="center"/>
      <protection hidden="1"/>
    </xf>
    <xf numFmtId="0" fontId="35" fillId="3" borderId="19" xfId="0" applyFont="1" applyFill="1" applyBorder="1" applyAlignment="1" applyProtection="1">
      <alignment vertical="center"/>
      <protection hidden="1"/>
    </xf>
    <xf numFmtId="0" fontId="69" fillId="3" borderId="0" xfId="0" applyFont="1" applyFill="1" applyAlignment="1" applyProtection="1">
      <alignment vertical="center"/>
      <protection hidden="1"/>
    </xf>
    <xf numFmtId="0" fontId="78" fillId="3" borderId="0" xfId="0" applyFont="1" applyFill="1" applyAlignment="1" applyProtection="1">
      <alignment vertical="center"/>
      <protection hidden="1"/>
    </xf>
    <xf numFmtId="0" fontId="79" fillId="3" borderId="0" xfId="0" applyFont="1" applyFill="1" applyAlignment="1" applyProtection="1">
      <alignment horizontal="center" vertical="center" wrapText="1"/>
      <protection hidden="1"/>
    </xf>
    <xf numFmtId="0" fontId="37" fillId="3" borderId="0" xfId="0" applyFont="1" applyFill="1" applyAlignment="1" applyProtection="1">
      <alignment vertical="center"/>
      <protection hidden="1"/>
    </xf>
    <xf numFmtId="0" fontId="34" fillId="3" borderId="0" xfId="0" applyFont="1" applyFill="1" applyAlignment="1" applyProtection="1">
      <alignment vertical="center"/>
      <protection hidden="1"/>
    </xf>
    <xf numFmtId="0" fontId="78" fillId="3" borderId="0" xfId="0" applyFont="1" applyFill="1" applyAlignment="1" applyProtection="1">
      <alignment vertical="justify"/>
      <protection hidden="1"/>
    </xf>
    <xf numFmtId="0" fontId="59" fillId="3" borderId="0" xfId="0" applyFont="1" applyFill="1" applyAlignment="1" applyProtection="1">
      <alignment vertical="center"/>
      <protection hidden="1"/>
    </xf>
    <xf numFmtId="0" fontId="36" fillId="3" borderId="0" xfId="0" applyFont="1" applyFill="1" applyAlignment="1" applyProtection="1">
      <alignment vertical="center"/>
      <protection hidden="1"/>
    </xf>
    <xf numFmtId="0" fontId="23" fillId="3" borderId="0" xfId="0" applyFont="1" applyFill="1" applyAlignment="1" applyProtection="1">
      <alignment vertical="top"/>
      <protection hidden="1"/>
    </xf>
    <xf numFmtId="0" fontId="0" fillId="20" borderId="0" xfId="0" applyFill="1"/>
    <xf numFmtId="0" fontId="77" fillId="3" borderId="0" xfId="1" applyNumberFormat="1" applyFont="1" applyFill="1" applyBorder="1" applyAlignment="1" applyProtection="1">
      <alignment vertical="center"/>
      <protection hidden="1"/>
    </xf>
    <xf numFmtId="166" fontId="35" fillId="3" borderId="0" xfId="0" applyNumberFormat="1" applyFont="1" applyFill="1" applyAlignment="1" applyProtection="1">
      <alignment vertical="center"/>
      <protection hidden="1"/>
    </xf>
    <xf numFmtId="165" fontId="83" fillId="3" borderId="21" xfId="0" applyNumberFormat="1" applyFont="1" applyFill="1" applyBorder="1" applyAlignment="1" applyProtection="1">
      <alignment vertical="center"/>
      <protection hidden="1"/>
    </xf>
    <xf numFmtId="165" fontId="83" fillId="3" borderId="0" xfId="0" applyNumberFormat="1" applyFont="1" applyFill="1" applyAlignment="1" applyProtection="1">
      <alignment vertical="center"/>
      <protection hidden="1"/>
    </xf>
    <xf numFmtId="0" fontId="0" fillId="0" borderId="0" xfId="0" applyAlignment="1">
      <alignment vertical="center"/>
    </xf>
    <xf numFmtId="0" fontId="0" fillId="0" borderId="0" xfId="0" applyAlignment="1">
      <alignment wrapText="1"/>
    </xf>
    <xf numFmtId="0" fontId="34" fillId="4" borderId="0" xfId="0" applyFont="1" applyFill="1" applyProtection="1">
      <protection hidden="1"/>
    </xf>
    <xf numFmtId="0" fontId="34" fillId="4" borderId="0" xfId="0" applyFont="1" applyFill="1" applyAlignment="1" applyProtection="1">
      <alignment horizontal="left" vertical="top"/>
      <protection hidden="1"/>
    </xf>
    <xf numFmtId="0" fontId="0" fillId="28" borderId="1" xfId="0" applyFill="1" applyBorder="1"/>
    <xf numFmtId="0" fontId="0" fillId="28" borderId="0" xfId="0" applyFill="1"/>
    <xf numFmtId="0" fontId="0" fillId="5" borderId="0" xfId="0" applyFill="1"/>
    <xf numFmtId="0" fontId="37" fillId="5" borderId="0" xfId="0" applyFont="1" applyFill="1"/>
    <xf numFmtId="0" fontId="45" fillId="3" borderId="0" xfId="0" applyFont="1" applyFill="1"/>
    <xf numFmtId="0" fontId="33" fillId="3" borderId="0" xfId="0" applyFont="1" applyFill="1" applyAlignment="1" applyProtection="1">
      <alignment horizontal="left" vertical="center" wrapText="1"/>
      <protection hidden="1"/>
    </xf>
    <xf numFmtId="0" fontId="84" fillId="3" borderId="0" xfId="0" applyFont="1" applyFill="1" applyAlignment="1" applyProtection="1">
      <alignment horizontal="center" vertical="center" wrapText="1"/>
      <protection hidden="1"/>
    </xf>
    <xf numFmtId="0" fontId="81" fillId="3" borderId="0" xfId="0" applyFont="1" applyFill="1" applyAlignment="1" applyProtection="1">
      <alignment horizontal="left" vertical="center"/>
      <protection hidden="1"/>
    </xf>
    <xf numFmtId="0" fontId="31" fillId="3" borderId="0" xfId="0" applyFont="1" applyFill="1" applyAlignment="1" applyProtection="1">
      <alignment vertical="center" wrapText="1"/>
      <protection hidden="1"/>
    </xf>
    <xf numFmtId="0" fontId="33" fillId="3" borderId="9" xfId="0" applyFont="1" applyFill="1" applyBorder="1" applyProtection="1">
      <protection hidden="1"/>
    </xf>
    <xf numFmtId="0" fontId="45" fillId="20" borderId="1" xfId="0" applyFont="1" applyFill="1" applyBorder="1" applyAlignment="1" applyProtection="1">
      <alignment wrapText="1"/>
      <protection hidden="1"/>
    </xf>
    <xf numFmtId="0" fontId="0" fillId="20" borderId="1" xfId="0" applyFill="1" applyBorder="1" applyAlignment="1" applyProtection="1">
      <alignment vertical="center" wrapText="1"/>
      <protection hidden="1"/>
    </xf>
    <xf numFmtId="0" fontId="45" fillId="20" borderId="1" xfId="0" applyFont="1" applyFill="1" applyBorder="1" applyAlignment="1" applyProtection="1">
      <alignment horizontal="left" vertical="center" wrapText="1"/>
      <protection hidden="1"/>
    </xf>
    <xf numFmtId="0" fontId="0" fillId="20" borderId="1" xfId="0" applyFill="1" applyBorder="1" applyAlignment="1">
      <alignment horizontal="center" vertical="center"/>
    </xf>
    <xf numFmtId="0" fontId="45" fillId="20" borderId="1" xfId="0" applyFont="1" applyFill="1" applyBorder="1" applyAlignment="1" applyProtection="1">
      <alignment vertical="center"/>
      <protection hidden="1"/>
    </xf>
    <xf numFmtId="0" fontId="45" fillId="20" borderId="1" xfId="0" applyFont="1" applyFill="1" applyBorder="1" applyAlignment="1" applyProtection="1">
      <alignment horizontal="center" vertical="center"/>
      <protection hidden="1"/>
    </xf>
    <xf numFmtId="0" fontId="19" fillId="20" borderId="1" xfId="0" applyFont="1" applyFill="1" applyBorder="1" applyAlignment="1" applyProtection="1">
      <alignment horizontal="left" vertical="center" wrapText="1"/>
      <protection hidden="1"/>
    </xf>
    <xf numFmtId="0" fontId="32" fillId="3" borderId="0" xfId="0" applyFont="1" applyFill="1" applyAlignment="1" applyProtection="1">
      <alignment horizontal="justify" vertical="top" wrapText="1"/>
      <protection hidden="1"/>
    </xf>
    <xf numFmtId="0" fontId="70" fillId="3" borderId="0" xfId="0" applyFont="1" applyFill="1" applyAlignment="1" applyProtection="1">
      <alignment horizontal="center" vertical="center" wrapText="1"/>
      <protection hidden="1"/>
    </xf>
    <xf numFmtId="0" fontId="35" fillId="3" borderId="19" xfId="0" applyFont="1" applyFill="1" applyBorder="1" applyAlignment="1" applyProtection="1">
      <alignment horizontal="center" vertical="center"/>
      <protection hidden="1"/>
    </xf>
    <xf numFmtId="0" fontId="43" fillId="3" borderId="0" xfId="0" applyFont="1" applyFill="1" applyAlignment="1" applyProtection="1">
      <alignment vertical="center"/>
      <protection locked="0" hidden="1"/>
    </xf>
    <xf numFmtId="0" fontId="45" fillId="22" borderId="1" xfId="0" applyFont="1" applyFill="1" applyBorder="1" applyAlignment="1" applyProtection="1">
      <alignment horizontal="left" vertical="center" wrapText="1"/>
      <protection hidden="1"/>
    </xf>
    <xf numFmtId="0" fontId="45" fillId="14" borderId="1" xfId="0" applyFont="1" applyFill="1" applyBorder="1" applyAlignment="1" applyProtection="1">
      <alignment wrapText="1"/>
      <protection hidden="1"/>
    </xf>
    <xf numFmtId="0" fontId="45" fillId="29" borderId="1" xfId="0" applyFont="1" applyFill="1" applyBorder="1" applyAlignment="1" applyProtection="1">
      <alignment wrapText="1"/>
      <protection hidden="1"/>
    </xf>
    <xf numFmtId="0" fontId="45" fillId="0" borderId="1" xfId="0" applyFont="1" applyBorder="1" applyAlignment="1" applyProtection="1">
      <alignment horizontal="center" vertical="center" wrapText="1"/>
      <protection hidden="1"/>
    </xf>
    <xf numFmtId="0" fontId="45" fillId="30" borderId="1" xfId="0" applyFont="1" applyFill="1" applyBorder="1" applyAlignment="1" applyProtection="1">
      <alignment horizontal="center" vertical="center" wrapText="1"/>
      <protection hidden="1"/>
    </xf>
    <xf numFmtId="0" fontId="45" fillId="20" borderId="1" xfId="0" applyFont="1" applyFill="1" applyBorder="1" applyAlignment="1" applyProtection="1">
      <alignment vertical="center" wrapText="1"/>
      <protection hidden="1"/>
    </xf>
    <xf numFmtId="0" fontId="0" fillId="12" borderId="1" xfId="0" applyFill="1" applyBorder="1" applyAlignment="1" applyProtection="1">
      <alignment vertical="center" wrapText="1"/>
      <protection hidden="1"/>
    </xf>
    <xf numFmtId="0" fontId="0" fillId="12" borderId="4" xfId="0" applyFill="1" applyBorder="1" applyAlignment="1" applyProtection="1">
      <alignment vertical="center" wrapText="1"/>
      <protection hidden="1"/>
    </xf>
    <xf numFmtId="0" fontId="45" fillId="12" borderId="4" xfId="0" applyFont="1" applyFill="1" applyBorder="1" applyAlignment="1" applyProtection="1">
      <alignment vertical="top" wrapText="1"/>
      <protection hidden="1"/>
    </xf>
    <xf numFmtId="0" fontId="45" fillId="12" borderId="1" xfId="0" applyFont="1" applyFill="1" applyBorder="1" applyAlignment="1" applyProtection="1">
      <alignment horizontal="left" vertical="center" wrapText="1"/>
      <protection hidden="1"/>
    </xf>
    <xf numFmtId="0" fontId="45" fillId="12" borderId="4" xfId="0" applyFont="1" applyFill="1" applyBorder="1" applyAlignment="1" applyProtection="1">
      <alignment horizontal="left" vertical="center" wrapText="1"/>
      <protection hidden="1"/>
    </xf>
    <xf numFmtId="0" fontId="45" fillId="31" borderId="1" xfId="0" applyFont="1" applyFill="1" applyBorder="1" applyAlignment="1" applyProtection="1">
      <alignment vertical="top" wrapText="1"/>
      <protection hidden="1"/>
    </xf>
    <xf numFmtId="0" fontId="45" fillId="32" borderId="1" xfId="0" applyFont="1" applyFill="1" applyBorder="1" applyAlignment="1" applyProtection="1">
      <alignment vertical="top" wrapText="1"/>
      <protection hidden="1"/>
    </xf>
    <xf numFmtId="0" fontId="45" fillId="32" borderId="1" xfId="0" applyFont="1" applyFill="1" applyBorder="1" applyAlignment="1" applyProtection="1">
      <alignment horizontal="center" vertical="center" wrapText="1"/>
      <protection hidden="1"/>
    </xf>
    <xf numFmtId="0" fontId="45" fillId="33" borderId="1" xfId="0" applyFont="1" applyFill="1" applyBorder="1" applyAlignment="1" applyProtection="1">
      <alignment horizontal="center" vertical="center" wrapText="1"/>
      <protection hidden="1"/>
    </xf>
    <xf numFmtId="0" fontId="45" fillId="33" borderId="1" xfId="0" applyFont="1" applyFill="1" applyBorder="1" applyAlignment="1" applyProtection="1">
      <alignment vertical="top" wrapText="1"/>
      <protection hidden="1"/>
    </xf>
    <xf numFmtId="0" fontId="45" fillId="34" borderId="1" xfId="0" applyFont="1" applyFill="1" applyBorder="1" applyAlignment="1" applyProtection="1">
      <alignment wrapText="1"/>
      <protection hidden="1"/>
    </xf>
    <xf numFmtId="0" fontId="45" fillId="34" borderId="1" xfId="0" applyFont="1" applyFill="1" applyBorder="1" applyAlignment="1" applyProtection="1">
      <alignment horizontal="center" vertical="center" wrapText="1"/>
      <protection hidden="1"/>
    </xf>
    <xf numFmtId="0" fontId="45" fillId="34" borderId="1" xfId="0" applyFont="1" applyFill="1" applyBorder="1" applyAlignment="1" applyProtection="1">
      <alignment vertical="top" wrapText="1"/>
      <protection hidden="1"/>
    </xf>
    <xf numFmtId="0" fontId="45" fillId="19" borderId="1" xfId="0" applyFont="1" applyFill="1" applyBorder="1" applyAlignment="1" applyProtection="1">
      <alignment vertical="top" wrapText="1"/>
      <protection hidden="1"/>
    </xf>
    <xf numFmtId="0" fontId="45" fillId="19" borderId="1" xfId="0" applyFont="1" applyFill="1" applyBorder="1" applyAlignment="1" applyProtection="1">
      <alignment horizontal="left" vertical="center" wrapText="1"/>
      <protection hidden="1"/>
    </xf>
    <xf numFmtId="0" fontId="45" fillId="31" borderId="1" xfId="0" applyFont="1" applyFill="1" applyBorder="1" applyAlignment="1" applyProtection="1">
      <alignment horizontal="left" vertical="center" wrapText="1"/>
      <protection hidden="1"/>
    </xf>
    <xf numFmtId="0" fontId="45" fillId="31" borderId="4" xfId="0" applyFont="1" applyFill="1" applyBorder="1" applyAlignment="1" applyProtection="1">
      <alignment horizontal="left" vertical="center" wrapText="1"/>
      <protection hidden="1"/>
    </xf>
    <xf numFmtId="0" fontId="45" fillId="31" borderId="1" xfId="0" applyFont="1" applyFill="1" applyBorder="1" applyAlignment="1" applyProtection="1">
      <alignment wrapText="1"/>
      <protection hidden="1"/>
    </xf>
    <xf numFmtId="0" fontId="19" fillId="31" borderId="1" xfId="0" applyFont="1" applyFill="1" applyBorder="1" applyAlignment="1" applyProtection="1">
      <alignment horizontal="justify" vertical="center" wrapText="1"/>
      <protection hidden="1"/>
    </xf>
    <xf numFmtId="0" fontId="0" fillId="31" borderId="1" xfId="0" applyFill="1" applyBorder="1" applyAlignment="1" applyProtection="1">
      <alignment vertical="center" wrapText="1"/>
      <protection hidden="1"/>
    </xf>
    <xf numFmtId="0" fontId="45" fillId="31" borderId="4" xfId="0" applyFont="1" applyFill="1" applyBorder="1" applyAlignment="1" applyProtection="1">
      <alignment wrapText="1"/>
      <protection hidden="1"/>
    </xf>
    <xf numFmtId="0" fontId="0" fillId="31" borderId="4" xfId="0" applyFill="1" applyBorder="1" applyAlignment="1" applyProtection="1">
      <alignment vertical="center" wrapText="1"/>
      <protection hidden="1"/>
    </xf>
    <xf numFmtId="0" fontId="19" fillId="29" borderId="1" xfId="0" applyFont="1" applyFill="1" applyBorder="1" applyAlignment="1" applyProtection="1">
      <alignment horizontal="justify" vertical="center" wrapText="1"/>
      <protection hidden="1"/>
    </xf>
    <xf numFmtId="0" fontId="45" fillId="29" borderId="1" xfId="0" applyFont="1" applyFill="1" applyBorder="1" applyAlignment="1" applyProtection="1">
      <alignment horizontal="left" vertical="center" wrapText="1"/>
      <protection hidden="1"/>
    </xf>
    <xf numFmtId="0" fontId="19" fillId="19" borderId="1" xfId="0" applyFont="1" applyFill="1" applyBorder="1" applyAlignment="1" applyProtection="1">
      <alignment horizontal="justify" vertical="center" wrapText="1"/>
      <protection hidden="1"/>
    </xf>
    <xf numFmtId="0" fontId="45" fillId="14" borderId="1" xfId="0" applyFont="1" applyFill="1" applyBorder="1" applyAlignment="1" applyProtection="1">
      <alignment horizontal="left" vertical="center" wrapText="1"/>
      <protection hidden="1"/>
    </xf>
    <xf numFmtId="0" fontId="0" fillId="3" borderId="0" xfId="0" applyFill="1" applyProtection="1">
      <protection locked="0" hidden="1"/>
    </xf>
    <xf numFmtId="0" fontId="0" fillId="4" borderId="0" xfId="0" applyFill="1" applyProtection="1">
      <protection locked="0" hidden="1"/>
    </xf>
    <xf numFmtId="0" fontId="31" fillId="3" borderId="0" xfId="0" applyFont="1" applyFill="1" applyProtection="1">
      <protection locked="0" hidden="1"/>
    </xf>
    <xf numFmtId="0" fontId="31" fillId="4" borderId="0" xfId="0" applyFont="1" applyFill="1" applyProtection="1">
      <protection locked="0" hidden="1"/>
    </xf>
    <xf numFmtId="167" fontId="27" fillId="0" borderId="1" xfId="3" applyNumberFormat="1" applyFont="1" applyBorder="1" applyAlignment="1">
      <alignment horizontal="right" vertical="center"/>
    </xf>
    <xf numFmtId="0" fontId="45" fillId="35" borderId="0" xfId="0" applyFont="1" applyFill="1" applyAlignment="1" applyProtection="1">
      <alignment wrapText="1"/>
      <protection hidden="1"/>
    </xf>
    <xf numFmtId="0" fontId="45" fillId="35" borderId="1" xfId="0" applyFont="1" applyFill="1" applyBorder="1" applyAlignment="1" applyProtection="1">
      <alignment horizontal="center" vertical="center" wrapText="1"/>
      <protection hidden="1"/>
    </xf>
    <xf numFmtId="0" fontId="33" fillId="0" borderId="0" xfId="0" applyFont="1" applyAlignment="1" applyProtection="1">
      <alignment vertical="center"/>
      <protection hidden="1"/>
    </xf>
    <xf numFmtId="0" fontId="33" fillId="0" borderId="0" xfId="0" applyFont="1" applyAlignment="1">
      <alignment vertical="center"/>
    </xf>
    <xf numFmtId="165" fontId="83" fillId="3" borderId="22" xfId="0" applyNumberFormat="1" applyFont="1" applyFill="1" applyBorder="1" applyAlignment="1" applyProtection="1">
      <alignment vertical="center"/>
      <protection hidden="1"/>
    </xf>
    <xf numFmtId="0" fontId="33" fillId="3" borderId="8" xfId="0" applyFont="1" applyFill="1" applyBorder="1" applyAlignment="1" applyProtection="1">
      <alignment horizontal="left" vertical="center" wrapText="1"/>
      <protection hidden="1"/>
    </xf>
    <xf numFmtId="0" fontId="34" fillId="3" borderId="1" xfId="0" applyFont="1" applyFill="1" applyBorder="1" applyAlignment="1" applyProtection="1">
      <alignment wrapText="1"/>
      <protection hidden="1"/>
    </xf>
    <xf numFmtId="0" fontId="85" fillId="0" borderId="1" xfId="0" applyFont="1" applyBorder="1" applyAlignment="1" applyProtection="1">
      <alignment horizontal="justify" vertical="center" wrapText="1"/>
      <protection hidden="1"/>
    </xf>
    <xf numFmtId="0" fontId="33" fillId="3" borderId="0" xfId="0" applyFont="1" applyFill="1" applyAlignment="1" applyProtection="1">
      <alignment horizontal="left" vertical="top" wrapText="1"/>
      <protection hidden="1"/>
    </xf>
    <xf numFmtId="0" fontId="32" fillId="3" borderId="0" xfId="0" applyFont="1" applyFill="1" applyAlignment="1" applyProtection="1">
      <alignment vertical="top"/>
      <protection hidden="1"/>
    </xf>
    <xf numFmtId="0" fontId="51" fillId="3" borderId="0" xfId="0" applyFont="1" applyFill="1" applyAlignment="1" applyProtection="1">
      <alignment vertical="top"/>
      <protection hidden="1"/>
    </xf>
    <xf numFmtId="0" fontId="0" fillId="3" borderId="0" xfId="0" applyFill="1" applyAlignment="1" applyProtection="1">
      <alignment vertical="top"/>
      <protection hidden="1"/>
    </xf>
    <xf numFmtId="0" fontId="35" fillId="3" borderId="0" xfId="0" applyFont="1" applyFill="1" applyAlignment="1" applyProtection="1">
      <alignment horizontal="center" vertical="top"/>
      <protection hidden="1"/>
    </xf>
    <xf numFmtId="0" fontId="32" fillId="3" borderId="0" xfId="0" applyFont="1" applyFill="1" applyAlignment="1" applyProtection="1">
      <alignment horizontal="left" vertical="top"/>
      <protection hidden="1"/>
    </xf>
    <xf numFmtId="0" fontId="35" fillId="3" borderId="1" xfId="0" applyFont="1" applyFill="1" applyBorder="1" applyAlignment="1" applyProtection="1">
      <alignment horizontal="center" vertical="top"/>
      <protection locked="0" hidden="1"/>
    </xf>
    <xf numFmtId="0" fontId="84" fillId="3" borderId="0" xfId="0" applyFont="1" applyFill="1" applyAlignment="1" applyProtection="1">
      <alignment vertical="top"/>
      <protection hidden="1"/>
    </xf>
    <xf numFmtId="0" fontId="86" fillId="3" borderId="0" xfId="0" applyFont="1" applyFill="1" applyAlignment="1" applyProtection="1">
      <alignment horizontal="left" vertical="top"/>
      <protection hidden="1"/>
    </xf>
    <xf numFmtId="0" fontId="86" fillId="3" borderId="0" xfId="0" applyFont="1" applyFill="1" applyAlignment="1" applyProtection="1">
      <alignment vertical="top"/>
      <protection hidden="1"/>
    </xf>
    <xf numFmtId="0" fontId="33" fillId="3" borderId="0" xfId="0" quotePrefix="1" applyFont="1" applyFill="1" applyAlignment="1" applyProtection="1">
      <alignment vertical="top"/>
      <protection hidden="1"/>
    </xf>
    <xf numFmtId="0" fontId="35" fillId="3" borderId="0" xfId="0" applyFont="1" applyFill="1" applyAlignment="1" applyProtection="1">
      <alignment horizontal="center" vertical="top"/>
      <protection locked="0" hidden="1"/>
    </xf>
    <xf numFmtId="49" fontId="35" fillId="3" borderId="0" xfId="0" applyNumberFormat="1" applyFont="1" applyFill="1" applyAlignment="1" applyProtection="1">
      <alignment horizontal="center" vertical="center"/>
      <protection locked="0" hidden="1"/>
    </xf>
    <xf numFmtId="0" fontId="0" fillId="3" borderId="13" xfId="0" applyFill="1" applyBorder="1" applyAlignment="1" applyProtection="1">
      <alignment vertical="top"/>
      <protection hidden="1"/>
    </xf>
    <xf numFmtId="0" fontId="45" fillId="9" borderId="5" xfId="0" applyFont="1" applyFill="1" applyBorder="1" applyAlignment="1" applyProtection="1">
      <alignment horizontal="center" wrapText="1"/>
      <protection hidden="1"/>
    </xf>
    <xf numFmtId="0" fontId="45" fillId="36" borderId="1" xfId="0" applyFont="1" applyFill="1" applyBorder="1" applyAlignment="1" applyProtection="1">
      <alignment wrapText="1"/>
      <protection hidden="1"/>
    </xf>
    <xf numFmtId="0" fontId="33" fillId="3" borderId="14" xfId="0" applyFont="1" applyFill="1" applyBorder="1" applyProtection="1">
      <protection hidden="1"/>
    </xf>
    <xf numFmtId="0" fontId="33" fillId="3" borderId="16" xfId="0" applyFont="1" applyFill="1" applyBorder="1" applyAlignment="1" applyProtection="1">
      <alignment horizontal="left" vertical="center" wrapText="1"/>
      <protection hidden="1"/>
    </xf>
    <xf numFmtId="49" fontId="35" fillId="3" borderId="8" xfId="0" applyNumberFormat="1" applyFont="1" applyFill="1" applyBorder="1" applyAlignment="1" applyProtection="1">
      <alignment horizontal="center" vertical="center"/>
      <protection hidden="1"/>
    </xf>
    <xf numFmtId="49" fontId="32" fillId="3" borderId="8" xfId="0" applyNumberFormat="1" applyFont="1" applyFill="1" applyBorder="1" applyAlignment="1" applyProtection="1">
      <alignment horizontal="left" vertical="center"/>
      <protection hidden="1"/>
    </xf>
    <xf numFmtId="0" fontId="45" fillId="37" borderId="1" xfId="0" applyFont="1" applyFill="1" applyBorder="1" applyAlignment="1" applyProtection="1">
      <alignment wrapText="1"/>
      <protection hidden="1"/>
    </xf>
    <xf numFmtId="0" fontId="35" fillId="3" borderId="1" xfId="0" applyFont="1" applyFill="1" applyBorder="1" applyAlignment="1" applyProtection="1">
      <alignment horizontal="center" vertical="center"/>
      <protection locked="0"/>
    </xf>
    <xf numFmtId="0" fontId="35" fillId="3" borderId="23" xfId="0" applyFont="1" applyFill="1" applyBorder="1" applyAlignment="1" applyProtection="1">
      <alignment horizontal="center" vertical="center"/>
      <protection locked="0"/>
    </xf>
    <xf numFmtId="0" fontId="35" fillId="3" borderId="1" xfId="0" applyFont="1" applyFill="1" applyBorder="1" applyAlignment="1" applyProtection="1">
      <alignment vertical="center"/>
      <protection locked="0"/>
    </xf>
    <xf numFmtId="0" fontId="87" fillId="3" borderId="0" xfId="0" applyFont="1" applyFill="1" applyAlignment="1" applyProtection="1">
      <alignment vertical="top"/>
      <protection hidden="1"/>
    </xf>
    <xf numFmtId="0" fontId="43" fillId="3" borderId="0" xfId="0" applyFont="1" applyFill="1" applyAlignment="1" applyProtection="1">
      <alignment horizontal="center" vertical="top"/>
      <protection hidden="1"/>
    </xf>
    <xf numFmtId="0" fontId="45" fillId="0" borderId="3" xfId="0" applyFont="1" applyBorder="1" applyAlignment="1" applyProtection="1">
      <alignment wrapText="1"/>
      <protection hidden="1"/>
    </xf>
    <xf numFmtId="0" fontId="45" fillId="18" borderId="3" xfId="0" applyFont="1" applyFill="1" applyBorder="1" applyAlignment="1" applyProtection="1">
      <alignment horizontal="center" wrapText="1"/>
      <protection hidden="1"/>
    </xf>
    <xf numFmtId="0" fontId="50" fillId="38" borderId="0" xfId="0" applyFont="1" applyFill="1"/>
    <xf numFmtId="0" fontId="50" fillId="38" borderId="1" xfId="0" applyFont="1" applyFill="1" applyBorder="1" applyAlignment="1">
      <alignment horizontal="right"/>
    </xf>
    <xf numFmtId="0" fontId="33" fillId="38" borderId="1" xfId="0" applyFont="1" applyFill="1" applyBorder="1"/>
    <xf numFmtId="0" fontId="50" fillId="38" borderId="1" xfId="0" applyFont="1" applyFill="1" applyBorder="1"/>
    <xf numFmtId="0" fontId="0" fillId="38" borderId="0" xfId="0" applyFill="1"/>
    <xf numFmtId="0" fontId="50" fillId="38" borderId="3" xfId="0" applyFont="1" applyFill="1" applyBorder="1"/>
    <xf numFmtId="0" fontId="0" fillId="38" borderId="1" xfId="0" applyFill="1" applyBorder="1"/>
    <xf numFmtId="0" fontId="33" fillId="3" borderId="0" xfId="0" applyFont="1" applyFill="1" applyAlignment="1" applyProtection="1">
      <alignment vertical="center" wrapText="1"/>
      <protection locked="0" hidden="1"/>
    </xf>
    <xf numFmtId="0" fontId="88" fillId="4" borderId="0" xfId="0" applyFont="1" applyFill="1" applyAlignment="1" applyProtection="1">
      <alignment vertical="center"/>
      <protection hidden="1"/>
    </xf>
    <xf numFmtId="0" fontId="89" fillId="4" borderId="0" xfId="0" applyFont="1" applyFill="1" applyAlignment="1" applyProtection="1">
      <alignment horizontal="center" vertical="center" wrapText="1"/>
      <protection hidden="1"/>
    </xf>
    <xf numFmtId="0" fontId="90" fillId="4" borderId="0" xfId="0" applyFont="1" applyFill="1" applyAlignment="1" applyProtection="1">
      <alignment vertical="center"/>
      <protection hidden="1"/>
    </xf>
    <xf numFmtId="0" fontId="45" fillId="28" borderId="0" xfId="0" applyFont="1" applyFill="1" applyAlignment="1" applyProtection="1">
      <alignment horizontal="left" vertical="center" wrapText="1"/>
      <protection hidden="1"/>
    </xf>
    <xf numFmtId="0" fontId="62" fillId="3" borderId="0" xfId="0" applyFont="1" applyFill="1" applyAlignment="1" applyProtection="1">
      <alignment vertical="center"/>
      <protection hidden="1"/>
    </xf>
    <xf numFmtId="0" fontId="33" fillId="3" borderId="0" xfId="0" quotePrefix="1" applyFont="1" applyFill="1" applyAlignment="1" applyProtection="1">
      <alignment horizontal="left" vertical="center"/>
      <protection hidden="1"/>
    </xf>
    <xf numFmtId="0" fontId="91" fillId="4" borderId="0" xfId="0" applyFont="1" applyFill="1" applyAlignment="1" applyProtection="1">
      <alignment horizontal="center" vertical="center"/>
      <protection hidden="1"/>
    </xf>
    <xf numFmtId="0" fontId="91" fillId="4" borderId="0" xfId="0" applyFont="1" applyFill="1" applyProtection="1">
      <protection hidden="1"/>
    </xf>
    <xf numFmtId="0" fontId="45" fillId="28" borderId="3" xfId="0" applyFont="1" applyFill="1" applyBorder="1" applyAlignment="1" applyProtection="1">
      <alignment horizontal="center" wrapText="1"/>
      <protection hidden="1"/>
    </xf>
    <xf numFmtId="0" fontId="35" fillId="3" borderId="2" xfId="0" applyFont="1" applyFill="1" applyBorder="1" applyAlignment="1" applyProtection="1">
      <alignment horizontal="center" vertical="center"/>
      <protection locked="0"/>
    </xf>
    <xf numFmtId="0" fontId="92" fillId="5" borderId="12" xfId="0" applyFont="1" applyFill="1" applyBorder="1" applyAlignment="1" applyProtection="1">
      <alignment horizontal="center" vertical="center"/>
      <protection hidden="1"/>
    </xf>
    <xf numFmtId="0" fontId="92" fillId="5" borderId="13" xfId="0" applyFont="1" applyFill="1" applyBorder="1" applyAlignment="1" applyProtection="1">
      <alignment horizontal="center" vertical="center"/>
      <protection hidden="1"/>
    </xf>
    <xf numFmtId="0" fontId="32" fillId="3" borderId="19" xfId="0" applyFont="1" applyFill="1" applyBorder="1" applyAlignment="1" applyProtection="1">
      <alignment vertical="center"/>
      <protection hidden="1"/>
    </xf>
    <xf numFmtId="0" fontId="33" fillId="3" borderId="19" xfId="0" applyFont="1" applyFill="1" applyBorder="1" applyAlignment="1" applyProtection="1">
      <alignment horizontal="left" vertical="center"/>
      <protection hidden="1"/>
    </xf>
    <xf numFmtId="0" fontId="93" fillId="3" borderId="0" xfId="2" applyNumberFormat="1" applyFont="1" applyFill="1" applyBorder="1" applyAlignment="1" applyProtection="1">
      <alignment horizontal="left" vertical="center"/>
      <protection locked="0"/>
    </xf>
    <xf numFmtId="0" fontId="43" fillId="3" borderId="19" xfId="0" applyFont="1" applyFill="1" applyBorder="1" applyAlignment="1" applyProtection="1">
      <alignment horizontal="center" vertical="center"/>
      <protection hidden="1"/>
    </xf>
    <xf numFmtId="0" fontId="43" fillId="3" borderId="19" xfId="0" applyFont="1" applyFill="1" applyBorder="1" applyAlignment="1" applyProtection="1">
      <alignment horizontal="center" vertical="center"/>
      <protection locked="0"/>
    </xf>
    <xf numFmtId="0" fontId="68" fillId="3" borderId="19" xfId="0" applyFont="1" applyFill="1" applyBorder="1" applyAlignment="1" applyProtection="1">
      <alignment horizontal="center" vertical="center"/>
      <protection locked="0"/>
    </xf>
    <xf numFmtId="0" fontId="62" fillId="4" borderId="0" xfId="0" applyFont="1" applyFill="1" applyAlignment="1" applyProtection="1">
      <alignment vertical="center"/>
      <protection hidden="1"/>
    </xf>
    <xf numFmtId="0" fontId="62" fillId="4" borderId="0" xfId="0" applyFont="1" applyFill="1" applyAlignment="1" applyProtection="1">
      <alignment horizontal="left" vertical="center"/>
      <protection hidden="1"/>
    </xf>
    <xf numFmtId="0" fontId="35" fillId="3" borderId="19" xfId="0" applyFont="1" applyFill="1" applyBorder="1" applyAlignment="1" applyProtection="1">
      <alignment horizontal="center" vertical="top"/>
      <protection hidden="1"/>
    </xf>
    <xf numFmtId="0" fontId="35" fillId="3" borderId="19" xfId="0" applyFont="1" applyFill="1" applyBorder="1" applyAlignment="1">
      <alignment horizontal="center" vertical="top"/>
    </xf>
    <xf numFmtId="0" fontId="33" fillId="3" borderId="0" xfId="0" applyFont="1" applyFill="1" applyAlignment="1" applyProtection="1">
      <alignment horizontal="center" vertical="top"/>
      <protection hidden="1"/>
    </xf>
    <xf numFmtId="0" fontId="33" fillId="3" borderId="0" xfId="0" applyFont="1" applyFill="1" applyAlignment="1" applyProtection="1">
      <alignment horizontal="right" vertical="top"/>
      <protection hidden="1"/>
    </xf>
    <xf numFmtId="0" fontId="32" fillId="3" borderId="0" xfId="0" applyFont="1" applyFill="1" applyAlignment="1" applyProtection="1">
      <alignment horizontal="center" vertical="top"/>
      <protection hidden="1"/>
    </xf>
    <xf numFmtId="0" fontId="32" fillId="3" borderId="0" xfId="0" applyFont="1" applyFill="1" applyAlignment="1" applyProtection="1">
      <alignment horizontal="right" vertical="top"/>
      <protection hidden="1"/>
    </xf>
    <xf numFmtId="0" fontId="68" fillId="3" borderId="0" xfId="0" applyFont="1" applyFill="1" applyAlignment="1" applyProtection="1">
      <alignment horizontal="center" vertical="center"/>
      <protection locked="0"/>
    </xf>
    <xf numFmtId="0" fontId="32" fillId="3" borderId="24" xfId="0" applyFont="1" applyFill="1" applyBorder="1" applyAlignment="1" applyProtection="1">
      <alignment vertical="center"/>
      <protection hidden="1"/>
    </xf>
    <xf numFmtId="0" fontId="49" fillId="3" borderId="19" xfId="0" applyFont="1" applyFill="1" applyBorder="1" applyAlignment="1" applyProtection="1">
      <alignment horizontal="left" vertical="center"/>
      <protection hidden="1"/>
    </xf>
    <xf numFmtId="0" fontId="49" fillId="3" borderId="19" xfId="0" applyFont="1" applyFill="1" applyBorder="1" applyAlignment="1" applyProtection="1">
      <alignment horizontal="center" vertical="center"/>
      <protection hidden="1"/>
    </xf>
    <xf numFmtId="0" fontId="49" fillId="3" borderId="19" xfId="0" applyFont="1" applyFill="1" applyBorder="1" applyAlignment="1" applyProtection="1">
      <alignment vertical="center"/>
      <protection hidden="1"/>
    </xf>
    <xf numFmtId="0" fontId="49" fillId="3" borderId="22" xfId="0" applyFont="1" applyFill="1" applyBorder="1" applyAlignment="1" applyProtection="1">
      <alignment horizontal="center" vertical="center"/>
      <protection hidden="1"/>
    </xf>
    <xf numFmtId="0" fontId="85" fillId="31" borderId="1" xfId="0" applyFont="1" applyFill="1" applyBorder="1" applyAlignment="1" applyProtection="1">
      <alignment horizontal="justify" vertical="center" wrapText="1"/>
      <protection hidden="1"/>
    </xf>
    <xf numFmtId="0" fontId="45" fillId="28" borderId="0" xfId="0" applyFont="1" applyFill="1" applyAlignment="1" applyProtection="1">
      <alignment horizontal="center" vertical="center" wrapText="1"/>
      <protection hidden="1"/>
    </xf>
    <xf numFmtId="0" fontId="45" fillId="28" borderId="1" xfId="0" applyFont="1" applyFill="1" applyBorder="1" applyAlignment="1" applyProtection="1">
      <alignment horizontal="center" vertical="center" wrapText="1"/>
      <protection hidden="1"/>
    </xf>
    <xf numFmtId="0" fontId="45" fillId="28" borderId="1" xfId="0" applyFont="1" applyFill="1" applyBorder="1" applyAlignment="1" applyProtection="1">
      <alignment horizontal="center" vertical="center"/>
      <protection hidden="1"/>
    </xf>
    <xf numFmtId="0" fontId="45" fillId="36" borderId="6" xfId="0" applyFont="1" applyFill="1" applyBorder="1" applyAlignment="1" applyProtection="1">
      <alignment vertical="center" wrapText="1"/>
      <protection hidden="1"/>
    </xf>
    <xf numFmtId="0" fontId="45" fillId="36" borderId="3" xfId="0" applyFont="1" applyFill="1" applyBorder="1" applyAlignment="1" applyProtection="1">
      <alignment vertical="center"/>
      <protection hidden="1"/>
    </xf>
    <xf numFmtId="0" fontId="45" fillId="9" borderId="5" xfId="0" applyFont="1" applyFill="1" applyBorder="1" applyAlignment="1" applyProtection="1">
      <alignment horizontal="center" vertical="center" wrapText="1"/>
      <protection hidden="1"/>
    </xf>
    <xf numFmtId="0" fontId="45" fillId="9" borderId="1" xfId="0" applyFont="1" applyFill="1" applyBorder="1" applyAlignment="1" applyProtection="1">
      <alignment horizontal="center" vertical="center"/>
      <protection hidden="1"/>
    </xf>
    <xf numFmtId="0" fontId="35" fillId="3" borderId="1" xfId="0" applyFont="1" applyFill="1" applyBorder="1" applyAlignment="1" applyProtection="1">
      <alignment horizontal="center" vertical="top"/>
      <protection hidden="1"/>
    </xf>
    <xf numFmtId="0" fontId="35" fillId="3" borderId="1" xfId="0" applyFont="1" applyFill="1" applyBorder="1" applyAlignment="1" applyProtection="1">
      <alignment horizontal="center" vertical="top"/>
      <protection locked="0"/>
    </xf>
    <xf numFmtId="0" fontId="74" fillId="3" borderId="0" xfId="0" applyFont="1" applyFill="1" applyAlignment="1" applyProtection="1">
      <alignment horizontal="center" vertical="center" wrapText="1"/>
      <protection hidden="1"/>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0" fillId="19" borderId="1" xfId="0" quotePrefix="1" applyFill="1" applyBorder="1" applyAlignment="1">
      <alignment horizontal="center" vertical="center"/>
    </xf>
    <xf numFmtId="164" fontId="27" fillId="19" borderId="1" xfId="3" applyNumberFormat="1" applyFont="1" applyFill="1" applyBorder="1" applyAlignment="1">
      <alignment horizontal="right" vertical="center"/>
    </xf>
    <xf numFmtId="0" fontId="30" fillId="19" borderId="1" xfId="0" applyFont="1" applyFill="1" applyBorder="1" applyAlignment="1">
      <alignment horizontal="center" vertical="center" wrapText="1"/>
    </xf>
    <xf numFmtId="164" fontId="27" fillId="19" borderId="1" xfId="3" applyNumberFormat="1" applyFont="1" applyFill="1" applyBorder="1" applyAlignment="1">
      <alignment horizontal="center" vertical="center"/>
    </xf>
    <xf numFmtId="0" fontId="0" fillId="19" borderId="1" xfId="0" applyFill="1" applyBorder="1" applyAlignment="1" applyProtection="1">
      <alignment horizontal="center" vertical="center"/>
      <protection hidden="1"/>
    </xf>
    <xf numFmtId="0" fontId="0" fillId="19" borderId="1" xfId="0" applyFill="1" applyBorder="1" applyAlignment="1">
      <alignment horizontal="left" vertical="center" wrapText="1"/>
    </xf>
    <xf numFmtId="0" fontId="0" fillId="19" borderId="0" xfId="0" applyFill="1" applyAlignment="1">
      <alignment horizontal="center" vertical="center"/>
    </xf>
    <xf numFmtId="0" fontId="9" fillId="0" borderId="1" xfId="0" applyFont="1" applyBorder="1" applyAlignment="1">
      <alignment horizontal="left" vertical="center" wrapText="1"/>
    </xf>
    <xf numFmtId="166" fontId="35" fillId="3" borderId="19" xfId="0" applyNumberFormat="1" applyFont="1" applyFill="1" applyBorder="1" applyAlignment="1" applyProtection="1">
      <alignment vertical="center"/>
      <protection locked="0"/>
    </xf>
    <xf numFmtId="0" fontId="45" fillId="35" borderId="0" xfId="0" applyFont="1" applyFill="1" applyAlignment="1" applyProtection="1">
      <alignment horizontal="left" vertical="center" wrapText="1"/>
      <protection hidden="1"/>
    </xf>
    <xf numFmtId="0" fontId="67" fillId="3" borderId="19" xfId="0" applyFont="1" applyFill="1" applyBorder="1" applyAlignment="1" applyProtection="1">
      <alignment vertical="center"/>
      <protection hidden="1"/>
    </xf>
    <xf numFmtId="0" fontId="35" fillId="3" borderId="0" xfId="0" applyFont="1" applyFill="1" applyAlignment="1" applyProtection="1">
      <alignment horizontal="center" vertical="center"/>
      <protection locked="0"/>
    </xf>
    <xf numFmtId="0" fontId="45" fillId="18" borderId="0" xfId="0" applyFont="1" applyFill="1" applyAlignment="1" applyProtection="1">
      <alignment horizontal="center" wrapText="1"/>
      <protection hidden="1"/>
    </xf>
    <xf numFmtId="0" fontId="45" fillId="39" borderId="1" xfId="0" applyFont="1" applyFill="1" applyBorder="1" applyAlignment="1" applyProtection="1">
      <alignment wrapText="1"/>
      <protection hidden="1"/>
    </xf>
    <xf numFmtId="0" fontId="45" fillId="39" borderId="1" xfId="0" applyFont="1" applyFill="1" applyBorder="1" applyAlignment="1" applyProtection="1">
      <alignment horizontal="center" vertical="center" wrapText="1"/>
      <protection hidden="1"/>
    </xf>
    <xf numFmtId="0" fontId="45" fillId="14" borderId="1" xfId="0" applyFont="1" applyFill="1" applyBorder="1" applyAlignment="1" applyProtection="1">
      <alignment horizontal="center" vertical="center" wrapText="1"/>
      <protection hidden="1"/>
    </xf>
    <xf numFmtId="0" fontId="33" fillId="3" borderId="0" xfId="0" applyFont="1" applyFill="1" applyAlignment="1" applyProtection="1">
      <alignment horizontal="center"/>
      <protection locked="0"/>
    </xf>
    <xf numFmtId="0" fontId="62" fillId="3" borderId="0" xfId="0" applyFont="1" applyFill="1" applyAlignment="1" applyProtection="1">
      <alignment horizontal="left" vertical="center"/>
      <protection locked="0"/>
    </xf>
    <xf numFmtId="0" fontId="62" fillId="3" borderId="0" xfId="0" applyFont="1" applyFill="1" applyAlignment="1" applyProtection="1">
      <alignment horizontal="center" vertical="center"/>
      <protection locked="0"/>
    </xf>
    <xf numFmtId="0" fontId="32" fillId="3" borderId="0" xfId="0" applyFont="1" applyFill="1" applyAlignment="1" applyProtection="1">
      <alignment horizontal="center" vertical="center" wrapText="1"/>
      <protection locked="0"/>
    </xf>
    <xf numFmtId="0" fontId="62" fillId="3" borderId="0" xfId="0" applyFont="1" applyFill="1" applyAlignment="1" applyProtection="1">
      <alignment vertical="center"/>
      <protection locked="0"/>
    </xf>
    <xf numFmtId="49" fontId="32" fillId="3" borderId="0" xfId="0" applyNumberFormat="1" applyFont="1" applyFill="1" applyAlignment="1" applyProtection="1">
      <alignment horizontal="left" vertical="center"/>
      <protection locked="0"/>
    </xf>
    <xf numFmtId="0" fontId="49" fillId="3" borderId="0" xfId="0" applyFont="1" applyFill="1" applyAlignment="1" applyProtection="1">
      <alignment vertical="center"/>
      <protection locked="0"/>
    </xf>
    <xf numFmtId="0" fontId="33" fillId="3" borderId="0" xfId="0" applyFont="1" applyFill="1" applyAlignment="1" applyProtection="1">
      <alignment vertical="center"/>
      <protection locked="0"/>
    </xf>
    <xf numFmtId="0" fontId="45" fillId="31" borderId="1" xfId="0" applyFont="1" applyFill="1" applyBorder="1" applyAlignment="1" applyProtection="1">
      <alignment horizontal="center" vertical="center" wrapText="1"/>
      <protection hidden="1"/>
    </xf>
    <xf numFmtId="0" fontId="94" fillId="3" borderId="0" xfId="0" applyFont="1" applyFill="1" applyAlignment="1" applyProtection="1">
      <alignment horizontal="center" vertical="center"/>
      <protection locked="0"/>
    </xf>
    <xf numFmtId="0" fontId="94" fillId="3" borderId="0" xfId="0" applyFont="1" applyFill="1" applyAlignment="1" applyProtection="1">
      <alignment horizontal="center" vertical="center" wrapText="1"/>
      <protection locked="0"/>
    </xf>
    <xf numFmtId="0" fontId="35" fillId="3" borderId="0" xfId="0" applyFont="1" applyFill="1" applyAlignment="1" applyProtection="1">
      <alignment vertical="center"/>
      <protection locked="0"/>
    </xf>
    <xf numFmtId="0" fontId="50" fillId="4" borderId="0" xfId="0" applyFont="1" applyFill="1" applyAlignment="1" applyProtection="1">
      <alignment horizontal="left" vertical="center"/>
      <protection hidden="1"/>
    </xf>
    <xf numFmtId="0" fontId="94" fillId="4" borderId="0" xfId="0" applyFont="1" applyFill="1" applyAlignment="1" applyProtection="1">
      <alignment horizontal="center" vertical="center"/>
      <protection locked="0"/>
    </xf>
    <xf numFmtId="0" fontId="35" fillId="4" borderId="1" xfId="0" applyFont="1" applyFill="1" applyBorder="1" applyAlignment="1" applyProtection="1">
      <alignment vertical="center"/>
      <protection locked="0"/>
    </xf>
    <xf numFmtId="0" fontId="67" fillId="4" borderId="0" xfId="0" applyFont="1" applyFill="1" applyAlignment="1" applyProtection="1">
      <alignment vertical="center"/>
      <protection hidden="1"/>
    </xf>
    <xf numFmtId="0" fontId="62" fillId="4" borderId="0" xfId="0" applyFont="1" applyFill="1" applyAlignment="1" applyProtection="1">
      <alignment horizontal="center" vertical="center"/>
      <protection hidden="1"/>
    </xf>
    <xf numFmtId="0" fontId="94" fillId="4" borderId="0" xfId="0" applyFont="1" applyFill="1" applyAlignment="1" applyProtection="1">
      <alignment horizontal="center" vertical="center" wrapText="1"/>
      <protection locked="0"/>
    </xf>
    <xf numFmtId="0" fontId="33" fillId="3" borderId="8" xfId="0" applyFont="1" applyFill="1" applyBorder="1" applyAlignment="1" applyProtection="1">
      <alignment horizontal="center" vertical="center"/>
      <protection hidden="1"/>
    </xf>
    <xf numFmtId="0" fontId="33" fillId="3" borderId="8" xfId="0" applyFont="1" applyFill="1" applyBorder="1" applyAlignment="1" applyProtection="1">
      <alignment horizontal="center" vertical="center" wrapText="1"/>
      <protection hidden="1"/>
    </xf>
    <xf numFmtId="0" fontId="0" fillId="0" borderId="0" xfId="0" applyAlignment="1">
      <alignment horizontal="center"/>
    </xf>
    <xf numFmtId="0" fontId="45" fillId="35" borderId="0" xfId="0" applyFont="1" applyFill="1" applyAlignment="1" applyProtection="1">
      <alignment horizontal="center" vertical="center" wrapText="1"/>
      <protection hidden="1"/>
    </xf>
    <xf numFmtId="0" fontId="45" fillId="0" borderId="0" xfId="0" applyFont="1" applyAlignment="1" applyProtection="1">
      <alignment horizontal="center" vertical="center"/>
      <protection hidden="1"/>
    </xf>
    <xf numFmtId="0" fontId="45" fillId="20" borderId="0" xfId="0" applyFont="1" applyFill="1" applyAlignment="1" applyProtection="1">
      <alignment horizontal="center" vertical="center"/>
      <protection hidden="1"/>
    </xf>
    <xf numFmtId="0" fontId="45" fillId="20" borderId="4" xfId="0" applyFont="1" applyFill="1" applyBorder="1" applyAlignment="1" applyProtection="1">
      <alignment horizontal="center" wrapText="1"/>
      <protection hidden="1"/>
    </xf>
    <xf numFmtId="0" fontId="45" fillId="20" borderId="1" xfId="0" applyFont="1" applyFill="1" applyBorder="1" applyAlignment="1" applyProtection="1">
      <alignment horizontal="center" vertical="center" wrapText="1"/>
      <protection hidden="1"/>
    </xf>
    <xf numFmtId="0" fontId="45" fillId="20" borderId="0" xfId="0" applyFont="1" applyFill="1" applyAlignment="1" applyProtection="1">
      <alignment horizontal="center" vertical="center" wrapText="1"/>
      <protection hidden="1"/>
    </xf>
    <xf numFmtId="0" fontId="45" fillId="17" borderId="0" xfId="0" applyFont="1" applyFill="1" applyAlignment="1" applyProtection="1">
      <alignment horizontal="center" vertical="center" wrapText="1"/>
      <protection hidden="1"/>
    </xf>
    <xf numFmtId="0" fontId="45" fillId="13" borderId="1" xfId="0" applyFont="1" applyFill="1" applyBorder="1" applyAlignment="1" applyProtection="1">
      <alignment wrapText="1"/>
      <protection hidden="1"/>
    </xf>
    <xf numFmtId="0" fontId="45" fillId="20" borderId="0" xfId="0" applyFont="1" applyFill="1" applyAlignment="1" applyProtection="1">
      <alignment vertical="center" wrapText="1"/>
      <protection hidden="1"/>
    </xf>
    <xf numFmtId="0" fontId="50" fillId="26" borderId="1" xfId="0" applyFont="1" applyFill="1" applyBorder="1"/>
    <xf numFmtId="0" fontId="0" fillId="19" borderId="0" xfId="0" applyFill="1"/>
    <xf numFmtId="0" fontId="50" fillId="19" borderId="0" xfId="0" applyFont="1" applyFill="1"/>
    <xf numFmtId="0" fontId="45" fillId="40" borderId="0" xfId="0" applyFont="1" applyFill="1" applyAlignment="1" applyProtection="1">
      <alignment wrapText="1"/>
      <protection hidden="1"/>
    </xf>
    <xf numFmtId="0" fontId="0" fillId="40" borderId="1" xfId="0" applyFill="1" applyBorder="1" applyAlignment="1" applyProtection="1">
      <alignment vertical="center" wrapText="1"/>
      <protection hidden="1"/>
    </xf>
    <xf numFmtId="0" fontId="95" fillId="19" borderId="1" xfId="0" applyFont="1" applyFill="1" applyBorder="1" applyAlignment="1" applyProtection="1">
      <alignment horizontal="center" vertical="center" wrapText="1"/>
      <protection hidden="1"/>
    </xf>
    <xf numFmtId="0" fontId="96" fillId="19" borderId="1" xfId="0" applyFont="1" applyFill="1" applyBorder="1" applyAlignment="1" applyProtection="1">
      <alignment horizontal="center" vertical="center" wrapText="1"/>
      <protection hidden="1"/>
    </xf>
    <xf numFmtId="0" fontId="96" fillId="19" borderId="25" xfId="0" quotePrefix="1" applyFont="1" applyFill="1" applyBorder="1" applyAlignment="1" applyProtection="1">
      <alignment horizontal="center" vertical="center" wrapText="1"/>
      <protection hidden="1"/>
    </xf>
    <xf numFmtId="0" fontId="96" fillId="19" borderId="2" xfId="0" quotePrefix="1" applyFont="1" applyFill="1" applyBorder="1" applyAlignment="1" applyProtection="1">
      <alignment horizontal="center" vertical="center" wrapText="1"/>
      <protection hidden="1"/>
    </xf>
    <xf numFmtId="0" fontId="96" fillId="19" borderId="1" xfId="0" quotePrefix="1" applyFont="1" applyFill="1" applyBorder="1" applyAlignment="1" applyProtection="1">
      <alignment horizontal="center" vertical="center" wrapText="1"/>
      <protection hidden="1"/>
    </xf>
    <xf numFmtId="0" fontId="97" fillId="19" borderId="1" xfId="0" applyFont="1" applyFill="1" applyBorder="1" applyAlignment="1" applyProtection="1">
      <alignment horizontal="center" vertical="center" wrapText="1"/>
      <protection hidden="1"/>
    </xf>
    <xf numFmtId="0" fontId="95" fillId="19" borderId="1" xfId="0" quotePrefix="1" applyFont="1" applyFill="1" applyBorder="1" applyAlignment="1" applyProtection="1">
      <alignment horizontal="center" vertical="center" wrapText="1"/>
      <protection hidden="1"/>
    </xf>
    <xf numFmtId="0" fontId="95" fillId="19" borderId="25" xfId="0" applyFont="1" applyFill="1" applyBorder="1" applyAlignment="1" applyProtection="1">
      <alignment horizontal="center" vertical="center" wrapText="1"/>
      <protection hidden="1"/>
    </xf>
    <xf numFmtId="0" fontId="95" fillId="19" borderId="21" xfId="0" applyFont="1" applyFill="1" applyBorder="1" applyAlignment="1" applyProtection="1">
      <alignment horizontal="center" vertical="center" wrapText="1"/>
      <protection hidden="1"/>
    </xf>
    <xf numFmtId="0" fontId="96" fillId="19" borderId="2" xfId="0" applyFont="1" applyFill="1" applyBorder="1" applyAlignment="1" applyProtection="1">
      <alignment horizontal="center" vertical="center" wrapText="1"/>
      <protection hidden="1"/>
    </xf>
    <xf numFmtId="0" fontId="98" fillId="19" borderId="0" xfId="0" applyFont="1" applyFill="1" applyAlignment="1" applyProtection="1">
      <alignment horizontal="center" vertical="center"/>
      <protection hidden="1"/>
    </xf>
    <xf numFmtId="0" fontId="45" fillId="41" borderId="0" xfId="0" applyFont="1" applyFill="1" applyAlignment="1" applyProtection="1">
      <alignment wrapText="1"/>
      <protection hidden="1"/>
    </xf>
    <xf numFmtId="0" fontId="0" fillId="41" borderId="1" xfId="0" applyFill="1" applyBorder="1" applyAlignment="1" applyProtection="1">
      <alignment vertical="center" wrapText="1"/>
      <protection hidden="1"/>
    </xf>
    <xf numFmtId="0" fontId="45" fillId="22" borderId="1" xfId="0" applyFont="1" applyFill="1" applyBorder="1" applyAlignment="1" applyProtection="1">
      <alignment horizontal="center" vertical="center" wrapText="1"/>
      <protection hidden="1"/>
    </xf>
    <xf numFmtId="0" fontId="45" fillId="22" borderId="0" xfId="0" applyFont="1" applyFill="1" applyAlignment="1" applyProtection="1">
      <alignment horizontal="right" wrapText="1"/>
      <protection hidden="1"/>
    </xf>
    <xf numFmtId="0" fontId="45" fillId="22" borderId="1" xfId="0" applyFont="1" applyFill="1" applyBorder="1" applyAlignment="1" applyProtection="1">
      <alignment horizontal="center" vertical="center"/>
      <protection hidden="1"/>
    </xf>
    <xf numFmtId="0" fontId="45" fillId="20" borderId="2" xfId="0" applyFont="1" applyFill="1" applyBorder="1" applyAlignment="1" applyProtection="1">
      <alignment horizontal="center" vertical="center" wrapText="1"/>
      <protection hidden="1"/>
    </xf>
    <xf numFmtId="0" fontId="45" fillId="20" borderId="1" xfId="0" applyFont="1" applyFill="1" applyBorder="1" applyAlignment="1" applyProtection="1">
      <alignment horizontal="center" wrapText="1"/>
      <protection hidden="1"/>
    </xf>
    <xf numFmtId="0" fontId="45" fillId="20" borderId="5" xfId="0" applyFont="1" applyFill="1" applyBorder="1" applyAlignment="1" applyProtection="1">
      <alignment horizontal="center" wrapText="1"/>
      <protection hidden="1"/>
    </xf>
    <xf numFmtId="0" fontId="34" fillId="12" borderId="1" xfId="0" applyFont="1" applyFill="1" applyBorder="1" applyAlignment="1" applyProtection="1">
      <alignment wrapText="1"/>
      <protection hidden="1"/>
    </xf>
    <xf numFmtId="0" fontId="45" fillId="42" borderId="1" xfId="0" applyFont="1" applyFill="1" applyBorder="1" applyAlignment="1" applyProtection="1">
      <alignment wrapText="1"/>
      <protection hidden="1"/>
    </xf>
    <xf numFmtId="0" fontId="47" fillId="0" borderId="0" xfId="0" quotePrefix="1" applyFont="1" applyAlignment="1">
      <alignment wrapText="1"/>
    </xf>
    <xf numFmtId="0" fontId="49" fillId="4" borderId="0" xfId="0" applyFont="1" applyFill="1" applyAlignment="1">
      <alignment vertical="top" wrapText="1"/>
    </xf>
    <xf numFmtId="0" fontId="99" fillId="4" borderId="0" xfId="0" applyFont="1" applyFill="1" applyAlignment="1">
      <alignment vertical="top" wrapText="1"/>
    </xf>
    <xf numFmtId="0" fontId="100" fillId="0" borderId="0" xfId="0" applyFont="1"/>
    <xf numFmtId="0" fontId="101" fillId="3" borderId="0" xfId="0" applyFont="1" applyFill="1" applyAlignment="1" applyProtection="1">
      <alignment vertical="top"/>
      <protection hidden="1"/>
    </xf>
    <xf numFmtId="0" fontId="33" fillId="3" borderId="0" xfId="0" applyFont="1" applyFill="1"/>
    <xf numFmtId="0" fontId="45" fillId="9" borderId="0" xfId="0" applyFont="1" applyFill="1" applyAlignment="1" applyProtection="1">
      <alignment horizontal="center" vertical="center" wrapText="1"/>
      <protection hidden="1"/>
    </xf>
    <xf numFmtId="0" fontId="45" fillId="13" borderId="0" xfId="0" applyFont="1" applyFill="1" applyAlignment="1" applyProtection="1">
      <alignment horizontal="center" vertical="center" wrapText="1"/>
      <protection hidden="1"/>
    </xf>
    <xf numFmtId="0" fontId="37" fillId="43" borderId="1" xfId="0" applyFont="1" applyFill="1" applyBorder="1" applyAlignment="1" applyProtection="1">
      <alignment wrapText="1"/>
      <protection hidden="1"/>
    </xf>
    <xf numFmtId="0" fontId="33" fillId="0" borderId="0" xfId="0" applyFont="1"/>
    <xf numFmtId="0" fontId="33" fillId="0" borderId="0" xfId="0" applyFont="1" applyAlignment="1" applyProtection="1">
      <alignment horizontal="left" vertical="top" wrapText="1"/>
      <protection hidden="1"/>
    </xf>
    <xf numFmtId="0" fontId="33" fillId="3" borderId="0" xfId="0" applyFont="1" applyFill="1" applyAlignment="1" applyProtection="1">
      <alignment vertical="top" wrapText="1"/>
      <protection hidden="1"/>
    </xf>
    <xf numFmtId="0" fontId="72" fillId="3" borderId="0" xfId="0" applyFont="1" applyFill="1" applyAlignment="1" applyProtection="1">
      <alignment horizontal="left" vertical="center"/>
      <protection hidden="1"/>
    </xf>
    <xf numFmtId="0" fontId="33" fillId="44" borderId="0" xfId="0" applyFont="1" applyFill="1" applyAlignment="1" applyProtection="1">
      <alignment vertical="top"/>
      <protection hidden="1"/>
    </xf>
    <xf numFmtId="0" fontId="33" fillId="44" borderId="0" xfId="0" applyFont="1" applyFill="1" applyAlignment="1" applyProtection="1">
      <alignment horizontal="center" vertical="top"/>
      <protection hidden="1"/>
    </xf>
    <xf numFmtId="0" fontId="33" fillId="44" borderId="0" xfId="0" applyFont="1" applyFill="1" applyAlignment="1" applyProtection="1">
      <alignment horizontal="right" vertical="top"/>
      <protection hidden="1"/>
    </xf>
    <xf numFmtId="0" fontId="32" fillId="44" borderId="0" xfId="0" applyFont="1" applyFill="1" applyAlignment="1" applyProtection="1">
      <alignment vertical="top"/>
      <protection hidden="1"/>
    </xf>
    <xf numFmtId="0" fontId="32" fillId="44" borderId="0" xfId="0" applyFont="1" applyFill="1" applyAlignment="1" applyProtection="1">
      <alignment horizontal="center" vertical="top"/>
      <protection hidden="1"/>
    </xf>
    <xf numFmtId="0" fontId="32" fillId="44" borderId="0" xfId="0" applyFont="1" applyFill="1" applyAlignment="1" applyProtection="1">
      <alignment horizontal="right" vertical="top"/>
      <protection hidden="1"/>
    </xf>
    <xf numFmtId="0" fontId="64" fillId="3" borderId="0" xfId="0" applyFont="1" applyFill="1" applyAlignment="1" applyProtection="1">
      <alignment horizontal="left" vertical="top" wrapText="1"/>
      <protection locked="0" hidden="1"/>
    </xf>
    <xf numFmtId="0" fontId="64" fillId="3" borderId="0" xfId="0" applyFont="1" applyFill="1" applyAlignment="1" applyProtection="1">
      <alignment horizontal="center" vertical="center"/>
      <protection locked="0" hidden="1"/>
    </xf>
    <xf numFmtId="0" fontId="64" fillId="3" borderId="0" xfId="0" applyFont="1" applyFill="1" applyAlignment="1" applyProtection="1">
      <alignment horizontal="center" vertical="center" wrapText="1"/>
      <protection locked="0" hidden="1"/>
    </xf>
    <xf numFmtId="0" fontId="32" fillId="3" borderId="0" xfId="0" applyFont="1" applyFill="1" applyAlignment="1" applyProtection="1">
      <alignment horizontal="center" vertical="center"/>
      <protection locked="0" hidden="1"/>
    </xf>
    <xf numFmtId="0" fontId="33" fillId="4" borderId="0" xfId="0" applyFont="1" applyFill="1" applyAlignment="1">
      <alignment horizontal="left" wrapText="1"/>
    </xf>
    <xf numFmtId="0" fontId="33" fillId="3" borderId="12" xfId="0" applyFont="1" applyFill="1" applyBorder="1" applyAlignment="1" applyProtection="1">
      <alignment horizontal="left" wrapText="1"/>
      <protection hidden="1"/>
    </xf>
    <xf numFmtId="0" fontId="33" fillId="4" borderId="0" xfId="0" applyFont="1" applyFill="1" applyAlignment="1" applyProtection="1">
      <alignment horizontal="left" vertical="center" wrapText="1"/>
      <protection hidden="1"/>
    </xf>
    <xf numFmtId="0" fontId="33" fillId="0" borderId="0" xfId="0" applyFont="1" applyAlignment="1" applyProtection="1">
      <alignment horizontal="left" vertical="center" wrapText="1"/>
      <protection hidden="1"/>
    </xf>
    <xf numFmtId="0" fontId="45" fillId="3" borderId="0" xfId="0" applyFont="1" applyFill="1" applyAlignment="1" applyProtection="1">
      <alignment horizontal="center"/>
      <protection hidden="1"/>
    </xf>
    <xf numFmtId="49" fontId="35" fillId="0" borderId="1" xfId="0" applyNumberFormat="1" applyFont="1" applyBorder="1" applyAlignment="1" applyProtection="1">
      <alignment horizontal="center" vertical="center"/>
      <protection locked="0" hidden="1"/>
    </xf>
    <xf numFmtId="0" fontId="33" fillId="0" borderId="0" xfId="0" applyFont="1" applyAlignment="1" applyProtection="1">
      <alignment horizontal="left" vertical="top"/>
      <protection hidden="1"/>
    </xf>
    <xf numFmtId="49" fontId="35" fillId="0" borderId="0" xfId="0" applyNumberFormat="1" applyFont="1" applyAlignment="1" applyProtection="1">
      <alignment horizontal="center" vertical="center"/>
      <protection locked="0" hidden="1"/>
    </xf>
    <xf numFmtId="49" fontId="32" fillId="0" borderId="0" xfId="0" applyNumberFormat="1" applyFont="1" applyAlignment="1" applyProtection="1">
      <alignment horizontal="left" vertical="center"/>
      <protection hidden="1"/>
    </xf>
    <xf numFmtId="0" fontId="33" fillId="0" borderId="0" xfId="0" applyFont="1" applyProtection="1">
      <protection hidden="1"/>
    </xf>
    <xf numFmtId="0" fontId="43" fillId="0" borderId="0" xfId="0" applyFont="1" applyAlignment="1" applyProtection="1">
      <alignment horizontal="center" vertical="center"/>
      <protection hidden="1"/>
    </xf>
    <xf numFmtId="49" fontId="35" fillId="0" borderId="0" xfId="0" applyNumberFormat="1" applyFont="1" applyAlignment="1" applyProtection="1">
      <alignment horizontal="center" vertical="center"/>
      <protection hidden="1"/>
    </xf>
    <xf numFmtId="0" fontId="33" fillId="0" borderId="0" xfId="0" applyFont="1" applyAlignment="1" applyProtection="1">
      <alignment horizontal="left" vertical="center"/>
      <protection hidden="1"/>
    </xf>
    <xf numFmtId="0" fontId="102"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33" fillId="0" borderId="0" xfId="0" applyFont="1" applyAlignment="1" applyProtection="1">
      <alignment horizontal="center" vertical="center" wrapText="1"/>
      <protection hidden="1"/>
    </xf>
    <xf numFmtId="0" fontId="33" fillId="0" borderId="0" xfId="0" applyFont="1" applyAlignment="1" applyProtection="1">
      <alignment vertical="center" wrapText="1"/>
      <protection hidden="1"/>
    </xf>
    <xf numFmtId="0" fontId="33" fillId="0" borderId="0" xfId="0" applyFont="1" applyAlignment="1" applyProtection="1">
      <alignment vertical="top" wrapText="1"/>
      <protection hidden="1"/>
    </xf>
    <xf numFmtId="0" fontId="32" fillId="0" borderId="0" xfId="0" applyFont="1" applyAlignment="1" applyProtection="1">
      <alignment vertical="top"/>
      <protection hidden="1"/>
    </xf>
    <xf numFmtId="0" fontId="82" fillId="0" borderId="0" xfId="0" applyFont="1" applyAlignment="1" applyProtection="1">
      <alignment vertical="top"/>
      <protection hidden="1"/>
    </xf>
    <xf numFmtId="0" fontId="45" fillId="0" borderId="0" xfId="0" applyFont="1" applyAlignment="1" applyProtection="1">
      <alignment vertical="top"/>
      <protection hidden="1"/>
    </xf>
    <xf numFmtId="0" fontId="68" fillId="0" borderId="0" xfId="0" applyFont="1" applyAlignment="1" applyProtection="1">
      <alignment horizontal="center" vertical="top"/>
      <protection hidden="1"/>
    </xf>
    <xf numFmtId="0" fontId="32" fillId="0" borderId="0" xfId="0" applyFont="1" applyAlignment="1" applyProtection="1">
      <alignment horizontal="left" vertical="top"/>
      <protection hidden="1"/>
    </xf>
    <xf numFmtId="0" fontId="68" fillId="0" borderId="1" xfId="0" applyFont="1" applyBorder="1" applyAlignment="1" applyProtection="1">
      <alignment horizontal="center" vertical="top"/>
      <protection locked="0" hidden="1"/>
    </xf>
    <xf numFmtId="0" fontId="45" fillId="0" borderId="0" xfId="0" applyFont="1" applyProtection="1">
      <protection hidden="1"/>
    </xf>
    <xf numFmtId="0" fontId="68" fillId="0" borderId="0" xfId="0" applyFont="1" applyAlignment="1" applyProtection="1">
      <alignment vertical="top"/>
      <protection hidden="1"/>
    </xf>
    <xf numFmtId="0" fontId="32" fillId="0" borderId="0" xfId="0" applyFont="1" applyAlignment="1" applyProtection="1">
      <alignment horizontal="center" vertical="top"/>
      <protection locked="0" hidden="1"/>
    </xf>
    <xf numFmtId="0" fontId="68" fillId="0" borderId="0" xfId="0" applyFont="1" applyAlignment="1" applyProtection="1">
      <alignment horizontal="left" vertical="top"/>
      <protection hidden="1"/>
    </xf>
    <xf numFmtId="0" fontId="67"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0" fontId="35" fillId="0" borderId="1" xfId="0" applyFont="1" applyBorder="1" applyAlignment="1" applyProtection="1">
      <alignment horizontal="center" vertical="center"/>
      <protection locked="0"/>
    </xf>
    <xf numFmtId="0" fontId="49" fillId="0" borderId="0" xfId="0" applyFont="1" applyAlignment="1" applyProtection="1">
      <alignment vertical="center"/>
      <protection hidden="1"/>
    </xf>
    <xf numFmtId="0" fontId="86" fillId="0" borderId="0" xfId="0" applyFont="1" applyAlignment="1" applyProtection="1">
      <alignment vertical="top"/>
      <protection hidden="1"/>
    </xf>
    <xf numFmtId="0" fontId="86" fillId="0" borderId="0" xfId="0" applyFont="1" applyAlignment="1" applyProtection="1">
      <alignment horizontal="left" vertical="top"/>
      <protection hidden="1"/>
    </xf>
    <xf numFmtId="0" fontId="32" fillId="0" borderId="0" xfId="0" applyFont="1" applyAlignment="1" applyProtection="1">
      <alignment vertical="center"/>
      <protection hidden="1"/>
    </xf>
    <xf numFmtId="0" fontId="35" fillId="0" borderId="0" xfId="0" applyFont="1" applyAlignment="1" applyProtection="1">
      <alignment horizontal="center" vertical="center"/>
      <protection locked="0"/>
    </xf>
    <xf numFmtId="0" fontId="32" fillId="0" borderId="0" xfId="0" applyFont="1" applyAlignment="1" applyProtection="1">
      <alignment horizontal="center" vertical="center"/>
      <protection hidden="1"/>
    </xf>
    <xf numFmtId="0" fontId="33" fillId="0" borderId="10" xfId="0" applyFont="1" applyBorder="1" applyAlignment="1" applyProtection="1">
      <alignment vertical="center"/>
      <protection hidden="1"/>
    </xf>
    <xf numFmtId="0" fontId="32" fillId="0" borderId="10" xfId="0" applyFont="1" applyBorder="1" applyAlignment="1" applyProtection="1">
      <alignment vertical="center"/>
      <protection hidden="1"/>
    </xf>
    <xf numFmtId="0" fontId="49" fillId="0" borderId="0" xfId="0" applyFont="1" applyAlignment="1" applyProtection="1">
      <alignment horizontal="left" vertical="center"/>
      <protection hidden="1"/>
    </xf>
    <xf numFmtId="0" fontId="49" fillId="0" borderId="0" xfId="0" applyFont="1" applyAlignment="1" applyProtection="1">
      <alignment horizontal="center" vertical="center"/>
      <protection hidden="1"/>
    </xf>
    <xf numFmtId="0" fontId="49" fillId="0" borderId="11" xfId="0" applyFont="1" applyBorder="1" applyAlignment="1" applyProtection="1">
      <alignment horizontal="center" vertical="center"/>
      <protection hidden="1"/>
    </xf>
    <xf numFmtId="0" fontId="63" fillId="0" borderId="10" xfId="0" applyFont="1" applyBorder="1" applyAlignment="1" applyProtection="1">
      <alignment horizontal="justify" vertical="center" wrapText="1"/>
      <protection hidden="1"/>
    </xf>
    <xf numFmtId="0" fontId="63" fillId="0" borderId="0" xfId="0" applyFont="1" applyAlignment="1" applyProtection="1">
      <alignment horizontal="justify" vertical="center" wrapText="1"/>
      <protection hidden="1"/>
    </xf>
    <xf numFmtId="0" fontId="63" fillId="0" borderId="11" xfId="0" applyFont="1" applyBorder="1" applyAlignment="1" applyProtection="1">
      <alignment horizontal="justify" vertical="center" wrapText="1"/>
      <protection hidden="1"/>
    </xf>
    <xf numFmtId="0" fontId="63" fillId="0" borderId="10" xfId="0" applyFont="1" applyBorder="1" applyAlignment="1" applyProtection="1">
      <alignment horizontal="left" vertical="center" wrapText="1"/>
      <protection hidden="1"/>
    </xf>
    <xf numFmtId="0" fontId="63" fillId="0" borderId="0" xfId="0" applyFont="1" applyAlignment="1" applyProtection="1">
      <alignment horizontal="left" vertical="center" wrapText="1"/>
      <protection hidden="1"/>
    </xf>
    <xf numFmtId="0" fontId="63" fillId="0" borderId="11" xfId="0" applyFont="1" applyBorder="1" applyAlignment="1" applyProtection="1">
      <alignment horizontal="left" vertical="center" wrapText="1"/>
      <protection hidden="1"/>
    </xf>
    <xf numFmtId="0" fontId="33" fillId="0" borderId="0" xfId="0" applyFont="1" applyAlignment="1" applyProtection="1">
      <alignment horizontal="right" vertical="center"/>
      <protection hidden="1"/>
    </xf>
    <xf numFmtId="0" fontId="43" fillId="0" borderId="0" xfId="0" applyFont="1" applyAlignment="1" applyProtection="1">
      <alignment vertical="center"/>
      <protection locked="0" hidden="1"/>
    </xf>
    <xf numFmtId="0" fontId="62" fillId="0" borderId="0" xfId="0" applyFont="1" applyAlignment="1" applyProtection="1">
      <alignment vertical="center"/>
      <protection hidden="1"/>
    </xf>
    <xf numFmtId="0" fontId="68" fillId="0" borderId="0" xfId="0" applyFont="1" applyAlignment="1" applyProtection="1">
      <alignment vertical="center"/>
      <protection hidden="1"/>
    </xf>
    <xf numFmtId="0" fontId="62" fillId="0" borderId="0" xfId="0" applyFont="1" applyAlignment="1" applyProtection="1">
      <alignment horizontal="left" vertical="center"/>
      <protection locked="0"/>
    </xf>
    <xf numFmtId="0" fontId="64" fillId="0" borderId="0" xfId="0" applyFont="1" applyAlignment="1" applyProtection="1">
      <alignment horizontal="center" vertical="center"/>
      <protection locked="0" hidden="1"/>
    </xf>
    <xf numFmtId="0" fontId="64" fillId="0" borderId="0" xfId="0" applyFont="1" applyAlignment="1" applyProtection="1">
      <alignment horizontal="center" vertical="center" wrapText="1"/>
      <protection locked="0" hidden="1"/>
    </xf>
    <xf numFmtId="0" fontId="33" fillId="0" borderId="0" xfId="0" applyFont="1" applyAlignment="1" applyProtection="1">
      <alignment vertical="top"/>
      <protection hidden="1"/>
    </xf>
    <xf numFmtId="0" fontId="35" fillId="0" borderId="1" xfId="0" applyFont="1" applyBorder="1" applyAlignment="1" applyProtection="1">
      <alignment horizontal="center" vertical="top"/>
      <protection locked="0" hidden="1"/>
    </xf>
    <xf numFmtId="0" fontId="33" fillId="0" borderId="0" xfId="0" applyFont="1" applyAlignment="1" applyProtection="1">
      <alignment horizontal="center"/>
      <protection hidden="1"/>
    </xf>
    <xf numFmtId="49" fontId="32" fillId="0" borderId="0" xfId="0" applyNumberFormat="1" applyFont="1" applyAlignment="1" applyProtection="1">
      <alignment horizontal="center" vertical="center"/>
      <protection hidden="1"/>
    </xf>
    <xf numFmtId="49" fontId="32" fillId="0" borderId="0" xfId="0" applyNumberFormat="1" applyFont="1" applyAlignment="1" applyProtection="1">
      <alignment vertical="center"/>
      <protection hidden="1"/>
    </xf>
    <xf numFmtId="0" fontId="33" fillId="0" borderId="21" xfId="0" applyFont="1" applyBorder="1" applyAlignment="1" applyProtection="1">
      <alignment horizontal="center"/>
      <protection hidden="1"/>
    </xf>
    <xf numFmtId="49" fontId="32" fillId="0" borderId="10" xfId="0" applyNumberFormat="1" applyFont="1" applyBorder="1" applyAlignment="1" applyProtection="1">
      <alignment vertical="center"/>
      <protection hidden="1"/>
    </xf>
    <xf numFmtId="0" fontId="86" fillId="3" borderId="0" xfId="0" applyFont="1" applyFill="1" applyAlignment="1" applyProtection="1">
      <alignment horizontal="center" vertical="top"/>
      <protection hidden="1"/>
    </xf>
    <xf numFmtId="0" fontId="103" fillId="3" borderId="0" xfId="0" applyFont="1" applyFill="1" applyAlignment="1" applyProtection="1">
      <alignment vertical="top"/>
      <protection hidden="1"/>
    </xf>
    <xf numFmtId="0" fontId="86" fillId="3" borderId="1" xfId="0" applyFont="1" applyFill="1" applyBorder="1" applyAlignment="1" applyProtection="1">
      <alignment horizontal="center" vertical="center"/>
      <protection hidden="1"/>
    </xf>
    <xf numFmtId="0" fontId="28" fillId="0" borderId="0" xfId="1"/>
    <xf numFmtId="0" fontId="33" fillId="3" borderId="0" xfId="0" quotePrefix="1" applyFont="1" applyFill="1" applyProtection="1">
      <protection hidden="1"/>
    </xf>
    <xf numFmtId="0" fontId="86" fillId="3" borderId="0" xfId="0" applyFont="1" applyFill="1" applyAlignment="1" applyProtection="1">
      <alignment horizontal="left"/>
      <protection hidden="1"/>
    </xf>
    <xf numFmtId="0" fontId="86" fillId="3" borderId="0" xfId="0" applyFont="1" applyFill="1" applyProtection="1">
      <protection hidden="1"/>
    </xf>
    <xf numFmtId="0" fontId="104" fillId="3" borderId="1" xfId="0" applyFont="1" applyFill="1" applyBorder="1" applyAlignment="1" applyProtection="1">
      <alignment horizontal="center" vertical="center"/>
      <protection locked="0" hidden="1"/>
    </xf>
    <xf numFmtId="0" fontId="104" fillId="0" borderId="1" xfId="0" applyFont="1" applyBorder="1" applyAlignment="1" applyProtection="1">
      <alignment horizontal="center" vertical="center"/>
      <protection locked="0" hidden="1"/>
    </xf>
    <xf numFmtId="0" fontId="104" fillId="3" borderId="1" xfId="0" applyFont="1" applyFill="1" applyBorder="1" applyProtection="1">
      <protection locked="0" hidden="1"/>
    </xf>
    <xf numFmtId="0" fontId="32" fillId="3" borderId="0" xfId="0" applyFont="1" applyFill="1" applyProtection="1">
      <protection hidden="1"/>
    </xf>
    <xf numFmtId="0" fontId="46" fillId="21" borderId="37" xfId="0" applyFont="1" applyFill="1" applyBorder="1" applyProtection="1">
      <protection hidden="1"/>
    </xf>
    <xf numFmtId="0" fontId="46" fillId="3" borderId="0" xfId="0" applyFont="1" applyFill="1" applyProtection="1">
      <protection hidden="1"/>
    </xf>
    <xf numFmtId="0" fontId="33" fillId="4" borderId="12" xfId="0" applyFont="1" applyFill="1" applyBorder="1" applyProtection="1">
      <protection hidden="1"/>
    </xf>
    <xf numFmtId="0" fontId="61" fillId="3" borderId="0" xfId="0" applyFont="1" applyFill="1" applyProtection="1">
      <protection locked="0" hidden="1"/>
    </xf>
    <xf numFmtId="0" fontId="35" fillId="3" borderId="13" xfId="0" applyFont="1" applyFill="1" applyBorder="1" applyAlignment="1" applyProtection="1">
      <alignment horizontal="center" vertical="center"/>
      <protection hidden="1"/>
    </xf>
    <xf numFmtId="0" fontId="0" fillId="3" borderId="0" xfId="0" applyFill="1" applyAlignment="1" applyProtection="1">
      <alignment horizontal="left" vertical="top" wrapText="1"/>
      <protection hidden="1"/>
    </xf>
    <xf numFmtId="0" fontId="1" fillId="3" borderId="0" xfId="0" applyFont="1" applyFill="1" applyAlignment="1" applyProtection="1">
      <alignment vertical="justify" wrapText="1"/>
      <protection hidden="1"/>
    </xf>
    <xf numFmtId="0" fontId="1" fillId="3" borderId="0" xfId="0" applyFont="1" applyFill="1" applyAlignment="1" applyProtection="1">
      <alignment horizontal="left" vertical="justify" wrapText="1"/>
      <protection hidden="1"/>
    </xf>
    <xf numFmtId="0" fontId="124" fillId="3" borderId="0" xfId="0" applyFont="1" applyFill="1" applyAlignment="1" applyProtection="1">
      <alignment vertical="justify" wrapText="1"/>
      <protection hidden="1"/>
    </xf>
    <xf numFmtId="0" fontId="128" fillId="4" borderId="0" xfId="0" applyFont="1" applyFill="1" applyAlignment="1" applyProtection="1">
      <alignment vertical="center"/>
      <protection hidden="1"/>
    </xf>
    <xf numFmtId="0" fontId="128" fillId="3" borderId="0" xfId="0" applyFont="1" applyFill="1" applyAlignment="1" applyProtection="1">
      <alignment vertical="center"/>
      <protection hidden="1"/>
    </xf>
    <xf numFmtId="0" fontId="129" fillId="3" borderId="0" xfId="0" applyFont="1" applyFill="1" applyAlignment="1" applyProtection="1">
      <alignment vertical="center"/>
      <protection hidden="1"/>
    </xf>
    <xf numFmtId="0" fontId="132" fillId="3" borderId="0" xfId="0" applyFont="1" applyFill="1" applyAlignment="1" applyProtection="1">
      <alignment vertical="center"/>
      <protection hidden="1"/>
    </xf>
    <xf numFmtId="0" fontId="132" fillId="4" borderId="0" xfId="0" applyFont="1" applyFill="1" applyAlignment="1" applyProtection="1">
      <alignment vertical="center"/>
      <protection hidden="1"/>
    </xf>
    <xf numFmtId="0" fontId="132" fillId="4" borderId="0" xfId="0" applyFont="1" applyFill="1" applyAlignment="1" applyProtection="1">
      <alignment horizontal="left" vertical="center"/>
      <protection hidden="1"/>
    </xf>
    <xf numFmtId="0" fontId="133" fillId="4" borderId="0" xfId="0" applyFont="1" applyFill="1" applyAlignment="1" applyProtection="1">
      <alignment vertical="center"/>
      <protection hidden="1"/>
    </xf>
    <xf numFmtId="0" fontId="134" fillId="4" borderId="0" xfId="0" applyFont="1" applyFill="1" applyAlignment="1" applyProtection="1">
      <alignment vertical="center"/>
      <protection hidden="1"/>
    </xf>
    <xf numFmtId="0" fontId="135" fillId="4" borderId="0" xfId="0" applyFont="1" applyFill="1" applyAlignment="1" applyProtection="1">
      <alignment vertical="center"/>
      <protection hidden="1"/>
    </xf>
    <xf numFmtId="0" fontId="136" fillId="0" borderId="0" xfId="0" applyFont="1"/>
    <xf numFmtId="0" fontId="136" fillId="0" borderId="0" xfId="0" applyFont="1" applyAlignment="1">
      <alignment vertical="center"/>
    </xf>
    <xf numFmtId="14" fontId="131" fillId="3" borderId="0" xfId="0" applyNumberFormat="1" applyFont="1" applyFill="1" applyAlignment="1" applyProtection="1">
      <alignment vertical="center"/>
      <protection hidden="1"/>
    </xf>
    <xf numFmtId="0" fontId="136" fillId="0" borderId="0" xfId="0" quotePrefix="1" applyFont="1"/>
    <xf numFmtId="0" fontId="136" fillId="0" borderId="0" xfId="0" applyFont="1" applyAlignment="1">
      <alignment horizontal="right"/>
    </xf>
    <xf numFmtId="0" fontId="136" fillId="25" borderId="0" xfId="0" applyFont="1" applyFill="1"/>
    <xf numFmtId="0" fontId="144" fillId="0" borderId="0" xfId="0" applyFont="1"/>
    <xf numFmtId="0" fontId="126" fillId="22" borderId="1" xfId="0" applyFont="1" applyFill="1" applyBorder="1" applyAlignment="1">
      <alignment horizontal="center"/>
    </xf>
    <xf numFmtId="0" fontId="136" fillId="12" borderId="0" xfId="0" applyFont="1" applyFill="1"/>
    <xf numFmtId="0" fontId="145" fillId="0" borderId="0" xfId="0" applyFont="1"/>
    <xf numFmtId="0" fontId="136" fillId="22" borderId="1" xfId="0" applyFont="1" applyFill="1" applyBorder="1" applyAlignment="1">
      <alignment horizontal="left"/>
    </xf>
    <xf numFmtId="0" fontId="146" fillId="0" borderId="0" xfId="0" applyFont="1" applyAlignment="1">
      <alignment horizontal="left"/>
    </xf>
    <xf numFmtId="0" fontId="136" fillId="22" borderId="0" xfId="0" applyFont="1" applyFill="1" applyAlignment="1">
      <alignment horizontal="left"/>
    </xf>
    <xf numFmtId="0" fontId="136" fillId="26" borderId="0" xfId="0" applyFont="1" applyFill="1"/>
    <xf numFmtId="0" fontId="136" fillId="0" borderId="0" xfId="0" applyFont="1" applyAlignment="1">
      <alignment horizontal="left"/>
    </xf>
    <xf numFmtId="0" fontId="127" fillId="0" borderId="0" xfId="0" applyFont="1" applyAlignment="1">
      <alignment horizontal="justify" vertical="center"/>
    </xf>
    <xf numFmtId="0" fontId="147" fillId="0" borderId="0" xfId="0" applyFont="1"/>
    <xf numFmtId="14" fontId="136" fillId="0" borderId="0" xfId="0" applyNumberFormat="1" applyFont="1"/>
    <xf numFmtId="0" fontId="136" fillId="27" borderId="0" xfId="0" applyFont="1" applyFill="1"/>
    <xf numFmtId="0" fontId="136" fillId="23" borderId="0" xfId="0" applyFont="1" applyFill="1"/>
    <xf numFmtId="0" fontId="126" fillId="3" borderId="1" xfId="0" applyFont="1" applyFill="1" applyBorder="1" applyAlignment="1" applyProtection="1">
      <alignment vertical="center"/>
      <protection hidden="1"/>
    </xf>
    <xf numFmtId="0" fontId="126" fillId="3" borderId="0" xfId="0" applyFont="1" applyFill="1" applyAlignment="1" applyProtection="1">
      <alignment vertical="center"/>
      <protection hidden="1"/>
    </xf>
    <xf numFmtId="0" fontId="127" fillId="3" borderId="3" xfId="0" applyFont="1" applyFill="1" applyBorder="1" applyAlignment="1" applyProtection="1">
      <alignment vertical="center"/>
      <protection hidden="1"/>
    </xf>
    <xf numFmtId="0" fontId="127" fillId="3" borderId="0" xfId="0" applyFont="1" applyFill="1" applyAlignment="1" applyProtection="1">
      <alignment vertical="center"/>
      <protection hidden="1"/>
    </xf>
    <xf numFmtId="0" fontId="136" fillId="0" borderId="1" xfId="0" applyFont="1" applyBorder="1"/>
    <xf numFmtId="0" fontId="136" fillId="0" borderId="4" xfId="0" applyFont="1" applyBorder="1"/>
    <xf numFmtId="0" fontId="136" fillId="20" borderId="0" xfId="0" applyFont="1" applyFill="1"/>
    <xf numFmtId="49" fontId="139" fillId="0" borderId="0" xfId="0" applyNumberFormat="1" applyFont="1" applyAlignment="1" applyProtection="1">
      <alignment horizontal="center" vertical="center"/>
      <protection hidden="1"/>
    </xf>
    <xf numFmtId="0" fontId="0" fillId="3" borderId="0" xfId="0" applyFill="1" applyAlignment="1" applyProtection="1">
      <alignment horizontal="left" vertical="top" wrapText="1"/>
      <protection hidden="1"/>
    </xf>
    <xf numFmtId="0" fontId="0" fillId="3" borderId="0" xfId="0" applyFill="1" applyAlignment="1" applyProtection="1">
      <alignment horizontal="left" vertical="center" wrapText="1"/>
      <protection hidden="1"/>
    </xf>
    <xf numFmtId="0" fontId="92" fillId="5" borderId="12" xfId="0" applyFont="1" applyFill="1" applyBorder="1" applyAlignment="1" applyProtection="1">
      <alignment horizontal="center" vertical="center" wrapText="1"/>
      <protection hidden="1"/>
    </xf>
    <xf numFmtId="0" fontId="92" fillId="5" borderId="0" xfId="0" applyFont="1" applyFill="1" applyAlignment="1" applyProtection="1">
      <alignment horizontal="center" vertical="center" wrapText="1"/>
      <protection hidden="1"/>
    </xf>
    <xf numFmtId="0" fontId="92" fillId="5" borderId="13" xfId="0" applyFont="1" applyFill="1" applyBorder="1" applyAlignment="1" applyProtection="1">
      <alignment horizontal="center" vertical="center" wrapText="1"/>
      <protection hidden="1"/>
    </xf>
    <xf numFmtId="0" fontId="68" fillId="3" borderId="0" xfId="0" applyFont="1" applyFill="1" applyAlignment="1" applyProtection="1">
      <alignment horizontal="center" vertical="center" wrapText="1"/>
      <protection hidden="1"/>
    </xf>
    <xf numFmtId="0" fontId="105" fillId="3" borderId="0" xfId="0" applyFont="1" applyFill="1" applyAlignment="1" applyProtection="1">
      <alignment horizontal="left" vertical="center" wrapText="1"/>
      <protection hidden="1"/>
    </xf>
    <xf numFmtId="0" fontId="33" fillId="3" borderId="0" xfId="0" applyFont="1" applyFill="1" applyAlignment="1" applyProtection="1">
      <alignment horizontal="center" vertical="center" wrapText="1"/>
      <protection hidden="1"/>
    </xf>
    <xf numFmtId="0" fontId="0" fillId="0" borderId="0" xfId="0" quotePrefix="1"/>
    <xf numFmtId="0" fontId="0" fillId="3" borderId="0" xfId="0" applyFill="1" applyAlignment="1" applyProtection="1">
      <alignment horizontal="justify" vertical="center" wrapText="1"/>
      <protection hidden="1"/>
    </xf>
    <xf numFmtId="0" fontId="0" fillId="3" borderId="0" xfId="0" quotePrefix="1" applyFill="1" applyAlignment="1" applyProtection="1">
      <alignment horizontal="justify" vertical="center" wrapText="1"/>
      <protection hidden="1"/>
    </xf>
    <xf numFmtId="0" fontId="0" fillId="3" borderId="0" xfId="0" applyFill="1" applyAlignment="1" applyProtection="1">
      <alignment horizontal="left" vertical="justify"/>
      <protection hidden="1"/>
    </xf>
    <xf numFmtId="0" fontId="33" fillId="3" borderId="0" xfId="0" applyFont="1" applyFill="1" applyAlignment="1" applyProtection="1">
      <alignment horizontal="left" vertical="center" wrapText="1"/>
      <protection hidden="1"/>
    </xf>
    <xf numFmtId="0" fontId="33" fillId="3" borderId="21" xfId="0" applyFont="1" applyFill="1" applyBorder="1" applyAlignment="1" applyProtection="1">
      <alignment horizontal="center"/>
      <protection locked="0"/>
    </xf>
    <xf numFmtId="0" fontId="92" fillId="5" borderId="14" xfId="0" applyFont="1" applyFill="1" applyBorder="1" applyAlignment="1" applyProtection="1">
      <alignment horizontal="center" vertical="center"/>
      <protection hidden="1"/>
    </xf>
    <xf numFmtId="0" fontId="92" fillId="5" borderId="15" xfId="0" applyFont="1" applyFill="1" applyBorder="1" applyAlignment="1" applyProtection="1">
      <alignment horizontal="center" vertical="center"/>
      <protection hidden="1"/>
    </xf>
    <xf numFmtId="0" fontId="92" fillId="5" borderId="16" xfId="0" applyFont="1" applyFill="1" applyBorder="1" applyAlignment="1" applyProtection="1">
      <alignment horizontal="center" vertical="center"/>
      <protection hidden="1"/>
    </xf>
    <xf numFmtId="0" fontId="72" fillId="3" borderId="0" xfId="0" applyFont="1" applyFill="1" applyAlignment="1" applyProtection="1">
      <alignment horizontal="center" vertical="center" wrapText="1"/>
      <protection hidden="1"/>
    </xf>
    <xf numFmtId="0" fontId="28" fillId="3" borderId="0" xfId="1" applyFill="1" applyBorder="1" applyAlignment="1" applyProtection="1">
      <alignment horizontal="center" vertical="center" wrapText="1"/>
      <protection locked="0" hidden="1"/>
    </xf>
    <xf numFmtId="0" fontId="33" fillId="3" borderId="3" xfId="0" applyFont="1" applyFill="1" applyBorder="1" applyAlignment="1" applyProtection="1">
      <alignment horizontal="center" vertical="top" wrapText="1"/>
      <protection hidden="1"/>
    </xf>
    <xf numFmtId="0" fontId="33" fillId="3" borderId="6" xfId="0" applyFont="1" applyFill="1" applyBorder="1" applyAlignment="1" applyProtection="1">
      <alignment horizontal="center" vertical="top" wrapText="1"/>
      <protection hidden="1"/>
    </xf>
    <xf numFmtId="0" fontId="33" fillId="3" borderId="26" xfId="0" applyFont="1" applyFill="1" applyBorder="1" applyAlignment="1" applyProtection="1">
      <alignment horizontal="center" vertical="top" wrapText="1"/>
      <protection hidden="1"/>
    </xf>
    <xf numFmtId="0" fontId="33" fillId="3" borderId="10" xfId="0" applyFont="1" applyFill="1" applyBorder="1" applyAlignment="1" applyProtection="1">
      <alignment horizontal="left" vertical="center" wrapText="1"/>
      <protection hidden="1"/>
    </xf>
    <xf numFmtId="0" fontId="33" fillId="0" borderId="3" xfId="0" applyFont="1" applyBorder="1" applyAlignment="1" applyProtection="1">
      <alignment horizontal="center" vertical="center" wrapText="1"/>
      <protection hidden="1"/>
    </xf>
    <xf numFmtId="0" fontId="33" fillId="0" borderId="6" xfId="0" applyFont="1" applyBorder="1" applyAlignment="1" applyProtection="1">
      <alignment horizontal="center" vertical="center" wrapText="1"/>
      <protection hidden="1"/>
    </xf>
    <xf numFmtId="0" fontId="33" fillId="0" borderId="26" xfId="0" applyFont="1" applyBorder="1" applyAlignment="1" applyProtection="1">
      <alignment horizontal="center" vertical="center" wrapText="1"/>
      <protection hidden="1"/>
    </xf>
    <xf numFmtId="0" fontId="33" fillId="0" borderId="25" xfId="0" applyFont="1" applyBorder="1" applyAlignment="1" applyProtection="1">
      <alignment horizontal="center" vertical="center" wrapText="1"/>
      <protection hidden="1"/>
    </xf>
    <xf numFmtId="0" fontId="33" fillId="3" borderId="10" xfId="0" applyFont="1" applyFill="1" applyBorder="1" applyAlignment="1" applyProtection="1">
      <alignment horizontal="left" vertical="top" wrapText="1"/>
      <protection hidden="1"/>
    </xf>
    <xf numFmtId="0" fontId="33" fillId="3" borderId="0" xfId="0" applyFont="1" applyFill="1" applyAlignment="1" applyProtection="1">
      <alignment horizontal="left" vertical="top" wrapText="1"/>
      <protection hidden="1"/>
    </xf>
    <xf numFmtId="0" fontId="33" fillId="3" borderId="3" xfId="0" applyFont="1" applyFill="1" applyBorder="1" applyAlignment="1" applyProtection="1">
      <alignment horizontal="center" vertical="center" wrapText="1"/>
      <protection hidden="1"/>
    </xf>
    <xf numFmtId="0" fontId="33" fillId="3" borderId="6" xfId="0" applyFont="1" applyFill="1" applyBorder="1" applyAlignment="1" applyProtection="1">
      <alignment horizontal="center" vertical="center" wrapText="1"/>
      <protection hidden="1"/>
    </xf>
    <xf numFmtId="0" fontId="33" fillId="3" borderId="26" xfId="0" applyFont="1" applyFill="1" applyBorder="1" applyAlignment="1" applyProtection="1">
      <alignment horizontal="center" vertical="center" wrapText="1"/>
      <protection hidden="1"/>
    </xf>
    <xf numFmtId="0" fontId="31" fillId="3" borderId="8" xfId="0" applyFont="1" applyFill="1" applyBorder="1" applyAlignment="1" applyProtection="1">
      <alignment horizontal="center"/>
      <protection hidden="1"/>
    </xf>
    <xf numFmtId="0" fontId="31" fillId="3" borderId="27" xfId="0" applyFont="1" applyFill="1" applyBorder="1" applyAlignment="1" applyProtection="1">
      <alignment horizontal="center"/>
      <protection hidden="1"/>
    </xf>
    <xf numFmtId="0" fontId="81" fillId="9" borderId="28" xfId="0" applyFont="1" applyFill="1" applyBorder="1" applyAlignment="1" applyProtection="1">
      <alignment horizontal="center" vertical="center" wrapText="1"/>
      <protection hidden="1"/>
    </xf>
    <xf numFmtId="0" fontId="81" fillId="9" borderId="29" xfId="0" applyFont="1" applyFill="1" applyBorder="1" applyAlignment="1" applyProtection="1">
      <alignment horizontal="center" vertical="center" wrapText="1"/>
      <protection hidden="1"/>
    </xf>
    <xf numFmtId="0" fontId="81" fillId="9" borderId="30" xfId="0" applyFont="1" applyFill="1" applyBorder="1" applyAlignment="1" applyProtection="1">
      <alignment horizontal="center" vertical="center" wrapText="1"/>
      <protection hidden="1"/>
    </xf>
    <xf numFmtId="0" fontId="33" fillId="0" borderId="0" xfId="0" applyFont="1" applyAlignment="1" applyProtection="1">
      <alignment horizontal="left" vertical="center" wrapText="1"/>
      <protection hidden="1"/>
    </xf>
    <xf numFmtId="0" fontId="33" fillId="3" borderId="15" xfId="0" applyFont="1" applyFill="1" applyBorder="1" applyAlignment="1" applyProtection="1">
      <alignment horizontal="left" vertical="center" wrapText="1"/>
      <protection hidden="1"/>
    </xf>
    <xf numFmtId="49" fontId="32" fillId="0" borderId="0" xfId="0" applyNumberFormat="1" applyFont="1" applyAlignment="1" applyProtection="1">
      <alignment horizontal="left" vertical="center" wrapText="1"/>
      <protection locked="0" hidden="1"/>
    </xf>
    <xf numFmtId="0" fontId="49" fillId="4" borderId="0" xfId="0" applyFont="1" applyFill="1" applyAlignment="1">
      <alignment horizontal="left" vertical="center" wrapText="1"/>
    </xf>
    <xf numFmtId="0" fontId="49" fillId="4" borderId="0" xfId="0" applyFont="1" applyFill="1" applyAlignment="1">
      <alignment horizontal="left" vertical="top" wrapText="1"/>
    </xf>
    <xf numFmtId="0" fontId="61" fillId="3" borderId="21" xfId="0" applyFont="1" applyFill="1" applyBorder="1" applyAlignment="1" applyProtection="1">
      <alignment horizontal="center"/>
      <protection locked="0" hidden="1"/>
    </xf>
    <xf numFmtId="0" fontId="33" fillId="0" borderId="0" xfId="0" applyFont="1" applyAlignment="1" applyProtection="1">
      <alignment horizontal="center" vertical="top" wrapText="1"/>
      <protection hidden="1"/>
    </xf>
    <xf numFmtId="0" fontId="33" fillId="0" borderId="21" xfId="0" applyFont="1" applyBorder="1" applyAlignment="1" applyProtection="1">
      <alignment horizontal="center" vertical="top" wrapText="1"/>
      <protection locked="0" hidden="1"/>
    </xf>
    <xf numFmtId="0" fontId="61" fillId="3" borderId="21" xfId="0" applyFont="1" applyFill="1" applyBorder="1" applyAlignment="1" applyProtection="1">
      <alignment horizontal="left"/>
      <protection locked="0" hidden="1"/>
    </xf>
    <xf numFmtId="0" fontId="32" fillId="3" borderId="0" xfId="0" applyFont="1" applyFill="1" applyAlignment="1" applyProtection="1">
      <alignment horizontal="center"/>
      <protection hidden="1"/>
    </xf>
    <xf numFmtId="0" fontId="33" fillId="3" borderId="0" xfId="0" applyFont="1" applyFill="1" applyAlignment="1" applyProtection="1">
      <alignment horizontal="left"/>
      <protection hidden="1"/>
    </xf>
    <xf numFmtId="0" fontId="33" fillId="3" borderId="11" xfId="0" applyFont="1" applyFill="1" applyBorder="1" applyAlignment="1" applyProtection="1">
      <alignment horizontal="left"/>
      <protection hidden="1"/>
    </xf>
    <xf numFmtId="0" fontId="67" fillId="3" borderId="0" xfId="0" applyFont="1" applyFill="1" applyAlignment="1" applyProtection="1">
      <alignment horizontal="left" vertical="center"/>
      <protection hidden="1"/>
    </xf>
    <xf numFmtId="0" fontId="67" fillId="3" borderId="11" xfId="0" applyFont="1" applyFill="1" applyBorder="1" applyAlignment="1" applyProtection="1">
      <alignment horizontal="left" vertical="center"/>
      <protection hidden="1"/>
    </xf>
    <xf numFmtId="0" fontId="46" fillId="21" borderId="3" xfId="0" applyFont="1" applyFill="1" applyBorder="1" applyAlignment="1" applyProtection="1">
      <alignment horizontal="center"/>
      <protection hidden="1"/>
    </xf>
    <xf numFmtId="0" fontId="46" fillId="21" borderId="6" xfId="0" applyFont="1" applyFill="1" applyBorder="1" applyAlignment="1" applyProtection="1">
      <alignment horizontal="center"/>
      <protection hidden="1"/>
    </xf>
    <xf numFmtId="0" fontId="46" fillId="21" borderId="26" xfId="0" applyFont="1" applyFill="1" applyBorder="1" applyAlignment="1" applyProtection="1">
      <alignment horizontal="center"/>
      <protection hidden="1"/>
    </xf>
    <xf numFmtId="0" fontId="33" fillId="3" borderId="0" xfId="0" applyFont="1" applyFill="1" applyAlignment="1" applyProtection="1">
      <alignment horizontal="justify" vertical="top" wrapText="1"/>
      <protection hidden="1"/>
    </xf>
    <xf numFmtId="0" fontId="99" fillId="3" borderId="0" xfId="0" applyFont="1" applyFill="1" applyAlignment="1" applyProtection="1">
      <alignment horizontal="left" vertical="center" wrapText="1"/>
      <protection hidden="1"/>
    </xf>
    <xf numFmtId="0" fontId="28" fillId="3" borderId="0" xfId="1" applyFill="1" applyBorder="1" applyAlignment="1" applyProtection="1">
      <alignment horizontal="center" vertical="center" wrapText="1"/>
      <protection hidden="1"/>
    </xf>
    <xf numFmtId="0" fontId="84" fillId="3" borderId="0" xfId="0" applyFont="1" applyFill="1" applyAlignment="1" applyProtection="1">
      <alignment horizontal="center" vertical="center" wrapText="1"/>
      <protection hidden="1"/>
    </xf>
    <xf numFmtId="0" fontId="33" fillId="0" borderId="0" xfId="0" applyFont="1" applyAlignment="1" applyProtection="1">
      <alignment horizontal="justify" vertical="top" wrapText="1"/>
      <protection hidden="1"/>
    </xf>
    <xf numFmtId="0" fontId="33" fillId="3" borderId="8" xfId="0" applyFont="1" applyFill="1" applyBorder="1" applyAlignment="1" applyProtection="1">
      <alignment horizontal="left" vertical="center" wrapText="1"/>
      <protection hidden="1"/>
    </xf>
    <xf numFmtId="0" fontId="33" fillId="0" borderId="0" xfId="0" applyFont="1" applyAlignment="1" applyProtection="1">
      <alignment horizontal="center" vertical="center" wrapText="1"/>
      <protection hidden="1"/>
    </xf>
    <xf numFmtId="0" fontId="107" fillId="0" borderId="0" xfId="0" applyFont="1" applyAlignment="1" applyProtection="1">
      <alignment horizontal="center" vertical="center" wrapText="1"/>
      <protection hidden="1"/>
    </xf>
    <xf numFmtId="0" fontId="45" fillId="2" borderId="1" xfId="0" applyFont="1" applyFill="1" applyBorder="1" applyAlignment="1" applyProtection="1">
      <alignment horizontal="center" wrapText="1"/>
      <protection hidden="1"/>
    </xf>
    <xf numFmtId="0" fontId="45" fillId="12" borderId="10" xfId="0" applyFont="1" applyFill="1" applyBorder="1" applyAlignment="1" applyProtection="1">
      <alignment horizontal="center" vertical="center" wrapText="1"/>
      <protection hidden="1"/>
    </xf>
    <xf numFmtId="0" fontId="45" fillId="11" borderId="1" xfId="0" applyFont="1" applyFill="1" applyBorder="1" applyAlignment="1" applyProtection="1">
      <alignment horizontal="center" wrapText="1"/>
      <protection hidden="1"/>
    </xf>
    <xf numFmtId="0" fontId="45" fillId="0" borderId="1" xfId="0" applyFont="1" applyBorder="1" applyAlignment="1" applyProtection="1">
      <alignment horizontal="center" vertical="center" wrapText="1"/>
      <protection hidden="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45" fillId="2" borderId="0" xfId="0" applyFont="1" applyFill="1" applyAlignment="1" applyProtection="1">
      <alignment horizontal="center" wrapText="1"/>
      <protection hidden="1"/>
    </xf>
    <xf numFmtId="0" fontId="45" fillId="0" borderId="3" xfId="0" applyFont="1" applyBorder="1" applyAlignment="1" applyProtection="1">
      <alignment horizontal="center" wrapText="1"/>
      <protection hidden="1"/>
    </xf>
    <xf numFmtId="0" fontId="45" fillId="0" borderId="26" xfId="0" applyFont="1" applyBorder="1" applyAlignment="1" applyProtection="1">
      <alignment horizontal="center" wrapText="1"/>
      <protection hidden="1"/>
    </xf>
    <xf numFmtId="0" fontId="45" fillId="0" borderId="10" xfId="0" applyFont="1" applyBorder="1" applyAlignment="1" applyProtection="1">
      <alignment horizontal="center" vertical="center" wrapText="1"/>
      <protection hidden="1"/>
    </xf>
    <xf numFmtId="0" fontId="45" fillId="0" borderId="0" xfId="0" applyFont="1" applyAlignment="1" applyProtection="1">
      <alignment horizontal="center" vertical="center" wrapText="1"/>
      <protection hidden="1"/>
    </xf>
    <xf numFmtId="0" fontId="45" fillId="0" borderId="11" xfId="0" applyFont="1" applyBorder="1" applyAlignment="1" applyProtection="1">
      <alignment horizontal="center" vertical="center" wrapText="1"/>
      <protection hidden="1"/>
    </xf>
    <xf numFmtId="0" fontId="45" fillId="36" borderId="6" xfId="0" applyFont="1" applyFill="1" applyBorder="1" applyAlignment="1" applyProtection="1">
      <alignment horizontal="center" vertical="center" wrapText="1"/>
      <protection hidden="1"/>
    </xf>
    <xf numFmtId="0" fontId="45" fillId="36" borderId="26" xfId="0" applyFont="1" applyFill="1" applyBorder="1" applyAlignment="1" applyProtection="1">
      <alignment horizontal="center" vertical="center" wrapText="1"/>
      <protection hidden="1"/>
    </xf>
    <xf numFmtId="0" fontId="55" fillId="0" borderId="0" xfId="0" applyFont="1" applyAlignment="1">
      <alignment horizontal="center" vertical="center" wrapText="1"/>
    </xf>
    <xf numFmtId="0" fontId="18" fillId="2" borderId="1" xfId="0" applyFont="1" applyFill="1" applyBorder="1" applyAlignment="1">
      <alignment horizontal="center" vertical="center" wrapText="1"/>
    </xf>
    <xf numFmtId="0" fontId="9" fillId="0" borderId="0" xfId="0" applyFont="1" applyAlignment="1">
      <alignment horizontal="center" vertical="center" wrapText="1"/>
    </xf>
    <xf numFmtId="0" fontId="108" fillId="38" borderId="0" xfId="0" applyFont="1" applyFill="1" applyAlignment="1">
      <alignment horizontal="center"/>
    </xf>
    <xf numFmtId="0" fontId="37" fillId="38" borderId="0" xfId="0" applyFont="1" applyFill="1" applyAlignment="1">
      <alignment horizontal="center"/>
    </xf>
    <xf numFmtId="0" fontId="33" fillId="38" borderId="1" xfId="0" applyFont="1" applyFill="1" applyBorder="1" applyAlignment="1">
      <alignment horizontal="center" vertical="center" wrapText="1"/>
    </xf>
    <xf numFmtId="0" fontId="0" fillId="0" borderId="1" xfId="0" applyBorder="1" applyAlignment="1">
      <alignment horizontal="center" vertical="center"/>
    </xf>
    <xf numFmtId="0" fontId="48" fillId="0" borderId="4"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2" xfId="0" applyFont="1" applyBorder="1" applyAlignment="1">
      <alignment horizontal="center" vertical="center" wrapText="1"/>
    </xf>
    <xf numFmtId="0" fontId="55" fillId="2" borderId="1" xfId="0" applyFont="1" applyFill="1" applyBorder="1" applyAlignment="1">
      <alignment horizontal="center" vertical="center" wrapText="1"/>
    </xf>
    <xf numFmtId="0" fontId="30" fillId="0" borderId="1" xfId="0" applyFont="1" applyBorder="1" applyAlignment="1" applyProtection="1">
      <alignment horizontal="left"/>
      <protection hidden="1"/>
    </xf>
    <xf numFmtId="0" fontId="0" fillId="0" borderId="3" xfId="0" applyBorder="1" applyAlignment="1" applyProtection="1">
      <alignment horizontal="center"/>
      <protection hidden="1"/>
    </xf>
    <xf numFmtId="0" fontId="0" fillId="0" borderId="6" xfId="0" applyBorder="1" applyAlignment="1" applyProtection="1">
      <alignment horizontal="center"/>
      <protection hidden="1"/>
    </xf>
    <xf numFmtId="0" fontId="0" fillId="0" borderId="26" xfId="0" applyBorder="1" applyAlignment="1" applyProtection="1">
      <alignment horizontal="center"/>
      <protection hidden="1"/>
    </xf>
    <xf numFmtId="0" fontId="34" fillId="4" borderId="0" xfId="0" applyFont="1" applyFill="1" applyAlignment="1" applyProtection="1">
      <alignment horizontal="left" vertical="top" wrapText="1"/>
      <protection hidden="1"/>
    </xf>
    <xf numFmtId="0" fontId="68" fillId="3" borderId="40" xfId="0" applyFont="1" applyFill="1" applyBorder="1" applyAlignment="1" applyProtection="1">
      <alignment horizontal="center" vertical="center" wrapText="1"/>
      <protection hidden="1"/>
    </xf>
    <xf numFmtId="0" fontId="113" fillId="3" borderId="40" xfId="0" applyFont="1" applyFill="1" applyBorder="1" applyAlignment="1" applyProtection="1">
      <alignment horizontal="center" vertical="center" wrapText="1"/>
      <protection hidden="1"/>
    </xf>
    <xf numFmtId="0" fontId="32" fillId="3" borderId="41" xfId="0" applyFont="1" applyFill="1" applyBorder="1" applyAlignment="1" applyProtection="1">
      <alignment horizontal="center" vertical="center"/>
      <protection locked="0" hidden="1"/>
    </xf>
    <xf numFmtId="0" fontId="32" fillId="3" borderId="36" xfId="0" applyFont="1" applyFill="1" applyBorder="1" applyAlignment="1" applyProtection="1">
      <alignment horizontal="center" vertical="center"/>
      <protection locked="0" hidden="1"/>
    </xf>
    <xf numFmtId="0" fontId="32" fillId="3" borderId="42" xfId="0" applyFont="1" applyFill="1" applyBorder="1" applyAlignment="1" applyProtection="1">
      <alignment horizontal="center" vertical="center"/>
      <protection locked="0" hidden="1"/>
    </xf>
    <xf numFmtId="0" fontId="32" fillId="3" borderId="43" xfId="0" applyFont="1" applyFill="1" applyBorder="1" applyAlignment="1" applyProtection="1">
      <alignment horizontal="center" vertical="center"/>
      <protection locked="0" hidden="1"/>
    </xf>
    <xf numFmtId="0" fontId="32" fillId="3" borderId="44" xfId="0" applyFont="1" applyFill="1" applyBorder="1" applyAlignment="1" applyProtection="1">
      <alignment horizontal="center" vertical="center"/>
      <protection locked="0" hidden="1"/>
    </xf>
    <xf numFmtId="0" fontId="32" fillId="3" borderId="45" xfId="0" applyFont="1" applyFill="1" applyBorder="1" applyAlignment="1" applyProtection="1">
      <alignment horizontal="center" vertical="center"/>
      <protection locked="0" hidden="1"/>
    </xf>
    <xf numFmtId="0" fontId="109" fillId="3" borderId="40" xfId="0" applyFont="1" applyFill="1" applyBorder="1" applyAlignment="1" applyProtection="1">
      <alignment horizontal="left" vertical="center" wrapText="1"/>
      <protection hidden="1"/>
    </xf>
    <xf numFmtId="0" fontId="31" fillId="40" borderId="1" xfId="0" applyFont="1" applyFill="1" applyBorder="1" applyAlignment="1" applyProtection="1">
      <alignment horizontal="center"/>
      <protection hidden="1"/>
    </xf>
    <xf numFmtId="0" fontId="66" fillId="3" borderId="40" xfId="0" applyFont="1" applyFill="1" applyBorder="1" applyAlignment="1" applyProtection="1">
      <alignment horizontal="center" vertical="center" wrapText="1"/>
      <protection locked="0" hidden="1"/>
    </xf>
    <xf numFmtId="0" fontId="66" fillId="3" borderId="40" xfId="0" applyFont="1" applyFill="1" applyBorder="1" applyAlignment="1" applyProtection="1">
      <alignment horizontal="center" vertical="center" wrapText="1"/>
      <protection hidden="1"/>
    </xf>
    <xf numFmtId="169" fontId="114" fillId="3" borderId="40" xfId="0" applyNumberFormat="1" applyFont="1" applyFill="1" applyBorder="1" applyAlignment="1" applyProtection="1">
      <alignment horizontal="center" vertical="center"/>
      <protection locked="0"/>
    </xf>
    <xf numFmtId="0" fontId="65" fillId="3" borderId="40" xfId="0" applyFont="1" applyFill="1" applyBorder="1" applyAlignment="1" applyProtection="1">
      <alignment horizontal="center" vertical="center" wrapText="1"/>
      <protection hidden="1"/>
    </xf>
    <xf numFmtId="0" fontId="46" fillId="21" borderId="38" xfId="0" applyFont="1" applyFill="1" applyBorder="1" applyAlignment="1" applyProtection="1">
      <alignment horizontal="center"/>
      <protection hidden="1"/>
    </xf>
    <xf numFmtId="0" fontId="46" fillId="21" borderId="37" xfId="0" applyFont="1" applyFill="1" applyBorder="1" applyAlignment="1" applyProtection="1">
      <alignment horizontal="center"/>
      <protection hidden="1"/>
    </xf>
    <xf numFmtId="0" fontId="46" fillId="21" borderId="39" xfId="0" applyFont="1" applyFill="1" applyBorder="1" applyAlignment="1" applyProtection="1">
      <alignment horizontal="center"/>
      <protection hidden="1"/>
    </xf>
    <xf numFmtId="0" fontId="43" fillId="3" borderId="38" xfId="0" applyFont="1" applyFill="1" applyBorder="1" applyAlignment="1" applyProtection="1">
      <alignment horizontal="center" vertical="center"/>
      <protection hidden="1"/>
    </xf>
    <xf numFmtId="0" fontId="43" fillId="3" borderId="37" xfId="0" applyFont="1" applyFill="1" applyBorder="1" applyAlignment="1" applyProtection="1">
      <alignment horizontal="center" vertical="center"/>
      <protection hidden="1"/>
    </xf>
    <xf numFmtId="0" fontId="43" fillId="3" borderId="39" xfId="0" applyFont="1" applyFill="1" applyBorder="1" applyAlignment="1" applyProtection="1">
      <alignment horizontal="center" vertical="center"/>
      <protection hidden="1"/>
    </xf>
    <xf numFmtId="0" fontId="33" fillId="3" borderId="40" xfId="0" applyFont="1" applyFill="1" applyBorder="1" applyAlignment="1" applyProtection="1">
      <alignment horizontal="left" vertical="center"/>
      <protection hidden="1"/>
    </xf>
    <xf numFmtId="0" fontId="33" fillId="3" borderId="38" xfId="0" applyFont="1" applyFill="1" applyBorder="1" applyAlignment="1" applyProtection="1">
      <alignment horizontal="left" vertical="center"/>
      <protection hidden="1"/>
    </xf>
    <xf numFmtId="0" fontId="33" fillId="3" borderId="37" xfId="0" applyFont="1" applyFill="1" applyBorder="1" applyAlignment="1" applyProtection="1">
      <alignment horizontal="left" vertical="center"/>
      <protection hidden="1"/>
    </xf>
    <xf numFmtId="0" fontId="33" fillId="3" borderId="39" xfId="0" applyFont="1" applyFill="1" applyBorder="1" applyAlignment="1" applyProtection="1">
      <alignment horizontal="left" vertical="center"/>
      <protection hidden="1"/>
    </xf>
    <xf numFmtId="0" fontId="28" fillId="3" borderId="0" xfId="1" applyFill="1" applyBorder="1" applyAlignment="1" applyProtection="1">
      <alignment horizontal="left" wrapText="1"/>
      <protection hidden="1"/>
    </xf>
    <xf numFmtId="0" fontId="31" fillId="3" borderId="35" xfId="0" applyFont="1" applyFill="1" applyBorder="1" applyAlignment="1" applyProtection="1">
      <alignment horizontal="center"/>
      <protection hidden="1"/>
    </xf>
    <xf numFmtId="0" fontId="31" fillId="3" borderId="0" xfId="0" applyFont="1" applyFill="1" applyAlignment="1" applyProtection="1">
      <alignment horizontal="center"/>
      <protection hidden="1"/>
    </xf>
    <xf numFmtId="0" fontId="80" fillId="3" borderId="0" xfId="0" applyFont="1" applyFill="1" applyAlignment="1" applyProtection="1">
      <alignment horizontal="left"/>
      <protection hidden="1"/>
    </xf>
    <xf numFmtId="0" fontId="31" fillId="3" borderId="38" xfId="0" applyFont="1" applyFill="1" applyBorder="1" applyAlignment="1" applyProtection="1">
      <alignment horizontal="left" vertical="center"/>
      <protection hidden="1"/>
    </xf>
    <xf numFmtId="0" fontId="31" fillId="3" borderId="37" xfId="0" applyFont="1" applyFill="1" applyBorder="1" applyAlignment="1" applyProtection="1">
      <alignment horizontal="left" vertical="center"/>
      <protection hidden="1"/>
    </xf>
    <xf numFmtId="0" fontId="31" fillId="3" borderId="39" xfId="0" applyFont="1" applyFill="1" applyBorder="1" applyAlignment="1" applyProtection="1">
      <alignment horizontal="left" vertical="center"/>
      <protection hidden="1"/>
    </xf>
    <xf numFmtId="0" fontId="111" fillId="3" borderId="38" xfId="0" applyFont="1" applyFill="1" applyBorder="1" applyAlignment="1" applyProtection="1">
      <alignment horizontal="center" vertical="center"/>
      <protection hidden="1"/>
    </xf>
    <xf numFmtId="0" fontId="111" fillId="3" borderId="37" xfId="0" applyFont="1" applyFill="1" applyBorder="1" applyAlignment="1" applyProtection="1">
      <alignment horizontal="center" vertical="center"/>
      <protection hidden="1"/>
    </xf>
    <xf numFmtId="0" fontId="111" fillId="3" borderId="39" xfId="0" applyFont="1" applyFill="1" applyBorder="1" applyAlignment="1" applyProtection="1">
      <alignment horizontal="center" vertical="center"/>
      <protection hidden="1"/>
    </xf>
    <xf numFmtId="0" fontId="112" fillId="3" borderId="0" xfId="0" applyFont="1" applyFill="1" applyAlignment="1" applyProtection="1">
      <alignment horizontal="center"/>
      <protection hidden="1"/>
    </xf>
    <xf numFmtId="0" fontId="45" fillId="3" borderId="3" xfId="0" applyFont="1" applyFill="1" applyBorder="1" applyAlignment="1" applyProtection="1">
      <alignment horizontal="center"/>
      <protection hidden="1"/>
    </xf>
    <xf numFmtId="0" fontId="45" fillId="3" borderId="6" xfId="0" applyFont="1" applyFill="1" applyBorder="1" applyAlignment="1" applyProtection="1">
      <alignment horizontal="center"/>
      <protection hidden="1"/>
    </xf>
    <xf numFmtId="0" fontId="45" fillId="3" borderId="26" xfId="0" applyFont="1" applyFill="1" applyBorder="1" applyAlignment="1" applyProtection="1">
      <alignment horizontal="center"/>
      <protection hidden="1"/>
    </xf>
    <xf numFmtId="0" fontId="32" fillId="3" borderId="0" xfId="0" applyFont="1" applyFill="1" applyAlignment="1" applyProtection="1">
      <alignment horizontal="center" vertical="center"/>
      <protection locked="0" hidden="1"/>
    </xf>
    <xf numFmtId="0" fontId="72" fillId="3" borderId="0" xfId="0" applyFont="1" applyFill="1" applyAlignment="1" applyProtection="1">
      <alignment horizontal="left" vertical="center"/>
      <protection hidden="1"/>
    </xf>
    <xf numFmtId="0" fontId="86" fillId="3" borderId="0" xfId="0" applyFont="1" applyFill="1" applyAlignment="1" applyProtection="1">
      <alignment horizontal="left" vertical="top"/>
      <protection hidden="1"/>
    </xf>
    <xf numFmtId="0" fontId="86" fillId="3" borderId="0" xfId="0" applyFont="1" applyFill="1" applyAlignment="1" applyProtection="1">
      <alignment horizontal="center" vertical="top"/>
      <protection hidden="1"/>
    </xf>
    <xf numFmtId="0" fontId="33" fillId="3" borderId="0" xfId="0" quotePrefix="1" applyFont="1" applyFill="1" applyAlignment="1" applyProtection="1">
      <alignment horizontal="left" vertical="top" wrapText="1"/>
      <protection hidden="1"/>
    </xf>
    <xf numFmtId="0" fontId="33" fillId="3" borderId="0" xfId="0" applyFont="1" applyFill="1" applyAlignment="1" applyProtection="1">
      <alignment horizontal="left" vertical="top"/>
      <protection hidden="1"/>
    </xf>
    <xf numFmtId="0" fontId="33" fillId="3" borderId="11" xfId="0" applyFont="1" applyFill="1" applyBorder="1" applyAlignment="1" applyProtection="1">
      <alignment horizontal="left" vertical="top"/>
      <protection hidden="1"/>
    </xf>
    <xf numFmtId="0" fontId="68" fillId="0" borderId="0" xfId="0" applyFont="1" applyAlignment="1" applyProtection="1">
      <alignment horizontal="center" vertical="top"/>
      <protection hidden="1"/>
    </xf>
    <xf numFmtId="0" fontId="110" fillId="0" borderId="3" xfId="0" applyFont="1" applyBorder="1" applyAlignment="1" applyProtection="1">
      <alignment horizontal="center" vertical="center" wrapText="1"/>
      <protection hidden="1"/>
    </xf>
    <xf numFmtId="0" fontId="110" fillId="0" borderId="6" xfId="0" applyFont="1" applyBorder="1" applyAlignment="1" applyProtection="1">
      <alignment horizontal="center" vertical="center" wrapText="1"/>
      <protection hidden="1"/>
    </xf>
    <xf numFmtId="0" fontId="110" fillId="0" borderId="26" xfId="0" applyFont="1" applyBorder="1" applyAlignment="1" applyProtection="1">
      <alignment horizontal="center" vertical="center" wrapText="1"/>
      <protection hidden="1"/>
    </xf>
    <xf numFmtId="0" fontId="110" fillId="0" borderId="1" xfId="0" applyFont="1" applyBorder="1" applyAlignment="1" applyProtection="1">
      <alignment horizontal="center" vertical="center" wrapText="1"/>
      <protection hidden="1"/>
    </xf>
    <xf numFmtId="0" fontId="33" fillId="3" borderId="0" xfId="0" quotePrefix="1" applyFont="1" applyFill="1" applyAlignment="1" applyProtection="1">
      <alignment horizontal="left" vertical="center"/>
      <protection hidden="1"/>
    </xf>
    <xf numFmtId="0" fontId="109" fillId="0" borderId="24" xfId="0" applyFont="1" applyBorder="1" applyAlignment="1" applyProtection="1">
      <alignment horizontal="center" vertical="center"/>
      <protection hidden="1"/>
    </xf>
    <xf numFmtId="0" fontId="109" fillId="0" borderId="19" xfId="0" applyFont="1" applyBorder="1" applyAlignment="1" applyProtection="1">
      <alignment horizontal="center" vertical="center"/>
      <protection hidden="1"/>
    </xf>
    <xf numFmtId="0" fontId="109" fillId="0" borderId="22" xfId="0" applyFont="1" applyBorder="1" applyAlignment="1" applyProtection="1">
      <alignment horizontal="center" vertical="center"/>
      <protection hidden="1"/>
    </xf>
    <xf numFmtId="0" fontId="109" fillId="0" borderId="25" xfId="0" applyFont="1" applyBorder="1" applyAlignment="1" applyProtection="1">
      <alignment horizontal="center" vertical="center"/>
      <protection hidden="1"/>
    </xf>
    <xf numFmtId="0" fontId="109" fillId="0" borderId="21" xfId="0" applyFont="1" applyBorder="1" applyAlignment="1" applyProtection="1">
      <alignment horizontal="center" vertical="center"/>
      <protection hidden="1"/>
    </xf>
    <xf numFmtId="0" fontId="109" fillId="0" borderId="31" xfId="0" applyFont="1" applyBorder="1" applyAlignment="1" applyProtection="1">
      <alignment horizontal="center" vertical="center"/>
      <protection hidden="1"/>
    </xf>
    <xf numFmtId="0" fontId="109" fillId="0" borderId="24" xfId="0" applyFont="1" applyBorder="1" applyAlignment="1" applyProtection="1">
      <alignment horizontal="center" vertical="center" wrapText="1"/>
      <protection hidden="1"/>
    </xf>
    <xf numFmtId="0" fontId="109" fillId="0" borderId="19" xfId="0" applyFont="1" applyBorder="1" applyAlignment="1" applyProtection="1">
      <alignment horizontal="center" vertical="center" wrapText="1"/>
      <protection hidden="1"/>
    </xf>
    <xf numFmtId="0" fontId="109" fillId="0" borderId="22" xfId="0" applyFont="1" applyBorder="1" applyAlignment="1" applyProtection="1">
      <alignment horizontal="center" vertical="center" wrapText="1"/>
      <protection hidden="1"/>
    </xf>
    <xf numFmtId="0" fontId="109" fillId="0" borderId="25" xfId="0" applyFont="1" applyBorder="1" applyAlignment="1" applyProtection="1">
      <alignment horizontal="center" vertical="center" wrapText="1"/>
      <protection hidden="1"/>
    </xf>
    <xf numFmtId="0" fontId="109" fillId="0" borderId="21" xfId="0" applyFont="1" applyBorder="1" applyAlignment="1" applyProtection="1">
      <alignment horizontal="center" vertical="center" wrapText="1"/>
      <protection hidden="1"/>
    </xf>
    <xf numFmtId="0" fontId="109" fillId="0" borderId="31" xfId="0" applyFont="1" applyBorder="1" applyAlignment="1" applyProtection="1">
      <alignment horizontal="center" vertical="center" wrapText="1"/>
      <protection hidden="1"/>
    </xf>
    <xf numFmtId="0" fontId="109" fillId="0" borderId="1" xfId="0" applyFont="1" applyBorder="1" applyAlignment="1" applyProtection="1">
      <alignment horizontal="center" vertical="center" wrapText="1"/>
      <protection hidden="1"/>
    </xf>
    <xf numFmtId="169" fontId="109" fillId="0" borderId="24" xfId="0" applyNumberFormat="1" applyFont="1" applyBorder="1" applyAlignment="1" applyProtection="1">
      <alignment horizontal="center" vertical="center" wrapText="1"/>
      <protection hidden="1"/>
    </xf>
    <xf numFmtId="0" fontId="32" fillId="3" borderId="8" xfId="0" applyFont="1" applyFill="1" applyBorder="1" applyAlignment="1" applyProtection="1">
      <alignment horizontal="center" vertical="center"/>
      <protection hidden="1"/>
    </xf>
    <xf numFmtId="0" fontId="43" fillId="21" borderId="38" xfId="0" applyFont="1" applyFill="1" applyBorder="1" applyAlignment="1" applyProtection="1">
      <alignment horizontal="center" vertical="center"/>
      <protection hidden="1"/>
    </xf>
    <xf numFmtId="0" fontId="43" fillId="21" borderId="37" xfId="0" applyFont="1" applyFill="1" applyBorder="1" applyAlignment="1" applyProtection="1">
      <alignment horizontal="center" vertical="center"/>
      <protection hidden="1"/>
    </xf>
    <xf numFmtId="0" fontId="43" fillId="21" borderId="39" xfId="0" applyFont="1" applyFill="1" applyBorder="1" applyAlignment="1" applyProtection="1">
      <alignment horizontal="center" vertical="center"/>
      <protection hidden="1"/>
    </xf>
    <xf numFmtId="0" fontId="32" fillId="3" borderId="21" xfId="0" applyFont="1" applyFill="1" applyBorder="1" applyAlignment="1" applyProtection="1">
      <alignment horizontal="center" vertical="center"/>
      <protection locked="0"/>
    </xf>
    <xf numFmtId="0" fontId="32" fillId="3" borderId="15" xfId="0" applyFont="1" applyFill="1" applyBorder="1" applyAlignment="1" applyProtection="1">
      <alignment horizontal="left" vertical="center" wrapText="1"/>
      <protection hidden="1"/>
    </xf>
    <xf numFmtId="0" fontId="32" fillId="3" borderId="21" xfId="0" applyFont="1" applyFill="1" applyBorder="1" applyAlignment="1" applyProtection="1">
      <alignment horizontal="center" vertical="center" wrapText="1"/>
      <protection locked="0"/>
    </xf>
    <xf numFmtId="0" fontId="32" fillId="3" borderId="21" xfId="0" applyFont="1" applyFill="1" applyBorder="1" applyAlignment="1" applyProtection="1">
      <alignment horizontal="left" vertical="center" wrapText="1"/>
      <protection locked="0"/>
    </xf>
    <xf numFmtId="0" fontId="68" fillId="3" borderId="21" xfId="0" applyFont="1" applyFill="1" applyBorder="1" applyAlignment="1" applyProtection="1">
      <alignment horizontal="center" vertical="center"/>
      <protection locked="0"/>
    </xf>
    <xf numFmtId="0" fontId="32" fillId="3" borderId="0" xfId="0" applyFont="1" applyFill="1" applyAlignment="1" applyProtection="1">
      <alignment horizontal="left" vertical="center"/>
      <protection hidden="1"/>
    </xf>
    <xf numFmtId="0" fontId="0" fillId="0" borderId="0" xfId="0"/>
    <xf numFmtId="0" fontId="33" fillId="3" borderId="3" xfId="0" applyFont="1" applyFill="1" applyBorder="1" applyAlignment="1" applyProtection="1">
      <alignment horizontal="center" vertical="center"/>
      <protection hidden="1"/>
    </xf>
    <xf numFmtId="0" fontId="33" fillId="3" borderId="6" xfId="0" applyFont="1" applyFill="1" applyBorder="1" applyAlignment="1" applyProtection="1">
      <alignment horizontal="center" vertical="center"/>
      <protection hidden="1"/>
    </xf>
    <xf numFmtId="0" fontId="33" fillId="3" borderId="26" xfId="0" applyFont="1" applyFill="1" applyBorder="1" applyAlignment="1" applyProtection="1">
      <alignment horizontal="center" vertical="center"/>
      <protection hidden="1"/>
    </xf>
    <xf numFmtId="0" fontId="62" fillId="3" borderId="1" xfId="0" applyFont="1" applyFill="1" applyBorder="1" applyAlignment="1" applyProtection="1">
      <alignment horizontal="center" vertical="center"/>
      <protection locked="0"/>
    </xf>
    <xf numFmtId="0" fontId="62" fillId="3" borderId="3" xfId="0" applyFont="1" applyFill="1" applyBorder="1" applyAlignment="1" applyProtection="1">
      <alignment horizontal="center" vertical="center"/>
      <protection locked="0"/>
    </xf>
    <xf numFmtId="0" fontId="62" fillId="3" borderId="6" xfId="0" applyFont="1" applyFill="1" applyBorder="1" applyAlignment="1" applyProtection="1">
      <alignment horizontal="center" vertical="center"/>
      <protection locked="0"/>
    </xf>
    <xf numFmtId="0" fontId="62" fillId="3" borderId="26" xfId="0" applyFont="1" applyFill="1" applyBorder="1" applyAlignment="1" applyProtection="1">
      <alignment horizontal="center" vertical="center"/>
      <protection locked="0"/>
    </xf>
    <xf numFmtId="0" fontId="63" fillId="0" borderId="10" xfId="0" applyFont="1" applyBorder="1" applyAlignment="1" applyProtection="1">
      <alignment horizontal="justify" vertical="center" wrapText="1"/>
      <protection hidden="1"/>
    </xf>
    <xf numFmtId="0" fontId="63" fillId="0" borderId="0" xfId="0" applyFont="1" applyAlignment="1" applyProtection="1">
      <alignment horizontal="justify" vertical="center" wrapText="1"/>
      <protection hidden="1"/>
    </xf>
    <xf numFmtId="0" fontId="63" fillId="0" borderId="11" xfId="0" applyFont="1" applyBorder="1" applyAlignment="1" applyProtection="1">
      <alignment horizontal="justify" vertical="center" wrapText="1"/>
      <protection hidden="1"/>
    </xf>
    <xf numFmtId="0" fontId="63" fillId="0" borderId="25" xfId="0" applyFont="1" applyBorder="1" applyAlignment="1" applyProtection="1">
      <alignment horizontal="justify" vertical="center" wrapText="1"/>
      <protection hidden="1"/>
    </xf>
    <xf numFmtId="0" fontId="63" fillId="0" borderId="21" xfId="0" applyFont="1" applyBorder="1" applyAlignment="1" applyProtection="1">
      <alignment horizontal="justify" vertical="center" wrapText="1"/>
      <protection hidden="1"/>
    </xf>
    <xf numFmtId="0" fontId="63" fillId="0" borderId="31" xfId="0" applyFont="1" applyBorder="1" applyAlignment="1" applyProtection="1">
      <alignment horizontal="justify" vertical="center" wrapText="1"/>
      <protection hidden="1"/>
    </xf>
    <xf numFmtId="0" fontId="115" fillId="3" borderId="1" xfId="0" applyFont="1" applyFill="1" applyBorder="1" applyAlignment="1" applyProtection="1">
      <alignment horizontal="center" vertical="center" wrapText="1"/>
      <protection locked="0"/>
    </xf>
    <xf numFmtId="0" fontId="33" fillId="3" borderId="1" xfId="0" applyFont="1" applyFill="1" applyBorder="1" applyAlignment="1" applyProtection="1">
      <alignment horizontal="justify" vertical="center"/>
      <protection locked="0"/>
    </xf>
    <xf numFmtId="0" fontId="68" fillId="3" borderId="1" xfId="0" applyFont="1" applyFill="1" applyBorder="1" applyAlignment="1" applyProtection="1">
      <alignment horizontal="center" vertical="center"/>
      <protection hidden="1"/>
    </xf>
    <xf numFmtId="0" fontId="62" fillId="3" borderId="21" xfId="0" applyFont="1" applyFill="1" applyBorder="1" applyAlignment="1" applyProtection="1">
      <alignment horizontal="left" vertical="center"/>
      <protection locked="0"/>
    </xf>
    <xf numFmtId="0" fontId="49" fillId="3" borderId="21" xfId="0" applyFont="1" applyFill="1" applyBorder="1" applyAlignment="1" applyProtection="1">
      <alignment horizontal="center" vertical="center"/>
      <protection locked="0"/>
    </xf>
    <xf numFmtId="0" fontId="67" fillId="3" borderId="0" xfId="0" applyFont="1" applyFill="1" applyAlignment="1" applyProtection="1">
      <alignment horizontal="center" vertical="center" wrapText="1"/>
      <protection hidden="1"/>
    </xf>
    <xf numFmtId="0" fontId="62" fillId="3" borderId="21"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wrapText="1"/>
      <protection hidden="1"/>
    </xf>
    <xf numFmtId="0" fontId="33" fillId="3" borderId="1" xfId="0" applyFont="1" applyFill="1" applyBorder="1" applyAlignment="1" applyProtection="1">
      <alignment horizontal="center" vertical="center"/>
      <protection hidden="1"/>
    </xf>
    <xf numFmtId="0" fontId="63" fillId="0" borderId="24" xfId="0" applyFont="1" applyBorder="1" applyAlignment="1" applyProtection="1">
      <alignment horizontal="left" vertical="center" wrapText="1"/>
      <protection hidden="1"/>
    </xf>
    <xf numFmtId="0" fontId="63" fillId="0" borderId="19" xfId="0" applyFont="1" applyBorder="1" applyAlignment="1" applyProtection="1">
      <alignment horizontal="left" vertical="center" wrapText="1"/>
      <protection hidden="1"/>
    </xf>
    <xf numFmtId="0" fontId="63" fillId="0" borderId="22" xfId="0" applyFont="1" applyBorder="1" applyAlignment="1" applyProtection="1">
      <alignment horizontal="left" vertical="center" wrapText="1"/>
      <protection hidden="1"/>
    </xf>
    <xf numFmtId="0" fontId="63" fillId="0" borderId="10" xfId="0" applyFont="1" applyBorder="1" applyAlignment="1" applyProtection="1">
      <alignment horizontal="left" vertical="center" wrapText="1"/>
      <protection hidden="1"/>
    </xf>
    <xf numFmtId="0" fontId="63" fillId="0" borderId="0" xfId="0" applyFont="1" applyAlignment="1" applyProtection="1">
      <alignment horizontal="left" vertical="center" wrapText="1"/>
      <protection hidden="1"/>
    </xf>
    <xf numFmtId="0" fontId="63" fillId="0" borderId="11" xfId="0" applyFont="1" applyBorder="1" applyAlignment="1" applyProtection="1">
      <alignment horizontal="left" vertical="center" wrapText="1"/>
      <protection hidden="1"/>
    </xf>
    <xf numFmtId="170" fontId="62" fillId="3" borderId="21" xfId="3" applyNumberFormat="1" applyFont="1" applyFill="1" applyBorder="1" applyAlignment="1" applyProtection="1">
      <alignment horizontal="center" vertical="center"/>
      <protection locked="0"/>
    </xf>
    <xf numFmtId="0" fontId="32" fillId="4" borderId="3"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4" borderId="26" xfId="0" applyFont="1" applyFill="1" applyBorder="1" applyAlignment="1" applyProtection="1">
      <alignment horizontal="center" vertical="center" wrapText="1"/>
      <protection locked="0"/>
    </xf>
    <xf numFmtId="0" fontId="86" fillId="0" borderId="0" xfId="0" applyFont="1" applyAlignment="1" applyProtection="1">
      <alignment horizontal="center" vertical="top"/>
      <protection hidden="1"/>
    </xf>
    <xf numFmtId="0" fontId="33" fillId="0" borderId="10"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33" fillId="3" borderId="0" xfId="0" applyFont="1" applyFill="1" applyAlignment="1" applyProtection="1">
      <alignment horizontal="left" vertical="center"/>
      <protection hidden="1"/>
    </xf>
    <xf numFmtId="0" fontId="33" fillId="3" borderId="11" xfId="0" applyFont="1" applyFill="1" applyBorder="1" applyAlignment="1" applyProtection="1">
      <alignment horizontal="left" vertical="center"/>
      <protection hidden="1"/>
    </xf>
    <xf numFmtId="0" fontId="118" fillId="3" borderId="21" xfId="2" applyNumberFormat="1" applyFont="1" applyFill="1" applyBorder="1" applyAlignment="1" applyProtection="1">
      <alignment horizontal="left" vertical="center"/>
      <protection locked="0"/>
    </xf>
    <xf numFmtId="0" fontId="92" fillId="5" borderId="12" xfId="0" applyFont="1" applyFill="1" applyBorder="1" applyAlignment="1" applyProtection="1">
      <alignment horizontal="center" vertical="center"/>
      <protection hidden="1"/>
    </xf>
    <xf numFmtId="0" fontId="92" fillId="5" borderId="0" xfId="0" applyFont="1" applyFill="1" applyAlignment="1" applyProtection="1">
      <alignment horizontal="center" vertical="center"/>
      <protection hidden="1"/>
    </xf>
    <xf numFmtId="0" fontId="92" fillId="5" borderId="13" xfId="0" applyFont="1" applyFill="1" applyBorder="1" applyAlignment="1" applyProtection="1">
      <alignment horizontal="center" vertical="center"/>
      <protection hidden="1"/>
    </xf>
    <xf numFmtId="169" fontId="65" fillId="3" borderId="1" xfId="0" applyNumberFormat="1" applyFont="1" applyFill="1" applyBorder="1" applyAlignment="1" applyProtection="1">
      <alignment horizontal="center" vertical="center"/>
      <protection hidden="1"/>
    </xf>
    <xf numFmtId="0" fontId="33" fillId="3" borderId="6" xfId="0" applyFont="1" applyFill="1" applyBorder="1" applyAlignment="1" applyProtection="1">
      <alignment horizontal="center" vertical="center"/>
      <protection locked="0" hidden="1"/>
    </xf>
    <xf numFmtId="0" fontId="33" fillId="3" borderId="0" xfId="0" applyFont="1" applyFill="1" applyAlignment="1" applyProtection="1">
      <alignment horizontal="right" vertical="center"/>
      <protection hidden="1"/>
    </xf>
    <xf numFmtId="0" fontId="62" fillId="3" borderId="6" xfId="0" applyFont="1" applyFill="1" applyBorder="1" applyAlignment="1" applyProtection="1">
      <alignment vertical="center"/>
      <protection hidden="1"/>
    </xf>
    <xf numFmtId="0" fontId="32" fillId="0" borderId="1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120" fillId="3" borderId="21"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protection locked="0"/>
    </xf>
    <xf numFmtId="0" fontId="32" fillId="3" borderId="21" xfId="0" applyFont="1" applyFill="1" applyBorder="1" applyAlignment="1" applyProtection="1">
      <alignment horizontal="center" vertical="center"/>
      <protection locked="0" hidden="1"/>
    </xf>
    <xf numFmtId="0" fontId="32" fillId="3" borderId="19" xfId="0" applyFont="1" applyFill="1" applyBorder="1" applyAlignment="1" applyProtection="1">
      <alignment horizontal="center" vertical="center"/>
      <protection hidden="1"/>
    </xf>
    <xf numFmtId="0" fontId="49" fillId="3" borderId="21" xfId="0" applyFont="1" applyFill="1" applyBorder="1" applyAlignment="1" applyProtection="1">
      <alignment horizontal="center" vertical="center"/>
      <protection locked="0" hidden="1"/>
    </xf>
    <xf numFmtId="0" fontId="115" fillId="3" borderId="1" xfId="0" applyFont="1" applyFill="1" applyBorder="1" applyAlignment="1" applyProtection="1">
      <alignment horizontal="left" vertical="center"/>
      <protection locked="0"/>
    </xf>
    <xf numFmtId="0" fontId="68" fillId="3" borderId="3" xfId="0" applyFont="1" applyFill="1" applyBorder="1" applyAlignment="1" applyProtection="1">
      <alignment horizontal="center" vertical="center"/>
      <protection hidden="1"/>
    </xf>
    <xf numFmtId="0" fontId="68" fillId="3" borderId="6" xfId="0" applyFont="1" applyFill="1" applyBorder="1" applyAlignment="1" applyProtection="1">
      <alignment horizontal="center" vertical="center"/>
      <protection hidden="1"/>
    </xf>
    <xf numFmtId="0" fontId="68" fillId="3" borderId="26" xfId="0" applyFont="1" applyFill="1" applyBorder="1" applyAlignment="1" applyProtection="1">
      <alignment horizontal="center" vertical="center"/>
      <protection hidden="1"/>
    </xf>
    <xf numFmtId="0" fontId="117" fillId="3" borderId="1" xfId="0" applyFont="1" applyFill="1" applyBorder="1" applyAlignment="1" applyProtection="1">
      <alignment horizontal="center" vertical="center" wrapText="1"/>
      <protection hidden="1"/>
    </xf>
    <xf numFmtId="0" fontId="115" fillId="3" borderId="1" xfId="0" applyFont="1" applyFill="1" applyBorder="1" applyAlignment="1" applyProtection="1">
      <alignment horizontal="center" vertical="center"/>
      <protection locked="0"/>
    </xf>
    <xf numFmtId="0" fontId="65" fillId="3" borderId="1" xfId="0" applyFont="1" applyFill="1" applyBorder="1" applyAlignment="1" applyProtection="1">
      <alignment horizontal="center" vertical="center" wrapText="1"/>
      <protection hidden="1"/>
    </xf>
    <xf numFmtId="169" fontId="115" fillId="3" borderId="1" xfId="0" applyNumberFormat="1" applyFont="1" applyFill="1" applyBorder="1" applyAlignment="1" applyProtection="1">
      <alignment horizontal="center" vertical="center"/>
      <protection locked="0"/>
    </xf>
    <xf numFmtId="0" fontId="113" fillId="3" borderId="1" xfId="0" applyFont="1" applyFill="1" applyBorder="1" applyAlignment="1" applyProtection="1">
      <alignment horizontal="center" vertical="center" wrapText="1"/>
      <protection hidden="1"/>
    </xf>
    <xf numFmtId="0" fontId="63" fillId="3" borderId="0" xfId="0" applyFont="1" applyFill="1" applyAlignment="1" applyProtection="1">
      <alignment horizontal="justify" vertical="center" wrapText="1"/>
      <protection hidden="1"/>
    </xf>
    <xf numFmtId="0" fontId="116" fillId="3" borderId="24" xfId="0" applyFont="1" applyFill="1" applyBorder="1" applyAlignment="1" applyProtection="1">
      <alignment horizontal="center" vertical="center" wrapText="1"/>
      <protection locked="0"/>
    </xf>
    <xf numFmtId="0" fontId="116" fillId="3" borderId="19" xfId="0" applyFont="1" applyFill="1" applyBorder="1" applyAlignment="1" applyProtection="1">
      <alignment horizontal="center" vertical="center" wrapText="1"/>
      <protection locked="0"/>
    </xf>
    <xf numFmtId="0" fontId="116" fillId="3" borderId="22" xfId="0" applyFont="1" applyFill="1" applyBorder="1" applyAlignment="1" applyProtection="1">
      <alignment horizontal="center" vertical="center" wrapText="1"/>
      <protection locked="0"/>
    </xf>
    <xf numFmtId="0" fontId="116" fillId="3" borderId="25" xfId="0" applyFont="1" applyFill="1" applyBorder="1" applyAlignment="1" applyProtection="1">
      <alignment horizontal="center" vertical="center" wrapText="1"/>
      <protection locked="0"/>
    </xf>
    <xf numFmtId="0" fontId="116" fillId="3" borderId="21" xfId="0" applyFont="1" applyFill="1" applyBorder="1" applyAlignment="1" applyProtection="1">
      <alignment horizontal="center" vertical="center" wrapText="1"/>
      <protection locked="0"/>
    </xf>
    <xf numFmtId="0" fontId="116" fillId="3" borderId="31" xfId="0" applyFont="1" applyFill="1" applyBorder="1" applyAlignment="1" applyProtection="1">
      <alignment horizontal="center" vertical="center" wrapText="1"/>
      <protection locked="0"/>
    </xf>
    <xf numFmtId="0" fontId="49" fillId="4" borderId="0" xfId="0" applyFont="1" applyFill="1" applyAlignment="1" applyProtection="1">
      <alignment horizontal="left" vertical="center" wrapText="1"/>
      <protection hidden="1"/>
    </xf>
    <xf numFmtId="165" fontId="35" fillId="3" borderId="21" xfId="0" applyNumberFormat="1" applyFont="1" applyFill="1" applyBorder="1" applyAlignment="1" applyProtection="1">
      <alignment horizontal="left" vertical="center"/>
      <protection locked="0" hidden="1"/>
    </xf>
    <xf numFmtId="0" fontId="35" fillId="3" borderId="6" xfId="0" applyFont="1" applyFill="1" applyBorder="1" applyAlignment="1" applyProtection="1">
      <alignment horizontal="left" vertical="center"/>
      <protection locked="0" hidden="1"/>
    </xf>
    <xf numFmtId="0" fontId="35" fillId="3" borderId="21" xfId="0" applyFont="1" applyFill="1" applyBorder="1" applyAlignment="1" applyProtection="1">
      <alignment horizontal="left" vertical="center"/>
      <protection locked="0" hidden="1"/>
    </xf>
    <xf numFmtId="0" fontId="66" fillId="3" borderId="1" xfId="0" applyFont="1" applyFill="1" applyBorder="1" applyAlignment="1" applyProtection="1">
      <alignment horizontal="center" vertical="center" wrapText="1"/>
      <protection hidden="1"/>
    </xf>
    <xf numFmtId="0" fontId="43" fillId="3" borderId="1" xfId="0" applyFont="1" applyFill="1" applyBorder="1" applyAlignment="1" applyProtection="1">
      <alignment horizontal="center" vertical="center" wrapText="1"/>
      <protection hidden="1"/>
    </xf>
    <xf numFmtId="0" fontId="118" fillId="3" borderId="21" xfId="2" applyNumberFormat="1" applyFont="1" applyFill="1" applyBorder="1" applyAlignment="1" applyProtection="1">
      <alignment horizontal="left" vertical="center"/>
      <protection locked="0" hidden="1"/>
    </xf>
    <xf numFmtId="166" fontId="35" fillId="3" borderId="6" xfId="0" applyNumberFormat="1" applyFont="1" applyFill="1" applyBorder="1" applyAlignment="1" applyProtection="1">
      <alignment horizontal="center" vertical="center"/>
      <protection locked="0" hidden="1"/>
    </xf>
    <xf numFmtId="0" fontId="35" fillId="3" borderId="21" xfId="0" applyFont="1" applyFill="1" applyBorder="1" applyAlignment="1" applyProtection="1">
      <alignment horizontal="left" vertical="center"/>
      <protection locked="0"/>
    </xf>
    <xf numFmtId="0" fontId="116" fillId="3" borderId="1" xfId="0" applyFont="1" applyFill="1" applyBorder="1" applyAlignment="1" applyProtection="1">
      <alignment horizontal="center" vertical="center" wrapText="1"/>
      <protection locked="0"/>
    </xf>
    <xf numFmtId="0" fontId="36" fillId="4" borderId="0" xfId="0" applyFont="1" applyFill="1" applyAlignment="1" applyProtection="1">
      <alignment horizontal="center" vertical="center"/>
      <protection hidden="1"/>
    </xf>
    <xf numFmtId="165" fontId="35" fillId="3" borderId="21" xfId="0" applyNumberFormat="1" applyFont="1" applyFill="1" applyBorder="1" applyAlignment="1" applyProtection="1">
      <alignment horizontal="left" vertical="center"/>
      <protection locked="0"/>
    </xf>
    <xf numFmtId="0" fontId="35" fillId="3" borderId="6" xfId="0" applyFont="1" applyFill="1" applyBorder="1" applyAlignment="1" applyProtection="1">
      <alignment horizontal="left" vertical="center"/>
      <protection locked="0"/>
    </xf>
    <xf numFmtId="166" fontId="35" fillId="3" borderId="6" xfId="0" applyNumberFormat="1" applyFont="1" applyFill="1" applyBorder="1" applyAlignment="1" applyProtection="1">
      <alignment horizontal="left" vertical="center"/>
      <protection locked="0"/>
    </xf>
    <xf numFmtId="0" fontId="66" fillId="3" borderId="3" xfId="0" applyFont="1" applyFill="1" applyBorder="1" applyAlignment="1" applyProtection="1">
      <alignment horizontal="center" vertical="center"/>
      <protection hidden="1"/>
    </xf>
    <xf numFmtId="0" fontId="66" fillId="3" borderId="6" xfId="0" applyFont="1" applyFill="1" applyBorder="1" applyAlignment="1" applyProtection="1">
      <alignment horizontal="center" vertical="center"/>
      <protection hidden="1"/>
    </xf>
    <xf numFmtId="0" fontId="66" fillId="3" borderId="26" xfId="0" applyFont="1" applyFill="1" applyBorder="1" applyAlignment="1" applyProtection="1">
      <alignment horizontal="center" vertical="center"/>
      <protection hidden="1"/>
    </xf>
    <xf numFmtId="0" fontId="35" fillId="3" borderId="6" xfId="0" quotePrefix="1" applyFont="1" applyFill="1" applyBorder="1" applyAlignment="1" applyProtection="1">
      <alignment horizontal="center" vertical="center"/>
      <protection locked="0" hidden="1"/>
    </xf>
    <xf numFmtId="0" fontId="72" fillId="3" borderId="0" xfId="0" applyFont="1" applyFill="1" applyAlignment="1" applyProtection="1">
      <alignment horizontal="center" vertical="center"/>
      <protection hidden="1"/>
    </xf>
    <xf numFmtId="0" fontId="72" fillId="3" borderId="11" xfId="0" applyFont="1" applyFill="1" applyBorder="1" applyAlignment="1" applyProtection="1">
      <alignment horizontal="center" vertical="center"/>
      <protection hidden="1"/>
    </xf>
    <xf numFmtId="0" fontId="35" fillId="3" borderId="46" xfId="0" applyFont="1" applyFill="1" applyBorder="1" applyAlignment="1" applyProtection="1">
      <alignment horizontal="left" vertical="center"/>
      <protection locked="0"/>
    </xf>
    <xf numFmtId="0" fontId="33" fillId="3" borderId="21" xfId="0" applyFont="1" applyFill="1" applyBorder="1" applyAlignment="1" applyProtection="1">
      <alignment horizontal="center" vertical="center"/>
      <protection locked="0"/>
    </xf>
    <xf numFmtId="0" fontId="62" fillId="3" borderId="6" xfId="0" applyFont="1" applyFill="1" applyBorder="1" applyAlignment="1" applyProtection="1">
      <alignment horizontal="left" vertical="center"/>
      <protection locked="0"/>
    </xf>
    <xf numFmtId="0" fontId="66" fillId="3" borderId="1" xfId="0" applyFont="1" applyFill="1" applyBorder="1" applyAlignment="1" applyProtection="1">
      <alignment horizontal="center" vertical="center"/>
      <protection hidden="1"/>
    </xf>
    <xf numFmtId="0" fontId="64" fillId="3" borderId="1" xfId="0" applyFont="1" applyFill="1" applyBorder="1" applyAlignment="1" applyProtection="1">
      <alignment horizontal="center" vertical="center"/>
      <protection hidden="1"/>
    </xf>
    <xf numFmtId="0" fontId="33" fillId="3" borderId="19" xfId="0" applyFont="1" applyFill="1" applyBorder="1" applyAlignment="1" applyProtection="1">
      <alignment horizontal="center" vertical="center"/>
      <protection hidden="1"/>
    </xf>
    <xf numFmtId="166" fontId="35" fillId="3" borderId="21" xfId="0" applyNumberFormat="1" applyFont="1" applyFill="1" applyBorder="1" applyAlignment="1" applyProtection="1">
      <alignment horizontal="left" vertical="center"/>
      <protection locked="0"/>
    </xf>
    <xf numFmtId="0" fontId="68" fillId="21" borderId="0" xfId="0" applyFont="1" applyFill="1" applyAlignment="1" applyProtection="1">
      <alignment horizontal="left" vertical="center"/>
      <protection hidden="1"/>
    </xf>
    <xf numFmtId="0" fontId="94" fillId="3" borderId="32" xfId="0" applyFont="1" applyFill="1" applyBorder="1" applyAlignment="1" applyProtection="1">
      <alignment horizontal="center" vertical="center"/>
      <protection hidden="1"/>
    </xf>
    <xf numFmtId="0" fontId="94" fillId="3" borderId="33" xfId="0" applyFont="1" applyFill="1" applyBorder="1" applyAlignment="1" applyProtection="1">
      <alignment horizontal="center" vertical="center"/>
      <protection hidden="1"/>
    </xf>
    <xf numFmtId="0" fontId="94" fillId="3" borderId="34" xfId="0" applyFont="1" applyFill="1" applyBorder="1" applyAlignment="1" applyProtection="1">
      <alignment horizontal="center" vertical="center"/>
      <protection hidden="1"/>
    </xf>
    <xf numFmtId="0" fontId="117" fillId="3" borderId="1" xfId="0" applyFont="1" applyFill="1" applyBorder="1" applyAlignment="1" applyProtection="1">
      <alignment horizontal="left" vertical="center"/>
      <protection hidden="1"/>
    </xf>
    <xf numFmtId="0" fontId="117" fillId="3" borderId="1" xfId="0" applyFont="1" applyFill="1" applyBorder="1" applyAlignment="1" applyProtection="1">
      <alignment horizontal="center" vertical="center"/>
      <protection hidden="1"/>
    </xf>
    <xf numFmtId="0" fontId="119" fillId="3" borderId="10" xfId="1" applyFont="1" applyFill="1" applyBorder="1" applyAlignment="1" applyProtection="1">
      <alignment horizontal="left" vertical="center"/>
      <protection locked="0" hidden="1"/>
    </xf>
    <xf numFmtId="0" fontId="119" fillId="3" borderId="0" xfId="1" applyFont="1" applyFill="1" applyBorder="1" applyAlignment="1" applyProtection="1">
      <alignment horizontal="left" vertical="center"/>
      <protection locked="0" hidden="1"/>
    </xf>
    <xf numFmtId="165" fontId="35" fillId="3" borderId="21" xfId="0" applyNumberFormat="1" applyFont="1" applyFill="1" applyBorder="1" applyAlignment="1" applyProtection="1">
      <alignment horizontal="center" vertical="center"/>
      <protection locked="0"/>
    </xf>
    <xf numFmtId="0" fontId="35" fillId="3" borderId="6" xfId="0" applyFont="1" applyFill="1" applyBorder="1" applyAlignment="1" applyProtection="1">
      <alignment horizontal="center" vertical="center"/>
      <protection locked="0"/>
    </xf>
    <xf numFmtId="0" fontId="35" fillId="3" borderId="6" xfId="0" quotePrefix="1" applyFont="1" applyFill="1" applyBorder="1" applyAlignment="1" applyProtection="1">
      <alignment horizontal="left" vertical="center"/>
      <protection locked="0" hidden="1"/>
    </xf>
    <xf numFmtId="166" fontId="35" fillId="3" borderId="6" xfId="0" applyNumberFormat="1" applyFont="1" applyFill="1" applyBorder="1" applyAlignment="1" applyProtection="1">
      <alignment horizontal="left" vertical="center"/>
      <protection locked="0" hidden="1"/>
    </xf>
    <xf numFmtId="0" fontId="35" fillId="3" borderId="46" xfId="0" applyFont="1" applyFill="1" applyBorder="1" applyAlignment="1" applyProtection="1">
      <alignment horizontal="center" vertical="center"/>
      <protection locked="0"/>
    </xf>
    <xf numFmtId="166" fontId="35" fillId="3" borderId="6" xfId="0" applyNumberFormat="1" applyFont="1" applyFill="1" applyBorder="1" applyAlignment="1" applyProtection="1">
      <alignment horizontal="center" vertical="center"/>
      <protection locked="0"/>
    </xf>
    <xf numFmtId="0" fontId="118" fillId="3" borderId="21" xfId="2" applyNumberFormat="1" applyFont="1" applyFill="1" applyBorder="1" applyAlignment="1" applyProtection="1">
      <alignment horizontal="center" vertical="center"/>
      <protection locked="0"/>
    </xf>
    <xf numFmtId="166" fontId="35" fillId="3" borderId="21" xfId="0" applyNumberFormat="1" applyFont="1" applyFill="1" applyBorder="1" applyAlignment="1" applyProtection="1">
      <alignment horizontal="center" vertical="center"/>
      <protection locked="0"/>
    </xf>
    <xf numFmtId="168" fontId="65" fillId="3" borderId="1" xfId="0" applyNumberFormat="1" applyFont="1" applyFill="1" applyBorder="1" applyAlignment="1" applyProtection="1">
      <alignment horizontal="center" vertical="center" wrapText="1"/>
      <protection hidden="1"/>
    </xf>
    <xf numFmtId="0" fontId="43" fillId="21" borderId="47" xfId="0" applyFont="1" applyFill="1" applyBorder="1" applyAlignment="1" applyProtection="1">
      <alignment horizontal="center" vertical="center"/>
      <protection hidden="1"/>
    </xf>
    <xf numFmtId="0" fontId="43" fillId="21" borderId="48" xfId="0" applyFont="1" applyFill="1" applyBorder="1" applyAlignment="1" applyProtection="1">
      <alignment horizontal="center" vertical="center"/>
      <protection hidden="1"/>
    </xf>
    <xf numFmtId="0" fontId="43" fillId="21" borderId="49" xfId="0" applyFont="1" applyFill="1" applyBorder="1" applyAlignment="1" applyProtection="1">
      <alignment horizontal="center" vertical="center"/>
      <protection hidden="1"/>
    </xf>
    <xf numFmtId="0" fontId="33" fillId="3" borderId="1" xfId="0" applyFont="1" applyFill="1" applyBorder="1" applyAlignment="1" applyProtection="1">
      <alignment horizontal="justify" vertical="center"/>
      <protection locked="0" hidden="1"/>
    </xf>
    <xf numFmtId="4" fontId="62" fillId="3" borderId="6" xfId="0" applyNumberFormat="1" applyFont="1" applyFill="1" applyBorder="1" applyAlignment="1" applyProtection="1">
      <alignment horizontal="center" vertical="center"/>
      <protection locked="0"/>
    </xf>
    <xf numFmtId="0" fontId="43" fillId="21" borderId="41" xfId="0" applyFont="1" applyFill="1" applyBorder="1" applyAlignment="1" applyProtection="1">
      <alignment horizontal="center" vertical="center"/>
      <protection hidden="1"/>
    </xf>
    <xf numFmtId="0" fontId="43" fillId="21" borderId="36" xfId="0" applyFont="1" applyFill="1" applyBorder="1" applyAlignment="1" applyProtection="1">
      <alignment horizontal="center" vertical="center"/>
      <protection hidden="1"/>
    </xf>
    <xf numFmtId="0" fontId="43" fillId="21" borderId="42" xfId="0" applyFont="1" applyFill="1" applyBorder="1" applyAlignment="1" applyProtection="1">
      <alignment horizontal="center" vertical="center"/>
      <protection hidden="1"/>
    </xf>
    <xf numFmtId="0" fontId="119" fillId="3" borderId="10" xfId="1" applyFont="1" applyFill="1" applyBorder="1" applyAlignment="1" applyProtection="1">
      <alignment horizontal="center" vertical="center"/>
      <protection locked="0" hidden="1"/>
    </xf>
    <xf numFmtId="0" fontId="119" fillId="3" borderId="0" xfId="1" applyFont="1" applyFill="1" applyBorder="1" applyAlignment="1" applyProtection="1">
      <alignment horizontal="center" vertical="center"/>
      <protection locked="0" hidden="1"/>
    </xf>
    <xf numFmtId="0" fontId="66" fillId="21" borderId="8" xfId="0" applyFont="1" applyFill="1" applyBorder="1" applyAlignment="1" applyProtection="1">
      <alignment horizontal="left" vertical="center"/>
      <protection hidden="1"/>
    </xf>
    <xf numFmtId="0" fontId="67" fillId="0" borderId="0" xfId="0" applyFont="1" applyAlignment="1" applyProtection="1">
      <alignment horizontal="justify" vertical="center" wrapText="1"/>
      <protection hidden="1"/>
    </xf>
    <xf numFmtId="0" fontId="33" fillId="3" borderId="0" xfId="0" applyFont="1" applyFill="1" applyAlignment="1" applyProtection="1">
      <alignment horizontal="center" vertical="center"/>
      <protection hidden="1"/>
    </xf>
    <xf numFmtId="0" fontId="35" fillId="3" borderId="8" xfId="0" applyFont="1" applyFill="1" applyBorder="1" applyAlignment="1" applyProtection="1">
      <alignment horizontal="left" vertical="center"/>
      <protection locked="0"/>
    </xf>
    <xf numFmtId="0" fontId="63" fillId="0" borderId="24" xfId="0" applyFont="1" applyBorder="1" applyAlignment="1" applyProtection="1">
      <alignment horizontal="justify" vertical="center" wrapText="1"/>
      <protection hidden="1"/>
    </xf>
    <xf numFmtId="0" fontId="63" fillId="0" borderId="19" xfId="0" applyFont="1" applyBorder="1" applyAlignment="1" applyProtection="1">
      <alignment horizontal="justify" vertical="center" wrapText="1"/>
      <protection hidden="1"/>
    </xf>
    <xf numFmtId="0" fontId="63" fillId="0" borderId="22" xfId="0" applyFont="1" applyBorder="1" applyAlignment="1" applyProtection="1">
      <alignment horizontal="justify" vertical="center" wrapText="1"/>
      <protection hidden="1"/>
    </xf>
    <xf numFmtId="0" fontId="32" fillId="3" borderId="0" xfId="0" applyFont="1" applyFill="1" applyAlignment="1" applyProtection="1">
      <alignment horizontal="justify" vertical="center" wrapText="1"/>
      <protection hidden="1"/>
    </xf>
    <xf numFmtId="0" fontId="67" fillId="0" borderId="19" xfId="0" applyFont="1" applyBorder="1" applyAlignment="1" applyProtection="1">
      <alignment horizontal="justify" vertical="center" wrapText="1"/>
      <protection hidden="1"/>
    </xf>
    <xf numFmtId="0" fontId="121" fillId="0" borderId="0" xfId="0" applyFont="1" applyAlignment="1" applyProtection="1">
      <alignment horizontal="justify" vertical="center" wrapText="1"/>
      <protection hidden="1"/>
    </xf>
    <xf numFmtId="0" fontId="43" fillId="21" borderId="38" xfId="0" applyFont="1" applyFill="1" applyBorder="1" applyAlignment="1" applyProtection="1">
      <alignment horizontal="center" vertical="top" wrapText="1"/>
      <protection hidden="1"/>
    </xf>
    <xf numFmtId="0" fontId="43" fillId="21" borderId="37" xfId="0" applyFont="1" applyFill="1" applyBorder="1" applyAlignment="1" applyProtection="1">
      <alignment horizontal="center" vertical="top" wrapText="1"/>
      <protection hidden="1"/>
    </xf>
    <xf numFmtId="0" fontId="43" fillId="21" borderId="39" xfId="0" applyFont="1" applyFill="1" applyBorder="1" applyAlignment="1" applyProtection="1">
      <alignment horizontal="center" vertical="top" wrapText="1"/>
      <protection hidden="1"/>
    </xf>
    <xf numFmtId="0" fontId="66" fillId="21" borderId="0" xfId="0" applyFont="1" applyFill="1" applyAlignment="1" applyProtection="1">
      <alignment horizontal="left" vertical="center"/>
      <protection hidden="1"/>
    </xf>
    <xf numFmtId="0" fontId="35" fillId="3" borderId="32" xfId="0" applyFont="1" applyFill="1" applyBorder="1" applyAlignment="1" applyProtection="1">
      <alignment horizontal="center" vertical="center"/>
      <protection hidden="1"/>
    </xf>
    <xf numFmtId="0" fontId="35" fillId="3" borderId="33" xfId="0" applyFont="1" applyFill="1" applyBorder="1" applyAlignment="1" applyProtection="1">
      <alignment horizontal="center" vertical="center"/>
      <protection hidden="1"/>
    </xf>
    <xf numFmtId="0" fontId="35" fillId="3" borderId="34" xfId="0" applyFont="1" applyFill="1" applyBorder="1" applyAlignment="1" applyProtection="1">
      <alignment horizontal="center" vertical="center"/>
      <protection hidden="1"/>
    </xf>
    <xf numFmtId="0" fontId="62" fillId="3" borderId="26" xfId="0" applyFont="1" applyFill="1" applyBorder="1" applyAlignment="1" applyProtection="1">
      <alignment vertical="center"/>
      <protection locked="0"/>
    </xf>
    <xf numFmtId="0" fontId="62" fillId="3" borderId="1" xfId="0" applyFont="1" applyFill="1" applyBorder="1" applyAlignment="1" applyProtection="1">
      <alignment vertical="center"/>
      <protection locked="0"/>
    </xf>
    <xf numFmtId="0" fontId="32" fillId="3" borderId="3" xfId="0" applyFont="1" applyFill="1" applyBorder="1" applyAlignment="1" applyProtection="1">
      <alignment horizontal="center" vertical="center" wrapText="1"/>
      <protection locked="0"/>
    </xf>
    <xf numFmtId="0" fontId="32" fillId="3" borderId="6" xfId="0" applyFont="1" applyFill="1" applyBorder="1" applyAlignment="1" applyProtection="1">
      <alignment horizontal="center" vertical="center" wrapText="1"/>
      <protection locked="0"/>
    </xf>
    <xf numFmtId="0" fontId="32" fillId="3" borderId="26" xfId="0" applyFont="1" applyFill="1" applyBorder="1" applyAlignment="1" applyProtection="1">
      <alignment horizontal="center" vertical="center" wrapText="1"/>
      <protection locked="0"/>
    </xf>
    <xf numFmtId="0" fontId="67" fillId="3" borderId="0" xfId="0" applyFont="1" applyFill="1" applyAlignment="1" applyProtection="1">
      <alignment horizontal="left" vertical="center"/>
      <protection locked="0"/>
    </xf>
    <xf numFmtId="0" fontId="67" fillId="3" borderId="0" xfId="0" applyFont="1" applyFill="1" applyAlignment="1" applyProtection="1">
      <alignment horizontal="center" vertical="center"/>
      <protection hidden="1"/>
    </xf>
    <xf numFmtId="0" fontId="35" fillId="3" borderId="21" xfId="0" applyFont="1" applyFill="1" applyBorder="1" applyAlignment="1" applyProtection="1">
      <alignment vertical="center"/>
      <protection locked="0"/>
    </xf>
    <xf numFmtId="0" fontId="62" fillId="3" borderId="21" xfId="0" applyFont="1" applyFill="1" applyBorder="1" applyAlignment="1" applyProtection="1">
      <alignment vertical="center"/>
      <protection locked="0"/>
    </xf>
    <xf numFmtId="0" fontId="115" fillId="3" borderId="3" xfId="0" applyFont="1" applyFill="1" applyBorder="1" applyAlignment="1" applyProtection="1">
      <alignment horizontal="center" vertical="center" wrapText="1"/>
      <protection locked="0"/>
    </xf>
    <xf numFmtId="0" fontId="115" fillId="3" borderId="6" xfId="0" applyFont="1" applyFill="1" applyBorder="1" applyAlignment="1" applyProtection="1">
      <alignment horizontal="center" vertical="center" wrapText="1"/>
      <protection locked="0"/>
    </xf>
    <xf numFmtId="0" fontId="115" fillId="3" borderId="26" xfId="0" applyFont="1" applyFill="1" applyBorder="1" applyAlignment="1" applyProtection="1">
      <alignment horizontal="center" vertical="center" wrapText="1"/>
      <protection locked="0"/>
    </xf>
    <xf numFmtId="0" fontId="115" fillId="3" borderId="3" xfId="0" applyFont="1" applyFill="1" applyBorder="1" applyAlignment="1" applyProtection="1">
      <alignment horizontal="center" vertical="center"/>
      <protection locked="0"/>
    </xf>
    <xf numFmtId="0" fontId="115" fillId="3" borderId="6" xfId="0" applyFont="1" applyFill="1" applyBorder="1" applyAlignment="1" applyProtection="1">
      <alignment horizontal="center" vertical="center"/>
      <protection locked="0"/>
    </xf>
    <xf numFmtId="0" fontId="115" fillId="3" borderId="26" xfId="0" applyFont="1" applyFill="1" applyBorder="1" applyAlignment="1" applyProtection="1">
      <alignment horizontal="center" vertical="center"/>
      <protection locked="0"/>
    </xf>
    <xf numFmtId="0" fontId="117" fillId="3" borderId="3" xfId="0" applyFont="1" applyFill="1" applyBorder="1" applyAlignment="1" applyProtection="1">
      <alignment horizontal="center" vertical="center" wrapText="1"/>
      <protection hidden="1"/>
    </xf>
    <xf numFmtId="0" fontId="117" fillId="3" borderId="6" xfId="0" applyFont="1" applyFill="1" applyBorder="1" applyAlignment="1" applyProtection="1">
      <alignment horizontal="center" vertical="center" wrapText="1"/>
      <protection hidden="1"/>
    </xf>
    <xf numFmtId="0" fontId="117" fillId="3" borderId="26" xfId="0" applyFont="1" applyFill="1" applyBorder="1" applyAlignment="1" applyProtection="1">
      <alignment horizontal="center" vertical="center" wrapText="1"/>
      <protection hidden="1"/>
    </xf>
    <xf numFmtId="0" fontId="117" fillId="3" borderId="3" xfId="0" applyFont="1" applyFill="1" applyBorder="1" applyAlignment="1" applyProtection="1">
      <alignment horizontal="center" vertical="center"/>
      <protection hidden="1"/>
    </xf>
    <xf numFmtId="0" fontId="117" fillId="3" borderId="6" xfId="0" applyFont="1" applyFill="1" applyBorder="1" applyAlignment="1" applyProtection="1">
      <alignment horizontal="center" vertical="center"/>
      <protection hidden="1"/>
    </xf>
    <xf numFmtId="0" fontId="117" fillId="3" borderId="26" xfId="0" applyFont="1" applyFill="1" applyBorder="1" applyAlignment="1" applyProtection="1">
      <alignment horizontal="center" vertical="center"/>
      <protection hidden="1"/>
    </xf>
    <xf numFmtId="0" fontId="117" fillId="3" borderId="3" xfId="0" applyFont="1" applyFill="1" applyBorder="1" applyAlignment="1" applyProtection="1">
      <alignment horizontal="left" vertical="center"/>
      <protection hidden="1"/>
    </xf>
    <xf numFmtId="0" fontId="117" fillId="3" borderId="6" xfId="0" applyFont="1" applyFill="1" applyBorder="1" applyAlignment="1" applyProtection="1">
      <alignment horizontal="left" vertical="center"/>
      <protection hidden="1"/>
    </xf>
    <xf numFmtId="0" fontId="117" fillId="3" borderId="26" xfId="0" applyFont="1" applyFill="1" applyBorder="1" applyAlignment="1" applyProtection="1">
      <alignment horizontal="left" vertical="center"/>
      <protection hidden="1"/>
    </xf>
    <xf numFmtId="0" fontId="62" fillId="0" borderId="21" xfId="0" applyFont="1" applyBorder="1" applyAlignment="1" applyProtection="1">
      <alignment horizontal="left" vertical="center"/>
      <protection locked="0"/>
    </xf>
    <xf numFmtId="0" fontId="72" fillId="3" borderId="36" xfId="0" applyFont="1" applyFill="1" applyBorder="1" applyAlignment="1" applyProtection="1">
      <alignment horizontal="center" vertical="center"/>
      <protection hidden="1"/>
    </xf>
    <xf numFmtId="0" fontId="72" fillId="3" borderId="50" xfId="0" applyFont="1" applyFill="1" applyBorder="1" applyAlignment="1" applyProtection="1">
      <alignment horizontal="center" vertical="center"/>
      <protection hidden="1"/>
    </xf>
    <xf numFmtId="0" fontId="64" fillId="3" borderId="24" xfId="0" applyFont="1" applyFill="1" applyBorder="1" applyAlignment="1" applyProtection="1">
      <alignment horizontal="center" vertical="center"/>
      <protection hidden="1"/>
    </xf>
    <xf numFmtId="0" fontId="64" fillId="3" borderId="19" xfId="0" applyFont="1" applyFill="1" applyBorder="1" applyAlignment="1" applyProtection="1">
      <alignment horizontal="center" vertical="center"/>
      <protection hidden="1"/>
    </xf>
    <xf numFmtId="0" fontId="64" fillId="3" borderId="22" xfId="0" applyFont="1" applyFill="1" applyBorder="1" applyAlignment="1" applyProtection="1">
      <alignment horizontal="center" vertical="center"/>
      <protection hidden="1"/>
    </xf>
    <xf numFmtId="0" fontId="64" fillId="3" borderId="25" xfId="0" applyFont="1" applyFill="1" applyBorder="1" applyAlignment="1" applyProtection="1">
      <alignment horizontal="center" vertical="center"/>
      <protection hidden="1"/>
    </xf>
    <xf numFmtId="0" fontId="64" fillId="3" borderId="21" xfId="0" applyFont="1" applyFill="1" applyBorder="1" applyAlignment="1" applyProtection="1">
      <alignment horizontal="center" vertical="center"/>
      <protection hidden="1"/>
    </xf>
    <xf numFmtId="0" fontId="64" fillId="3" borderId="31" xfId="0" applyFont="1" applyFill="1" applyBorder="1" applyAlignment="1" applyProtection="1">
      <alignment horizontal="center" vertical="center"/>
      <protection hidden="1"/>
    </xf>
    <xf numFmtId="0" fontId="65" fillId="3" borderId="3" xfId="0" applyFont="1" applyFill="1" applyBorder="1" applyAlignment="1" applyProtection="1">
      <alignment horizontal="center" vertical="center" wrapText="1"/>
      <protection hidden="1"/>
    </xf>
    <xf numFmtId="0" fontId="65" fillId="3" borderId="6" xfId="0" applyFont="1" applyFill="1" applyBorder="1" applyAlignment="1" applyProtection="1">
      <alignment horizontal="center" vertical="center" wrapText="1"/>
      <protection hidden="1"/>
    </xf>
    <xf numFmtId="0" fontId="65" fillId="3" borderId="26" xfId="0" applyFont="1" applyFill="1" applyBorder="1" applyAlignment="1" applyProtection="1">
      <alignment horizontal="center" vertical="center" wrapText="1"/>
      <protection hidden="1"/>
    </xf>
    <xf numFmtId="0" fontId="35" fillId="3" borderId="21" xfId="0" applyFont="1" applyFill="1" applyBorder="1" applyAlignment="1" applyProtection="1">
      <alignment horizontal="center" vertical="center"/>
      <protection locked="0" hidden="1"/>
    </xf>
    <xf numFmtId="0" fontId="33" fillId="3" borderId="36" xfId="0" applyFont="1" applyFill="1" applyBorder="1" applyAlignment="1" applyProtection="1">
      <alignment horizontal="left" vertical="center"/>
      <protection hidden="1"/>
    </xf>
    <xf numFmtId="0" fontId="33" fillId="3" borderId="36" xfId="0" applyFont="1" applyFill="1" applyBorder="1" applyAlignment="1" applyProtection="1">
      <alignment horizontal="left" vertical="center"/>
      <protection locked="0"/>
    </xf>
    <xf numFmtId="0" fontId="94" fillId="3" borderId="1" xfId="0" applyFont="1" applyFill="1" applyBorder="1" applyAlignment="1" applyProtection="1">
      <alignment horizontal="center" vertical="center" wrapText="1"/>
      <protection locked="0"/>
    </xf>
    <xf numFmtId="0" fontId="94" fillId="3" borderId="1" xfId="0" applyFont="1" applyFill="1" applyBorder="1" applyAlignment="1" applyProtection="1">
      <alignment horizontal="center" vertical="center"/>
      <protection locked="0"/>
    </xf>
    <xf numFmtId="0" fontId="63" fillId="0" borderId="24" xfId="0" quotePrefix="1" applyFont="1" applyBorder="1" applyAlignment="1" applyProtection="1">
      <alignment horizontal="justify" vertical="center" wrapText="1"/>
      <protection hidden="1"/>
    </xf>
    <xf numFmtId="0" fontId="49" fillId="3" borderId="0" xfId="0" applyFont="1" applyFill="1" applyAlignment="1" applyProtection="1">
      <alignment horizontal="center" vertical="center"/>
      <protection locked="0" hidden="1"/>
    </xf>
    <xf numFmtId="0" fontId="43" fillId="21" borderId="43" xfId="0" applyFont="1" applyFill="1" applyBorder="1" applyAlignment="1" applyProtection="1">
      <alignment horizontal="center" vertical="top" wrapText="1"/>
      <protection hidden="1"/>
    </xf>
    <xf numFmtId="0" fontId="43" fillId="21" borderId="44" xfId="0" applyFont="1" applyFill="1" applyBorder="1" applyAlignment="1" applyProtection="1">
      <alignment horizontal="center" vertical="top" wrapText="1"/>
      <protection hidden="1"/>
    </xf>
    <xf numFmtId="0" fontId="43" fillId="21" borderId="45" xfId="0" applyFont="1" applyFill="1" applyBorder="1" applyAlignment="1" applyProtection="1">
      <alignment horizontal="center" vertical="top" wrapText="1"/>
      <protection hidden="1"/>
    </xf>
    <xf numFmtId="0" fontId="66" fillId="21" borderId="13" xfId="0" applyFont="1" applyFill="1" applyBorder="1" applyAlignment="1" applyProtection="1">
      <alignment horizontal="left" vertical="center"/>
      <protection hidden="1"/>
    </xf>
    <xf numFmtId="0" fontId="32" fillId="3" borderId="15" xfId="0" applyFont="1" applyFill="1" applyBorder="1" applyAlignment="1" applyProtection="1">
      <alignment horizontal="justify" vertical="center" wrapText="1"/>
      <protection hidden="1"/>
    </xf>
    <xf numFmtId="0" fontId="62" fillId="0" borderId="21" xfId="0" applyFont="1" applyBorder="1" applyAlignment="1" applyProtection="1">
      <alignment horizontal="center" vertical="center"/>
      <protection locked="0"/>
    </xf>
    <xf numFmtId="0" fontId="49" fillId="4" borderId="21" xfId="0" applyFont="1" applyFill="1" applyBorder="1" applyAlignment="1" applyProtection="1">
      <alignment horizontal="center" vertical="center"/>
      <protection hidden="1"/>
    </xf>
    <xf numFmtId="0" fontId="43" fillId="3" borderId="3" xfId="0" applyFont="1" applyFill="1" applyBorder="1" applyAlignment="1" applyProtection="1">
      <alignment horizontal="center" vertical="center"/>
      <protection locked="0"/>
    </xf>
    <xf numFmtId="0" fontId="43" fillId="3" borderId="6" xfId="0" applyFont="1" applyFill="1" applyBorder="1" applyAlignment="1" applyProtection="1">
      <alignment horizontal="center" vertical="center"/>
      <protection locked="0"/>
    </xf>
    <xf numFmtId="0" fontId="43" fillId="3" borderId="26" xfId="0" applyFont="1" applyFill="1" applyBorder="1" applyAlignment="1" applyProtection="1">
      <alignment horizontal="center" vertical="center"/>
      <protection locked="0"/>
    </xf>
    <xf numFmtId="0" fontId="68" fillId="3" borderId="3" xfId="0" applyFont="1" applyFill="1" applyBorder="1" applyAlignment="1" applyProtection="1">
      <alignment horizontal="center" vertical="center"/>
      <protection locked="0"/>
    </xf>
    <xf numFmtId="0" fontId="68" fillId="3" borderId="6" xfId="0" applyFont="1" applyFill="1" applyBorder="1" applyAlignment="1" applyProtection="1">
      <alignment horizontal="center" vertical="center"/>
      <protection locked="0"/>
    </xf>
    <xf numFmtId="0" fontId="68" fillId="3" borderId="26" xfId="0" applyFont="1" applyFill="1" applyBorder="1" applyAlignment="1" applyProtection="1">
      <alignment horizontal="center" vertical="center"/>
      <protection locked="0"/>
    </xf>
    <xf numFmtId="0" fontId="35" fillId="3" borderId="3" xfId="0" applyFont="1" applyFill="1" applyBorder="1" applyAlignment="1" applyProtection="1">
      <alignment horizontal="center" vertical="center"/>
      <protection locked="0"/>
    </xf>
    <xf numFmtId="0" fontId="35" fillId="3" borderId="26"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center"/>
      <protection locked="0"/>
    </xf>
    <xf numFmtId="0" fontId="32" fillId="3" borderId="0" xfId="0" applyFont="1" applyFill="1" applyAlignment="1" applyProtection="1">
      <alignment horizontal="left" vertical="center" wrapText="1"/>
      <protection locked="0"/>
    </xf>
    <xf numFmtId="0" fontId="68" fillId="3" borderId="24" xfId="0" applyFont="1" applyFill="1" applyBorder="1" applyAlignment="1" applyProtection="1">
      <alignment horizontal="center" vertical="center"/>
      <protection hidden="1"/>
    </xf>
    <xf numFmtId="0" fontId="68" fillId="3" borderId="19" xfId="0" applyFont="1" applyFill="1" applyBorder="1" applyAlignment="1" applyProtection="1">
      <alignment horizontal="center" vertical="center"/>
      <protection hidden="1"/>
    </xf>
    <xf numFmtId="0" fontId="68" fillId="3" borderId="22" xfId="0" applyFont="1" applyFill="1" applyBorder="1" applyAlignment="1" applyProtection="1">
      <alignment horizontal="center" vertical="center"/>
      <protection hidden="1"/>
    </xf>
    <xf numFmtId="0" fontId="68" fillId="3" borderId="25" xfId="0" applyFont="1" applyFill="1" applyBorder="1" applyAlignment="1" applyProtection="1">
      <alignment horizontal="center" vertical="center"/>
      <protection hidden="1"/>
    </xf>
    <xf numFmtId="0" fontId="68" fillId="3" borderId="21" xfId="0" applyFont="1" applyFill="1" applyBorder="1" applyAlignment="1" applyProtection="1">
      <alignment horizontal="center" vertical="center"/>
      <protection hidden="1"/>
    </xf>
    <xf numFmtId="0" fontId="68" fillId="3" borderId="31" xfId="0" applyFont="1" applyFill="1" applyBorder="1" applyAlignment="1" applyProtection="1">
      <alignment horizontal="center" vertical="center"/>
      <protection hidden="1"/>
    </xf>
    <xf numFmtId="0" fontId="35" fillId="3" borderId="6" xfId="0" applyFont="1" applyFill="1" applyBorder="1" applyAlignment="1" applyProtection="1">
      <alignment horizontal="center" vertical="center"/>
      <protection hidden="1"/>
    </xf>
    <xf numFmtId="0" fontId="62" fillId="3" borderId="46" xfId="0" applyFont="1" applyFill="1" applyBorder="1" applyAlignment="1" applyProtection="1">
      <alignment horizontal="center" vertical="center"/>
      <protection locked="0"/>
    </xf>
    <xf numFmtId="0" fontId="33" fillId="3" borderId="19" xfId="0" applyFont="1" applyFill="1" applyBorder="1" applyAlignment="1" applyProtection="1">
      <alignment horizontal="left" vertical="center"/>
      <protection hidden="1"/>
    </xf>
    <xf numFmtId="0" fontId="119" fillId="3" borderId="36" xfId="1" applyFont="1" applyFill="1" applyBorder="1" applyAlignment="1" applyProtection="1">
      <alignment horizontal="center" vertical="center"/>
      <protection hidden="1"/>
    </xf>
    <xf numFmtId="0" fontId="33" fillId="3" borderId="46" xfId="0" applyFont="1" applyFill="1" applyBorder="1" applyAlignment="1" applyProtection="1">
      <alignment horizontal="center" vertical="center"/>
      <protection locked="0"/>
    </xf>
    <xf numFmtId="0" fontId="35" fillId="3" borderId="1" xfId="0" applyFont="1" applyFill="1" applyBorder="1" applyAlignment="1" applyProtection="1">
      <alignment horizontal="center" vertical="top"/>
      <protection locked="0"/>
    </xf>
    <xf numFmtId="0" fontId="43" fillId="4" borderId="3" xfId="0" applyFont="1" applyFill="1" applyBorder="1" applyAlignment="1" applyProtection="1">
      <alignment horizontal="center" vertical="center" wrapText="1"/>
      <protection hidden="1"/>
    </xf>
    <xf numFmtId="0" fontId="43" fillId="4" borderId="6" xfId="0" applyFont="1" applyFill="1" applyBorder="1" applyAlignment="1" applyProtection="1">
      <alignment horizontal="center" vertical="center" wrapText="1"/>
      <protection hidden="1"/>
    </xf>
    <xf numFmtId="0" fontId="43" fillId="4" borderId="26" xfId="0" applyFont="1" applyFill="1" applyBorder="1" applyAlignment="1" applyProtection="1">
      <alignment horizontal="center" vertical="center" wrapText="1"/>
      <protection hidden="1"/>
    </xf>
    <xf numFmtId="0" fontId="35" fillId="3" borderId="3" xfId="0" applyFont="1" applyFill="1" applyBorder="1" applyAlignment="1" applyProtection="1">
      <alignment horizontal="center" vertical="top"/>
      <protection locked="0"/>
    </xf>
    <xf numFmtId="0" fontId="35" fillId="3" borderId="6" xfId="0" applyFont="1" applyFill="1" applyBorder="1" applyAlignment="1" applyProtection="1">
      <alignment horizontal="center" vertical="top"/>
      <protection locked="0"/>
    </xf>
    <xf numFmtId="0" fontId="35" fillId="3" borderId="26" xfId="0" applyFont="1" applyFill="1" applyBorder="1" applyAlignment="1" applyProtection="1">
      <alignment horizontal="center" vertical="top"/>
      <protection locked="0"/>
    </xf>
    <xf numFmtId="0" fontId="68" fillId="3" borderId="19" xfId="0" applyFont="1" applyFill="1" applyBorder="1" applyAlignment="1" applyProtection="1">
      <alignment horizontal="center" vertical="center"/>
      <protection locked="0"/>
    </xf>
    <xf numFmtId="0" fontId="35" fillId="3" borderId="21"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hidden="1"/>
    </xf>
    <xf numFmtId="0" fontId="33" fillId="3" borderId="21" xfId="0" applyFont="1" applyFill="1" applyBorder="1" applyAlignment="1" applyProtection="1">
      <alignment horizontal="left" vertical="top"/>
      <protection hidden="1"/>
    </xf>
    <xf numFmtId="0" fontId="122" fillId="3" borderId="21" xfId="0" applyFont="1" applyFill="1" applyBorder="1" applyAlignment="1" applyProtection="1">
      <alignment vertical="center"/>
      <protection locked="0"/>
    </xf>
    <xf numFmtId="0" fontId="32" fillId="3" borderId="19" xfId="0" applyFont="1" applyFill="1" applyBorder="1" applyAlignment="1" applyProtection="1">
      <alignment horizontal="left" vertical="center"/>
      <protection hidden="1"/>
    </xf>
    <xf numFmtId="0" fontId="35" fillId="3" borderId="6" xfId="0" quotePrefix="1" applyFont="1" applyFill="1" applyBorder="1" applyAlignment="1" applyProtection="1">
      <alignment horizontal="center" vertical="center"/>
      <protection locked="0"/>
    </xf>
    <xf numFmtId="0" fontId="33" fillId="3" borderId="6" xfId="0" applyFont="1" applyFill="1" applyBorder="1" applyAlignment="1" applyProtection="1">
      <alignment horizontal="center" vertical="center"/>
      <protection locked="0"/>
    </xf>
    <xf numFmtId="165" fontId="62" fillId="3" borderId="6" xfId="0" applyNumberFormat="1" applyFont="1" applyFill="1" applyBorder="1" applyAlignment="1" applyProtection="1">
      <alignment horizontal="center" vertical="center"/>
      <protection locked="0"/>
    </xf>
    <xf numFmtId="0" fontId="93" fillId="3" borderId="21" xfId="2" applyNumberFormat="1" applyFont="1" applyFill="1" applyBorder="1" applyAlignment="1" applyProtection="1">
      <alignment horizontal="left" vertical="center"/>
      <protection locked="0"/>
    </xf>
    <xf numFmtId="0" fontId="43" fillId="3" borderId="1"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26" xfId="0" applyFont="1" applyFill="1" applyBorder="1" applyAlignment="1">
      <alignment horizontal="center" vertical="center" wrapText="1"/>
    </xf>
    <xf numFmtId="0" fontId="43" fillId="3" borderId="1" xfId="0" applyFont="1" applyFill="1" applyBorder="1" applyAlignment="1" applyProtection="1">
      <alignment horizontal="center" vertical="center"/>
      <protection hidden="1"/>
    </xf>
    <xf numFmtId="0" fontId="127" fillId="3" borderId="1" xfId="0" applyFont="1" applyFill="1" applyBorder="1" applyAlignment="1" applyProtection="1">
      <alignment horizontal="center" vertical="center"/>
      <protection hidden="1"/>
    </xf>
    <xf numFmtId="0" fontId="74" fillId="3" borderId="0" xfId="0" applyFont="1" applyFill="1" applyAlignment="1" applyProtection="1">
      <alignment horizontal="center" vertical="center" wrapText="1"/>
      <protection hidden="1"/>
    </xf>
    <xf numFmtId="0" fontId="130" fillId="3" borderId="0" xfId="0" applyFont="1" applyFill="1" applyAlignment="1" applyProtection="1">
      <alignment horizontal="center" vertical="center"/>
      <protection hidden="1"/>
    </xf>
    <xf numFmtId="0" fontId="130" fillId="3" borderId="0" xfId="0" applyFont="1" applyFill="1" applyAlignment="1" applyProtection="1">
      <alignment horizontal="left" vertical="center"/>
      <protection hidden="1"/>
    </xf>
    <xf numFmtId="14" fontId="130" fillId="3" borderId="0" xfId="0" applyNumberFormat="1" applyFont="1" applyFill="1" applyAlignment="1" applyProtection="1">
      <alignment horizontal="left" vertical="center"/>
      <protection hidden="1"/>
    </xf>
    <xf numFmtId="49" fontId="127" fillId="3" borderId="3" xfId="0" applyNumberFormat="1" applyFont="1" applyFill="1" applyBorder="1" applyAlignment="1" applyProtection="1">
      <alignment horizontal="center" vertical="center" wrapText="1"/>
      <protection hidden="1"/>
    </xf>
    <xf numFmtId="49" fontId="127" fillId="3" borderId="6" xfId="0" applyNumberFormat="1" applyFont="1" applyFill="1" applyBorder="1" applyAlignment="1" applyProtection="1">
      <alignment horizontal="center" vertical="center" wrapText="1"/>
      <protection hidden="1"/>
    </xf>
    <xf numFmtId="49" fontId="127" fillId="3" borderId="26" xfId="0" applyNumberFormat="1" applyFont="1" applyFill="1" applyBorder="1" applyAlignment="1" applyProtection="1">
      <alignment horizontal="center" vertical="center" wrapText="1"/>
      <protection hidden="1"/>
    </xf>
    <xf numFmtId="0" fontId="127" fillId="3" borderId="3" xfId="0" applyFont="1" applyFill="1" applyBorder="1" applyAlignment="1" applyProtection="1">
      <alignment horizontal="center" vertical="top" wrapText="1"/>
      <protection hidden="1"/>
    </xf>
    <xf numFmtId="0" fontId="127" fillId="3" borderId="6" xfId="0" applyFont="1" applyFill="1" applyBorder="1" applyAlignment="1" applyProtection="1">
      <alignment horizontal="center" vertical="top" wrapText="1"/>
      <protection hidden="1"/>
    </xf>
    <xf numFmtId="0" fontId="127" fillId="3" borderId="26" xfId="0" applyFont="1" applyFill="1" applyBorder="1" applyAlignment="1" applyProtection="1">
      <alignment horizontal="center" vertical="top" wrapText="1"/>
      <protection hidden="1"/>
    </xf>
    <xf numFmtId="0" fontId="32" fillId="3" borderId="0" xfId="0" applyFont="1" applyFill="1" applyAlignment="1" applyProtection="1">
      <alignment horizontal="left" vertical="top" wrapText="1"/>
      <protection hidden="1"/>
    </xf>
    <xf numFmtId="0" fontId="125" fillId="3" borderId="0" xfId="0" applyFont="1" applyFill="1" applyAlignment="1" applyProtection="1">
      <alignment horizontal="center" vertical="center" wrapText="1"/>
      <protection hidden="1"/>
    </xf>
    <xf numFmtId="0" fontId="32" fillId="3" borderId="0" xfId="0" applyFont="1" applyFill="1" applyAlignment="1" applyProtection="1">
      <alignment horizontal="justify" vertical="top" wrapText="1"/>
      <protection hidden="1"/>
    </xf>
    <xf numFmtId="0" fontId="126" fillId="3" borderId="1" xfId="0" applyFont="1" applyFill="1" applyBorder="1" applyAlignment="1" applyProtection="1">
      <alignment horizontal="center" vertical="center"/>
      <protection hidden="1"/>
    </xf>
    <xf numFmtId="0" fontId="125" fillId="3" borderId="0" xfId="0" applyFont="1" applyFill="1" applyAlignment="1" applyProtection="1">
      <alignment horizontal="center" wrapText="1"/>
      <protection hidden="1"/>
    </xf>
    <xf numFmtId="0" fontId="126" fillId="3" borderId="3" xfId="0" applyFont="1" applyFill="1" applyBorder="1" applyAlignment="1" applyProtection="1">
      <alignment horizontal="center" vertical="center"/>
      <protection hidden="1"/>
    </xf>
    <xf numFmtId="0" fontId="126" fillId="3" borderId="6" xfId="0" applyFont="1" applyFill="1" applyBorder="1" applyAlignment="1" applyProtection="1">
      <alignment horizontal="center" vertical="center"/>
      <protection hidden="1"/>
    </xf>
    <xf numFmtId="0" fontId="126" fillId="3" borderId="26" xfId="0" applyFont="1" applyFill="1" applyBorder="1" applyAlignment="1" applyProtection="1">
      <alignment horizontal="center" vertical="center"/>
      <protection hidden="1"/>
    </xf>
    <xf numFmtId="0" fontId="127" fillId="3" borderId="3" xfId="0" applyFont="1" applyFill="1" applyBorder="1" applyAlignment="1" applyProtection="1">
      <alignment horizontal="center" vertical="center" wrapText="1"/>
      <protection hidden="1"/>
    </xf>
    <xf numFmtId="0" fontId="127" fillId="3" borderId="6" xfId="0" applyFont="1" applyFill="1" applyBorder="1" applyAlignment="1" applyProtection="1">
      <alignment horizontal="center" vertical="center" wrapText="1"/>
      <protection hidden="1"/>
    </xf>
    <xf numFmtId="0" fontId="127" fillId="3" borderId="26" xfId="0" applyFont="1" applyFill="1" applyBorder="1" applyAlignment="1" applyProtection="1">
      <alignment horizontal="center" vertical="center" wrapText="1"/>
      <protection hidden="1"/>
    </xf>
    <xf numFmtId="0" fontId="65" fillId="3" borderId="1" xfId="0" applyFont="1" applyFill="1" applyBorder="1" applyAlignment="1" applyProtection="1">
      <alignment horizontal="left" vertical="center" wrapText="1"/>
      <protection hidden="1"/>
    </xf>
    <xf numFmtId="2" fontId="65" fillId="3" borderId="1" xfId="0" applyNumberFormat="1" applyFont="1" applyFill="1" applyBorder="1" applyAlignment="1" applyProtection="1">
      <alignment horizontal="center" vertical="center"/>
      <protection hidden="1"/>
    </xf>
    <xf numFmtId="0" fontId="65" fillId="3" borderId="24" xfId="0" applyFont="1" applyFill="1" applyBorder="1" applyAlignment="1" applyProtection="1">
      <alignment horizontal="center" vertical="center" wrapText="1"/>
      <protection hidden="1"/>
    </xf>
    <xf numFmtId="0" fontId="65" fillId="3" borderId="19" xfId="0" applyFont="1" applyFill="1" applyBorder="1" applyAlignment="1" applyProtection="1">
      <alignment horizontal="center" vertical="center" wrapText="1"/>
      <protection hidden="1"/>
    </xf>
    <xf numFmtId="0" fontId="65" fillId="3" borderId="22" xfId="0" applyFont="1" applyFill="1" applyBorder="1" applyAlignment="1" applyProtection="1">
      <alignment horizontal="center" vertical="center" wrapText="1"/>
      <protection hidden="1"/>
    </xf>
    <xf numFmtId="0" fontId="65" fillId="3" borderId="25" xfId="0" applyFont="1" applyFill="1" applyBorder="1" applyAlignment="1" applyProtection="1">
      <alignment horizontal="center" vertical="center" wrapText="1"/>
      <protection hidden="1"/>
    </xf>
    <xf numFmtId="0" fontId="65" fillId="3" borderId="21" xfId="0" applyFont="1" applyFill="1" applyBorder="1" applyAlignment="1" applyProtection="1">
      <alignment horizontal="center" vertical="center" wrapText="1"/>
      <protection hidden="1"/>
    </xf>
    <xf numFmtId="0" fontId="65" fillId="3" borderId="31" xfId="0" applyFont="1" applyFill="1" applyBorder="1" applyAlignment="1" applyProtection="1">
      <alignment horizontal="center" vertical="center" wrapText="1"/>
      <protection hidden="1"/>
    </xf>
    <xf numFmtId="0" fontId="33" fillId="3" borderId="1" xfId="0" quotePrefix="1" applyFont="1" applyFill="1" applyBorder="1" applyAlignment="1" applyProtection="1">
      <alignment horizontal="left" vertical="center"/>
      <protection locked="0"/>
    </xf>
    <xf numFmtId="0" fontId="33" fillId="3" borderId="1" xfId="0" applyFont="1" applyFill="1" applyBorder="1" applyAlignment="1" applyProtection="1">
      <alignment horizontal="left" vertical="center"/>
      <protection locked="0"/>
    </xf>
    <xf numFmtId="0" fontId="66" fillId="3" borderId="3" xfId="0" applyFont="1" applyFill="1" applyBorder="1" applyAlignment="1" applyProtection="1">
      <alignment horizontal="center" vertical="center" wrapText="1"/>
      <protection hidden="1"/>
    </xf>
    <xf numFmtId="0" fontId="66" fillId="3" borderId="6" xfId="0" applyFont="1" applyFill="1" applyBorder="1" applyAlignment="1" applyProtection="1">
      <alignment horizontal="center" vertical="center" wrapText="1"/>
      <protection hidden="1"/>
    </xf>
    <xf numFmtId="0" fontId="66" fillId="3" borderId="26" xfId="0" applyFont="1" applyFill="1" applyBorder="1" applyAlignment="1" applyProtection="1">
      <alignment horizontal="center" vertical="center" wrapText="1"/>
      <protection hidden="1"/>
    </xf>
    <xf numFmtId="0" fontId="123" fillId="3" borderId="21" xfId="2" applyNumberFormat="1" applyFont="1" applyFill="1" applyBorder="1" applyAlignment="1" applyProtection="1">
      <alignment horizontal="left" vertical="center"/>
      <protection locked="0"/>
    </xf>
    <xf numFmtId="0" fontId="43" fillId="3" borderId="1" xfId="0" applyFont="1" applyFill="1" applyBorder="1" applyAlignment="1" applyProtection="1">
      <alignment horizontal="left" vertical="center"/>
      <protection hidden="1"/>
    </xf>
    <xf numFmtId="0" fontId="124" fillId="3" borderId="0" xfId="0" applyFont="1" applyFill="1" applyAlignment="1" applyProtection="1">
      <alignment horizontal="center" vertical="justify" wrapText="1"/>
      <protection hidden="1"/>
    </xf>
    <xf numFmtId="0" fontId="33" fillId="3" borderId="10" xfId="0" applyFont="1" applyFill="1" applyBorder="1" applyAlignment="1" applyProtection="1">
      <alignment horizontal="left" vertical="center"/>
      <protection hidden="1"/>
    </xf>
    <xf numFmtId="0" fontId="33" fillId="3" borderId="10" xfId="0" applyFont="1" applyFill="1" applyBorder="1" applyAlignment="1" applyProtection="1">
      <alignment horizontal="center" vertical="center"/>
      <protection hidden="1"/>
    </xf>
    <xf numFmtId="0" fontId="35" fillId="3" borderId="0" xfId="0" applyFont="1" applyFill="1" applyAlignment="1" applyProtection="1">
      <alignment horizontal="center" vertical="center"/>
      <protection locked="0"/>
    </xf>
    <xf numFmtId="0" fontId="33" fillId="3" borderId="24" xfId="0" applyFont="1" applyFill="1" applyBorder="1" applyAlignment="1" applyProtection="1">
      <alignment horizontal="center" vertical="center"/>
      <protection hidden="1"/>
    </xf>
    <xf numFmtId="0" fontId="83" fillId="3" borderId="21" xfId="0" applyFont="1" applyFill="1" applyBorder="1" applyAlignment="1" applyProtection="1">
      <alignment horizontal="center" vertical="center"/>
      <protection locked="0"/>
    </xf>
    <xf numFmtId="0" fontId="64" fillId="3" borderId="24" xfId="0" applyFont="1" applyFill="1" applyBorder="1" applyAlignment="1" applyProtection="1">
      <alignment horizontal="left" vertical="top" wrapText="1"/>
      <protection locked="0" hidden="1"/>
    </xf>
    <xf numFmtId="0" fontId="64" fillId="3" borderId="19" xfId="0" applyFont="1" applyFill="1" applyBorder="1" applyAlignment="1" applyProtection="1">
      <alignment horizontal="left" vertical="top" wrapText="1"/>
      <protection locked="0" hidden="1"/>
    </xf>
    <xf numFmtId="0" fontId="64" fillId="3" borderId="22" xfId="0" applyFont="1" applyFill="1" applyBorder="1" applyAlignment="1" applyProtection="1">
      <alignment horizontal="left" vertical="top" wrapText="1"/>
      <protection locked="0" hidden="1"/>
    </xf>
    <xf numFmtId="0" fontId="64" fillId="3" borderId="10" xfId="0" applyFont="1" applyFill="1" applyBorder="1" applyAlignment="1" applyProtection="1">
      <alignment horizontal="left" vertical="top" wrapText="1"/>
      <protection locked="0" hidden="1"/>
    </xf>
    <xf numFmtId="0" fontId="64" fillId="3" borderId="0" xfId="0" applyFont="1" applyFill="1" applyAlignment="1" applyProtection="1">
      <alignment horizontal="left" vertical="top" wrapText="1"/>
      <protection locked="0" hidden="1"/>
    </xf>
    <xf numFmtId="0" fontId="64" fillId="3" borderId="11" xfId="0" applyFont="1" applyFill="1" applyBorder="1" applyAlignment="1" applyProtection="1">
      <alignment horizontal="left" vertical="top" wrapText="1"/>
      <protection locked="0" hidden="1"/>
    </xf>
    <xf numFmtId="0" fontId="64" fillId="3" borderId="25" xfId="0" applyFont="1" applyFill="1" applyBorder="1" applyAlignment="1" applyProtection="1">
      <alignment horizontal="left" vertical="top" wrapText="1"/>
      <protection locked="0" hidden="1"/>
    </xf>
    <xf numFmtId="0" fontId="64" fillId="3" borderId="21" xfId="0" applyFont="1" applyFill="1" applyBorder="1" applyAlignment="1" applyProtection="1">
      <alignment horizontal="left" vertical="top" wrapText="1"/>
      <protection locked="0" hidden="1"/>
    </xf>
    <xf numFmtId="0" fontId="64" fillId="3" borderId="31" xfId="0" applyFont="1" applyFill="1" applyBorder="1" applyAlignment="1" applyProtection="1">
      <alignment horizontal="left" vertical="top" wrapText="1"/>
      <protection locked="0" hidden="1"/>
    </xf>
    <xf numFmtId="0" fontId="64" fillId="3" borderId="0" xfId="0" applyFont="1" applyFill="1" applyAlignment="1" applyProtection="1">
      <alignment horizontal="left" vertical="center" wrapText="1"/>
      <protection locked="0" hidden="1"/>
    </xf>
    <xf numFmtId="0" fontId="64" fillId="3" borderId="1" xfId="0" applyFont="1" applyFill="1" applyBorder="1" applyAlignment="1" applyProtection="1">
      <alignment horizontal="center" vertical="center"/>
      <protection locked="0" hidden="1"/>
    </xf>
    <xf numFmtId="0" fontId="64" fillId="3" borderId="1" xfId="0" applyFont="1" applyFill="1" applyBorder="1" applyAlignment="1" applyProtection="1">
      <alignment horizontal="center" vertical="center" wrapText="1"/>
      <protection locked="0" hidden="1"/>
    </xf>
    <xf numFmtId="0" fontId="64" fillId="3" borderId="3" xfId="0" applyFont="1" applyFill="1" applyBorder="1" applyAlignment="1" applyProtection="1">
      <alignment horizontal="center" vertical="center"/>
      <protection locked="0" hidden="1"/>
    </xf>
    <xf numFmtId="0" fontId="64" fillId="3" borderId="6" xfId="0" applyFont="1" applyFill="1" applyBorder="1" applyAlignment="1" applyProtection="1">
      <alignment horizontal="center" vertical="center"/>
      <protection locked="0" hidden="1"/>
    </xf>
    <xf numFmtId="0" fontId="64" fillId="3" borderId="26" xfId="0" applyFont="1" applyFill="1" applyBorder="1" applyAlignment="1" applyProtection="1">
      <alignment horizontal="center" vertical="center"/>
      <protection locked="0" hidden="1"/>
    </xf>
    <xf numFmtId="0" fontId="64" fillId="3" borderId="0" xfId="0" applyFont="1" applyFill="1" applyAlignment="1" applyProtection="1">
      <alignment horizontal="center" vertical="center"/>
      <protection locked="0" hidden="1"/>
    </xf>
    <xf numFmtId="0" fontId="64" fillId="3" borderId="0" xfId="0" applyFont="1" applyFill="1" applyAlignment="1" applyProtection="1">
      <alignment horizontal="center" vertical="center" wrapText="1"/>
      <protection locked="0" hidden="1"/>
    </xf>
    <xf numFmtId="0" fontId="43" fillId="21" borderId="38" xfId="0" applyFont="1" applyFill="1" applyBorder="1" applyAlignment="1" applyProtection="1">
      <alignment horizontal="center" vertical="center"/>
      <protection locked="0" hidden="1"/>
    </xf>
    <xf numFmtId="0" fontId="43" fillId="21" borderId="37" xfId="0" applyFont="1" applyFill="1" applyBorder="1" applyAlignment="1" applyProtection="1">
      <alignment horizontal="center" vertical="center"/>
      <protection locked="0" hidden="1"/>
    </xf>
    <xf numFmtId="0" fontId="43" fillId="21" borderId="39" xfId="0" applyFont="1" applyFill="1" applyBorder="1" applyAlignment="1" applyProtection="1">
      <alignment horizontal="center" vertical="center"/>
      <protection locked="0" hidden="1"/>
    </xf>
    <xf numFmtId="0" fontId="112" fillId="3" borderId="0" xfId="0" applyFont="1" applyFill="1" applyAlignment="1" applyProtection="1">
      <alignment horizontal="left" vertical="center" wrapText="1"/>
      <protection locked="0" hidden="1"/>
    </xf>
    <xf numFmtId="0" fontId="0" fillId="3" borderId="0" xfId="0" applyFill="1" applyAlignment="1" applyProtection="1">
      <alignment horizontal="center" vertical="center"/>
      <protection locked="0" hidden="1"/>
    </xf>
    <xf numFmtId="0" fontId="66" fillId="3" borderId="1" xfId="0" applyFont="1" applyFill="1" applyBorder="1" applyAlignment="1" applyProtection="1">
      <alignment horizontal="center" vertical="center"/>
      <protection locked="0" hidden="1"/>
    </xf>
    <xf numFmtId="0" fontId="66" fillId="3" borderId="3" xfId="0" applyFont="1" applyFill="1" applyBorder="1" applyAlignment="1" applyProtection="1">
      <alignment horizontal="center" vertical="center"/>
      <protection locked="0" hidden="1"/>
    </xf>
    <xf numFmtId="0" fontId="66" fillId="3" borderId="6" xfId="0" applyFont="1" applyFill="1" applyBorder="1" applyAlignment="1" applyProtection="1">
      <alignment horizontal="center" vertical="center"/>
      <protection locked="0" hidden="1"/>
    </xf>
    <xf numFmtId="0" fontId="66" fillId="3" borderId="26" xfId="0" applyFont="1" applyFill="1" applyBorder="1" applyAlignment="1" applyProtection="1">
      <alignment horizontal="center" vertical="center"/>
      <protection locked="0" hidden="1"/>
    </xf>
    <xf numFmtId="0" fontId="66" fillId="3" borderId="1" xfId="0" applyFont="1" applyFill="1" applyBorder="1" applyAlignment="1" applyProtection="1">
      <alignment horizontal="center" vertical="center" wrapText="1"/>
      <protection locked="0" hidden="1"/>
    </xf>
    <xf numFmtId="0" fontId="30" fillId="6" borderId="24" xfId="0" applyFont="1" applyFill="1" applyBorder="1" applyAlignment="1" applyProtection="1">
      <alignment horizontal="left" vertical="center" wrapText="1"/>
      <protection hidden="1"/>
    </xf>
    <xf numFmtId="0" fontId="30" fillId="6" borderId="19" xfId="0" applyFont="1" applyFill="1" applyBorder="1" applyAlignment="1" applyProtection="1">
      <alignment horizontal="left" vertical="center" wrapText="1"/>
      <protection hidden="1"/>
    </xf>
    <xf numFmtId="0" fontId="30" fillId="6" borderId="22" xfId="0" applyFont="1" applyFill="1" applyBorder="1" applyAlignment="1" applyProtection="1">
      <alignment horizontal="left" vertical="center" wrapText="1"/>
      <protection hidden="1"/>
    </xf>
    <xf numFmtId="0" fontId="30" fillId="6" borderId="25" xfId="0" applyFont="1" applyFill="1" applyBorder="1" applyAlignment="1" applyProtection="1">
      <alignment horizontal="left" vertical="center" wrapText="1"/>
      <protection hidden="1"/>
    </xf>
    <xf numFmtId="0" fontId="30" fillId="6" borderId="21" xfId="0" applyFont="1" applyFill="1" applyBorder="1" applyAlignment="1" applyProtection="1">
      <alignment horizontal="left" vertical="center" wrapText="1"/>
      <protection hidden="1"/>
    </xf>
    <xf numFmtId="0" fontId="30" fillId="6" borderId="31" xfId="0" applyFont="1" applyFill="1" applyBorder="1" applyAlignment="1" applyProtection="1">
      <alignment horizontal="left" vertical="center" wrapText="1"/>
      <protection hidden="1"/>
    </xf>
    <xf numFmtId="0" fontId="33" fillId="0" borderId="1" xfId="0" applyFont="1" applyBorder="1" applyAlignment="1" applyProtection="1">
      <alignment horizontal="center" vertical="center" wrapText="1"/>
      <protection hidden="1"/>
    </xf>
    <xf numFmtId="0" fontId="30" fillId="0" borderId="24" xfId="0" applyFont="1" applyBorder="1" applyAlignment="1" applyProtection="1">
      <alignment horizontal="left" vertical="center" wrapText="1"/>
      <protection hidden="1"/>
    </xf>
    <xf numFmtId="0" fontId="30" fillId="0" borderId="19" xfId="0" applyFont="1" applyBorder="1" applyAlignment="1" applyProtection="1">
      <alignment horizontal="left" vertical="center" wrapText="1"/>
      <protection hidden="1"/>
    </xf>
    <xf numFmtId="0" fontId="30" fillId="0" borderId="22" xfId="0" applyFont="1" applyBorder="1" applyAlignment="1" applyProtection="1">
      <alignment horizontal="left" vertical="center" wrapText="1"/>
      <protection hidden="1"/>
    </xf>
    <xf numFmtId="0" fontId="30" fillId="0" borderId="25" xfId="0" applyFont="1" applyBorder="1" applyAlignment="1" applyProtection="1">
      <alignment horizontal="left" vertical="center" wrapText="1"/>
      <protection hidden="1"/>
    </xf>
    <xf numFmtId="0" fontId="30" fillId="0" borderId="21" xfId="0" applyFont="1" applyBorder="1" applyAlignment="1" applyProtection="1">
      <alignment horizontal="left" vertical="center" wrapText="1"/>
      <protection hidden="1"/>
    </xf>
    <xf numFmtId="0" fontId="30" fillId="0" borderId="31" xfId="0" applyFont="1" applyBorder="1" applyAlignment="1" applyProtection="1">
      <alignment horizontal="left" vertical="center" wrapText="1"/>
      <protection hidden="1"/>
    </xf>
    <xf numFmtId="0" fontId="31" fillId="0" borderId="3" xfId="0" applyFont="1" applyBorder="1" applyAlignment="1" applyProtection="1">
      <alignment horizontal="center" vertical="center" wrapText="1"/>
      <protection hidden="1"/>
    </xf>
    <xf numFmtId="0" fontId="31" fillId="0" borderId="6" xfId="0" applyFont="1" applyBorder="1" applyAlignment="1" applyProtection="1">
      <alignment horizontal="center" vertical="center" wrapText="1"/>
      <protection hidden="1"/>
    </xf>
    <xf numFmtId="0" fontId="31" fillId="0" borderId="26" xfId="0" applyFont="1" applyBorder="1" applyAlignment="1" applyProtection="1">
      <alignment horizontal="center" vertical="center" wrapText="1"/>
      <protection hidden="1"/>
    </xf>
    <xf numFmtId="0" fontId="31" fillId="0" borderId="1" xfId="0" applyFont="1" applyBorder="1" applyAlignment="1" applyProtection="1">
      <alignment horizontal="center" vertical="center" textRotation="90"/>
      <protection hidden="1"/>
    </xf>
    <xf numFmtId="0" fontId="40" fillId="5" borderId="24" xfId="0" quotePrefix="1" applyFont="1" applyFill="1" applyBorder="1" applyAlignment="1" applyProtection="1">
      <alignment horizontal="center" vertical="center" wrapText="1"/>
      <protection hidden="1"/>
    </xf>
    <xf numFmtId="0" fontId="40" fillId="5" borderId="10" xfId="0" quotePrefix="1" applyFont="1" applyFill="1" applyBorder="1" applyAlignment="1" applyProtection="1">
      <alignment horizontal="center" vertical="center" wrapText="1"/>
      <protection hidden="1"/>
    </xf>
    <xf numFmtId="0" fontId="40" fillId="5" borderId="25" xfId="0" quotePrefix="1" applyFont="1" applyFill="1" applyBorder="1" applyAlignment="1" applyProtection="1">
      <alignment horizontal="center" vertical="center" wrapText="1"/>
      <protection hidden="1"/>
    </xf>
    <xf numFmtId="0" fontId="42" fillId="5" borderId="1" xfId="0" applyFont="1" applyFill="1" applyBorder="1" applyAlignment="1" applyProtection="1">
      <alignment horizontal="center" vertical="center" wrapText="1"/>
      <protection hidden="1"/>
    </xf>
    <xf numFmtId="0" fontId="40" fillId="5" borderId="1" xfId="0" applyFont="1" applyFill="1" applyBorder="1" applyAlignment="1" applyProtection="1">
      <alignment horizontal="center" vertical="center" wrapText="1"/>
      <protection hidden="1"/>
    </xf>
    <xf numFmtId="0" fontId="0" fillId="0" borderId="0" xfId="0" applyAlignment="1">
      <alignment horizontal="center" vertical="center" textRotation="255" wrapText="1"/>
    </xf>
    <xf numFmtId="0" fontId="38" fillId="5" borderId="3" xfId="0" applyFont="1" applyFill="1" applyBorder="1" applyAlignment="1" applyProtection="1">
      <alignment horizontal="center" vertical="center"/>
      <protection hidden="1"/>
    </xf>
    <xf numFmtId="0" fontId="38" fillId="5" borderId="6" xfId="0" applyFont="1" applyFill="1" applyBorder="1" applyAlignment="1" applyProtection="1">
      <alignment horizontal="center" vertical="center"/>
      <protection hidden="1"/>
    </xf>
    <xf numFmtId="0" fontId="38" fillId="5" borderId="26" xfId="0" applyFont="1" applyFill="1" applyBorder="1" applyAlignment="1" applyProtection="1">
      <alignment horizontal="center" vertical="center"/>
      <protection hidden="1"/>
    </xf>
    <xf numFmtId="0" fontId="0" fillId="6" borderId="1" xfId="0" applyFill="1" applyBorder="1" applyAlignment="1">
      <alignment horizontal="center" vertical="center"/>
    </xf>
    <xf numFmtId="0" fontId="33" fillId="6" borderId="1" xfId="0" applyFont="1" applyFill="1" applyBorder="1" applyAlignment="1" applyProtection="1">
      <alignment horizontal="center" vertical="center" wrapText="1"/>
      <protection hidden="1"/>
    </xf>
    <xf numFmtId="0" fontId="40" fillId="5" borderId="4" xfId="0" applyFont="1" applyFill="1" applyBorder="1" applyAlignment="1" applyProtection="1">
      <alignment horizontal="center" vertical="center" wrapText="1"/>
      <protection hidden="1"/>
    </xf>
    <xf numFmtId="0" fontId="40" fillId="5" borderId="5" xfId="0" applyFont="1" applyFill="1" applyBorder="1" applyAlignment="1" applyProtection="1">
      <alignment horizontal="center" vertical="center" wrapText="1"/>
      <protection hidden="1"/>
    </xf>
    <xf numFmtId="0" fontId="40" fillId="5" borderId="2" xfId="0" applyFont="1" applyFill="1" applyBorder="1" applyAlignment="1" applyProtection="1">
      <alignment horizontal="center" vertical="center" wrapText="1"/>
      <protection hidden="1"/>
    </xf>
    <xf numFmtId="0" fontId="40" fillId="5" borderId="4" xfId="0" quotePrefix="1" applyFont="1" applyFill="1" applyBorder="1" applyAlignment="1" applyProtection="1">
      <alignment horizontal="center" vertical="center" wrapText="1"/>
      <protection hidden="1"/>
    </xf>
    <xf numFmtId="0" fontId="40" fillId="5" borderId="2" xfId="0" quotePrefix="1" applyFont="1" applyFill="1" applyBorder="1" applyAlignment="1" applyProtection="1">
      <alignment horizontal="center" vertical="center" wrapText="1"/>
      <protection hidden="1"/>
    </xf>
    <xf numFmtId="0" fontId="40" fillId="5" borderId="1" xfId="0" applyFont="1" applyFill="1" applyBorder="1" applyAlignment="1" applyProtection="1">
      <alignment horizontal="center" vertical="center"/>
      <protection hidden="1"/>
    </xf>
    <xf numFmtId="0" fontId="106" fillId="5" borderId="3" xfId="0" applyFont="1" applyFill="1" applyBorder="1" applyAlignment="1" applyProtection="1">
      <alignment horizontal="center" vertical="center"/>
      <protection hidden="1"/>
    </xf>
    <xf numFmtId="0" fontId="106" fillId="5" borderId="6" xfId="0" applyFont="1" applyFill="1" applyBorder="1" applyAlignment="1" applyProtection="1">
      <alignment horizontal="center" vertical="center"/>
      <protection hidden="1"/>
    </xf>
    <xf numFmtId="0" fontId="106" fillId="5" borderId="26" xfId="0" applyFont="1" applyFill="1" applyBorder="1" applyAlignment="1" applyProtection="1">
      <alignment horizontal="center" vertical="center"/>
      <protection hidden="1"/>
    </xf>
    <xf numFmtId="0" fontId="39" fillId="5" borderId="3" xfId="0" applyFont="1" applyFill="1" applyBorder="1" applyAlignment="1" applyProtection="1">
      <alignment horizontal="center" vertical="center"/>
      <protection hidden="1"/>
    </xf>
    <xf numFmtId="0" fontId="39" fillId="5" borderId="6" xfId="0" applyFont="1" applyFill="1" applyBorder="1" applyAlignment="1" applyProtection="1">
      <alignment horizontal="center" vertical="center"/>
      <protection hidden="1"/>
    </xf>
    <xf numFmtId="0" fontId="39" fillId="5" borderId="26" xfId="0" applyFont="1" applyFill="1" applyBorder="1" applyAlignment="1" applyProtection="1">
      <alignment horizontal="center" vertical="center"/>
      <protection hidden="1"/>
    </xf>
    <xf numFmtId="0" fontId="42" fillId="5" borderId="24" xfId="0" applyFont="1" applyFill="1" applyBorder="1" applyAlignment="1" applyProtection="1">
      <alignment horizontal="center" vertical="center" wrapText="1"/>
      <protection hidden="1"/>
    </xf>
    <xf numFmtId="0" fontId="42" fillId="5" borderId="19" xfId="0" applyFont="1" applyFill="1" applyBorder="1" applyAlignment="1" applyProtection="1">
      <alignment horizontal="center" vertical="center" wrapText="1"/>
      <protection hidden="1"/>
    </xf>
    <xf numFmtId="0" fontId="42" fillId="5" borderId="10" xfId="0" applyFont="1" applyFill="1" applyBorder="1" applyAlignment="1" applyProtection="1">
      <alignment horizontal="center" vertical="center" wrapText="1"/>
      <protection hidden="1"/>
    </xf>
    <xf numFmtId="0" fontId="42" fillId="5" borderId="0" xfId="0" applyFont="1" applyFill="1" applyAlignment="1" applyProtection="1">
      <alignment horizontal="center" vertical="center" wrapText="1"/>
      <protection hidden="1"/>
    </xf>
    <xf numFmtId="0" fontId="42" fillId="5" borderId="25" xfId="0" applyFont="1" applyFill="1" applyBorder="1" applyAlignment="1" applyProtection="1">
      <alignment horizontal="center" vertical="center" wrapText="1"/>
      <protection hidden="1"/>
    </xf>
    <xf numFmtId="0" fontId="42" fillId="5" borderId="21"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0" fontId="127" fillId="3" borderId="3" xfId="0" applyFont="1" applyFill="1" applyBorder="1" applyAlignment="1" applyProtection="1">
      <alignment horizontal="center" vertical="center"/>
      <protection hidden="1"/>
    </xf>
  </cellXfs>
  <cellStyles count="5">
    <cellStyle name="Hiperlink" xfId="1" builtinId="8"/>
    <cellStyle name="Hiperlink 2" xfId="2" xr:uid="{4C685291-13D7-4653-9F25-963F24170F3A}"/>
    <cellStyle name="Normal" xfId="0" builtinId="0"/>
    <cellStyle name="Vírgula" xfId="3" builtinId="3"/>
    <cellStyle name="Vírgula 2" xfId="4" xr:uid="{9147EB3B-D987-470F-8475-C5887DA3FA0E}"/>
  </cellStyles>
  <dxfs count="81">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s>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Tela 8 - Transporte'!Area_de_impressao"/><Relationship Id="rId3" Type="http://schemas.openxmlformats.org/officeDocument/2006/relationships/hyperlink" Target="#'TELA 3'!Area_de_impressao"/><Relationship Id="rId7" Type="http://schemas.openxmlformats.org/officeDocument/2006/relationships/hyperlink" Target="#'Tela 7 - Renova&#231;&#227;o'!Area_de_impressao"/><Relationship Id="rId2" Type="http://schemas.openxmlformats.org/officeDocument/2006/relationships/hyperlink" Target="#'TELA 2'!Area_de_impressao"/><Relationship Id="rId1" Type="http://schemas.openxmlformats.org/officeDocument/2006/relationships/hyperlink" Target="#'TELA 1'!Area_de_impressao"/><Relationship Id="rId6" Type="http://schemas.openxmlformats.org/officeDocument/2006/relationships/hyperlink" Target="#'Tela 6 - LA'!Area_de_impressao"/><Relationship Id="rId5" Type="http://schemas.openxmlformats.org/officeDocument/2006/relationships/hyperlink" Target="#'Tela 5 - LAS RAS'!Area_de_impressao"/><Relationship Id="rId10" Type="http://schemas.openxmlformats.org/officeDocument/2006/relationships/hyperlink" Target="#'Tela 11- Adicionais'!Area_de_impressao"/><Relationship Id="rId4" Type="http://schemas.openxmlformats.org/officeDocument/2006/relationships/hyperlink" Target="#'Tela 4 - LAS Cadastro'!Area_de_impressao"/><Relationship Id="rId9" Type="http://schemas.openxmlformats.org/officeDocument/2006/relationships/hyperlink" Target="#'Tela 10 - Dispensa'!Area_de_impressao"/></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56925</xdr:rowOff>
    </xdr:from>
    <xdr:to>
      <xdr:col>10</xdr:col>
      <xdr:colOff>590550</xdr:colOff>
      <xdr:row>6</xdr:row>
      <xdr:rowOff>542925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8E8B6A3F-F61B-980E-31D6-7E9207A2EC40}"/>
            </a:ext>
          </a:extLst>
        </xdr:cNvPr>
        <xdr:cNvSpPr/>
      </xdr:nvSpPr>
      <xdr:spPr>
        <a:xfrm>
          <a:off x="247650" y="1485675"/>
          <a:ext cx="3162300"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 </a:t>
          </a:r>
          <a:br>
            <a:rPr lang="pt-BR" sz="1100" baseline="0"/>
          </a:br>
          <a:r>
            <a:rPr lang="pt-BR" sz="1100" baseline="0"/>
            <a:t>Módulo 1 - Critérios locacionais de enquadramento</a:t>
          </a:r>
          <a:endParaRPr lang="pt-BR" sz="1100"/>
        </a:p>
      </xdr:txBody>
    </xdr:sp>
    <xdr:clientData/>
  </xdr:twoCellAnchor>
  <xdr:twoCellAnchor>
    <xdr:from>
      <xdr:col>2</xdr:col>
      <xdr:colOff>0</xdr:colOff>
      <xdr:row>7</xdr:row>
      <xdr:rowOff>0</xdr:rowOff>
    </xdr:from>
    <xdr:to>
      <xdr:col>10</xdr:col>
      <xdr:colOff>285749</xdr:colOff>
      <xdr:row>7</xdr:row>
      <xdr:rowOff>723902</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D05D7D64-6A44-D44B-C4F2-DE899D46A799}"/>
            </a:ext>
          </a:extLst>
        </xdr:cNvPr>
        <xdr:cNvSpPr/>
      </xdr:nvSpPr>
      <xdr:spPr>
        <a:xfrm>
          <a:off x="247650" y="2047875"/>
          <a:ext cx="2857499" cy="7239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2: </a:t>
          </a:r>
          <a:br>
            <a:rPr lang="pt-BR" sz="1100" baseline="0"/>
          </a:br>
          <a:r>
            <a:rPr lang="pt-BR" sz="1100" baseline="0"/>
            <a:t>Módulo 2 - Fatores de restrição ou vedação</a:t>
          </a:r>
        </a:p>
        <a:p>
          <a:pPr algn="l"/>
          <a:r>
            <a:rPr lang="pt-BR" sz="1100" baseline="0"/>
            <a:t>Módulo 3 - Outras intervenções</a:t>
          </a:r>
          <a:endParaRPr lang="pt-BR" sz="1100"/>
        </a:p>
      </xdr:txBody>
    </xdr:sp>
    <xdr:clientData/>
  </xdr:twoCellAnchor>
  <xdr:twoCellAnchor>
    <xdr:from>
      <xdr:col>2</xdr:col>
      <xdr:colOff>0</xdr:colOff>
      <xdr:row>8</xdr:row>
      <xdr:rowOff>0</xdr:rowOff>
    </xdr:from>
    <xdr:to>
      <xdr:col>9</xdr:col>
      <xdr:colOff>219075</xdr:colOff>
      <xdr:row>8</xdr:row>
      <xdr:rowOff>486000</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EDAD3141-711C-7EAB-7D6A-591337CDBAC1}"/>
            </a:ext>
          </a:extLst>
        </xdr:cNvPr>
        <xdr:cNvSpPr/>
      </xdr:nvSpPr>
      <xdr:spPr>
        <a:xfrm>
          <a:off x="247650" y="2847975"/>
          <a:ext cx="256222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3: </a:t>
          </a:r>
          <a:br>
            <a:rPr lang="pt-BR" sz="1100" baseline="0"/>
          </a:br>
          <a:r>
            <a:rPr lang="pt-BR" sz="1100" baseline="0"/>
            <a:t>Módulo 4 - Classificação das atividades</a:t>
          </a:r>
          <a:endParaRPr lang="pt-BR" sz="1100"/>
        </a:p>
      </xdr:txBody>
    </xdr:sp>
    <xdr:clientData/>
  </xdr:twoCellAnchor>
  <xdr:twoCellAnchor>
    <xdr:from>
      <xdr:col>2</xdr:col>
      <xdr:colOff>9524</xdr:colOff>
      <xdr:row>10</xdr:row>
      <xdr:rowOff>0</xdr:rowOff>
    </xdr:from>
    <xdr:to>
      <xdr:col>13</xdr:col>
      <xdr:colOff>428625</xdr:colOff>
      <xdr:row>10</xdr:row>
      <xdr:rowOff>486000</xdr:rowOff>
    </xdr:to>
    <xdr:sp macro="" textlink="">
      <xdr:nvSpPr>
        <xdr:cNvPr id="7" name="Retângulo: Cantos Arredondados 6">
          <a:hlinkClick xmlns:r="http://schemas.openxmlformats.org/officeDocument/2006/relationships" r:id="rId4"/>
          <a:extLst>
            <a:ext uri="{FF2B5EF4-FFF2-40B4-BE49-F238E27FC236}">
              <a16:creationId xmlns:a16="http://schemas.microsoft.com/office/drawing/2014/main" id="{36DBDC8E-723D-A426-FA4E-C73F857121A6}"/>
            </a:ext>
          </a:extLst>
        </xdr:cNvPr>
        <xdr:cNvSpPr/>
      </xdr:nvSpPr>
      <xdr:spPr>
        <a:xfrm>
          <a:off x="257174" y="3762375"/>
          <a:ext cx="4819651"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4: </a:t>
          </a:r>
          <a:br>
            <a:rPr lang="pt-BR" sz="1100" baseline="0"/>
          </a:br>
          <a:r>
            <a:rPr lang="pt-BR" sz="1100" baseline="0"/>
            <a:t>Módulo 5 - Caracterização do Empreendimento - LAS Cadastro</a:t>
          </a:r>
          <a:endParaRPr lang="pt-BR" sz="1100"/>
        </a:p>
      </xdr:txBody>
    </xdr:sp>
    <xdr:clientData/>
  </xdr:twoCellAnchor>
  <xdr:twoCellAnchor>
    <xdr:from>
      <xdr:col>2</xdr:col>
      <xdr:colOff>0</xdr:colOff>
      <xdr:row>11</xdr:row>
      <xdr:rowOff>19050</xdr:rowOff>
    </xdr:from>
    <xdr:to>
      <xdr:col>12</xdr:col>
      <xdr:colOff>9525</xdr:colOff>
      <xdr:row>11</xdr:row>
      <xdr:rowOff>505050</xdr:rowOff>
    </xdr:to>
    <xdr:sp macro="" textlink="">
      <xdr:nvSpPr>
        <xdr:cNvPr id="8" name="Retângulo: Cantos Arredondados 7">
          <a:hlinkClick xmlns:r="http://schemas.openxmlformats.org/officeDocument/2006/relationships" r:id="rId5"/>
          <a:extLst>
            <a:ext uri="{FF2B5EF4-FFF2-40B4-BE49-F238E27FC236}">
              <a16:creationId xmlns:a16="http://schemas.microsoft.com/office/drawing/2014/main" id="{B54966C8-28BC-6524-80B1-A091C1ABDACE}"/>
            </a:ext>
          </a:extLst>
        </xdr:cNvPr>
        <xdr:cNvSpPr/>
      </xdr:nvSpPr>
      <xdr:spPr>
        <a:xfrm>
          <a:off x="247650" y="4333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5: </a:t>
          </a:r>
          <a:br>
            <a:rPr lang="pt-BR" sz="1100" baseline="0"/>
          </a:br>
          <a:r>
            <a:rPr lang="pt-BR" sz="1100" baseline="0"/>
            <a:t>Módulo 5 - Caracterização do Empreendimento - LAS RAS</a:t>
          </a:r>
          <a:endParaRPr lang="pt-BR" sz="1100"/>
        </a:p>
      </xdr:txBody>
    </xdr:sp>
    <xdr:clientData/>
  </xdr:twoCellAnchor>
  <xdr:twoCellAnchor>
    <xdr:from>
      <xdr:col>2</xdr:col>
      <xdr:colOff>0</xdr:colOff>
      <xdr:row>12</xdr:row>
      <xdr:rowOff>0</xdr:rowOff>
    </xdr:from>
    <xdr:to>
      <xdr:col>12</xdr:col>
      <xdr:colOff>9525</xdr:colOff>
      <xdr:row>12</xdr:row>
      <xdr:rowOff>486000</xdr:rowOff>
    </xdr:to>
    <xdr:sp macro="" textlink="">
      <xdr:nvSpPr>
        <xdr:cNvPr id="9" name="Retângulo: Cantos Arredondados 8">
          <a:hlinkClick xmlns:r="http://schemas.openxmlformats.org/officeDocument/2006/relationships" r:id="rId6"/>
          <a:extLst>
            <a:ext uri="{FF2B5EF4-FFF2-40B4-BE49-F238E27FC236}">
              <a16:creationId xmlns:a16="http://schemas.microsoft.com/office/drawing/2014/main" id="{9334FF2A-EFCB-1E2A-B6F4-6F7C7E4BD43C}"/>
            </a:ext>
          </a:extLst>
        </xdr:cNvPr>
        <xdr:cNvSpPr/>
      </xdr:nvSpPr>
      <xdr:spPr>
        <a:xfrm>
          <a:off x="247650" y="49053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6: </a:t>
          </a:r>
          <a:br>
            <a:rPr lang="pt-BR" sz="1100" baseline="0"/>
          </a:br>
          <a:r>
            <a:rPr lang="pt-BR" sz="1100" baseline="0"/>
            <a:t>Módulo 5 - Caracterização do Empreendimento - LAC ou LAT</a:t>
          </a:r>
          <a:endParaRPr lang="pt-BR" sz="1100"/>
        </a:p>
      </xdr:txBody>
    </xdr:sp>
    <xdr:clientData/>
  </xdr:twoCellAnchor>
  <xdr:twoCellAnchor>
    <xdr:from>
      <xdr:col>1</xdr:col>
      <xdr:colOff>47625</xdr:colOff>
      <xdr:row>13</xdr:row>
      <xdr:rowOff>66675</xdr:rowOff>
    </xdr:from>
    <xdr:to>
      <xdr:col>12</xdr:col>
      <xdr:colOff>0</xdr:colOff>
      <xdr:row>13</xdr:row>
      <xdr:rowOff>552675</xdr:rowOff>
    </xdr:to>
    <xdr:sp macro="" textlink="">
      <xdr:nvSpPr>
        <xdr:cNvPr id="10" name="Retângulo: Cantos Arredondados 9">
          <a:hlinkClick xmlns:r="http://schemas.openxmlformats.org/officeDocument/2006/relationships" r:id="rId7"/>
          <a:extLst>
            <a:ext uri="{FF2B5EF4-FFF2-40B4-BE49-F238E27FC236}">
              <a16:creationId xmlns:a16="http://schemas.microsoft.com/office/drawing/2014/main" id="{ADDF1E13-59D5-819D-E774-A6C89AB58819}"/>
            </a:ext>
          </a:extLst>
        </xdr:cNvPr>
        <xdr:cNvSpPr/>
      </xdr:nvSpPr>
      <xdr:spPr>
        <a:xfrm>
          <a:off x="238125" y="5476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7: </a:t>
          </a:r>
          <a:br>
            <a:rPr lang="pt-BR" sz="1100" baseline="0"/>
          </a:br>
          <a:r>
            <a:rPr lang="pt-BR" sz="1100" baseline="0"/>
            <a:t>Módulo 5 - Caracterização do Empreendimento - Renovação</a:t>
          </a:r>
          <a:endParaRPr lang="pt-BR" sz="1100"/>
        </a:p>
      </xdr:txBody>
    </xdr:sp>
    <xdr:clientData/>
  </xdr:twoCellAnchor>
  <xdr:twoCellAnchor>
    <xdr:from>
      <xdr:col>2</xdr:col>
      <xdr:colOff>0</xdr:colOff>
      <xdr:row>14</xdr:row>
      <xdr:rowOff>0</xdr:rowOff>
    </xdr:from>
    <xdr:to>
      <xdr:col>15</xdr:col>
      <xdr:colOff>809625</xdr:colOff>
      <xdr:row>14</xdr:row>
      <xdr:rowOff>486000</xdr:rowOff>
    </xdr:to>
    <xdr:sp macro="" textlink="">
      <xdr:nvSpPr>
        <xdr:cNvPr id="11" name="Retângulo: Cantos Arredondados 10">
          <a:hlinkClick xmlns:r="http://schemas.openxmlformats.org/officeDocument/2006/relationships" r:id="rId8"/>
          <a:extLst>
            <a:ext uri="{FF2B5EF4-FFF2-40B4-BE49-F238E27FC236}">
              <a16:creationId xmlns:a16="http://schemas.microsoft.com/office/drawing/2014/main" id="{5973DEA8-1650-EAC9-876D-3FC9E07BBD90}"/>
            </a:ext>
          </a:extLst>
        </xdr:cNvPr>
        <xdr:cNvSpPr/>
      </xdr:nvSpPr>
      <xdr:spPr>
        <a:xfrm>
          <a:off x="247650" y="6105525"/>
          <a:ext cx="64293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8: </a:t>
          </a:r>
          <a:br>
            <a:rPr lang="pt-BR" sz="1100" baseline="0"/>
          </a:br>
          <a:r>
            <a:rPr lang="pt-BR" sz="1100" baseline="0"/>
            <a:t>Módulo 5 - Caracterização do Empreendimento - Transporte rodoviário de resíduos e produtos perigosos</a:t>
          </a:r>
        </a:p>
        <a:p>
          <a:pPr algn="l"/>
          <a:endParaRPr lang="pt-BR" sz="1100"/>
        </a:p>
      </xdr:txBody>
    </xdr:sp>
    <xdr:clientData/>
  </xdr:twoCellAnchor>
  <xdr:twoCellAnchor>
    <xdr:from>
      <xdr:col>2</xdr:col>
      <xdr:colOff>0</xdr:colOff>
      <xdr:row>15</xdr:row>
      <xdr:rowOff>9300</xdr:rowOff>
    </xdr:from>
    <xdr:to>
      <xdr:col>12</xdr:col>
      <xdr:colOff>9525</xdr:colOff>
      <xdr:row>15</xdr:row>
      <xdr:rowOff>495300</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E9F16DE8-6D90-874C-2245-20CDF658371D}"/>
            </a:ext>
          </a:extLst>
        </xdr:cNvPr>
        <xdr:cNvSpPr/>
      </xdr:nvSpPr>
      <xdr:spPr>
        <a:xfrm>
          <a:off x="247650" y="71149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10: </a:t>
          </a:r>
          <a:br>
            <a:rPr lang="pt-BR" sz="1100" baseline="0"/>
          </a:br>
          <a:r>
            <a:rPr lang="pt-BR" sz="1100" baseline="0"/>
            <a:t>Módulo 5 - Dispensa de licenciamento ambiental</a:t>
          </a:r>
          <a:endParaRPr lang="pt-BR" sz="1100"/>
        </a:p>
      </xdr:txBody>
    </xdr:sp>
    <xdr:clientData/>
  </xdr:twoCellAnchor>
  <xdr:twoCellAnchor>
    <xdr:from>
      <xdr:col>1</xdr:col>
      <xdr:colOff>47625</xdr:colOff>
      <xdr:row>16</xdr:row>
      <xdr:rowOff>0</xdr:rowOff>
    </xdr:from>
    <xdr:to>
      <xdr:col>12</xdr:col>
      <xdr:colOff>0</xdr:colOff>
      <xdr:row>16</xdr:row>
      <xdr:rowOff>486000</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A5F7C321-9E60-0B67-2FD2-B35FE1737EFA}"/>
            </a:ext>
          </a:extLst>
        </xdr:cNvPr>
        <xdr:cNvSpPr/>
      </xdr:nvSpPr>
      <xdr:spPr>
        <a:xfrm>
          <a:off x="238125" y="76104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11: </a:t>
          </a:r>
          <a:br>
            <a:rPr lang="pt-BR" sz="1100" baseline="0"/>
          </a:br>
          <a:r>
            <a:rPr lang="pt-BR" sz="1100" baseline="0"/>
            <a:t>Informações adicionais do empreendimento</a:t>
          </a:r>
        </a:p>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38100</xdr:colOff>
      <xdr:row>39</xdr:row>
      <xdr:rowOff>171449</xdr:rowOff>
    </xdr:from>
    <xdr:to>
      <xdr:col>54</xdr:col>
      <xdr:colOff>38100</xdr:colOff>
      <xdr:row>47</xdr:row>
      <xdr:rowOff>228600</xdr:rowOff>
    </xdr:to>
    <xdr:sp macro="" textlink="">
      <xdr:nvSpPr>
        <xdr:cNvPr id="2" name="CaixaDeTexto 1">
          <a:extLst>
            <a:ext uri="{FF2B5EF4-FFF2-40B4-BE49-F238E27FC236}">
              <a16:creationId xmlns:a16="http://schemas.microsoft.com/office/drawing/2014/main" id="{D085DE35-BADB-E0D4-57B4-B907E438AF8D}"/>
            </a:ext>
          </a:extLst>
        </xdr:cNvPr>
        <xdr:cNvSpPr txBox="1"/>
      </xdr:nvSpPr>
      <xdr:spPr>
        <a:xfrm>
          <a:off x="6819900" y="6867524"/>
          <a:ext cx="32385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Para atividade “</a:t>
          </a:r>
          <a:r>
            <a:rPr lang="pt-BR" sz="1100" u="sng">
              <a:solidFill>
                <a:srgbClr val="00ACA8"/>
              </a:solidFill>
              <a:effectLst/>
              <a:latin typeface="+mn-lt"/>
              <a:ea typeface="+mn-ea"/>
              <a:cs typeface="+mn-cs"/>
            </a:rPr>
            <a:t>F-06-01-7</a:t>
          </a:r>
          <a:r>
            <a:rPr lang="pt-BR" sz="1100">
              <a:solidFill>
                <a:schemeClr val="dk1"/>
              </a:solidFill>
              <a:effectLst/>
              <a:latin typeface="+mn-lt"/>
              <a:ea typeface="+mn-ea"/>
              <a:cs typeface="+mn-cs"/>
            </a:rPr>
            <a:t> Postos revendedores, postos ou pontos de abastecimento, instalações de sistemas retalhistas, postos flutuantes de combustíveis e postos revendedores de combustíveis de aviação” especificar na coluna </a:t>
          </a:r>
          <a:r>
            <a:rPr lang="pt-BR" sz="1100" b="1">
              <a:solidFill>
                <a:schemeClr val="dk1"/>
              </a:solidFill>
              <a:effectLst/>
              <a:latin typeface="+mn-lt"/>
              <a:ea typeface="+mn-ea"/>
              <a:cs typeface="+mn-cs"/>
            </a:rPr>
            <a:t>“Descrever atividade efetiva do empreendimento” </a:t>
          </a:r>
          <a:r>
            <a:rPr lang="pt-BR" sz="1100">
              <a:solidFill>
                <a:schemeClr val="dk1"/>
              </a:solidFill>
              <a:effectLst/>
              <a:latin typeface="+mn-lt"/>
              <a:ea typeface="+mn-ea"/>
              <a:cs typeface="+mn-cs"/>
            </a:rPr>
            <a:t>caso se trate de Sistema de abastecimento aéreo de combustíveis (SAAC) ou Sistema de Armazenamento Subterrâneo de Combustíveis (SASC).</a:t>
          </a:r>
        </a:p>
        <a:p>
          <a:endParaRPr lang="pt-BR" sz="1100"/>
        </a:p>
      </xdr:txBody>
    </xdr:sp>
    <xdr:clientData/>
  </xdr:twoCellAnchor>
  <xdr:twoCellAnchor>
    <xdr:from>
      <xdr:col>37</xdr:col>
      <xdr:colOff>38099</xdr:colOff>
      <xdr:row>48</xdr:row>
      <xdr:rowOff>28575</xdr:rowOff>
    </xdr:from>
    <xdr:to>
      <xdr:col>54</xdr:col>
      <xdr:colOff>47624</xdr:colOff>
      <xdr:row>55</xdr:row>
      <xdr:rowOff>19051</xdr:rowOff>
    </xdr:to>
    <xdr:sp macro="" textlink="">
      <xdr:nvSpPr>
        <xdr:cNvPr id="3" name="CaixaDeTexto 2">
          <a:extLst>
            <a:ext uri="{FF2B5EF4-FFF2-40B4-BE49-F238E27FC236}">
              <a16:creationId xmlns:a16="http://schemas.microsoft.com/office/drawing/2014/main" id="{662E7C01-3AA6-BA58-BFD5-5D2DEB48F254}"/>
            </a:ext>
          </a:extLst>
        </xdr:cNvPr>
        <xdr:cNvSpPr txBox="1"/>
      </xdr:nvSpPr>
      <xdr:spPr>
        <a:xfrm>
          <a:off x="6819899" y="87534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A coluna </a:t>
          </a:r>
          <a:r>
            <a:rPr lang="pt-BR" sz="1100" b="1">
              <a:solidFill>
                <a:sysClr val="windowText" lastClr="000000"/>
              </a:solidFill>
              <a:effectLst/>
              <a:latin typeface="+mn-lt"/>
              <a:ea typeface="+mn-ea"/>
              <a:cs typeface="+mn-cs"/>
            </a:rPr>
            <a:t>Quantidade</a:t>
          </a:r>
          <a:r>
            <a:rPr lang="pt-BR" sz="1100">
              <a:solidFill>
                <a:sysClr val="windowText" lastClr="000000"/>
              </a:solidFill>
              <a:effectLst/>
              <a:latin typeface="+mn-lt"/>
              <a:ea typeface="+mn-ea"/>
              <a:cs typeface="+mn-cs"/>
            </a:rPr>
            <a:t>, de preenchimento automático, refere-se ao valor informado na Tela 3 para classificação da atividade. </a:t>
          </a: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Já a coluna </a:t>
          </a:r>
          <a:r>
            <a:rPr lang="pt-BR" sz="1100" b="1">
              <a:solidFill>
                <a:sysClr val="windowText" lastClr="000000"/>
              </a:solidFill>
              <a:effectLst/>
              <a:latin typeface="+mn-lt"/>
              <a:ea typeface="+mn-ea"/>
              <a:cs typeface="+mn-cs"/>
            </a:rPr>
            <a:t>Quantidade Atual Utilizada</a:t>
          </a:r>
          <a:r>
            <a:rPr lang="pt-BR" sz="1100">
              <a:solidFill>
                <a:sysClr val="windowText" lastClr="000000"/>
              </a:solidFill>
              <a:effectLst/>
              <a:latin typeface="+mn-lt"/>
              <a:ea typeface="+mn-ea"/>
              <a:cs typeface="+mn-cs"/>
            </a:rPr>
            <a:t>, de preenchimento obrigatório, refere-se ao que é efetivamente realizado no empreendimento.</a:t>
          </a:r>
        </a:p>
        <a:p>
          <a:endParaRPr lang="pt-BR" sz="1100"/>
        </a:p>
      </xdr:txBody>
    </xdr:sp>
    <xdr:clientData/>
  </xdr:twoCellAnchor>
  <xdr:twoCellAnchor>
    <xdr:from>
      <xdr:col>36</xdr:col>
      <xdr:colOff>142875</xdr:colOff>
      <xdr:row>9</xdr:row>
      <xdr:rowOff>114300</xdr:rowOff>
    </xdr:from>
    <xdr:to>
      <xdr:col>53</xdr:col>
      <xdr:colOff>152400</xdr:colOff>
      <xdr:row>16</xdr:row>
      <xdr:rowOff>161926</xdr:rowOff>
    </xdr:to>
    <xdr:sp macro="" textlink="">
      <xdr:nvSpPr>
        <xdr:cNvPr id="4" name="CaixaDeTexto 3">
          <a:extLst>
            <a:ext uri="{FF2B5EF4-FFF2-40B4-BE49-F238E27FC236}">
              <a16:creationId xmlns:a16="http://schemas.microsoft.com/office/drawing/2014/main" id="{5EEF970E-B023-8901-0E55-467DA929FCE6}"/>
            </a:ext>
          </a:extLst>
        </xdr:cNvPr>
        <xdr:cNvSpPr txBox="1"/>
      </xdr:nvSpPr>
      <xdr:spPr>
        <a:xfrm>
          <a:off x="6734175" y="15906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p>
      </xdr:txBody>
    </xdr:sp>
    <xdr:clientData/>
  </xdr:twoCellAnchor>
  <xdr:twoCellAnchor>
    <xdr:from>
      <xdr:col>36</xdr:col>
      <xdr:colOff>114300</xdr:colOff>
      <xdr:row>0</xdr:row>
      <xdr:rowOff>171450</xdr:rowOff>
    </xdr:from>
    <xdr:to>
      <xdr:col>53</xdr:col>
      <xdr:colOff>9525</xdr:colOff>
      <xdr:row>6</xdr:row>
      <xdr:rowOff>133350</xdr:rowOff>
    </xdr:to>
    <xdr:sp macro="" textlink="">
      <xdr:nvSpPr>
        <xdr:cNvPr id="5" name="CaixaDeTexto 4">
          <a:extLst>
            <a:ext uri="{FF2B5EF4-FFF2-40B4-BE49-F238E27FC236}">
              <a16:creationId xmlns:a16="http://schemas.microsoft.com/office/drawing/2014/main" id="{81874A58-BEA0-7712-67C8-A0E9A6677FCF}"/>
            </a:ext>
          </a:extLst>
        </xdr:cNvPr>
        <xdr:cNvSpPr txBox="1"/>
      </xdr:nvSpPr>
      <xdr:spPr>
        <a:xfrm>
          <a:off x="6705600" y="171450"/>
          <a:ext cx="31337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Cadastro.</a:t>
          </a:r>
        </a:p>
      </xdr:txBody>
    </xdr:sp>
    <xdr:clientData/>
  </xdr:twoCellAnchor>
  <xdr:twoCellAnchor>
    <xdr:from>
      <xdr:col>37</xdr:col>
      <xdr:colOff>38100</xdr:colOff>
      <xdr:row>63</xdr:row>
      <xdr:rowOff>0</xdr:rowOff>
    </xdr:from>
    <xdr:to>
      <xdr:col>54</xdr:col>
      <xdr:colOff>47625</xdr:colOff>
      <xdr:row>67</xdr:row>
      <xdr:rowOff>209550</xdr:rowOff>
    </xdr:to>
    <xdr:sp macro="" textlink="">
      <xdr:nvSpPr>
        <xdr:cNvPr id="6" name="CaixaDeTexto 5">
          <a:extLst>
            <a:ext uri="{FF2B5EF4-FFF2-40B4-BE49-F238E27FC236}">
              <a16:creationId xmlns:a16="http://schemas.microsoft.com/office/drawing/2014/main" id="{39CD9023-90A6-C9A0-CA2D-F7A895A89C83}"/>
            </a:ext>
          </a:extLst>
        </xdr:cNvPr>
        <xdr:cNvSpPr txBox="1"/>
      </xdr:nvSpPr>
      <xdr:spPr>
        <a:xfrm>
          <a:off x="6819900" y="1147762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95250</xdr:colOff>
      <xdr:row>13</xdr:row>
      <xdr:rowOff>171450</xdr:rowOff>
    </xdr:from>
    <xdr:to>
      <xdr:col>52</xdr:col>
      <xdr:colOff>180975</xdr:colOff>
      <xdr:row>21</xdr:row>
      <xdr:rowOff>0</xdr:rowOff>
    </xdr:to>
    <xdr:sp macro="" textlink="">
      <xdr:nvSpPr>
        <xdr:cNvPr id="2" name="CaixaDeTexto 1">
          <a:extLst>
            <a:ext uri="{FF2B5EF4-FFF2-40B4-BE49-F238E27FC236}">
              <a16:creationId xmlns:a16="http://schemas.microsoft.com/office/drawing/2014/main" id="{98A3E483-11D3-7BF6-7322-08B89A4EA9C2}"/>
            </a:ext>
          </a:extLst>
        </xdr:cNvPr>
        <xdr:cNvSpPr txBox="1"/>
      </xdr:nvSpPr>
      <xdr:spPr>
        <a:xfrm>
          <a:off x="6686550" y="2600325"/>
          <a:ext cx="31337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pPr>
            <a:lnSpc>
              <a:spcPts val="1200"/>
            </a:lnSpc>
          </a:pPr>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endParaRPr lang="pt-BR">
            <a:effectLst/>
          </a:endParaRPr>
        </a:p>
      </xdr:txBody>
    </xdr:sp>
    <xdr:clientData/>
  </xdr:twoCellAnchor>
  <xdr:twoCellAnchor>
    <xdr:from>
      <xdr:col>36</xdr:col>
      <xdr:colOff>85725</xdr:colOff>
      <xdr:row>0</xdr:row>
      <xdr:rowOff>171450</xdr:rowOff>
    </xdr:from>
    <xdr:to>
      <xdr:col>52</xdr:col>
      <xdr:colOff>171450</xdr:colOff>
      <xdr:row>12</xdr:row>
      <xdr:rowOff>161924</xdr:rowOff>
    </xdr:to>
    <xdr:sp macro="" textlink="">
      <xdr:nvSpPr>
        <xdr:cNvPr id="4" name="CaixaDeTexto 3">
          <a:extLst>
            <a:ext uri="{FF2B5EF4-FFF2-40B4-BE49-F238E27FC236}">
              <a16:creationId xmlns:a16="http://schemas.microsoft.com/office/drawing/2014/main" id="{348C8B14-827C-54F4-B52D-FFDC089221A0}"/>
            </a:ext>
          </a:extLst>
        </xdr:cNvPr>
        <xdr:cNvSpPr txBox="1"/>
      </xdr:nvSpPr>
      <xdr:spPr>
        <a:xfrm>
          <a:off x="6677025" y="171450"/>
          <a:ext cx="3133725" cy="2228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RAS.</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Conforme art. 6º da </a:t>
          </a:r>
          <a:r>
            <a:rPr lang="pt-BR" sz="1100" baseline="0">
              <a:solidFill>
                <a:schemeClr val="dk1"/>
              </a:solidFill>
              <a:effectLst/>
              <a:latin typeface="+mn-lt"/>
              <a:ea typeface="+mn-ea"/>
              <a:cs typeface="+mn-cs"/>
            </a:rPr>
            <a:t>Deliberação Normativa nº 222, de 23 de maio de 2018, os empreendimentos enquadrados sob o código </a:t>
          </a:r>
          <a:r>
            <a:rPr lang="pt-BR" sz="1100" b="1">
              <a:solidFill>
                <a:schemeClr val="dk1"/>
              </a:solidFill>
              <a:effectLst/>
              <a:latin typeface="+mn-lt"/>
              <a:ea typeface="+mn-ea"/>
              <a:cs typeface="+mn-cs"/>
            </a:rPr>
            <a:t>E-05-07-0</a:t>
          </a:r>
          <a:r>
            <a:rPr lang="pt-BR" sz="1100">
              <a:solidFill>
                <a:schemeClr val="dk1"/>
              </a:solidFill>
              <a:effectLst/>
              <a:latin typeface="+mn-lt"/>
              <a:ea typeface="+mn-ea"/>
              <a:cs typeface="+mn-cs"/>
            </a:rPr>
            <a:t> - Atividades e empreendimentos</a:t>
          </a:r>
          <a:r>
            <a:rPr lang="pt-BR" sz="1100" baseline="0">
              <a:solidFill>
                <a:schemeClr val="dk1"/>
              </a:solidFill>
              <a:effectLst/>
              <a:latin typeface="+mn-lt"/>
              <a:ea typeface="+mn-ea"/>
              <a:cs typeface="+mn-cs"/>
            </a:rPr>
            <a:t> residenciais multifamiliar, comerciais ou industriais previstos no art. 4º-B da Lei Estadua 15.979 de 2006 ficam dispensados da renovação de licença de operação.</a:t>
          </a:r>
          <a:endParaRPr lang="pt-BR" sz="1100">
            <a:solidFill>
              <a:schemeClr val="dk1"/>
            </a:solidFill>
            <a:effectLst/>
            <a:latin typeface="+mn-lt"/>
            <a:ea typeface="+mn-ea"/>
            <a:cs typeface="+mn-cs"/>
          </a:endParaRPr>
        </a:p>
      </xdr:txBody>
    </xdr:sp>
    <xdr:clientData/>
  </xdr:twoCellAnchor>
  <xdr:twoCellAnchor>
    <xdr:from>
      <xdr:col>37</xdr:col>
      <xdr:colOff>0</xdr:colOff>
      <xdr:row>59</xdr:row>
      <xdr:rowOff>180975</xdr:rowOff>
    </xdr:from>
    <xdr:to>
      <xdr:col>54</xdr:col>
      <xdr:colOff>9525</xdr:colOff>
      <xdr:row>64</xdr:row>
      <xdr:rowOff>200025</xdr:rowOff>
    </xdr:to>
    <xdr:sp macro="" textlink="">
      <xdr:nvSpPr>
        <xdr:cNvPr id="5" name="CaixaDeTexto 4">
          <a:extLst>
            <a:ext uri="{FF2B5EF4-FFF2-40B4-BE49-F238E27FC236}">
              <a16:creationId xmlns:a16="http://schemas.microsoft.com/office/drawing/2014/main" id="{E60CBB1C-154A-97DA-E577-1280C5867914}"/>
            </a:ext>
          </a:extLst>
        </xdr:cNvPr>
        <xdr:cNvSpPr txBox="1"/>
      </xdr:nvSpPr>
      <xdr:spPr>
        <a:xfrm>
          <a:off x="6781800" y="111537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8</xdr:row>
      <xdr:rowOff>133349</xdr:rowOff>
    </xdr:to>
    <xdr:sp macro="" textlink="">
      <xdr:nvSpPr>
        <xdr:cNvPr id="3" name="CaixaDeTexto 2">
          <a:extLst>
            <a:ext uri="{FF2B5EF4-FFF2-40B4-BE49-F238E27FC236}">
              <a16:creationId xmlns:a16="http://schemas.microsoft.com/office/drawing/2014/main" id="{35CFFD30-190E-6971-8941-025467218418}"/>
            </a:ext>
          </a:extLst>
        </xdr:cNvPr>
        <xdr:cNvSpPr txBox="1"/>
      </xdr:nvSpPr>
      <xdr:spPr>
        <a:xfrm>
          <a:off x="6781800" y="819149"/>
          <a:ext cx="3619501" cy="7905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a:p>
          <a:pPr algn="l"/>
          <a:r>
            <a:rPr lang="pt-BR" sz="1100"/>
            <a:t>LAT = Licenciamento ambiental trifásico.</a:t>
          </a:r>
        </a:p>
      </xdr:txBody>
    </xdr:sp>
    <xdr:clientData/>
  </xdr:twoCellAnchor>
  <xdr:twoCellAnchor>
    <xdr:from>
      <xdr:col>36</xdr:col>
      <xdr:colOff>180975</xdr:colOff>
      <xdr:row>76</xdr:row>
      <xdr:rowOff>152400</xdr:rowOff>
    </xdr:from>
    <xdr:to>
      <xdr:col>49</xdr:col>
      <xdr:colOff>133350</xdr:colOff>
      <xdr:row>81</xdr:row>
      <xdr:rowOff>95250</xdr:rowOff>
    </xdr:to>
    <xdr:sp macro="" textlink="">
      <xdr:nvSpPr>
        <xdr:cNvPr id="2" name="CaixaDeTexto 1">
          <a:extLst>
            <a:ext uri="{FF2B5EF4-FFF2-40B4-BE49-F238E27FC236}">
              <a16:creationId xmlns:a16="http://schemas.microsoft.com/office/drawing/2014/main" id="{F04095BA-B69F-D200-4FC1-0063827CA470}"/>
            </a:ext>
          </a:extLst>
        </xdr:cNvPr>
        <xdr:cNvSpPr txBox="1"/>
      </xdr:nvSpPr>
      <xdr:spPr>
        <a:xfrm>
          <a:off x="6762750" y="14087475"/>
          <a:ext cx="2428875" cy="819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1">
              <a:solidFill>
                <a:srgbClr val="006666"/>
              </a:solidFill>
              <a:effectLst/>
              <a:latin typeface="+mn-lt"/>
              <a:ea typeface="+mn-ea"/>
              <a:cs typeface="+mn-cs"/>
            </a:rPr>
            <a:t>Concomitâncias possíveis:</a:t>
          </a:r>
        </a:p>
        <a:p>
          <a:r>
            <a:rPr lang="pt-BR" sz="1000" b="1">
              <a:solidFill>
                <a:schemeClr val="dk1"/>
              </a:solidFill>
              <a:effectLst/>
              <a:latin typeface="+mn-lt"/>
              <a:ea typeface="+mn-ea"/>
              <a:cs typeface="+mn-cs"/>
            </a:rPr>
            <a:t>LAC1</a:t>
          </a:r>
          <a:r>
            <a:rPr lang="pt-BR" sz="1000">
              <a:solidFill>
                <a:schemeClr val="dk1"/>
              </a:solidFill>
              <a:effectLst/>
              <a:latin typeface="+mn-lt"/>
              <a:ea typeface="+mn-ea"/>
              <a:cs typeface="+mn-cs"/>
            </a:rPr>
            <a:t> = LP + LI + LO (fase única)</a:t>
          </a:r>
        </a:p>
        <a:p>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 LI (fase única); posterior LO </a:t>
          </a:r>
        </a:p>
        <a:p>
          <a:r>
            <a:rPr lang="pt-BR" sz="1000" i="1">
              <a:solidFill>
                <a:srgbClr val="006666"/>
              </a:solidFill>
              <a:effectLst/>
              <a:latin typeface="+mn-lt"/>
              <a:ea typeface="+mn-ea"/>
              <a:cs typeface="+mn-cs"/>
            </a:rPr>
            <a:t>ou</a:t>
          </a:r>
          <a:r>
            <a:rPr lang="pt-BR" sz="1000">
              <a:solidFill>
                <a:schemeClr val="dk1"/>
              </a:solidFill>
              <a:effectLst/>
              <a:latin typeface="+mn-lt"/>
              <a:ea typeface="+mn-ea"/>
              <a:cs typeface="+mn-cs"/>
            </a:rPr>
            <a:t> </a:t>
          </a:r>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Posterior LI + LO (fase única)</a:t>
          </a:r>
        </a:p>
        <a:p>
          <a:endParaRPr lang="pt-BR" sz="1000"/>
        </a:p>
      </xdr:txBody>
    </xdr:sp>
    <xdr:clientData/>
  </xdr:twoCellAnchor>
  <xdr:twoCellAnchor>
    <xdr:from>
      <xdr:col>37</xdr:col>
      <xdr:colOff>0</xdr:colOff>
      <xdr:row>9</xdr:row>
      <xdr:rowOff>57150</xdr:rowOff>
    </xdr:from>
    <xdr:to>
      <xdr:col>53</xdr:col>
      <xdr:colOff>85725</xdr:colOff>
      <xdr:row>16</xdr:row>
      <xdr:rowOff>57150</xdr:rowOff>
    </xdr:to>
    <xdr:sp macro="" textlink="">
      <xdr:nvSpPr>
        <xdr:cNvPr id="4" name="CaixaDeTexto 3">
          <a:extLst>
            <a:ext uri="{FF2B5EF4-FFF2-40B4-BE49-F238E27FC236}">
              <a16:creationId xmlns:a16="http://schemas.microsoft.com/office/drawing/2014/main" id="{CC551749-1249-B30A-FD96-4ADB43FE346F}"/>
            </a:ext>
          </a:extLst>
        </xdr:cNvPr>
        <xdr:cNvSpPr txBox="1"/>
      </xdr:nvSpPr>
      <xdr:spPr>
        <a:xfrm>
          <a:off x="6762750" y="1533525"/>
          <a:ext cx="313372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twoCellAnchor>
    <xdr:from>
      <xdr:col>36</xdr:col>
      <xdr:colOff>161925</xdr:colOff>
      <xdr:row>59</xdr:row>
      <xdr:rowOff>161925</xdr:rowOff>
    </xdr:from>
    <xdr:to>
      <xdr:col>53</xdr:col>
      <xdr:colOff>171450</xdr:colOff>
      <xdr:row>64</xdr:row>
      <xdr:rowOff>180975</xdr:rowOff>
    </xdr:to>
    <xdr:sp macro="" textlink="">
      <xdr:nvSpPr>
        <xdr:cNvPr id="5" name="CaixaDeTexto 4">
          <a:extLst>
            <a:ext uri="{FF2B5EF4-FFF2-40B4-BE49-F238E27FC236}">
              <a16:creationId xmlns:a16="http://schemas.microsoft.com/office/drawing/2014/main" id="{A0199A32-7A97-846C-FAF1-D1C6215013B4}"/>
            </a:ext>
          </a:extLst>
        </xdr:cNvPr>
        <xdr:cNvSpPr txBox="1"/>
      </xdr:nvSpPr>
      <xdr:spPr>
        <a:xfrm>
          <a:off x="6734175" y="108108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23</xdr:row>
      <xdr:rowOff>38100</xdr:rowOff>
    </xdr:to>
    <xdr:sp macro="" textlink="">
      <xdr:nvSpPr>
        <xdr:cNvPr id="2" name="CaixaDeTexto 1">
          <a:extLst>
            <a:ext uri="{FF2B5EF4-FFF2-40B4-BE49-F238E27FC236}">
              <a16:creationId xmlns:a16="http://schemas.microsoft.com/office/drawing/2014/main" id="{0EA861B4-2695-A1F7-5E13-73FB28F070F6}"/>
            </a:ext>
          </a:extLst>
        </xdr:cNvPr>
        <xdr:cNvSpPr txBox="1"/>
      </xdr:nvSpPr>
      <xdr:spPr>
        <a:xfrm>
          <a:off x="7724774" y="304800"/>
          <a:ext cx="4102101" cy="3784600"/>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r>
            <a:rPr lang="pt-BR" sz="1100" baseline="0"/>
            <a:t> ou DN 222/2018</a:t>
          </a:r>
          <a:r>
            <a:rPr lang="pt-BR" sz="1100"/>
            <a:t>:</a:t>
          </a:r>
          <a:br>
            <a:rPr lang="pt-BR" sz="1100"/>
          </a:b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a:p>
          <a:pPr algn="l"/>
          <a:r>
            <a:rPr lang="pt-BR" sz="1100"/>
            <a:t>E-05-07-0- Atividades e empreendimentos</a:t>
          </a:r>
          <a:r>
            <a:rPr lang="pt-BR" sz="1100" baseline="0"/>
            <a:t> residenciais multifamiliar, comerciais ou industriais previstos no art. 4º-B da Lei Estadua 15.979 de 2006, desde que sujeitos ao licenciamento ambiental estadual nos termos da Deliberação Normativa nº 222, de 23 de maio de 2018.</a:t>
          </a:r>
          <a:endParaRPr lang="pt-BR" sz="1100"/>
        </a:p>
      </xdr:txBody>
    </xdr:sp>
    <xdr:clientData/>
  </xdr:twoCellAnchor>
  <xdr:twoCellAnchor>
    <xdr:from>
      <xdr:col>36</xdr:col>
      <xdr:colOff>180975</xdr:colOff>
      <xdr:row>59</xdr:row>
      <xdr:rowOff>19050</xdr:rowOff>
    </xdr:from>
    <xdr:to>
      <xdr:col>53</xdr:col>
      <xdr:colOff>76200</xdr:colOff>
      <xdr:row>65</xdr:row>
      <xdr:rowOff>38101</xdr:rowOff>
    </xdr:to>
    <xdr:sp macro="" textlink="">
      <xdr:nvSpPr>
        <xdr:cNvPr id="3" name="CaixaDeTexto 2">
          <a:extLst>
            <a:ext uri="{FF2B5EF4-FFF2-40B4-BE49-F238E27FC236}">
              <a16:creationId xmlns:a16="http://schemas.microsoft.com/office/drawing/2014/main" id="{D70639A1-031A-38B6-84AC-FB53E12E7D5C}"/>
            </a:ext>
          </a:extLst>
        </xdr:cNvPr>
        <xdr:cNvSpPr txBox="1"/>
      </xdr:nvSpPr>
      <xdr:spPr>
        <a:xfrm>
          <a:off x="6772275" y="10668000"/>
          <a:ext cx="31337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104775</xdr:colOff>
      <xdr:row>30</xdr:row>
      <xdr:rowOff>104776</xdr:rowOff>
    </xdr:from>
    <xdr:to>
      <xdr:col>53</xdr:col>
      <xdr:colOff>104775</xdr:colOff>
      <xdr:row>38</xdr:row>
      <xdr:rowOff>28576</xdr:rowOff>
    </xdr:to>
    <xdr:sp macro="" textlink="">
      <xdr:nvSpPr>
        <xdr:cNvPr id="4" name="CaixaDeTexto 3">
          <a:extLst>
            <a:ext uri="{FF2B5EF4-FFF2-40B4-BE49-F238E27FC236}">
              <a16:creationId xmlns:a16="http://schemas.microsoft.com/office/drawing/2014/main" id="{120EA692-9D23-6A3F-0642-29BFBABC907B}"/>
            </a:ext>
          </a:extLst>
        </xdr:cNvPr>
        <xdr:cNvSpPr txBox="1"/>
      </xdr:nvSpPr>
      <xdr:spPr>
        <a:xfrm>
          <a:off x="6696075" y="5029201"/>
          <a:ext cx="32385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u="sng">
              <a:solidFill>
                <a:srgbClr val="006666"/>
              </a:solidFill>
            </a:rPr>
            <a:t>Número de veículos </a:t>
          </a:r>
          <a:r>
            <a:rPr lang="pt-BR"/>
            <a:t>= Número de cavalos mecânicos </a:t>
          </a:r>
          <a:r>
            <a:rPr lang="pt-BR" u="sng">
              <a:solidFill>
                <a:srgbClr val="006666"/>
              </a:solidFill>
            </a:rPr>
            <a:t>Número de equipamentos </a:t>
          </a:r>
          <a:r>
            <a:rPr lang="pt-BR"/>
            <a:t>= Número de carretas </a:t>
          </a:r>
          <a:endParaRPr lang="pt-BR" sz="1100"/>
        </a:p>
      </xdr:txBody>
    </xdr:sp>
    <xdr:clientData/>
  </xdr:twoCellAnchor>
  <xdr:twoCellAnchor>
    <xdr:from>
      <xdr:col>36</xdr:col>
      <xdr:colOff>152400</xdr:colOff>
      <xdr:row>61</xdr:row>
      <xdr:rowOff>47624</xdr:rowOff>
    </xdr:from>
    <xdr:to>
      <xdr:col>54</xdr:col>
      <xdr:colOff>9525</xdr:colOff>
      <xdr:row>67</xdr:row>
      <xdr:rowOff>171449</xdr:rowOff>
    </xdr:to>
    <xdr:sp macro="" textlink="">
      <xdr:nvSpPr>
        <xdr:cNvPr id="5" name="CaixaDeTexto 4">
          <a:extLst>
            <a:ext uri="{FF2B5EF4-FFF2-40B4-BE49-F238E27FC236}">
              <a16:creationId xmlns:a16="http://schemas.microsoft.com/office/drawing/2014/main" id="{EEA83D9B-000A-EE3D-88AC-3DF4ACDD0D80}"/>
            </a:ext>
          </a:extLst>
        </xdr:cNvPr>
        <xdr:cNvSpPr txBox="1"/>
      </xdr:nvSpPr>
      <xdr:spPr>
        <a:xfrm>
          <a:off x="6743700" y="10734674"/>
          <a:ext cx="328612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Em </a:t>
          </a:r>
          <a:r>
            <a:rPr lang="pt-BR" u="sng">
              <a:solidFill>
                <a:srgbClr val="006666"/>
              </a:solidFill>
            </a:rPr>
            <a:t>Endereço, </a:t>
          </a:r>
          <a:r>
            <a:rPr lang="pt-BR" u="none">
              <a:solidFill>
                <a:sysClr val="windowText" lastClr="000000"/>
              </a:solidFill>
            </a:rPr>
            <a:t>informar R</a:t>
          </a:r>
          <a:r>
            <a:rPr lang="pt-BR">
              <a:solidFill>
                <a:sysClr val="windowText" lastClr="000000"/>
              </a:solidFill>
            </a:rPr>
            <a:t>ua, Av., Rod., BR, número, complemento, distrito, município, CEP</a:t>
          </a:r>
          <a:r>
            <a:rPr lang="pt-BR"/>
            <a:t>, E-mail, Caixa Postal, telefone.</a:t>
          </a:r>
          <a:endParaRPr lang="pt-BR" sz="1100"/>
        </a:p>
      </xdr:txBody>
    </xdr:sp>
    <xdr:clientData/>
  </xdr:twoCellAnchor>
  <xdr:twoCellAnchor>
    <xdr:from>
      <xdr:col>36</xdr:col>
      <xdr:colOff>114300</xdr:colOff>
      <xdr:row>38</xdr:row>
      <xdr:rowOff>247650</xdr:rowOff>
    </xdr:from>
    <xdr:to>
      <xdr:col>53</xdr:col>
      <xdr:colOff>133350</xdr:colOff>
      <xdr:row>44</xdr:row>
      <xdr:rowOff>47625</xdr:rowOff>
    </xdr:to>
    <xdr:sp macro="" textlink="">
      <xdr:nvSpPr>
        <xdr:cNvPr id="6" name="CaixaDeTexto 5">
          <a:extLst>
            <a:ext uri="{FF2B5EF4-FFF2-40B4-BE49-F238E27FC236}">
              <a16:creationId xmlns:a16="http://schemas.microsoft.com/office/drawing/2014/main" id="{031348A8-EEDB-1582-873B-03D8C255CFBC}"/>
            </a:ext>
          </a:extLst>
        </xdr:cNvPr>
        <xdr:cNvSpPr txBox="1"/>
      </xdr:nvSpPr>
      <xdr:spPr>
        <a:xfrm>
          <a:off x="6705600" y="6105525"/>
          <a:ext cx="325755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ts val="12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lang="pt-BR"/>
            <a:t>Poderão</a:t>
          </a:r>
          <a:r>
            <a:rPr lang="pt-BR" baseline="0"/>
            <a:t> ser inseridas tantas linhas quantas forem necessárias para resposta aos</a:t>
          </a:r>
          <a:r>
            <a:rPr lang="pt-BR"/>
            <a:t> itens </a:t>
          </a:r>
          <a:r>
            <a:rPr lang="pt-BR" b="1">
              <a:solidFill>
                <a:srgbClr val="006666"/>
              </a:solidFill>
            </a:rPr>
            <a:t>4.2, 4.3, 4.4</a:t>
          </a:r>
          <a:r>
            <a:rPr lang="pt-BR" b="1" baseline="0">
              <a:solidFill>
                <a:srgbClr val="006666"/>
              </a:solidFill>
            </a:rPr>
            <a:t> e 5.2.1.</a:t>
          </a:r>
          <a:endParaRPr lang="pt-BR" sz="1100" b="1">
            <a:solidFill>
              <a:srgbClr val="006666"/>
            </a:solidFill>
          </a:endParaRPr>
        </a:p>
      </xdr:txBody>
    </xdr:sp>
    <xdr:clientData/>
  </xdr:twoCellAnchor>
  <xdr:twoCellAnchor>
    <xdr:from>
      <xdr:col>36</xdr:col>
      <xdr:colOff>171450</xdr:colOff>
      <xdr:row>74</xdr:row>
      <xdr:rowOff>342900</xdr:rowOff>
    </xdr:from>
    <xdr:to>
      <xdr:col>53</xdr:col>
      <xdr:colOff>180975</xdr:colOff>
      <xdr:row>81</xdr:row>
      <xdr:rowOff>47625</xdr:rowOff>
    </xdr:to>
    <xdr:sp macro="" textlink="">
      <xdr:nvSpPr>
        <xdr:cNvPr id="7" name="CaixaDeTexto 6">
          <a:extLst>
            <a:ext uri="{FF2B5EF4-FFF2-40B4-BE49-F238E27FC236}">
              <a16:creationId xmlns:a16="http://schemas.microsoft.com/office/drawing/2014/main" id="{632E2C45-6781-8105-FD1F-23A2CACA161A}"/>
            </a:ext>
          </a:extLst>
        </xdr:cNvPr>
        <xdr:cNvSpPr txBox="1"/>
      </xdr:nvSpPr>
      <xdr:spPr>
        <a:xfrm>
          <a:off x="6762750" y="13430250"/>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5.1.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91197</xdr:colOff>
      <xdr:row>1</xdr:row>
      <xdr:rowOff>0</xdr:rowOff>
    </xdr:from>
    <xdr:to>
      <xdr:col>56</xdr:col>
      <xdr:colOff>151995</xdr:colOff>
      <xdr:row>37</xdr:row>
      <xdr:rowOff>111462</xdr:rowOff>
    </xdr:to>
    <xdr:sp macro="" textlink="">
      <xdr:nvSpPr>
        <xdr:cNvPr id="2" name="CaixaDeTexto 1">
          <a:extLst>
            <a:ext uri="{FF2B5EF4-FFF2-40B4-BE49-F238E27FC236}">
              <a16:creationId xmlns:a16="http://schemas.microsoft.com/office/drawing/2014/main" id="{B2370E6D-F852-46CF-A290-243CD4BFC101}"/>
            </a:ext>
          </a:extLst>
        </xdr:cNvPr>
        <xdr:cNvSpPr txBox="1"/>
      </xdr:nvSpPr>
      <xdr:spPr>
        <a:xfrm>
          <a:off x="6758697" y="192527"/>
          <a:ext cx="3911330" cy="72450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solidFill>
                <a:srgbClr val="006666"/>
              </a:solidFill>
              <a:effectLst/>
              <a:latin typeface="+mn-lt"/>
              <a:ea typeface="+mn-ea"/>
              <a:cs typeface="+mn-cs"/>
            </a:rPr>
            <a:t>Orientações</a:t>
          </a:r>
          <a:r>
            <a:rPr lang="pt-BR" sz="1100" b="1" baseline="0">
              <a:solidFill>
                <a:srgbClr val="006666"/>
              </a:solidFill>
              <a:effectLst/>
              <a:latin typeface="+mn-lt"/>
              <a:ea typeface="+mn-ea"/>
              <a:cs typeface="+mn-cs"/>
            </a:rPr>
            <a:t> de preenchimento e homologação para ATIVIDADES LISTADAS </a:t>
          </a:r>
          <a:r>
            <a:rPr lang="pt-BR" sz="1100" b="1" u="sng" baseline="0">
              <a:solidFill>
                <a:srgbClr val="FF0000"/>
              </a:solidFill>
              <a:effectLst/>
              <a:latin typeface="+mn-lt"/>
              <a:ea typeface="+mn-ea"/>
              <a:cs typeface="+mn-cs"/>
            </a:rPr>
            <a:t>(exceto loteamentos - Código E-04-01-4)</a:t>
          </a:r>
          <a:r>
            <a:rPr lang="pt-BR" sz="1100" b="1" u="sng">
              <a:solidFill>
                <a:srgbClr val="FF0000"/>
              </a:solidFill>
              <a:effectLst/>
              <a:latin typeface="+mn-lt"/>
              <a:ea typeface="+mn-ea"/>
              <a:cs typeface="+mn-cs"/>
            </a:rPr>
            <a:t>:</a:t>
          </a: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Etapa 1</a:t>
          </a:r>
          <a:r>
            <a:rPr lang="pt-BR" sz="1100" b="1" baseline="0">
              <a:solidFill>
                <a:schemeClr val="dk1"/>
              </a:solidFill>
              <a:effectLst/>
              <a:latin typeface="+mn-lt"/>
              <a:ea typeface="+mn-ea"/>
              <a:cs typeface="+mn-cs"/>
            </a:rPr>
            <a:t> - Preenchimento</a:t>
          </a:r>
          <a:br>
            <a:rPr lang="pt-BR" sz="1100" baseline="0">
              <a:solidFill>
                <a:schemeClr val="dk1"/>
              </a:solidFill>
              <a:effectLst/>
              <a:latin typeface="+mn-lt"/>
              <a:ea typeface="+mn-ea"/>
              <a:cs typeface="+mn-cs"/>
            </a:rPr>
          </a:br>
          <a:r>
            <a:rPr lang="pt-BR" sz="1100" baseline="0">
              <a:solidFill>
                <a:schemeClr val="dk1"/>
              </a:solidFill>
              <a:effectLst/>
              <a:latin typeface="+mn-lt"/>
              <a:ea typeface="+mn-ea"/>
              <a:cs typeface="+mn-cs"/>
            </a:rPr>
            <a:t>Preencher obrigatoriamente as Telas 1, 2 e 3.</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a:solidFill>
                <a:schemeClr val="dk1"/>
              </a:solidFill>
              <a:effectLst/>
              <a:latin typeface="+mn-lt"/>
              <a:ea typeface="+mn-ea"/>
              <a:cs typeface="+mn-cs"/>
            </a:rPr>
            <a:t>Em</a:t>
          </a:r>
          <a:r>
            <a:rPr lang="pt-BR" sz="1100" baseline="0">
              <a:solidFill>
                <a:schemeClr val="dk1"/>
              </a:solidFill>
              <a:effectLst/>
              <a:latin typeface="+mn-lt"/>
              <a:ea typeface="+mn-ea"/>
              <a:cs typeface="+mn-cs"/>
            </a:rPr>
            <a:t> caso de empreendimentos rurais, preencher o nome da propriedade e número(s) de matrícula(s) correspondente(s).</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b="1" baseline="0">
              <a:solidFill>
                <a:schemeClr val="dk1"/>
              </a:solidFill>
              <a:effectLst/>
              <a:latin typeface="+mn-lt"/>
              <a:ea typeface="+mn-ea"/>
              <a:cs typeface="+mn-cs"/>
            </a:rPr>
            <a:t>Etapa 2 - Protocolo</a:t>
          </a:r>
          <a:endParaRPr lang="pt-BR" sz="1100" b="1">
            <a:solidFill>
              <a:schemeClr val="dk1"/>
            </a:solidFill>
            <a:effectLst/>
            <a:latin typeface="+mn-lt"/>
            <a:ea typeface="+mn-ea"/>
            <a:cs typeface="+mn-cs"/>
          </a:endParaRPr>
        </a:p>
        <a:p>
          <a:r>
            <a:rPr lang="pt-BR" sz="1100">
              <a:solidFill>
                <a:schemeClr val="dk1"/>
              </a:solidFill>
              <a:effectLst/>
              <a:latin typeface="+mn-lt"/>
              <a:ea typeface="+mn-ea"/>
              <a:cs typeface="+mn-cs"/>
            </a:rPr>
            <a:t>Para protocolo da Declaração</a:t>
          </a:r>
          <a:r>
            <a:rPr lang="pt-BR" sz="1100" baseline="0">
              <a:solidFill>
                <a:schemeClr val="dk1"/>
              </a:solidFill>
              <a:effectLst/>
              <a:latin typeface="+mn-lt"/>
              <a:ea typeface="+mn-ea"/>
              <a:cs typeface="+mn-cs"/>
            </a:rPr>
            <a:t> de Dispensa de Licenciamento Ambiental em âmbito Municipal, enviar a planilha FCE Eletrônico preenchida, em formato do Excel (.xlsx), para o e-mail </a:t>
          </a:r>
          <a:r>
            <a:rPr lang="pt-BR" sz="1100" b="1" u="sng" baseline="0">
              <a:solidFill>
                <a:schemeClr val="accent1">
                  <a:lumMod val="75000"/>
                </a:schemeClr>
              </a:solidFill>
              <a:effectLst/>
              <a:latin typeface="+mn-lt"/>
              <a:ea typeface="+mn-ea"/>
              <a:cs typeface="+mn-cs"/>
            </a:rPr>
            <a:t>licenciamentoambiental@saogotardo.mg.gov.br </a:t>
          </a:r>
          <a:r>
            <a:rPr lang="pt-BR" sz="1100" b="0" u="none" baseline="0">
              <a:solidFill>
                <a:sysClr val="windowText" lastClr="000000"/>
              </a:solidFill>
              <a:effectLst/>
              <a:latin typeface="+mn-lt"/>
              <a:ea typeface="+mn-ea"/>
              <a:cs typeface="+mn-cs"/>
            </a:rPr>
            <a:t>juntamente com os documentos abaixo:</a:t>
          </a:r>
        </a:p>
        <a:p>
          <a:endParaRPr lang="pt-BR" sz="1100" b="1" baseline="0">
            <a:solidFill>
              <a:srgbClr val="006666"/>
            </a:solidFill>
            <a:effectLst/>
            <a:latin typeface="+mn-lt"/>
            <a:ea typeface="+mn-ea"/>
            <a:cs typeface="+mn-cs"/>
          </a:endParaRPr>
        </a:p>
        <a:p>
          <a:r>
            <a:rPr lang="pt-BR" sz="1100" b="1" u="sng" baseline="0">
              <a:solidFill>
                <a:srgbClr val="006666"/>
              </a:solidFill>
              <a:effectLst/>
              <a:latin typeface="+mn-lt"/>
              <a:ea typeface="+mn-ea"/>
              <a:cs typeface="+mn-cs"/>
            </a:rPr>
            <a:t>EMPREENDIMENTOS EM ÁREA URBANA:</a:t>
          </a:r>
        </a:p>
        <a:p>
          <a:r>
            <a:rPr lang="pt-BR" sz="1100" b="0" u="none" baseline="0">
              <a:solidFill>
                <a:sysClr val="windowText" lastClr="000000"/>
              </a:solidFill>
              <a:effectLst/>
              <a:latin typeface="+mn-lt"/>
              <a:ea typeface="+mn-ea"/>
              <a:cs typeface="+mn-cs"/>
            </a:rPr>
            <a:t>- Documentos pessoais do empreendedor;</a:t>
          </a:r>
        </a:p>
        <a:p>
          <a:r>
            <a:rPr lang="pt-BR" sz="1100" b="0" u="none" baseline="0">
              <a:solidFill>
                <a:sysClr val="windowText" lastClr="000000"/>
              </a:solidFill>
              <a:effectLst/>
              <a:latin typeface="+mn-lt"/>
              <a:ea typeface="+mn-ea"/>
              <a:cs typeface="+mn-cs"/>
            </a:rPr>
            <a:t>- Comprovante de endereço;</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Matrícula do imóvel;</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Termo de responsabilidade assinado. </a:t>
          </a:r>
        </a:p>
        <a:p>
          <a:endParaRPr lang="pt-BR" sz="1100" b="0" u="none" baseline="0">
            <a:solidFill>
              <a:sysClr val="windowText" lastClr="000000"/>
            </a:solidFill>
            <a:effectLst/>
            <a:latin typeface="+mn-lt"/>
            <a:ea typeface="+mn-ea"/>
            <a:cs typeface="+mn-cs"/>
          </a:endParaRPr>
        </a:p>
        <a:p>
          <a:r>
            <a:rPr lang="pt-BR" sz="1100" b="1" u="sng" baseline="0">
              <a:solidFill>
                <a:srgbClr val="006666"/>
              </a:solidFill>
              <a:effectLst/>
              <a:latin typeface="+mn-lt"/>
              <a:ea typeface="+mn-ea"/>
              <a:cs typeface="+mn-cs"/>
            </a:rPr>
            <a:t>EMPREENDIMENTOS EM ÁREA RURAL:</a:t>
          </a:r>
        </a:p>
        <a:p>
          <a:r>
            <a:rPr lang="pt-BR" sz="1100" b="0" u="none" baseline="0">
              <a:solidFill>
                <a:sysClr val="windowText" lastClr="000000"/>
              </a:solidFill>
              <a:effectLst/>
              <a:latin typeface="+mn-lt"/>
              <a:ea typeface="+mn-ea"/>
              <a:cs typeface="+mn-cs"/>
            </a:rPr>
            <a:t>- Documentos pessoais do empreendedor;</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Comprovante de endereço urbano ou endereço para correspondência;</a:t>
          </a:r>
        </a:p>
        <a:p>
          <a:r>
            <a:rPr lang="pt-BR" sz="1100" b="0" u="none" baseline="0">
              <a:solidFill>
                <a:sysClr val="windowText" lastClr="000000"/>
              </a:solidFill>
              <a:effectLst/>
              <a:latin typeface="+mn-lt"/>
              <a:ea typeface="+mn-ea"/>
              <a:cs typeface="+mn-cs"/>
            </a:rPr>
            <a:t>- CAR da propriedade;</a:t>
          </a:r>
          <a:br>
            <a:rPr lang="pt-BR" sz="1100" b="0" u="none" baseline="0">
              <a:solidFill>
                <a:sysClr val="windowText" lastClr="000000"/>
              </a:solidFill>
              <a:effectLst/>
              <a:latin typeface="+mn-lt"/>
              <a:ea typeface="+mn-ea"/>
              <a:cs typeface="+mn-cs"/>
            </a:rPr>
          </a:br>
          <a:r>
            <a:rPr lang="pt-BR" sz="1100" b="0" u="none" baseline="0">
              <a:solidFill>
                <a:sysClr val="windowText" lastClr="000000"/>
              </a:solidFill>
              <a:effectLst/>
              <a:latin typeface="+mn-lt"/>
              <a:ea typeface="+mn-ea"/>
              <a:cs typeface="+mn-cs"/>
            </a:rPr>
            <a:t>- Termo de responsabilidade assinado.</a:t>
          </a:r>
        </a:p>
        <a:p>
          <a:endParaRPr lang="pt-BR" sz="1100" b="0" u="none" baseline="0">
            <a:solidFill>
              <a:sysClr val="windowText" lastClr="000000"/>
            </a:solidFill>
            <a:effectLst/>
            <a:latin typeface="+mn-lt"/>
            <a:ea typeface="+mn-ea"/>
            <a:cs typeface="+mn-cs"/>
          </a:endParaRPr>
        </a:p>
        <a:p>
          <a:r>
            <a:rPr lang="pt-BR" sz="1100" b="1" u="none" baseline="0">
              <a:solidFill>
                <a:sysClr val="windowText" lastClr="000000"/>
              </a:solidFill>
              <a:effectLst/>
              <a:latin typeface="+mn-lt"/>
              <a:ea typeface="+mn-ea"/>
              <a:cs typeface="+mn-cs"/>
            </a:rPr>
            <a:t>Etapa 3 - Homologação</a:t>
          </a:r>
        </a:p>
        <a:p>
          <a:r>
            <a:rPr lang="pt-BR" sz="1100" b="0" u="none" baseline="0">
              <a:solidFill>
                <a:sysClr val="windowText" lastClr="000000"/>
              </a:solidFill>
              <a:effectLst/>
              <a:latin typeface="+mn-lt"/>
              <a:ea typeface="+mn-ea"/>
              <a:cs typeface="+mn-cs"/>
            </a:rPr>
            <a:t>Após o cumprimento da Etapa 2, o empreendedor receberá a Taxa de Homologação da Declaração de Dispensa de Licenciamento para pagamento, e após o pagamento, deverá ser enviado o comprovante de pagamento para o mesmo e-mail da Etapa 2 (</a:t>
          </a:r>
          <a:r>
            <a:rPr lang="pt-BR" sz="1100" b="1" u="sng" baseline="0">
              <a:solidFill>
                <a:schemeClr val="accent1">
                  <a:lumMod val="75000"/>
                </a:schemeClr>
              </a:solidFill>
              <a:effectLst/>
              <a:latin typeface="+mn-lt"/>
              <a:ea typeface="+mn-ea"/>
              <a:cs typeface="+mn-cs"/>
            </a:rPr>
            <a:t>licenciamentoambiental@saogotardo.mg.gov.br</a:t>
          </a:r>
          <a:r>
            <a:rPr lang="pt-BR" sz="1100" b="0" u="none" baseline="0">
              <a:solidFill>
                <a:schemeClr val="dk1"/>
              </a:solidFill>
              <a:effectLst/>
              <a:latin typeface="+mn-lt"/>
              <a:ea typeface="+mn-ea"/>
              <a:cs typeface="+mn-cs"/>
            </a:rPr>
            <a:t>).</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Após o envio do comprovante de pagamento, a Declaração de Dispensa de Licenciamento será homologada através de Decreto, e enviada ao empreendedor com a devida validação.</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Em caso de dúvidas, entre em contato pelo telefone/whatsapp (34) 3671-7110.</a:t>
          </a:r>
          <a:endParaRPr lang="pt-BR" sz="1100" b="0" u="none" baseline="0">
            <a:solidFill>
              <a:sysClr val="windowText" lastClr="000000"/>
            </a:solidFill>
            <a:effectLst/>
            <a:latin typeface="+mn-lt"/>
            <a:ea typeface="+mn-ea"/>
            <a:cs typeface="+mn-cs"/>
          </a:endParaRPr>
        </a:p>
        <a:p>
          <a:endParaRPr lang="pt-BR" sz="1100" b="1" u="none">
            <a:solidFill>
              <a:sysClr val="windowText" lastClr="000000"/>
            </a:solidFill>
            <a:effectLst/>
            <a:latin typeface="+mn-lt"/>
            <a:ea typeface="+mn-ea"/>
            <a:cs typeface="+mn-cs"/>
          </a:endParaRPr>
        </a:p>
      </xdr:txBody>
    </xdr:sp>
    <xdr:clientData/>
  </xdr:twoCellAnchor>
  <xdr:twoCellAnchor editAs="oneCell">
    <xdr:from>
      <xdr:col>2</xdr:col>
      <xdr:colOff>2</xdr:colOff>
      <xdr:row>47</xdr:row>
      <xdr:rowOff>50666</xdr:rowOff>
    </xdr:from>
    <xdr:to>
      <xdr:col>7</xdr:col>
      <xdr:colOff>60799</xdr:colOff>
      <xdr:row>54</xdr:row>
      <xdr:rowOff>41500</xdr:rowOff>
    </xdr:to>
    <xdr:pic>
      <xdr:nvPicPr>
        <xdr:cNvPr id="4" name="Imagem 3">
          <a:extLst>
            <a:ext uri="{FF2B5EF4-FFF2-40B4-BE49-F238E27FC236}">
              <a16:creationId xmlns:a16="http://schemas.microsoft.com/office/drawing/2014/main" id="{F9AB42D8-26AC-8C9C-D428-BBCB844C67C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67" t="36499" r="79141" b="43961"/>
        <a:stretch/>
      </xdr:blipFill>
      <xdr:spPr>
        <a:xfrm>
          <a:off x="253326" y="10467368"/>
          <a:ext cx="1023430" cy="943334"/>
        </a:xfrm>
        <a:prstGeom prst="rect">
          <a:avLst/>
        </a:prstGeom>
      </xdr:spPr>
    </xdr:pic>
    <xdr:clientData/>
  </xdr:twoCellAnchor>
  <xdr:twoCellAnchor editAs="oneCell">
    <xdr:from>
      <xdr:col>29</xdr:col>
      <xdr:colOff>162129</xdr:colOff>
      <xdr:row>48</xdr:row>
      <xdr:rowOff>50667</xdr:rowOff>
    </xdr:from>
    <xdr:to>
      <xdr:col>34</xdr:col>
      <xdr:colOff>50905</xdr:colOff>
      <xdr:row>54</xdr:row>
      <xdr:rowOff>1</xdr:rowOff>
    </xdr:to>
    <xdr:pic>
      <xdr:nvPicPr>
        <xdr:cNvPr id="6" name="Imagem 5">
          <a:extLst>
            <a:ext uri="{FF2B5EF4-FFF2-40B4-BE49-F238E27FC236}">
              <a16:creationId xmlns:a16="http://schemas.microsoft.com/office/drawing/2014/main" id="{8951933E-DD16-9C61-EA73-33E96E46B5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3672" y="10528167"/>
          <a:ext cx="851409" cy="841036"/>
        </a:xfrm>
        <a:prstGeom prst="rect">
          <a:avLst/>
        </a:prstGeom>
      </xdr:spPr>
    </xdr:pic>
    <xdr:clientData/>
  </xdr:twoCellAnchor>
  <xdr:twoCellAnchor>
    <xdr:from>
      <xdr:col>57</xdr:col>
      <xdr:colOff>111868</xdr:colOff>
      <xdr:row>1</xdr:row>
      <xdr:rowOff>406</xdr:rowOff>
    </xdr:from>
    <xdr:to>
      <xdr:col>77</xdr:col>
      <xdr:colOff>172667</xdr:colOff>
      <xdr:row>26</xdr:row>
      <xdr:rowOff>131729</xdr:rowOff>
    </xdr:to>
    <xdr:sp macro="" textlink="">
      <xdr:nvSpPr>
        <xdr:cNvPr id="3" name="CaixaDeTexto 2">
          <a:extLst>
            <a:ext uri="{FF2B5EF4-FFF2-40B4-BE49-F238E27FC236}">
              <a16:creationId xmlns:a16="http://schemas.microsoft.com/office/drawing/2014/main" id="{2BC71966-EE05-4CF6-A245-3C9CA361EBE3}"/>
            </a:ext>
          </a:extLst>
        </xdr:cNvPr>
        <xdr:cNvSpPr txBox="1"/>
      </xdr:nvSpPr>
      <xdr:spPr>
        <a:xfrm>
          <a:off x="10822427" y="192933"/>
          <a:ext cx="3911330" cy="46303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a:solidFill>
                <a:srgbClr val="006666"/>
              </a:solidFill>
              <a:effectLst/>
              <a:latin typeface="+mn-lt"/>
              <a:ea typeface="+mn-ea"/>
              <a:cs typeface="+mn-cs"/>
            </a:rPr>
            <a:t>Orientações</a:t>
          </a:r>
          <a:r>
            <a:rPr lang="pt-BR" sz="1100" b="1" baseline="0">
              <a:solidFill>
                <a:srgbClr val="006666"/>
              </a:solidFill>
              <a:effectLst/>
              <a:latin typeface="+mn-lt"/>
              <a:ea typeface="+mn-ea"/>
              <a:cs typeface="+mn-cs"/>
            </a:rPr>
            <a:t> de preenchimento e homologação para atividades NÃO LISTADAS:</a:t>
          </a:r>
          <a:endParaRPr lang="pt-BR" sz="1100" b="1">
            <a:solidFill>
              <a:srgbClr val="006666"/>
            </a:solidFill>
            <a:effectLst/>
            <a:latin typeface="+mn-lt"/>
            <a:ea typeface="+mn-ea"/>
            <a:cs typeface="+mn-cs"/>
          </a:endParaRPr>
        </a:p>
        <a:p>
          <a:endParaRPr lang="pt-BR" sz="1100">
            <a:solidFill>
              <a:schemeClr val="dk1"/>
            </a:solidFill>
            <a:effectLst/>
            <a:latin typeface="+mn-lt"/>
            <a:ea typeface="+mn-ea"/>
            <a:cs typeface="+mn-cs"/>
          </a:endParaRPr>
        </a:p>
        <a:p>
          <a:r>
            <a:rPr lang="pt-BR" sz="1100" b="1">
              <a:solidFill>
                <a:schemeClr val="dk1"/>
              </a:solidFill>
              <a:effectLst/>
              <a:latin typeface="+mn-lt"/>
              <a:ea typeface="+mn-ea"/>
              <a:cs typeface="+mn-cs"/>
            </a:rPr>
            <a:t>Etapa 1</a:t>
          </a:r>
          <a:r>
            <a:rPr lang="pt-BR" sz="1100" b="1" baseline="0">
              <a:solidFill>
                <a:schemeClr val="dk1"/>
              </a:solidFill>
              <a:effectLst/>
              <a:latin typeface="+mn-lt"/>
              <a:ea typeface="+mn-ea"/>
              <a:cs typeface="+mn-cs"/>
            </a:rPr>
            <a:t> - Preenchimento</a:t>
          </a:r>
          <a:br>
            <a:rPr lang="pt-BR" sz="1100" baseline="0">
              <a:solidFill>
                <a:schemeClr val="dk1"/>
              </a:solidFill>
              <a:effectLst/>
              <a:latin typeface="+mn-lt"/>
              <a:ea typeface="+mn-ea"/>
              <a:cs typeface="+mn-cs"/>
            </a:rPr>
          </a:br>
          <a:r>
            <a:rPr lang="pt-BR" sz="1100" baseline="0">
              <a:solidFill>
                <a:schemeClr val="dk1"/>
              </a:solidFill>
              <a:effectLst/>
              <a:latin typeface="+mn-lt"/>
              <a:ea typeface="+mn-ea"/>
              <a:cs typeface="+mn-cs"/>
            </a:rPr>
            <a:t>Preencher obrigatoriamente as Telas 1 e 2.</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a:solidFill>
                <a:schemeClr val="dk1"/>
              </a:solidFill>
              <a:effectLst/>
              <a:latin typeface="+mn-lt"/>
              <a:ea typeface="+mn-ea"/>
              <a:cs typeface="+mn-cs"/>
            </a:rPr>
            <a:t>Em</a:t>
          </a:r>
          <a:r>
            <a:rPr lang="pt-BR" sz="1100" baseline="0">
              <a:solidFill>
                <a:schemeClr val="dk1"/>
              </a:solidFill>
              <a:effectLst/>
              <a:latin typeface="+mn-lt"/>
              <a:ea typeface="+mn-ea"/>
              <a:cs typeface="+mn-cs"/>
            </a:rPr>
            <a:t> caso de empreendimentos rurais, preencher o nome da propriedade e número(s) de matrícula(s) correspondente(s).</a:t>
          </a:r>
          <a:br>
            <a:rPr lang="pt-BR" sz="1100" baseline="0">
              <a:solidFill>
                <a:schemeClr val="dk1"/>
              </a:solidFill>
              <a:effectLst/>
              <a:latin typeface="+mn-lt"/>
              <a:ea typeface="+mn-ea"/>
              <a:cs typeface="+mn-cs"/>
            </a:rPr>
          </a:br>
          <a:br>
            <a:rPr lang="pt-BR" sz="1100" baseline="0">
              <a:solidFill>
                <a:schemeClr val="dk1"/>
              </a:solidFill>
              <a:effectLst/>
              <a:latin typeface="+mn-lt"/>
              <a:ea typeface="+mn-ea"/>
              <a:cs typeface="+mn-cs"/>
            </a:rPr>
          </a:br>
          <a:r>
            <a:rPr lang="pt-BR" sz="1100" b="1" baseline="0">
              <a:solidFill>
                <a:schemeClr val="dk1"/>
              </a:solidFill>
              <a:effectLst/>
              <a:latin typeface="+mn-lt"/>
              <a:ea typeface="+mn-ea"/>
              <a:cs typeface="+mn-cs"/>
            </a:rPr>
            <a:t>Etapa 2 - Protocolo</a:t>
          </a:r>
          <a:endParaRPr lang="pt-BR" sz="1100" b="1">
            <a:solidFill>
              <a:schemeClr val="dk1"/>
            </a:solidFill>
            <a:effectLst/>
            <a:latin typeface="+mn-lt"/>
            <a:ea typeface="+mn-ea"/>
            <a:cs typeface="+mn-cs"/>
          </a:endParaRPr>
        </a:p>
        <a:p>
          <a:r>
            <a:rPr lang="pt-BR" sz="1100">
              <a:solidFill>
                <a:schemeClr val="dk1"/>
              </a:solidFill>
              <a:effectLst/>
              <a:latin typeface="+mn-lt"/>
              <a:ea typeface="+mn-ea"/>
              <a:cs typeface="+mn-cs"/>
            </a:rPr>
            <a:t>Para protocolo da Declaração</a:t>
          </a:r>
          <a:r>
            <a:rPr lang="pt-BR" sz="1100" baseline="0">
              <a:solidFill>
                <a:schemeClr val="dk1"/>
              </a:solidFill>
              <a:effectLst/>
              <a:latin typeface="+mn-lt"/>
              <a:ea typeface="+mn-ea"/>
              <a:cs typeface="+mn-cs"/>
            </a:rPr>
            <a:t> de Dispensa de Licenciamento Ambiental em âmbito Municipal, enviar a planilha FCE Eletrônico preenchida, em formato do Excel (.xlsx), para o e-mail </a:t>
          </a:r>
          <a:r>
            <a:rPr lang="pt-BR" sz="1100" b="1" u="sng" baseline="0">
              <a:solidFill>
                <a:schemeClr val="accent1">
                  <a:lumMod val="75000"/>
                </a:schemeClr>
              </a:solidFill>
              <a:effectLst/>
              <a:latin typeface="+mn-lt"/>
              <a:ea typeface="+mn-ea"/>
              <a:cs typeface="+mn-cs"/>
            </a:rPr>
            <a:t>licenciamentoambiental@saogotardo.mg.gov.br </a:t>
          </a:r>
          <a:r>
            <a:rPr lang="pt-BR" sz="1100" b="0" u="none" baseline="0">
              <a:solidFill>
                <a:sysClr val="windowText" lastClr="000000"/>
              </a:solidFill>
              <a:effectLst/>
              <a:latin typeface="+mn-lt"/>
              <a:ea typeface="+mn-ea"/>
              <a:cs typeface="+mn-cs"/>
            </a:rPr>
            <a:t>juntamente com o Cadastro Nacional de Pessoas Jurídicas - CNPJ.</a:t>
          </a:r>
          <a:endParaRPr lang="pt-BR" sz="1100" b="0" u="none" baseline="0">
            <a:solidFill>
              <a:srgbClr val="FF0000"/>
            </a:solidFill>
            <a:effectLst/>
            <a:latin typeface="+mn-lt"/>
            <a:ea typeface="+mn-ea"/>
            <a:cs typeface="+mn-cs"/>
          </a:endParaRPr>
        </a:p>
        <a:p>
          <a:endParaRPr lang="pt-BR" sz="1100" b="0" u="none" baseline="0">
            <a:solidFill>
              <a:sysClr val="windowText" lastClr="000000"/>
            </a:solidFill>
            <a:effectLst/>
            <a:latin typeface="+mn-lt"/>
            <a:ea typeface="+mn-ea"/>
            <a:cs typeface="+mn-cs"/>
          </a:endParaRPr>
        </a:p>
        <a:p>
          <a:r>
            <a:rPr lang="pt-BR" sz="1100" b="1" u="none" baseline="0">
              <a:solidFill>
                <a:sysClr val="windowText" lastClr="000000"/>
              </a:solidFill>
              <a:effectLst/>
              <a:latin typeface="+mn-lt"/>
              <a:ea typeface="+mn-ea"/>
              <a:cs typeface="+mn-cs"/>
            </a:rPr>
            <a:t>Etapa 3 - Homologação</a:t>
          </a:r>
        </a:p>
        <a:p>
          <a:r>
            <a:rPr lang="pt-BR" sz="1100" b="0" u="none" baseline="0">
              <a:solidFill>
                <a:sysClr val="windowText" lastClr="000000"/>
              </a:solidFill>
              <a:effectLst/>
              <a:latin typeface="+mn-lt"/>
              <a:ea typeface="+mn-ea"/>
              <a:cs typeface="+mn-cs"/>
            </a:rPr>
            <a:t>Após o cumprimento da Etapa 2, o empreendedor receberá a Declaração de Dispensa de Licenciamento homologada com número de protocolo interno do SISMAM.</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Após a homologação, a Declaração de Dispensa de Licenciamento Ambiental pode ser impressa pelo empreendedor.</a:t>
          </a:r>
          <a:br>
            <a:rPr lang="pt-BR" sz="1100" b="0" u="none" baseline="0">
              <a:solidFill>
                <a:schemeClr val="dk1"/>
              </a:solidFill>
              <a:effectLst/>
              <a:latin typeface="+mn-lt"/>
              <a:ea typeface="+mn-ea"/>
              <a:cs typeface="+mn-cs"/>
            </a:rPr>
          </a:br>
          <a:br>
            <a:rPr lang="pt-BR" sz="1100" b="0" u="none" baseline="0">
              <a:solidFill>
                <a:schemeClr val="dk1"/>
              </a:solidFill>
              <a:effectLst/>
              <a:latin typeface="+mn-lt"/>
              <a:ea typeface="+mn-ea"/>
              <a:cs typeface="+mn-cs"/>
            </a:rPr>
          </a:br>
          <a:r>
            <a:rPr lang="pt-BR" sz="1100" b="0" u="none" baseline="0">
              <a:solidFill>
                <a:schemeClr val="dk1"/>
              </a:solidFill>
              <a:effectLst/>
              <a:latin typeface="+mn-lt"/>
              <a:ea typeface="+mn-ea"/>
              <a:cs typeface="+mn-cs"/>
            </a:rPr>
            <a:t>Em caso de dúvidas, entre em contato pelo telefone/whatsapp (34) 3671-7110.</a:t>
          </a:r>
          <a:endParaRPr lang="pt-BR" sz="1100" b="0" u="none" baseline="0">
            <a:solidFill>
              <a:sysClr val="windowText" lastClr="000000"/>
            </a:solidFill>
            <a:effectLst/>
            <a:latin typeface="+mn-lt"/>
            <a:ea typeface="+mn-ea"/>
            <a:cs typeface="+mn-cs"/>
          </a:endParaRPr>
        </a:p>
        <a:p>
          <a:endParaRPr lang="pt-BR" sz="1100" b="1" u="none">
            <a:solidFill>
              <a:sysClr val="windowText" lastClr="000000"/>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37</xdr:col>
      <xdr:colOff>95250</xdr:colOff>
      <xdr:row>24</xdr:row>
      <xdr:rowOff>333375</xdr:rowOff>
    </xdr:from>
    <xdr:to>
      <xdr:col>43</xdr:col>
      <xdr:colOff>57151</xdr:colOff>
      <xdr:row>29</xdr:row>
      <xdr:rowOff>171450</xdr:rowOff>
    </xdr:to>
    <xdr:sp macro="" textlink="">
      <xdr:nvSpPr>
        <xdr:cNvPr id="2" name="CaixaDeTexto 1">
          <a:extLst>
            <a:ext uri="{FF2B5EF4-FFF2-40B4-BE49-F238E27FC236}">
              <a16:creationId xmlns:a16="http://schemas.microsoft.com/office/drawing/2014/main" id="{7881C745-0017-3F88-7890-46E309FC4CE4}"/>
            </a:ext>
          </a:extLst>
        </xdr:cNvPr>
        <xdr:cNvSpPr txBox="1"/>
      </xdr:nvSpPr>
      <xdr:spPr>
        <a:xfrm>
          <a:off x="7296150" y="7010400"/>
          <a:ext cx="3619501" cy="1647825"/>
        </a:xfrm>
        <a:prstGeom prst="rect">
          <a:avLst/>
        </a:prstGeom>
        <a:solidFill>
          <a:srgbClr val="92D050"/>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b="1">
              <a:solidFill>
                <a:schemeClr val="dk1"/>
              </a:solidFill>
              <a:effectLst/>
              <a:latin typeface="+mn-lt"/>
              <a:ea typeface="+mn-ea"/>
              <a:cs typeface="+mn-cs"/>
            </a:rPr>
            <a:t>Exemplo de informação a ser</a:t>
          </a:r>
          <a:r>
            <a:rPr lang="pt-BR" sz="1100" b="1" baseline="0">
              <a:solidFill>
                <a:schemeClr val="dk1"/>
              </a:solidFill>
              <a:effectLst/>
              <a:latin typeface="+mn-lt"/>
              <a:ea typeface="+mn-ea"/>
              <a:cs typeface="+mn-cs"/>
            </a:rPr>
            <a:t> inserida nesse campo:</a:t>
          </a:r>
        </a:p>
        <a:p>
          <a:endParaRPr lang="pt-BR" sz="1100" baseline="0">
            <a:solidFill>
              <a:schemeClr val="dk1"/>
            </a:solidFill>
            <a:effectLst/>
            <a:latin typeface="+mn-lt"/>
            <a:ea typeface="+mn-ea"/>
            <a:cs typeface="+mn-cs"/>
          </a:endParaRPr>
        </a:p>
        <a:p>
          <a:r>
            <a:rPr lang="pt-BR" sz="1100">
              <a:solidFill>
                <a:schemeClr val="dk1"/>
              </a:solidFill>
              <a:effectLst/>
              <a:latin typeface="+mn-lt"/>
              <a:ea typeface="+mn-ea"/>
              <a:cs typeface="+mn-cs"/>
            </a:rPr>
            <a:t>Necessidade de Autorização de Manejo de Fauna;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Detalhamento de localização do EIA/RIMA para posterior realização de audiência pública. </a:t>
          </a:r>
        </a:p>
        <a:p>
          <a:pPr algn="l"/>
          <a:endParaRPr lang="pt-BR" sz="1100"/>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1148534/Documents/Documentos/declaracao-dcp-2017.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41DC7-8839-4DDA-B36C-239C70B0B0EF}">
  <dimension ref="B2:Y35"/>
  <sheetViews>
    <sheetView showGridLines="0" tabSelected="1" workbookViewId="0"/>
  </sheetViews>
  <sheetFormatPr defaultRowHeight="12.75" x14ac:dyDescent="0.2"/>
  <cols>
    <col min="1" max="1" width="2.85546875" style="22" customWidth="1"/>
    <col min="2" max="2" width="0.85546875" style="22" customWidth="1"/>
    <col min="3" max="3" width="4.85546875" style="68" customWidth="1"/>
    <col min="4" max="4" width="2.85546875" style="22" customWidth="1"/>
    <col min="5" max="5" width="9.140625" style="22"/>
    <col min="6" max="6" width="2.85546875" style="22" customWidth="1"/>
    <col min="7" max="7" width="9.140625" style="22"/>
    <col min="8" max="8" width="2.85546875" style="22" customWidth="1"/>
    <col min="9" max="10" width="3.42578125" style="22" customWidth="1"/>
    <col min="11" max="15" width="9.140625" style="22"/>
    <col min="16" max="16" width="12.85546875" style="22" customWidth="1"/>
    <col min="17" max="18" width="1.7109375" style="22" customWidth="1"/>
    <col min="19" max="19" width="9.140625" style="22" customWidth="1"/>
    <col min="20" max="16384" width="9.140625" style="22"/>
  </cols>
  <sheetData>
    <row r="2" spans="2:18" ht="30" customHeight="1" x14ac:dyDescent="0.2">
      <c r="B2" s="696" t="s">
        <v>2097</v>
      </c>
      <c r="C2" s="697"/>
      <c r="D2" s="697"/>
      <c r="E2" s="697"/>
      <c r="F2" s="697"/>
      <c r="G2" s="697"/>
      <c r="H2" s="697"/>
      <c r="I2" s="697"/>
      <c r="J2" s="697"/>
      <c r="K2" s="697"/>
      <c r="L2" s="697"/>
      <c r="M2" s="697"/>
      <c r="N2" s="697"/>
      <c r="O2" s="697"/>
      <c r="P2" s="697"/>
      <c r="Q2" s="698"/>
    </row>
    <row r="3" spans="2:18" ht="15" customHeight="1" x14ac:dyDescent="0.2">
      <c r="B3" s="217"/>
      <c r="C3" s="699" t="s">
        <v>2489</v>
      </c>
      <c r="D3" s="699"/>
      <c r="E3" s="699"/>
      <c r="F3" s="699"/>
      <c r="G3" s="699"/>
      <c r="H3" s="699"/>
      <c r="I3" s="699"/>
      <c r="J3" s="699"/>
      <c r="K3" s="699"/>
      <c r="L3" s="699"/>
      <c r="M3" s="699"/>
      <c r="N3" s="699"/>
      <c r="O3" s="699"/>
      <c r="P3" s="699"/>
      <c r="Q3" s="218"/>
    </row>
    <row r="4" spans="2:18" ht="15" customHeight="1" x14ac:dyDescent="0.2">
      <c r="B4" s="217"/>
      <c r="C4" s="340" t="s">
        <v>2099</v>
      </c>
      <c r="D4" s="341"/>
      <c r="E4" s="341"/>
      <c r="F4" s="341"/>
      <c r="G4" s="341"/>
      <c r="H4" s="341"/>
      <c r="I4" s="341"/>
      <c r="J4" s="341"/>
      <c r="K4" s="341"/>
      <c r="L4" s="341"/>
      <c r="M4" s="341"/>
      <c r="N4" s="341"/>
      <c r="O4" s="341"/>
      <c r="P4" s="341"/>
      <c r="Q4" s="218"/>
    </row>
    <row r="5" spans="2:18" ht="15" customHeight="1" x14ac:dyDescent="0.2">
      <c r="B5" s="217"/>
      <c r="C5" s="339"/>
      <c r="D5" s="221"/>
      <c r="E5" s="20"/>
      <c r="F5" s="221"/>
      <c r="G5" s="20"/>
      <c r="H5" s="700"/>
      <c r="I5" s="700"/>
      <c r="J5" s="700"/>
      <c r="K5" s="700"/>
      <c r="L5" s="700"/>
      <c r="M5" s="219"/>
      <c r="N5" s="701"/>
      <c r="O5" s="701"/>
      <c r="P5" s="701"/>
      <c r="Q5" s="218"/>
    </row>
    <row r="6" spans="2:18" ht="24.95" customHeight="1" x14ac:dyDescent="0.2">
      <c r="B6" s="220"/>
      <c r="C6" s="703" t="s">
        <v>2114</v>
      </c>
      <c r="D6" s="703"/>
      <c r="E6" s="703"/>
      <c r="F6" s="703"/>
      <c r="G6" s="703"/>
      <c r="H6" s="703"/>
      <c r="I6" s="703"/>
      <c r="J6" s="703"/>
      <c r="K6" s="703"/>
      <c r="L6" s="703"/>
      <c r="M6" s="703"/>
      <c r="N6" s="703"/>
      <c r="O6" s="703"/>
      <c r="P6" s="703"/>
      <c r="Q6" s="222"/>
      <c r="R6" s="69"/>
    </row>
    <row r="7" spans="2:18" ht="48.75" customHeight="1" x14ac:dyDescent="0.25">
      <c r="B7" s="220"/>
      <c r="C7" s="702"/>
      <c r="D7" s="702"/>
      <c r="E7" s="702"/>
      <c r="F7" s="702"/>
      <c r="G7" s="702"/>
      <c r="H7" s="702"/>
      <c r="I7" s="702"/>
      <c r="J7" s="702"/>
      <c r="K7" s="702"/>
      <c r="L7" s="702"/>
      <c r="M7" s="702"/>
      <c r="N7" s="702"/>
      <c r="O7" s="702"/>
      <c r="P7" s="702"/>
      <c r="Q7" s="222"/>
      <c r="R7" s="69"/>
    </row>
    <row r="8" spans="2:18" ht="63" customHeight="1" x14ac:dyDescent="0.25">
      <c r="B8" s="220"/>
      <c r="C8" s="702"/>
      <c r="D8" s="702"/>
      <c r="E8" s="702"/>
      <c r="F8" s="702"/>
      <c r="G8" s="702"/>
      <c r="H8" s="702"/>
      <c r="I8" s="702"/>
      <c r="J8" s="702"/>
      <c r="K8" s="702"/>
      <c r="L8" s="702"/>
      <c r="M8" s="702"/>
      <c r="N8" s="702"/>
      <c r="O8" s="702"/>
      <c r="P8" s="702"/>
      <c r="Q8" s="222"/>
      <c r="R8" s="69"/>
    </row>
    <row r="9" spans="2:18" ht="43.5" customHeight="1" x14ac:dyDescent="0.25">
      <c r="B9" s="220"/>
      <c r="C9" s="702"/>
      <c r="D9" s="702"/>
      <c r="E9" s="702"/>
      <c r="F9" s="702"/>
      <c r="G9" s="702"/>
      <c r="H9" s="702"/>
      <c r="I9" s="702"/>
      <c r="J9" s="702"/>
      <c r="K9" s="702"/>
      <c r="L9" s="702"/>
      <c r="M9" s="702"/>
      <c r="N9" s="702"/>
      <c r="O9" s="702"/>
      <c r="P9" s="702"/>
      <c r="Q9" s="222"/>
      <c r="R9" s="69"/>
    </row>
    <row r="10" spans="2:18" ht="22.5" customHeight="1" x14ac:dyDescent="0.2">
      <c r="B10" s="220"/>
      <c r="C10" s="704" t="s">
        <v>2100</v>
      </c>
      <c r="D10" s="704"/>
      <c r="E10" s="704"/>
      <c r="F10" s="704"/>
      <c r="G10" s="704"/>
      <c r="H10" s="704"/>
      <c r="I10" s="704"/>
      <c r="J10" s="704"/>
      <c r="K10" s="704"/>
      <c r="L10" s="704"/>
      <c r="M10" s="704"/>
      <c r="N10" s="704"/>
      <c r="O10" s="704"/>
      <c r="P10" s="704"/>
      <c r="Q10" s="222"/>
      <c r="R10" s="69"/>
    </row>
    <row r="11" spans="2:18" ht="43.5" customHeight="1" x14ac:dyDescent="0.25">
      <c r="B11" s="220"/>
      <c r="C11" s="702"/>
      <c r="D11" s="702"/>
      <c r="E11" s="702"/>
      <c r="F11" s="702"/>
      <c r="G11" s="702"/>
      <c r="H11" s="702"/>
      <c r="I11" s="702"/>
      <c r="J11" s="702"/>
      <c r="K11" s="702"/>
      <c r="L11" s="702"/>
      <c r="M11" s="702"/>
      <c r="N11" s="702"/>
      <c r="O11" s="702"/>
      <c r="P11" s="702"/>
      <c r="Q11" s="222"/>
      <c r="R11" s="69"/>
    </row>
    <row r="12" spans="2:18" ht="46.5" customHeight="1" x14ac:dyDescent="0.25">
      <c r="B12" s="220"/>
      <c r="C12" s="702"/>
      <c r="D12" s="702"/>
      <c r="E12" s="702"/>
      <c r="F12" s="702"/>
      <c r="G12" s="702"/>
      <c r="H12" s="702"/>
      <c r="I12" s="702"/>
      <c r="J12" s="702"/>
      <c r="K12" s="702"/>
      <c r="L12" s="702"/>
      <c r="M12" s="702"/>
      <c r="N12" s="702"/>
      <c r="O12" s="702"/>
      <c r="P12" s="702"/>
      <c r="Q12" s="222"/>
      <c r="R12" s="69"/>
    </row>
    <row r="13" spans="2:18" ht="39.75" customHeight="1" x14ac:dyDescent="0.25">
      <c r="B13" s="220"/>
      <c r="C13" s="702"/>
      <c r="D13" s="702"/>
      <c r="E13" s="702"/>
      <c r="F13" s="702"/>
      <c r="G13" s="702"/>
      <c r="H13" s="702"/>
      <c r="I13" s="702"/>
      <c r="J13" s="702"/>
      <c r="K13" s="702"/>
      <c r="L13" s="702"/>
      <c r="M13" s="702"/>
      <c r="N13" s="702"/>
      <c r="O13" s="702"/>
      <c r="P13" s="702"/>
      <c r="Q13" s="222"/>
      <c r="R13" s="69"/>
    </row>
    <row r="14" spans="2:18" ht="48" customHeight="1" x14ac:dyDescent="0.25">
      <c r="B14" s="220"/>
      <c r="C14" s="702"/>
      <c r="D14" s="702"/>
      <c r="E14" s="702"/>
      <c r="F14" s="702"/>
      <c r="G14" s="702"/>
      <c r="H14" s="702"/>
      <c r="I14" s="702"/>
      <c r="J14" s="702"/>
      <c r="K14" s="702"/>
      <c r="L14" s="702"/>
      <c r="M14" s="702"/>
      <c r="N14" s="702"/>
      <c r="O14" s="702"/>
      <c r="P14" s="702"/>
      <c r="Q14" s="222"/>
      <c r="R14" s="69"/>
    </row>
    <row r="15" spans="2:18" ht="43.5" customHeight="1" x14ac:dyDescent="0.25">
      <c r="B15" s="220"/>
      <c r="C15" s="702"/>
      <c r="D15" s="702"/>
      <c r="E15" s="702"/>
      <c r="F15" s="702"/>
      <c r="G15" s="702"/>
      <c r="H15" s="702"/>
      <c r="I15" s="702"/>
      <c r="J15" s="702"/>
      <c r="K15" s="702"/>
      <c r="L15" s="702"/>
      <c r="M15" s="702"/>
      <c r="N15" s="702"/>
      <c r="O15" s="702"/>
      <c r="P15" s="702"/>
      <c r="Q15" s="222"/>
      <c r="R15" s="69"/>
    </row>
    <row r="16" spans="2:18" ht="45.75" customHeight="1" x14ac:dyDescent="0.25">
      <c r="B16" s="220"/>
      <c r="C16" s="702"/>
      <c r="D16" s="702"/>
      <c r="E16" s="702"/>
      <c r="F16" s="702"/>
      <c r="G16" s="702"/>
      <c r="H16" s="702"/>
      <c r="I16" s="702"/>
      <c r="J16" s="702"/>
      <c r="K16" s="702"/>
      <c r="L16" s="702"/>
      <c r="M16" s="702"/>
      <c r="N16" s="702"/>
      <c r="O16" s="702"/>
      <c r="P16" s="702"/>
      <c r="Q16" s="222"/>
      <c r="R16" s="69"/>
    </row>
    <row r="17" spans="2:25" ht="45" customHeight="1" x14ac:dyDescent="0.25">
      <c r="B17" s="220"/>
      <c r="C17" s="702"/>
      <c r="D17" s="702"/>
      <c r="E17" s="702"/>
      <c r="F17" s="702"/>
      <c r="G17" s="702"/>
      <c r="H17" s="702"/>
      <c r="I17" s="702"/>
      <c r="J17" s="702"/>
      <c r="K17" s="702"/>
      <c r="L17" s="702"/>
      <c r="M17" s="702"/>
      <c r="N17" s="702"/>
      <c r="O17" s="702"/>
      <c r="P17" s="702"/>
      <c r="Q17" s="222"/>
      <c r="R17" s="69"/>
    </row>
    <row r="18" spans="2:25" ht="5.0999999999999996" customHeight="1" x14ac:dyDescent="0.2">
      <c r="B18" s="220"/>
      <c r="C18" s="160"/>
      <c r="D18" s="221"/>
      <c r="E18" s="20"/>
      <c r="F18" s="221"/>
      <c r="G18" s="20"/>
      <c r="H18" s="20"/>
      <c r="I18" s="20"/>
      <c r="J18" s="20"/>
      <c r="K18" s="108"/>
      <c r="L18" s="338"/>
      <c r="M18" s="219"/>
      <c r="N18" s="701"/>
      <c r="O18" s="701"/>
      <c r="P18" s="701"/>
      <c r="Q18" s="222"/>
      <c r="R18" s="69"/>
    </row>
    <row r="19" spans="2:25" ht="57" customHeight="1" x14ac:dyDescent="0.2">
      <c r="B19" s="220"/>
      <c r="C19" s="705" t="s">
        <v>2469</v>
      </c>
      <c r="D19" s="705"/>
      <c r="E19" s="705"/>
      <c r="F19" s="705"/>
      <c r="G19" s="705"/>
      <c r="H19" s="705"/>
      <c r="I19" s="705"/>
      <c r="J19" s="705"/>
      <c r="K19" s="705"/>
      <c r="L19" s="705"/>
      <c r="M19" s="705"/>
      <c r="N19" s="705"/>
      <c r="O19" s="705"/>
      <c r="P19" s="705"/>
      <c r="Q19" s="222"/>
      <c r="R19" s="69"/>
    </row>
    <row r="20" spans="2:25" ht="48.75" customHeight="1" x14ac:dyDescent="0.2">
      <c r="B20" s="220"/>
      <c r="C20" s="703" t="s">
        <v>2470</v>
      </c>
      <c r="D20" s="703"/>
      <c r="E20" s="703"/>
      <c r="F20" s="703"/>
      <c r="G20" s="703"/>
      <c r="H20" s="703"/>
      <c r="I20" s="703"/>
      <c r="J20" s="703"/>
      <c r="K20" s="703"/>
      <c r="L20" s="703"/>
      <c r="M20" s="703"/>
      <c r="N20" s="703"/>
      <c r="O20" s="703"/>
      <c r="P20" s="703"/>
      <c r="Q20" s="222"/>
      <c r="R20" s="69"/>
    </row>
    <row r="21" spans="2:25" ht="15" customHeight="1" x14ac:dyDescent="0.2">
      <c r="B21" s="220"/>
      <c r="C21" s="130" t="s">
        <v>2474</v>
      </c>
      <c r="D21" s="221"/>
      <c r="E21" s="20"/>
      <c r="F21" s="221"/>
      <c r="G21" s="20"/>
      <c r="H21" s="20"/>
      <c r="I21" s="20"/>
      <c r="J21" s="20"/>
      <c r="K21" s="108"/>
      <c r="L21" s="338"/>
      <c r="M21" s="338"/>
      <c r="N21" s="338"/>
      <c r="O21" s="338"/>
      <c r="P21" s="338"/>
      <c r="Q21" s="222"/>
      <c r="R21" s="69"/>
    </row>
    <row r="22" spans="2:25" ht="15" customHeight="1" x14ac:dyDescent="0.2">
      <c r="B22" s="220"/>
      <c r="C22" s="130"/>
      <c r="D22" s="221"/>
      <c r="E22" s="20"/>
      <c r="F22" s="221"/>
      <c r="G22" s="20"/>
      <c r="H22" s="20"/>
      <c r="I22" s="20"/>
      <c r="J22" s="20"/>
      <c r="K22" s="108"/>
      <c r="L22" s="338"/>
      <c r="M22" s="338"/>
      <c r="N22" s="338"/>
      <c r="O22" s="338"/>
      <c r="P22" s="338"/>
      <c r="Q22" s="222"/>
      <c r="R22" s="69"/>
    </row>
    <row r="23" spans="2:25" ht="15" customHeight="1" x14ac:dyDescent="0.2">
      <c r="B23" s="220"/>
      <c r="C23" s="694" t="s">
        <v>2476</v>
      </c>
      <c r="D23" s="694"/>
      <c r="E23" s="694"/>
      <c r="F23" s="694"/>
      <c r="G23" s="694"/>
      <c r="H23" s="694"/>
      <c r="I23" s="694"/>
      <c r="J23" s="694"/>
      <c r="K23" s="694"/>
      <c r="L23" s="694"/>
      <c r="M23" s="694"/>
      <c r="N23" s="694"/>
      <c r="O23" s="694"/>
      <c r="P23" s="694"/>
      <c r="Q23" s="222"/>
      <c r="R23" s="69"/>
    </row>
    <row r="24" spans="2:25" ht="15" customHeight="1" x14ac:dyDescent="0.2">
      <c r="B24" s="220"/>
      <c r="C24" s="694"/>
      <c r="D24" s="694"/>
      <c r="E24" s="694"/>
      <c r="F24" s="694"/>
      <c r="G24" s="694"/>
      <c r="H24" s="694"/>
      <c r="I24" s="694"/>
      <c r="J24" s="694"/>
      <c r="K24" s="694"/>
      <c r="L24" s="694"/>
      <c r="M24" s="694"/>
      <c r="N24" s="694"/>
      <c r="O24" s="694"/>
      <c r="P24" s="694"/>
      <c r="Q24" s="222"/>
      <c r="R24" s="69"/>
      <c r="S24" s="74"/>
      <c r="T24" s="74"/>
      <c r="U24" s="74"/>
      <c r="V24" s="74"/>
      <c r="W24" s="74"/>
      <c r="X24" s="74"/>
      <c r="Y24" s="74"/>
    </row>
    <row r="25" spans="2:25" ht="15" customHeight="1" x14ac:dyDescent="0.2">
      <c r="B25" s="220"/>
      <c r="C25" s="694"/>
      <c r="D25" s="694"/>
      <c r="E25" s="694"/>
      <c r="F25" s="694"/>
      <c r="G25" s="694"/>
      <c r="H25" s="694"/>
      <c r="I25" s="694"/>
      <c r="J25" s="694"/>
      <c r="K25" s="694"/>
      <c r="L25" s="694"/>
      <c r="M25" s="694"/>
      <c r="N25" s="694"/>
      <c r="O25" s="694"/>
      <c r="P25" s="694"/>
      <c r="Q25" s="222"/>
      <c r="R25" s="69"/>
    </row>
    <row r="26" spans="2:25" ht="15" customHeight="1" x14ac:dyDescent="0.2">
      <c r="B26" s="220"/>
      <c r="C26" s="694"/>
      <c r="D26" s="694"/>
      <c r="E26" s="694"/>
      <c r="F26" s="694"/>
      <c r="G26" s="694"/>
      <c r="H26" s="694"/>
      <c r="I26" s="694"/>
      <c r="J26" s="694"/>
      <c r="K26" s="694"/>
      <c r="L26" s="694"/>
      <c r="M26" s="694"/>
      <c r="N26" s="694"/>
      <c r="O26" s="694"/>
      <c r="P26" s="694"/>
      <c r="Q26" s="222"/>
      <c r="R26" s="69"/>
    </row>
    <row r="27" spans="2:25" ht="32.25" customHeight="1" x14ac:dyDescent="0.2">
      <c r="B27" s="220"/>
      <c r="C27" s="694"/>
      <c r="D27" s="694"/>
      <c r="E27" s="694"/>
      <c r="F27" s="694"/>
      <c r="G27" s="694"/>
      <c r="H27" s="694"/>
      <c r="I27" s="694"/>
      <c r="J27" s="694"/>
      <c r="K27" s="694"/>
      <c r="L27" s="694"/>
      <c r="M27" s="694"/>
      <c r="N27" s="694"/>
      <c r="O27" s="694"/>
      <c r="P27" s="694"/>
      <c r="Q27" s="222"/>
      <c r="R27" s="69"/>
    </row>
    <row r="28" spans="2:25" ht="15" x14ac:dyDescent="0.2">
      <c r="B28" s="220"/>
      <c r="C28" s="653"/>
      <c r="D28" s="653"/>
      <c r="E28" s="653"/>
      <c r="F28" s="653"/>
      <c r="G28" s="653"/>
      <c r="H28" s="653"/>
      <c r="I28" s="653"/>
      <c r="J28" s="653"/>
      <c r="K28" s="653"/>
      <c r="L28" s="653"/>
      <c r="M28" s="653"/>
      <c r="N28" s="653"/>
      <c r="O28" s="653"/>
      <c r="P28" s="653"/>
      <c r="Q28" s="222"/>
      <c r="R28" s="69"/>
    </row>
    <row r="29" spans="2:25" ht="15" customHeight="1" x14ac:dyDescent="0.2">
      <c r="B29" s="220"/>
      <c r="C29" s="695" t="s">
        <v>2477</v>
      </c>
      <c r="D29" s="695"/>
      <c r="E29" s="695"/>
      <c r="F29" s="695"/>
      <c r="G29" s="695"/>
      <c r="H29" s="695"/>
      <c r="I29" s="695"/>
      <c r="J29" s="695"/>
      <c r="K29" s="695"/>
      <c r="L29" s="695"/>
      <c r="M29" s="695"/>
      <c r="N29" s="695"/>
      <c r="O29" s="695"/>
      <c r="P29" s="695"/>
      <c r="Q29" s="222"/>
      <c r="R29" s="69"/>
    </row>
    <row r="30" spans="2:25" ht="15" customHeight="1" x14ac:dyDescent="0.2">
      <c r="B30" s="220"/>
      <c r="C30" s="695"/>
      <c r="D30" s="695"/>
      <c r="E30" s="695"/>
      <c r="F30" s="695"/>
      <c r="G30" s="695"/>
      <c r="H30" s="695"/>
      <c r="I30" s="695"/>
      <c r="J30" s="695"/>
      <c r="K30" s="695"/>
      <c r="L30" s="695"/>
      <c r="M30" s="695"/>
      <c r="N30" s="695"/>
      <c r="O30" s="695"/>
      <c r="P30" s="695"/>
      <c r="Q30" s="222"/>
      <c r="R30" s="69"/>
    </row>
    <row r="31" spans="2:25" x14ac:dyDescent="0.2">
      <c r="B31" s="220"/>
      <c r="C31" s="695"/>
      <c r="D31" s="695"/>
      <c r="E31" s="695"/>
      <c r="F31" s="695"/>
      <c r="G31" s="695"/>
      <c r="H31" s="695"/>
      <c r="I31" s="695"/>
      <c r="J31" s="695"/>
      <c r="K31" s="695"/>
      <c r="L31" s="695"/>
      <c r="M31" s="695"/>
      <c r="N31" s="695"/>
      <c r="O31" s="695"/>
      <c r="P31" s="695"/>
      <c r="Q31" s="222"/>
      <c r="R31" s="69"/>
    </row>
    <row r="32" spans="2:25" ht="15" customHeight="1" x14ac:dyDescent="0.2">
      <c r="B32" s="220"/>
      <c r="C32" s="561"/>
      <c r="D32" s="561"/>
      <c r="E32" s="561"/>
      <c r="F32" s="561"/>
      <c r="G32" s="561"/>
      <c r="H32" s="561"/>
      <c r="I32" s="561"/>
      <c r="J32" s="561"/>
      <c r="K32" s="561"/>
      <c r="L32" s="561"/>
      <c r="M32" s="561"/>
      <c r="N32" s="561"/>
      <c r="O32" s="561"/>
      <c r="P32" s="561"/>
      <c r="Q32" s="222"/>
      <c r="R32" s="69"/>
    </row>
    <row r="33" spans="2:18" ht="5.0999999999999996" customHeight="1" x14ac:dyDescent="0.2">
      <c r="B33" s="220"/>
      <c r="C33" s="127"/>
      <c r="D33" s="221"/>
      <c r="E33" s="20"/>
      <c r="F33" s="221"/>
      <c r="G33" s="20"/>
      <c r="H33" s="20"/>
      <c r="I33" s="20"/>
      <c r="J33" s="20"/>
      <c r="K33" s="108"/>
      <c r="L33" s="338"/>
      <c r="M33" s="338"/>
      <c r="N33" s="338"/>
      <c r="O33" s="338"/>
      <c r="P33" s="338"/>
      <c r="Q33" s="222"/>
      <c r="R33" s="69"/>
    </row>
    <row r="34" spans="2:18" ht="15" customHeight="1" thickBot="1" x14ac:dyDescent="0.25">
      <c r="B34" s="226"/>
      <c r="C34" s="693"/>
      <c r="D34" s="693"/>
      <c r="E34" s="693"/>
      <c r="F34" s="693"/>
      <c r="G34" s="693"/>
      <c r="H34" s="693"/>
      <c r="I34" s="693"/>
      <c r="J34" s="693"/>
      <c r="K34" s="693"/>
      <c r="L34" s="693"/>
      <c r="M34" s="693"/>
      <c r="N34" s="693"/>
      <c r="O34" s="693"/>
      <c r="P34" s="693"/>
      <c r="Q34" s="342"/>
    </row>
    <row r="35" spans="2:18" ht="2.1" customHeight="1" thickBot="1" x14ac:dyDescent="0.25">
      <c r="B35" s="64"/>
      <c r="C35" s="65"/>
      <c r="D35" s="66"/>
      <c r="E35" s="66"/>
      <c r="F35" s="66"/>
      <c r="G35" s="66"/>
      <c r="H35" s="66"/>
      <c r="I35" s="66"/>
      <c r="J35" s="66"/>
      <c r="K35" s="66"/>
      <c r="L35" s="66"/>
      <c r="M35" s="66"/>
      <c r="N35" s="66"/>
      <c r="O35" s="66"/>
      <c r="P35" s="66"/>
      <c r="Q35" s="67"/>
    </row>
  </sheetData>
  <sheetProtection algorithmName="SHA-512" hashValue="7ff7XvoqNTyBtJMmSPqDp9ccFCNqEKu1rVEiWqVhll/y81XXC31ogV09G9Ige54yTcKcVlIgwpFZs/bG885EIg==" saltValue="AuB02kT0co09WbegxdGoqA==" spinCount="100000" sheet="1" objects="1" scenarios="1"/>
  <mergeCells count="22">
    <mergeCell ref="C20:P20"/>
    <mergeCell ref="C12:P12"/>
    <mergeCell ref="C13:P13"/>
    <mergeCell ref="C14:P14"/>
    <mergeCell ref="C16:P16"/>
    <mergeCell ref="C19:P19"/>
    <mergeCell ref="C34:P34"/>
    <mergeCell ref="C23:P27"/>
    <mergeCell ref="C29:P31"/>
    <mergeCell ref="B2:Q2"/>
    <mergeCell ref="C3:P3"/>
    <mergeCell ref="H5:L5"/>
    <mergeCell ref="N5:P5"/>
    <mergeCell ref="C11:P11"/>
    <mergeCell ref="C6:P6"/>
    <mergeCell ref="C7:P7"/>
    <mergeCell ref="C8:P8"/>
    <mergeCell ref="C9:P9"/>
    <mergeCell ref="C10:P10"/>
    <mergeCell ref="N18:P18"/>
    <mergeCell ref="C17:P17"/>
    <mergeCell ref="C15:P15"/>
  </mergeCells>
  <pageMargins left="0.39370078740157483" right="0.39370078740157483" top="0.39370078740157483" bottom="0.39370078740157483"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E0E7E-E1B5-4276-8767-DE371F280478}">
  <dimension ref="A1:DG1704"/>
  <sheetViews>
    <sheetView showGridLines="0" workbookViewId="0">
      <selection activeCell="C1" sqref="C1"/>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17" width="2.85546875" style="240"/>
    <col min="18" max="18" width="2.42578125" style="240" customWidth="1"/>
    <col min="19" max="19" width="2.85546875" style="240" customWidth="1"/>
    <col min="20" max="20" width="2.85546875" style="240"/>
    <col min="21" max="21" width="3.85546875" style="240" customWidth="1"/>
    <col min="22" max="23" width="2.85546875" style="240"/>
    <col min="24" max="24" width="3.42578125" style="240" customWidth="1"/>
    <col min="25" max="28" width="2.85546875" style="240"/>
    <col min="29" max="29" width="2.42578125" style="240" customWidth="1"/>
    <col min="3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8" t="s">
        <v>2083</v>
      </c>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10"/>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708" t="s">
        <v>1958</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10"/>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53" t="s">
        <v>1188</v>
      </c>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5"/>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1736</v>
      </c>
      <c r="D7" s="305"/>
      <c r="E7" s="305"/>
      <c r="F7" s="305"/>
      <c r="G7" s="305"/>
      <c r="H7" s="305"/>
      <c r="I7" s="305"/>
      <c r="J7" s="305"/>
      <c r="K7" s="305"/>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242"/>
      <c r="AK7" s="239"/>
      <c r="AL7" s="240"/>
      <c r="AM7" s="241"/>
      <c r="AN7" s="241"/>
      <c r="AO7" s="241"/>
      <c r="AP7" s="243"/>
      <c r="AQ7" s="243"/>
      <c r="AR7" s="243"/>
      <c r="AS7" s="243"/>
      <c r="AT7" s="244"/>
      <c r="AU7" s="26"/>
      <c r="AV7" s="159"/>
      <c r="AW7" s="26"/>
      <c r="AX7" s="26"/>
      <c r="AY7" s="26"/>
      <c r="AZ7" s="26"/>
      <c r="BA7" s="941"/>
      <c r="BB7" s="941"/>
      <c r="BC7" s="9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1737</v>
      </c>
      <c r="D8" s="160"/>
      <c r="E8" s="160"/>
      <c r="F8" s="160"/>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1909</v>
      </c>
      <c r="D9" s="160"/>
      <c r="E9" s="160"/>
      <c r="F9" s="160"/>
      <c r="G9" s="967"/>
      <c r="H9" s="967"/>
      <c r="I9" s="967"/>
      <c r="J9" s="967"/>
      <c r="K9" s="967"/>
      <c r="L9" s="967"/>
      <c r="M9" s="967"/>
      <c r="N9" s="967"/>
      <c r="O9" s="967"/>
      <c r="P9" s="967"/>
      <c r="Q9" s="967"/>
      <c r="R9" s="967"/>
      <c r="S9" s="967"/>
      <c r="T9" s="967"/>
      <c r="U9" s="967"/>
      <c r="V9" s="967"/>
      <c r="W9" s="967"/>
      <c r="X9" s="967"/>
      <c r="Y9" s="967"/>
      <c r="Z9" s="967"/>
      <c r="AA9" s="967"/>
      <c r="AB9" s="967"/>
      <c r="AC9" s="247" t="s">
        <v>2009</v>
      </c>
      <c r="AD9" s="313"/>
      <c r="AE9" s="967"/>
      <c r="AF9" s="967"/>
      <c r="AG9" s="967"/>
      <c r="AH9" s="967"/>
      <c r="AI9" s="967"/>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2010</v>
      </c>
      <c r="D10" s="160"/>
      <c r="E10" s="160"/>
      <c r="F10" s="160"/>
      <c r="G10" s="306"/>
      <c r="H10" s="967"/>
      <c r="I10" s="967"/>
      <c r="J10" s="967"/>
      <c r="K10" s="967"/>
      <c r="L10" s="967"/>
      <c r="M10" s="967"/>
      <c r="N10" s="967"/>
      <c r="O10" s="967"/>
      <c r="P10" s="967"/>
      <c r="Q10" s="967"/>
      <c r="R10" s="967"/>
      <c r="S10" s="967"/>
      <c r="T10" s="160"/>
      <c r="U10" s="247"/>
      <c r="V10" s="249" t="s">
        <v>2011</v>
      </c>
      <c r="W10" s="911"/>
      <c r="X10" s="911"/>
      <c r="Y10" s="911"/>
      <c r="Z10" s="911"/>
      <c r="AA10" s="911"/>
      <c r="AB10" s="911"/>
      <c r="AC10" s="911"/>
      <c r="AD10" s="911"/>
      <c r="AE10" s="911"/>
      <c r="AF10" s="911"/>
      <c r="AG10" s="911"/>
      <c r="AH10" s="911"/>
      <c r="AI10" s="911"/>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2012</v>
      </c>
      <c r="D11" s="160"/>
      <c r="E11" s="160"/>
      <c r="F11" s="160"/>
      <c r="G11" s="306"/>
      <c r="H11" s="967"/>
      <c r="I11" s="967"/>
      <c r="J11" s="306"/>
      <c r="K11" s="250"/>
      <c r="L11" s="251" t="s">
        <v>2013</v>
      </c>
      <c r="M11" s="971"/>
      <c r="N11" s="971"/>
      <c r="O11" s="971"/>
      <c r="P11" s="971"/>
      <c r="Q11" s="308"/>
      <c r="R11" s="252"/>
      <c r="S11" s="160"/>
      <c r="T11" s="160"/>
      <c r="U11" s="249" t="s">
        <v>2014</v>
      </c>
      <c r="V11" s="911"/>
      <c r="W11" s="911"/>
      <c r="X11" s="911"/>
      <c r="Y11" s="911"/>
      <c r="Z11" s="911"/>
      <c r="AA11" s="911"/>
      <c r="AB11" s="911"/>
      <c r="AC11" s="911"/>
      <c r="AD11" s="247" t="s">
        <v>2015</v>
      </c>
      <c r="AE11" s="313"/>
      <c r="AF11" s="313"/>
      <c r="AG11" s="967"/>
      <c r="AH11" s="967"/>
      <c r="AI11" s="967"/>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2016</v>
      </c>
      <c r="D12" s="160"/>
      <c r="E12" s="160"/>
      <c r="F12" s="127"/>
      <c r="G12" s="911"/>
      <c r="H12" s="911"/>
      <c r="I12" s="911"/>
      <c r="J12" s="911"/>
      <c r="K12" s="911"/>
      <c r="L12" s="911"/>
      <c r="M12" s="911"/>
      <c r="N12" s="160" t="s">
        <v>2017</v>
      </c>
      <c r="O12" s="160"/>
      <c r="P12" s="253"/>
      <c r="Q12" s="307"/>
      <c r="R12" s="972"/>
      <c r="S12" s="972"/>
      <c r="T12" s="972"/>
      <c r="U12" s="972"/>
      <c r="V12" s="972"/>
      <c r="W12" s="972"/>
      <c r="X12" s="972"/>
      <c r="Y12" s="972"/>
      <c r="Z12" s="972"/>
      <c r="AA12" s="972"/>
      <c r="AB12" s="972"/>
      <c r="AC12" s="972"/>
      <c r="AD12" s="972"/>
      <c r="AE12" s="972"/>
      <c r="AF12" s="972"/>
      <c r="AG12" s="972"/>
      <c r="AH12" s="972"/>
      <c r="AI12" s="972"/>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2354</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20"/>
      <c r="E14" s="247" t="s">
        <v>1682</v>
      </c>
      <c r="F14" s="254"/>
      <c r="G14" s="254"/>
      <c r="H14" s="254"/>
      <c r="I14" s="254"/>
      <c r="J14" s="254"/>
      <c r="K14" s="420"/>
      <c r="L14" s="247" t="s">
        <v>1683</v>
      </c>
      <c r="M14" s="254"/>
      <c r="N14" s="160"/>
      <c r="O14" s="160"/>
      <c r="P14" s="255"/>
      <c r="Q14" s="127"/>
      <c r="R14" s="127"/>
      <c r="S14" s="420"/>
      <c r="T14" s="160" t="s">
        <v>1684</v>
      </c>
      <c r="U14" s="254"/>
      <c r="V14" s="254"/>
      <c r="W14" s="254"/>
      <c r="X14" s="127"/>
      <c r="Y14" s="127"/>
      <c r="Z14" s="420"/>
      <c r="AA14" s="160" t="s">
        <v>1685</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20"/>
      <c r="E15" s="160" t="s">
        <v>1686</v>
      </c>
      <c r="F15" s="255"/>
      <c r="G15" s="255"/>
      <c r="H15" s="254"/>
      <c r="I15" s="254"/>
      <c r="J15" s="254"/>
      <c r="K15" s="420"/>
      <c r="L15" s="160" t="s">
        <v>1687</v>
      </c>
      <c r="M15" s="255"/>
      <c r="N15" s="255"/>
      <c r="O15" s="255"/>
      <c r="P15" s="255"/>
      <c r="Q15" s="255"/>
      <c r="R15" s="952"/>
      <c r="S15" s="952"/>
      <c r="T15" s="952"/>
      <c r="U15" s="952"/>
      <c r="V15" s="952"/>
      <c r="W15" s="952"/>
      <c r="X15" s="952"/>
      <c r="Y15" s="952"/>
      <c r="Z15" s="952"/>
      <c r="AA15" s="952"/>
      <c r="AB15" s="952"/>
      <c r="AC15" s="952"/>
      <c r="AD15" s="952"/>
      <c r="AE15" s="952"/>
      <c r="AF15" s="952"/>
      <c r="AG15" s="952"/>
      <c r="AH15" s="952"/>
      <c r="AI15" s="952"/>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3" t="s">
        <v>1189</v>
      </c>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5"/>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49" t="s">
        <v>302</v>
      </c>
      <c r="E18" s="949"/>
      <c r="F18" s="949"/>
      <c r="G18" s="949"/>
      <c r="H18" s="949"/>
      <c r="I18" s="949"/>
      <c r="J18" s="949"/>
      <c r="K18" s="949"/>
      <c r="L18" s="949"/>
      <c r="M18" s="949"/>
      <c r="N18" s="949"/>
      <c r="O18" s="949"/>
      <c r="P18" s="949"/>
      <c r="Q18" s="949"/>
      <c r="R18" s="949"/>
      <c r="S18" s="949"/>
      <c r="T18" s="949"/>
      <c r="U18" s="949"/>
      <c r="V18" s="950"/>
      <c r="W18" s="420"/>
      <c r="X18" s="247" t="s">
        <v>197</v>
      </c>
      <c r="Y18" s="247"/>
      <c r="Z18" s="420"/>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2093</v>
      </c>
      <c r="D19" s="127"/>
      <c r="E19" s="127"/>
      <c r="F19" s="127"/>
      <c r="G19" s="127"/>
      <c r="H19" s="127"/>
      <c r="I19" s="127"/>
      <c r="J19" s="127"/>
      <c r="K19" s="127"/>
      <c r="L19" s="127"/>
      <c r="M19" s="934" t="str">
        <f>IF($W$18="X",L7,"")</f>
        <v/>
      </c>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1738</v>
      </c>
      <c r="D20" s="160"/>
      <c r="E20" s="160"/>
      <c r="F20" s="160"/>
      <c r="G20" s="932" t="str">
        <f>IF($W$18="X",G8,"")</f>
        <v/>
      </c>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98" t="s">
        <v>1911</v>
      </c>
      <c r="D21" s="898"/>
      <c r="E21" s="898"/>
      <c r="F21" s="898"/>
      <c r="G21" s="898"/>
      <c r="H21" s="898"/>
      <c r="I21" s="898"/>
      <c r="J21" s="933" t="str">
        <f>IF($W$18="X","Informar","")</f>
        <v/>
      </c>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1913</v>
      </c>
      <c r="D22" s="160"/>
      <c r="E22" s="160"/>
      <c r="F22" s="160"/>
      <c r="G22" s="934" t="str">
        <f>IF($W$18="X",G9,"")</f>
        <v/>
      </c>
      <c r="H22" s="934"/>
      <c r="I22" s="934"/>
      <c r="J22" s="933"/>
      <c r="K22" s="933"/>
      <c r="L22" s="933"/>
      <c r="M22" s="933"/>
      <c r="N22" s="933"/>
      <c r="O22" s="933"/>
      <c r="P22" s="933"/>
      <c r="Q22" s="933"/>
      <c r="R22" s="933"/>
      <c r="S22" s="933"/>
      <c r="T22" s="933"/>
      <c r="U22" s="933"/>
      <c r="V22" s="933"/>
      <c r="W22" s="933"/>
      <c r="X22" s="933"/>
      <c r="Y22" s="933"/>
      <c r="Z22" s="933"/>
      <c r="AA22" s="933"/>
      <c r="AB22" s="933"/>
      <c r="AC22" s="247" t="s">
        <v>2018</v>
      </c>
      <c r="AD22" s="313"/>
      <c r="AE22" s="933" t="str">
        <f>IF($W$18="x",AE9,"")</f>
        <v/>
      </c>
      <c r="AF22" s="933"/>
      <c r="AG22" s="933"/>
      <c r="AH22" s="933"/>
      <c r="AI22" s="933"/>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2019</v>
      </c>
      <c r="D23" s="160"/>
      <c r="E23" s="160"/>
      <c r="F23" s="160"/>
      <c r="G23" s="306"/>
      <c r="H23" s="933" t="str">
        <f>IF($W$18="X",H10,"")</f>
        <v/>
      </c>
      <c r="I23" s="933"/>
      <c r="J23" s="933"/>
      <c r="K23" s="933"/>
      <c r="L23" s="933"/>
      <c r="M23" s="933"/>
      <c r="N23" s="933"/>
      <c r="O23" s="933"/>
      <c r="P23" s="933"/>
      <c r="Q23" s="933"/>
      <c r="R23" s="933"/>
      <c r="S23" s="933"/>
      <c r="T23" s="160"/>
      <c r="U23" s="247"/>
      <c r="V23" s="249" t="s">
        <v>2020</v>
      </c>
      <c r="W23" s="934" t="str">
        <f>IF($W$18="x",W10,"")</f>
        <v/>
      </c>
      <c r="X23" s="934"/>
      <c r="Y23" s="934"/>
      <c r="Z23" s="934"/>
      <c r="AA23" s="934"/>
      <c r="AB23" s="934"/>
      <c r="AC23" s="934"/>
      <c r="AD23" s="934"/>
      <c r="AE23" s="934"/>
      <c r="AF23" s="934"/>
      <c r="AG23" s="934"/>
      <c r="AH23" s="934"/>
      <c r="AI23" s="934"/>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2021</v>
      </c>
      <c r="D24" s="160"/>
      <c r="E24" s="160"/>
      <c r="F24" s="160"/>
      <c r="G24" s="306"/>
      <c r="H24" s="968" t="str">
        <f>IF($W$18="X",H11,"")</f>
        <v/>
      </c>
      <c r="I24" s="968"/>
      <c r="J24" s="309"/>
      <c r="K24" s="309"/>
      <c r="L24" s="251" t="s">
        <v>2022</v>
      </c>
      <c r="M24" s="969" t="str">
        <f>IF($W$18="X",M11,"")</f>
        <v/>
      </c>
      <c r="N24" s="969"/>
      <c r="O24" s="969"/>
      <c r="P24" s="969"/>
      <c r="Q24" s="308"/>
      <c r="R24" s="252"/>
      <c r="S24" s="160"/>
      <c r="T24" s="160"/>
      <c r="U24" s="249" t="s">
        <v>2023</v>
      </c>
      <c r="V24" s="934" t="str">
        <f>IF($W$18="x",V11,"")</f>
        <v/>
      </c>
      <c r="W24" s="934"/>
      <c r="X24" s="934"/>
      <c r="Y24" s="934"/>
      <c r="Z24" s="934"/>
      <c r="AA24" s="934"/>
      <c r="AB24" s="934"/>
      <c r="AC24" s="934"/>
      <c r="AD24" s="247" t="s">
        <v>2024</v>
      </c>
      <c r="AE24" s="313"/>
      <c r="AF24" s="313"/>
      <c r="AG24" s="933" t="str">
        <f>IF($W$18="x",AG11,"")</f>
        <v/>
      </c>
      <c r="AH24" s="933"/>
      <c r="AI24" s="933"/>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2025</v>
      </c>
      <c r="D25" s="160"/>
      <c r="E25" s="160"/>
      <c r="F25" s="127"/>
      <c r="G25" s="934" t="str">
        <f>IF($W$18="X",G12,"")</f>
        <v/>
      </c>
      <c r="H25" s="934"/>
      <c r="I25" s="934"/>
      <c r="J25" s="934"/>
      <c r="K25" s="934"/>
      <c r="L25" s="934"/>
      <c r="M25" s="934"/>
      <c r="N25" s="160" t="s">
        <v>2077</v>
      </c>
      <c r="O25" s="160"/>
      <c r="P25" s="253"/>
      <c r="Q25" s="307"/>
      <c r="R25" s="937" t="str">
        <f>IF($W$18="X",R12,"")</f>
        <v/>
      </c>
      <c r="S25" s="937"/>
      <c r="T25" s="937"/>
      <c r="U25" s="937"/>
      <c r="V25" s="937"/>
      <c r="W25" s="937"/>
      <c r="X25" s="937"/>
      <c r="Y25" s="937"/>
      <c r="Z25" s="937"/>
      <c r="AA25" s="937"/>
      <c r="AB25" s="937"/>
      <c r="AC25" s="937"/>
      <c r="AD25" s="937"/>
      <c r="AE25" s="937"/>
      <c r="AF25" s="937"/>
      <c r="AG25" s="937"/>
      <c r="AH25" s="937"/>
      <c r="AI25" s="93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98" t="s">
        <v>2027</v>
      </c>
      <c r="D26" s="898"/>
      <c r="E26" s="898"/>
      <c r="F26" s="898"/>
      <c r="G26" s="898"/>
      <c r="H26" s="898"/>
      <c r="I26" s="898"/>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2028</v>
      </c>
      <c r="D28" s="160"/>
      <c r="E28" s="160"/>
      <c r="F28" s="160"/>
      <c r="G28" s="160"/>
      <c r="H28" s="160"/>
      <c r="I28" s="257"/>
      <c r="J28" s="257"/>
      <c r="K28" s="257"/>
      <c r="L28" s="257"/>
      <c r="M28" s="257"/>
      <c r="N28" s="257"/>
      <c r="O28" s="257"/>
      <c r="P28" s="257"/>
      <c r="Q28" s="257"/>
      <c r="R28" s="257"/>
      <c r="S28" s="127"/>
      <c r="T28" s="127"/>
      <c r="U28" s="127"/>
      <c r="V28" s="127"/>
      <c r="W28" s="420"/>
      <c r="X28" s="247" t="s">
        <v>197</v>
      </c>
      <c r="Y28" s="247"/>
      <c r="Z28" s="420"/>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2029</v>
      </c>
      <c r="D29" s="160"/>
      <c r="E29" s="160"/>
      <c r="F29" s="160"/>
      <c r="G29" s="160"/>
      <c r="H29" s="160"/>
      <c r="I29" s="257"/>
      <c r="J29" s="257"/>
      <c r="K29" s="257"/>
      <c r="L29" s="257"/>
      <c r="M29" s="257"/>
      <c r="N29" s="257"/>
      <c r="O29" s="257"/>
      <c r="P29" s="257"/>
      <c r="Q29" s="257"/>
      <c r="R29" s="257"/>
      <c r="S29" s="127"/>
      <c r="T29" s="127"/>
      <c r="U29" s="127"/>
      <c r="V29" s="127"/>
      <c r="W29" s="420"/>
      <c r="X29" s="247" t="s">
        <v>197</v>
      </c>
      <c r="Y29" s="247"/>
      <c r="Z29" s="420"/>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2032</v>
      </c>
      <c r="D30" s="160"/>
      <c r="E30" s="160"/>
      <c r="F30" s="160"/>
      <c r="G30" s="160"/>
      <c r="H30" s="160"/>
      <c r="I30" s="257"/>
      <c r="J30" s="257"/>
      <c r="K30" s="257"/>
      <c r="L30" s="257"/>
      <c r="M30" s="257"/>
      <c r="N30" s="257"/>
      <c r="O30" s="257"/>
      <c r="P30" s="257"/>
      <c r="Q30" s="257"/>
      <c r="R30" s="257"/>
      <c r="S30" s="257"/>
      <c r="T30" s="257"/>
      <c r="U30" s="257"/>
      <c r="V30" s="127"/>
      <c r="W30" s="420"/>
      <c r="X30" s="247" t="s">
        <v>197</v>
      </c>
      <c r="Y30" s="247"/>
      <c r="Z30" s="420"/>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2031</v>
      </c>
      <c r="D31" s="160"/>
      <c r="E31" s="160"/>
      <c r="F31" s="160"/>
      <c r="G31" s="160"/>
      <c r="H31" s="160"/>
      <c r="I31" s="257"/>
      <c r="J31" s="257"/>
      <c r="K31" s="257"/>
      <c r="L31" s="257"/>
      <c r="M31" s="257"/>
      <c r="N31" s="257"/>
      <c r="O31" s="257"/>
      <c r="P31" s="257"/>
      <c r="Q31" s="257"/>
      <c r="R31" s="257"/>
      <c r="S31" s="257"/>
      <c r="T31" s="257"/>
      <c r="U31" s="257"/>
      <c r="V31" s="127"/>
      <c r="W31" s="420"/>
      <c r="X31" s="247" t="s">
        <v>197</v>
      </c>
      <c r="Y31" s="247"/>
      <c r="Z31" s="420"/>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53" t="s">
        <v>1190</v>
      </c>
      <c r="D33" s="854"/>
      <c r="E33" s="854"/>
      <c r="F33" s="854"/>
      <c r="G33" s="854"/>
      <c r="H33" s="854"/>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5"/>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20"/>
      <c r="I34" s="247" t="s">
        <v>305</v>
      </c>
      <c r="J34" s="132"/>
      <c r="K34" s="247"/>
      <c r="L34" s="247"/>
      <c r="M34" s="247"/>
      <c r="N34" s="258" t="s">
        <v>306</v>
      </c>
      <c r="O34" s="420"/>
      <c r="P34" s="247" t="s">
        <v>307</v>
      </c>
      <c r="Q34" s="247"/>
      <c r="R34" s="247"/>
      <c r="S34" s="247"/>
      <c r="T34" s="247"/>
      <c r="U34" s="127"/>
      <c r="V34" s="420"/>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1912</v>
      </c>
      <c r="D35" s="160"/>
      <c r="E35" s="160"/>
      <c r="F35" s="160"/>
      <c r="G35" s="939"/>
      <c r="H35" s="939"/>
      <c r="I35" s="939"/>
      <c r="J35" s="939"/>
      <c r="K35" s="939"/>
      <c r="L35" s="939"/>
      <c r="M35" s="939"/>
      <c r="N35" s="939"/>
      <c r="O35" s="939"/>
      <c r="P35" s="939"/>
      <c r="Q35" s="939"/>
      <c r="R35" s="939"/>
      <c r="S35" s="939"/>
      <c r="T35" s="939"/>
      <c r="U35" s="939"/>
      <c r="V35" s="939"/>
      <c r="W35" s="939"/>
      <c r="X35" s="939"/>
      <c r="Y35" s="939"/>
      <c r="Z35" s="939"/>
      <c r="AA35" s="939"/>
      <c r="AB35" s="939"/>
      <c r="AC35" s="247" t="s">
        <v>297</v>
      </c>
      <c r="AD35" s="939"/>
      <c r="AE35" s="939"/>
      <c r="AF35" s="939"/>
      <c r="AG35" s="939"/>
      <c r="AH35" s="939"/>
      <c r="AI35" s="939"/>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1910</v>
      </c>
      <c r="D36" s="160"/>
      <c r="E36" s="160"/>
      <c r="F36" s="160"/>
      <c r="G36" s="160"/>
      <c r="H36" s="939"/>
      <c r="I36" s="939"/>
      <c r="J36" s="939"/>
      <c r="K36" s="939"/>
      <c r="L36" s="939"/>
      <c r="M36" s="939"/>
      <c r="N36" s="939"/>
      <c r="O36" s="939"/>
      <c r="P36" s="939"/>
      <c r="Q36" s="939"/>
      <c r="R36" s="939"/>
      <c r="S36" s="939"/>
      <c r="T36" s="160"/>
      <c r="U36" s="247"/>
      <c r="V36" s="249" t="s">
        <v>298</v>
      </c>
      <c r="W36" s="939"/>
      <c r="X36" s="939"/>
      <c r="Y36" s="939"/>
      <c r="Z36" s="939"/>
      <c r="AA36" s="939"/>
      <c r="AB36" s="939"/>
      <c r="AC36" s="939"/>
      <c r="AD36" s="939"/>
      <c r="AE36" s="939"/>
      <c r="AF36" s="939"/>
      <c r="AG36" s="939"/>
      <c r="AH36" s="939"/>
      <c r="AI36" s="939"/>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879"/>
      <c r="H37" s="879"/>
      <c r="I37" s="879"/>
      <c r="J37" s="280"/>
      <c r="K37" s="251" t="s">
        <v>300</v>
      </c>
      <c r="L37" s="953"/>
      <c r="M37" s="953"/>
      <c r="N37" s="953"/>
      <c r="O37" s="953"/>
      <c r="P37" s="953"/>
      <c r="Q37" s="290"/>
      <c r="R37" s="291"/>
      <c r="S37" s="160"/>
      <c r="T37" s="160"/>
      <c r="U37" s="249" t="s">
        <v>1741</v>
      </c>
      <c r="V37" s="939"/>
      <c r="W37" s="939"/>
      <c r="X37" s="939"/>
      <c r="Y37" s="939"/>
      <c r="Z37" s="939"/>
      <c r="AA37" s="939"/>
      <c r="AB37" s="939"/>
      <c r="AC37" s="939"/>
      <c r="AD37" s="247" t="s">
        <v>301</v>
      </c>
      <c r="AE37" s="943"/>
      <c r="AF37" s="943"/>
      <c r="AG37" s="943"/>
      <c r="AH37" s="943"/>
      <c r="AI37" s="943"/>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98" t="s">
        <v>1742</v>
      </c>
      <c r="D38" s="898"/>
      <c r="E38" s="898"/>
      <c r="F38" s="898"/>
      <c r="G38" s="939"/>
      <c r="H38" s="939"/>
      <c r="I38" s="939"/>
      <c r="J38" s="939"/>
      <c r="K38" s="939"/>
      <c r="L38" s="939"/>
      <c r="M38" s="939"/>
      <c r="N38" s="939"/>
      <c r="O38" s="987" t="s">
        <v>2078</v>
      </c>
      <c r="P38" s="987"/>
      <c r="Q38" s="987"/>
      <c r="R38" s="900"/>
      <c r="S38" s="900"/>
      <c r="T38" s="900"/>
      <c r="U38" s="900"/>
      <c r="V38" s="900"/>
      <c r="W38" s="900"/>
      <c r="X38" s="900"/>
      <c r="Y38" s="900"/>
      <c r="Z38" s="900"/>
      <c r="AA38" s="900"/>
      <c r="AB38" s="900"/>
      <c r="AC38" s="900"/>
      <c r="AD38" s="900"/>
      <c r="AE38" s="900"/>
      <c r="AF38" s="900"/>
      <c r="AG38" s="900"/>
      <c r="AH38" s="900"/>
      <c r="AI38" s="900"/>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53" t="s">
        <v>1904</v>
      </c>
      <c r="D40" s="854"/>
      <c r="E40" s="854"/>
      <c r="F40" s="854"/>
      <c r="G40" s="854"/>
      <c r="H40" s="854"/>
      <c r="I40" s="854"/>
      <c r="J40" s="854"/>
      <c r="K40" s="854"/>
      <c r="L40" s="854"/>
      <c r="M40" s="854"/>
      <c r="N40" s="854"/>
      <c r="O40" s="854"/>
      <c r="P40" s="854"/>
      <c r="Q40" s="854"/>
      <c r="R40" s="854"/>
      <c r="S40" s="854"/>
      <c r="T40" s="854"/>
      <c r="U40" s="854"/>
      <c r="V40" s="854"/>
      <c r="W40" s="854"/>
      <c r="X40" s="854"/>
      <c r="Y40" s="854"/>
      <c r="Z40" s="854"/>
      <c r="AA40" s="854"/>
      <c r="AB40" s="854"/>
      <c r="AC40" s="854"/>
      <c r="AD40" s="854"/>
      <c r="AE40" s="854"/>
      <c r="AF40" s="854"/>
      <c r="AG40" s="854"/>
      <c r="AH40" s="854"/>
      <c r="AI40" s="855"/>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954" t="s">
        <v>1154</v>
      </c>
      <c r="D42" s="954"/>
      <c r="E42" s="954"/>
      <c r="F42" s="954"/>
      <c r="G42" s="954"/>
      <c r="H42" s="935" t="s">
        <v>2084</v>
      </c>
      <c r="I42" s="935"/>
      <c r="J42" s="935"/>
      <c r="K42" s="935"/>
      <c r="L42" s="935"/>
      <c r="M42" s="935"/>
      <c r="N42" s="935"/>
      <c r="O42" s="935"/>
      <c r="P42" s="935"/>
      <c r="Q42" s="935"/>
      <c r="R42" s="935"/>
      <c r="S42" s="935"/>
      <c r="T42" s="935"/>
      <c r="U42" s="935"/>
      <c r="V42" s="935"/>
      <c r="W42" s="954" t="s">
        <v>151</v>
      </c>
      <c r="X42" s="954"/>
      <c r="Y42" s="954"/>
      <c r="Z42" s="954"/>
      <c r="AA42" s="954"/>
      <c r="AB42" s="954" t="s">
        <v>161</v>
      </c>
      <c r="AC42" s="954"/>
      <c r="AD42" s="954"/>
      <c r="AE42" s="954"/>
      <c r="AF42" s="954"/>
      <c r="AG42" s="954" t="s">
        <v>156</v>
      </c>
      <c r="AH42" s="954"/>
      <c r="AI42" s="954"/>
      <c r="AJ42" s="262"/>
      <c r="AL42" s="931"/>
      <c r="AM42" s="931"/>
      <c r="AN42" s="931"/>
      <c r="AO42" s="931"/>
      <c r="AP42" s="931"/>
      <c r="AQ42" s="931"/>
      <c r="AR42" s="931"/>
      <c r="AS42" s="931"/>
      <c r="AT42" s="931"/>
      <c r="AU42" s="931"/>
      <c r="AV42" s="931"/>
      <c r="AW42" s="931"/>
      <c r="AX42" s="931"/>
      <c r="AY42" s="931"/>
      <c r="AZ42" s="931"/>
      <c r="BA42" s="931"/>
      <c r="BB42" s="931"/>
      <c r="BC42" s="240"/>
      <c r="BD42" s="240"/>
      <c r="BE42" s="240"/>
      <c r="BF42" s="248"/>
      <c r="BH42" s="248"/>
    </row>
    <row r="43" spans="2:111" s="240" customFormat="1" ht="20.100000000000001" customHeight="1" x14ac:dyDescent="0.25">
      <c r="B43" s="263"/>
      <c r="C43" s="955" t="str">
        <f>IF('TELA 3'!C8="","",'TELA 3'!C8)</f>
        <v/>
      </c>
      <c r="D43" s="955"/>
      <c r="E43" s="955"/>
      <c r="F43" s="955"/>
      <c r="G43" s="955"/>
      <c r="H43" s="940"/>
      <c r="I43" s="940"/>
      <c r="J43" s="940"/>
      <c r="K43" s="940"/>
      <c r="L43" s="940"/>
      <c r="M43" s="940"/>
      <c r="N43" s="940"/>
      <c r="O43" s="940"/>
      <c r="P43" s="940"/>
      <c r="Q43" s="940"/>
      <c r="R43" s="940"/>
      <c r="S43" s="940"/>
      <c r="T43" s="940"/>
      <c r="U43" s="940"/>
      <c r="V43" s="940"/>
      <c r="W43" s="921" t="str">
        <f>'TELA 3'!T$8</f>
        <v>-</v>
      </c>
      <c r="X43" s="921"/>
      <c r="Y43" s="921"/>
      <c r="Z43" s="921"/>
      <c r="AA43" s="921"/>
      <c r="AB43" s="974" t="str">
        <f>IF('TELA 3'!Y$8="","",'TELA 3'!Y$8)</f>
        <v/>
      </c>
      <c r="AC43" s="974"/>
      <c r="AD43" s="974"/>
      <c r="AE43" s="974"/>
      <c r="AF43" s="974"/>
      <c r="AG43" s="921" t="str">
        <f>'TELA 3'!$AC$8</f>
        <v>-</v>
      </c>
      <c r="AH43" s="921"/>
      <c r="AI43" s="921"/>
      <c r="AJ43" s="264"/>
      <c r="AL43" s="931"/>
      <c r="AM43" s="931"/>
      <c r="AN43" s="931"/>
      <c r="AO43" s="931"/>
      <c r="AP43" s="931"/>
      <c r="AQ43" s="931"/>
      <c r="AR43" s="931"/>
      <c r="AS43" s="931"/>
      <c r="AT43" s="931"/>
      <c r="AU43" s="931"/>
      <c r="AV43" s="931"/>
      <c r="AW43" s="931"/>
      <c r="AX43" s="931"/>
      <c r="AY43" s="931"/>
      <c r="AZ43" s="931"/>
      <c r="BA43" s="931"/>
      <c r="BB43" s="931"/>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955"/>
      <c r="D44" s="955"/>
      <c r="E44" s="955"/>
      <c r="F44" s="955"/>
      <c r="G44" s="955"/>
      <c r="H44" s="940"/>
      <c r="I44" s="940"/>
      <c r="J44" s="940"/>
      <c r="K44" s="940"/>
      <c r="L44" s="940"/>
      <c r="M44" s="940"/>
      <c r="N44" s="940"/>
      <c r="O44" s="940"/>
      <c r="P44" s="940"/>
      <c r="Q44" s="940"/>
      <c r="R44" s="940"/>
      <c r="S44" s="940"/>
      <c r="T44" s="940"/>
      <c r="U44" s="940"/>
      <c r="V44" s="940"/>
      <c r="W44" s="921" t="str">
        <f>'TELA 3'!$T$9</f>
        <v>-</v>
      </c>
      <c r="X44" s="921"/>
      <c r="Y44" s="921"/>
      <c r="Z44" s="921"/>
      <c r="AA44" s="921"/>
      <c r="AB44" s="974" t="str">
        <f>IF('TELA 3'!$Y$9="","",'TELA 3'!$Y$9)</f>
        <v/>
      </c>
      <c r="AC44" s="974"/>
      <c r="AD44" s="974"/>
      <c r="AE44" s="974"/>
      <c r="AF44" s="974"/>
      <c r="AG44" s="921" t="str">
        <f>'TELA 3'!$AC$9</f>
        <v>-</v>
      </c>
      <c r="AH44" s="921"/>
      <c r="AI44" s="921"/>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955" t="str">
        <f>IF('TELA 3'!C10="","",'TELA 3'!C10)</f>
        <v/>
      </c>
      <c r="D45" s="955"/>
      <c r="E45" s="955"/>
      <c r="F45" s="955"/>
      <c r="G45" s="955"/>
      <c r="H45" s="940"/>
      <c r="I45" s="940"/>
      <c r="J45" s="940"/>
      <c r="K45" s="940"/>
      <c r="L45" s="940"/>
      <c r="M45" s="940"/>
      <c r="N45" s="940"/>
      <c r="O45" s="940"/>
      <c r="P45" s="940"/>
      <c r="Q45" s="940"/>
      <c r="R45" s="940"/>
      <c r="S45" s="940"/>
      <c r="T45" s="940"/>
      <c r="U45" s="940"/>
      <c r="V45" s="940"/>
      <c r="W45" s="921" t="str">
        <f>'TELA 3'!T10</f>
        <v>-</v>
      </c>
      <c r="X45" s="921"/>
      <c r="Y45" s="921"/>
      <c r="Z45" s="921"/>
      <c r="AA45" s="921"/>
      <c r="AB45" s="974" t="str">
        <f>IF('TELA 3'!Y10="","",'TELA 3'!Y10)</f>
        <v/>
      </c>
      <c r="AC45" s="974"/>
      <c r="AD45" s="974"/>
      <c r="AE45" s="974"/>
      <c r="AF45" s="974"/>
      <c r="AG45" s="921" t="str">
        <f>'TELA 3'!AC10</f>
        <v>-</v>
      </c>
      <c r="AH45" s="921"/>
      <c r="AI45" s="921"/>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955"/>
      <c r="D46" s="955"/>
      <c r="E46" s="955"/>
      <c r="F46" s="955"/>
      <c r="G46" s="955"/>
      <c r="H46" s="940"/>
      <c r="I46" s="940"/>
      <c r="J46" s="940"/>
      <c r="K46" s="940"/>
      <c r="L46" s="940"/>
      <c r="M46" s="940"/>
      <c r="N46" s="940"/>
      <c r="O46" s="940"/>
      <c r="P46" s="940"/>
      <c r="Q46" s="940"/>
      <c r="R46" s="940"/>
      <c r="S46" s="940"/>
      <c r="T46" s="940"/>
      <c r="U46" s="940"/>
      <c r="V46" s="940"/>
      <c r="W46" s="921" t="str">
        <f>'TELA 3'!T11</f>
        <v>-</v>
      </c>
      <c r="X46" s="921"/>
      <c r="Y46" s="921"/>
      <c r="Z46" s="921"/>
      <c r="AA46" s="921"/>
      <c r="AB46" s="974" t="str">
        <f>IF('TELA 3'!Y11="","",'TELA 3'!Y11)</f>
        <v/>
      </c>
      <c r="AC46" s="974"/>
      <c r="AD46" s="974"/>
      <c r="AE46" s="974"/>
      <c r="AF46" s="974"/>
      <c r="AG46" s="921" t="str">
        <f>'TELA 3'!AC11</f>
        <v>-</v>
      </c>
      <c r="AH46" s="921"/>
      <c r="AI46" s="921"/>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955" t="str">
        <f>IF('TELA 3'!C12="","",'TELA 3'!C12)</f>
        <v/>
      </c>
      <c r="D47" s="955"/>
      <c r="E47" s="955"/>
      <c r="F47" s="955"/>
      <c r="G47" s="955"/>
      <c r="H47" s="940"/>
      <c r="I47" s="940"/>
      <c r="J47" s="940"/>
      <c r="K47" s="940"/>
      <c r="L47" s="940"/>
      <c r="M47" s="940"/>
      <c r="N47" s="940"/>
      <c r="O47" s="940"/>
      <c r="P47" s="940"/>
      <c r="Q47" s="940"/>
      <c r="R47" s="940"/>
      <c r="S47" s="940"/>
      <c r="T47" s="940"/>
      <c r="U47" s="940"/>
      <c r="V47" s="940"/>
      <c r="W47" s="921" t="str">
        <f>'TELA 3'!T12</f>
        <v>-</v>
      </c>
      <c r="X47" s="921"/>
      <c r="Y47" s="921"/>
      <c r="Z47" s="921"/>
      <c r="AA47" s="921"/>
      <c r="AB47" s="974" t="str">
        <f>IF('TELA 3'!Y12="","",'TELA 3'!Y12)</f>
        <v/>
      </c>
      <c r="AC47" s="974"/>
      <c r="AD47" s="974"/>
      <c r="AE47" s="974"/>
      <c r="AF47" s="974"/>
      <c r="AG47" s="921" t="str">
        <f>'TELA 3'!AC12</f>
        <v>-</v>
      </c>
      <c r="AH47" s="921"/>
      <c r="AI47" s="921"/>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955"/>
      <c r="D48" s="955"/>
      <c r="E48" s="955"/>
      <c r="F48" s="955"/>
      <c r="G48" s="955"/>
      <c r="H48" s="940"/>
      <c r="I48" s="940"/>
      <c r="J48" s="940"/>
      <c r="K48" s="940"/>
      <c r="L48" s="940"/>
      <c r="M48" s="940"/>
      <c r="N48" s="940"/>
      <c r="O48" s="940"/>
      <c r="P48" s="940"/>
      <c r="Q48" s="940"/>
      <c r="R48" s="940"/>
      <c r="S48" s="940"/>
      <c r="T48" s="940"/>
      <c r="U48" s="940"/>
      <c r="V48" s="940"/>
      <c r="W48" s="921" t="str">
        <f>'TELA 3'!T13</f>
        <v>-</v>
      </c>
      <c r="X48" s="921"/>
      <c r="Y48" s="921"/>
      <c r="Z48" s="921"/>
      <c r="AA48" s="921"/>
      <c r="AB48" s="974" t="str">
        <f>IF('TELA 3'!Y13="","",'TELA 3'!Y13)</f>
        <v/>
      </c>
      <c r="AC48" s="974"/>
      <c r="AD48" s="974"/>
      <c r="AE48" s="974"/>
      <c r="AF48" s="974"/>
      <c r="AG48" s="921" t="str">
        <f>'TELA 3'!AC13</f>
        <v>-</v>
      </c>
      <c r="AH48" s="921"/>
      <c r="AI48" s="921"/>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955" t="str">
        <f>IF('TELA 3'!C14="","",'TELA 3'!C14)</f>
        <v/>
      </c>
      <c r="D49" s="955"/>
      <c r="E49" s="955"/>
      <c r="F49" s="955"/>
      <c r="G49" s="955"/>
      <c r="H49" s="940"/>
      <c r="I49" s="940"/>
      <c r="J49" s="940"/>
      <c r="K49" s="940"/>
      <c r="L49" s="940"/>
      <c r="M49" s="940"/>
      <c r="N49" s="940"/>
      <c r="O49" s="940"/>
      <c r="P49" s="940"/>
      <c r="Q49" s="940"/>
      <c r="R49" s="940"/>
      <c r="S49" s="940"/>
      <c r="T49" s="940"/>
      <c r="U49" s="940"/>
      <c r="V49" s="940"/>
      <c r="W49" s="921" t="str">
        <f>'TELA 3'!T14</f>
        <v>-</v>
      </c>
      <c r="X49" s="921"/>
      <c r="Y49" s="921"/>
      <c r="Z49" s="921"/>
      <c r="AA49" s="921"/>
      <c r="AB49" s="974" t="str">
        <f>IF('TELA 3'!Y14="","",'TELA 3'!Y14)</f>
        <v/>
      </c>
      <c r="AC49" s="974"/>
      <c r="AD49" s="974"/>
      <c r="AE49" s="974"/>
      <c r="AF49" s="974"/>
      <c r="AG49" s="921" t="str">
        <f>'TELA 3'!AC14</f>
        <v>-</v>
      </c>
      <c r="AH49" s="921"/>
      <c r="AI49" s="921"/>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955"/>
      <c r="D50" s="955"/>
      <c r="E50" s="955"/>
      <c r="F50" s="955"/>
      <c r="G50" s="955"/>
      <c r="H50" s="940"/>
      <c r="I50" s="940"/>
      <c r="J50" s="940"/>
      <c r="K50" s="940"/>
      <c r="L50" s="940"/>
      <c r="M50" s="940"/>
      <c r="N50" s="940"/>
      <c r="O50" s="940"/>
      <c r="P50" s="940"/>
      <c r="Q50" s="940"/>
      <c r="R50" s="940"/>
      <c r="S50" s="940"/>
      <c r="T50" s="940"/>
      <c r="U50" s="940"/>
      <c r="V50" s="940"/>
      <c r="W50" s="921" t="str">
        <f>'TELA 3'!T15</f>
        <v>-</v>
      </c>
      <c r="X50" s="921"/>
      <c r="Y50" s="921"/>
      <c r="Z50" s="921"/>
      <c r="AA50" s="921"/>
      <c r="AB50" s="974" t="str">
        <f>IF('TELA 3'!Y15="","",'TELA 3'!Y15)</f>
        <v/>
      </c>
      <c r="AC50" s="974"/>
      <c r="AD50" s="974"/>
      <c r="AE50" s="974"/>
      <c r="AF50" s="974"/>
      <c r="AG50" s="921" t="str">
        <f>'TELA 3'!AC15</f>
        <v>-</v>
      </c>
      <c r="AH50" s="921"/>
      <c r="AI50" s="921"/>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955" t="str">
        <f>IF('TELA 3'!C16="","",'TELA 3'!C16)</f>
        <v/>
      </c>
      <c r="D51" s="955"/>
      <c r="E51" s="955"/>
      <c r="F51" s="955"/>
      <c r="G51" s="955"/>
      <c r="H51" s="940"/>
      <c r="I51" s="940"/>
      <c r="J51" s="940"/>
      <c r="K51" s="940"/>
      <c r="L51" s="940"/>
      <c r="M51" s="940"/>
      <c r="N51" s="940"/>
      <c r="O51" s="940"/>
      <c r="P51" s="940"/>
      <c r="Q51" s="940"/>
      <c r="R51" s="940"/>
      <c r="S51" s="940"/>
      <c r="T51" s="940"/>
      <c r="U51" s="940"/>
      <c r="V51" s="940"/>
      <c r="W51" s="921" t="str">
        <f>'TELA 3'!T16</f>
        <v>-</v>
      </c>
      <c r="X51" s="921"/>
      <c r="Y51" s="921"/>
      <c r="Z51" s="921"/>
      <c r="AA51" s="921"/>
      <c r="AB51" s="974" t="str">
        <f>IF('TELA 3'!Y16="","",'TELA 3'!Y16)</f>
        <v/>
      </c>
      <c r="AC51" s="974"/>
      <c r="AD51" s="974"/>
      <c r="AE51" s="974"/>
      <c r="AF51" s="974"/>
      <c r="AG51" s="921" t="str">
        <f>'TELA 3'!AC16</f>
        <v>-</v>
      </c>
      <c r="AH51" s="921"/>
      <c r="AI51" s="921"/>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955"/>
      <c r="D52" s="955"/>
      <c r="E52" s="955"/>
      <c r="F52" s="955"/>
      <c r="G52" s="955"/>
      <c r="H52" s="940"/>
      <c r="I52" s="940"/>
      <c r="J52" s="940"/>
      <c r="K52" s="940"/>
      <c r="L52" s="940"/>
      <c r="M52" s="940"/>
      <c r="N52" s="940"/>
      <c r="O52" s="940"/>
      <c r="P52" s="940"/>
      <c r="Q52" s="940"/>
      <c r="R52" s="940"/>
      <c r="S52" s="940"/>
      <c r="T52" s="940"/>
      <c r="U52" s="940"/>
      <c r="V52" s="940"/>
      <c r="W52" s="921" t="str">
        <f>'TELA 3'!T17</f>
        <v>-</v>
      </c>
      <c r="X52" s="921"/>
      <c r="Y52" s="921"/>
      <c r="Z52" s="921"/>
      <c r="AA52" s="921"/>
      <c r="AB52" s="974" t="str">
        <f>IF('TELA 3'!Y17="","",'TELA 3'!Y17)</f>
        <v/>
      </c>
      <c r="AC52" s="974"/>
      <c r="AD52" s="974"/>
      <c r="AE52" s="974"/>
      <c r="AF52" s="974"/>
      <c r="AG52" s="921" t="str">
        <f>'TELA 3'!AC17</f>
        <v>-</v>
      </c>
      <c r="AH52" s="921"/>
      <c r="AI52" s="921"/>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94" t="s">
        <v>2132</v>
      </c>
      <c r="D54" s="265"/>
      <c r="E54" s="265"/>
      <c r="F54" s="265"/>
      <c r="G54" s="265"/>
      <c r="H54" s="266"/>
      <c r="I54" s="266"/>
      <c r="J54" s="266"/>
      <c r="K54" s="266"/>
      <c r="L54" s="266"/>
      <c r="M54" s="266"/>
      <c r="N54" s="266"/>
      <c r="O54" s="266"/>
      <c r="P54" s="266"/>
      <c r="Q54" s="266"/>
      <c r="R54" s="266"/>
      <c r="S54" s="266"/>
      <c r="T54" s="266"/>
      <c r="U54" s="266"/>
      <c r="V54" s="265"/>
      <c r="W54" s="420"/>
      <c r="X54" s="247" t="s">
        <v>196</v>
      </c>
      <c r="Y54" s="247"/>
      <c r="Z54" s="420"/>
      <c r="AA54" s="983" t="s">
        <v>2254</v>
      </c>
      <c r="AB54" s="984"/>
      <c r="AC54" s="984"/>
      <c r="AD54" s="984"/>
      <c r="AE54" s="984"/>
      <c r="AF54" s="984"/>
      <c r="AG54" s="984"/>
      <c r="AH54" s="984"/>
      <c r="AI54" s="984"/>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998" t="s">
        <v>1744</v>
      </c>
      <c r="D56" s="998"/>
      <c r="E56" s="998"/>
      <c r="F56" s="998"/>
      <c r="G56" s="998"/>
      <c r="H56" s="998"/>
      <c r="I56" s="998"/>
      <c r="J56" s="998"/>
      <c r="K56" s="998"/>
      <c r="L56" s="998"/>
      <c r="M56" s="998"/>
      <c r="N56" s="998"/>
      <c r="O56" s="998"/>
      <c r="P56" s="998"/>
      <c r="Q56" s="998"/>
      <c r="R56" s="998"/>
      <c r="S56" s="998"/>
      <c r="T56" s="998"/>
      <c r="U56" s="998"/>
      <c r="V56" s="999" t="str">
        <f>'TELA 3'!N19</f>
        <v/>
      </c>
      <c r="W56" s="1000"/>
      <c r="X56" s="1000"/>
      <c r="Y56" s="1000"/>
      <c r="Z56" s="1000"/>
      <c r="AA56" s="1000"/>
      <c r="AB56" s="1000"/>
      <c r="AC56" s="1000"/>
      <c r="AD56" s="1000"/>
      <c r="AE56" s="1000"/>
      <c r="AF56" s="1000"/>
      <c r="AG56" s="1000"/>
      <c r="AH56" s="1000"/>
      <c r="AI56" s="1001"/>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5.0999999999999996"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857" t="s">
        <v>2264</v>
      </c>
      <c r="D58" s="857"/>
      <c r="E58" s="857"/>
      <c r="F58" s="857"/>
      <c r="G58" s="857"/>
      <c r="H58" s="857"/>
      <c r="I58" s="857"/>
      <c r="J58" s="857"/>
      <c r="K58" s="857"/>
      <c r="L58" s="857"/>
      <c r="M58" s="857"/>
      <c r="N58" s="857"/>
      <c r="O58" s="857"/>
      <c r="P58" s="857"/>
      <c r="Q58" s="857"/>
      <c r="R58" s="857"/>
      <c r="S58" s="857"/>
      <c r="T58" s="857"/>
      <c r="U58" s="857"/>
      <c r="V58" s="857"/>
      <c r="W58" s="857"/>
      <c r="X58" s="857"/>
      <c r="Y58" s="857"/>
      <c r="Z58" s="857"/>
      <c r="AA58" s="857"/>
      <c r="AB58" s="857"/>
      <c r="AC58" s="857"/>
      <c r="AD58" s="857"/>
      <c r="AE58" s="857"/>
      <c r="AF58" s="857"/>
      <c r="AG58" s="857"/>
      <c r="AH58" s="857"/>
      <c r="AI58" s="857"/>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861" t="s">
        <v>2193</v>
      </c>
      <c r="D59" s="861"/>
      <c r="E59" s="861"/>
      <c r="F59" s="861"/>
      <c r="G59" s="861"/>
      <c r="H59" s="861"/>
      <c r="I59" s="861"/>
      <c r="J59" s="859"/>
      <c r="K59" s="859"/>
      <c r="L59" s="859"/>
      <c r="M59" s="859"/>
      <c r="N59" s="859"/>
      <c r="O59" s="859"/>
      <c r="P59" s="859"/>
      <c r="Q59" s="859"/>
      <c r="R59" s="859"/>
      <c r="S59" s="859"/>
      <c r="T59" s="859"/>
      <c r="U59" s="859"/>
      <c r="V59" s="859"/>
      <c r="W59" s="859"/>
      <c r="X59" s="859"/>
      <c r="Y59" s="859"/>
      <c r="Z59" s="859"/>
      <c r="AA59" s="859"/>
      <c r="AB59" s="859"/>
      <c r="AC59" s="859"/>
      <c r="AD59" s="859"/>
      <c r="AE59" s="859"/>
      <c r="AF59" s="859"/>
      <c r="AG59" s="859"/>
      <c r="AH59" s="859"/>
      <c r="AI59" s="859"/>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861" t="s">
        <v>2208</v>
      </c>
      <c r="D60" s="861"/>
      <c r="E60" s="861"/>
      <c r="F60" s="861"/>
      <c r="G60" s="861"/>
      <c r="H60" s="861"/>
      <c r="I60" s="861"/>
      <c r="J60" s="861"/>
      <c r="K60" s="861"/>
      <c r="L60" s="861"/>
      <c r="M60" s="861"/>
      <c r="N60" s="861"/>
      <c r="O60" s="910"/>
      <c r="P60" s="910"/>
      <c r="Q60" s="910"/>
      <c r="R60" s="910"/>
      <c r="S60" s="910"/>
      <c r="T60" s="910"/>
      <c r="U60" s="910"/>
      <c r="V60" s="910"/>
      <c r="W60" s="910"/>
      <c r="X60" s="910"/>
      <c r="Y60" s="910"/>
      <c r="Z60" s="910"/>
      <c r="AA60" s="910"/>
      <c r="AB60" s="910"/>
      <c r="AC60" s="910"/>
      <c r="AD60" s="910"/>
      <c r="AE60" s="910"/>
      <c r="AF60" s="910"/>
      <c r="AG60" s="910"/>
      <c r="AH60" s="910"/>
      <c r="AI60" s="910"/>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856"/>
      <c r="D61" s="856"/>
      <c r="E61" s="856"/>
      <c r="F61" s="856"/>
      <c r="G61" s="856"/>
      <c r="H61" s="856"/>
      <c r="I61" s="856"/>
      <c r="J61" s="856"/>
      <c r="K61" s="856"/>
      <c r="L61" s="856"/>
      <c r="M61" s="856"/>
      <c r="N61" s="856"/>
      <c r="O61" s="856"/>
      <c r="P61" s="856"/>
      <c r="Q61" s="856"/>
      <c r="R61" s="856"/>
      <c r="S61" s="856"/>
      <c r="T61" s="856"/>
      <c r="U61" s="856"/>
      <c r="V61" s="856"/>
      <c r="W61" s="856"/>
      <c r="X61" s="856"/>
      <c r="Y61" s="856"/>
      <c r="Z61" s="856"/>
      <c r="AA61" s="856"/>
      <c r="AB61" s="856"/>
      <c r="AC61" s="856"/>
      <c r="AD61" s="856"/>
      <c r="AE61" s="856"/>
      <c r="AF61" s="856"/>
      <c r="AG61" s="856"/>
      <c r="AH61" s="856"/>
      <c r="AI61" s="856"/>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2195</v>
      </c>
      <c r="D62" s="160"/>
      <c r="E62" s="160"/>
      <c r="F62" s="160"/>
      <c r="G62" s="160"/>
      <c r="H62" s="160"/>
      <c r="I62" s="257"/>
      <c r="J62" s="257"/>
      <c r="K62" s="257"/>
      <c r="L62" s="257"/>
      <c r="M62" s="257"/>
      <c r="N62" s="257"/>
      <c r="O62" s="257"/>
      <c r="P62" s="257"/>
      <c r="Q62" s="257"/>
      <c r="R62" s="257"/>
      <c r="S62" s="444"/>
      <c r="T62" s="247" t="s">
        <v>196</v>
      </c>
      <c r="U62" s="247"/>
      <c r="V62" s="444"/>
      <c r="W62" s="247" t="s">
        <v>197</v>
      </c>
      <c r="X62" s="128"/>
      <c r="Y62" s="128"/>
      <c r="Z62" s="128"/>
      <c r="AA62" s="128"/>
      <c r="AB62" s="128"/>
      <c r="AC62" s="128"/>
      <c r="AD62" s="128"/>
      <c r="AE62" s="128"/>
      <c r="AF62" s="128"/>
      <c r="AG62" s="128"/>
      <c r="AH62" s="128"/>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2200</v>
      </c>
      <c r="D63" s="160"/>
      <c r="E63" s="160"/>
      <c r="F63" s="160"/>
      <c r="G63" s="160"/>
      <c r="H63" s="160"/>
      <c r="I63" s="257"/>
      <c r="J63" s="257"/>
      <c r="K63" s="257"/>
      <c r="L63" s="257"/>
      <c r="M63" s="257"/>
      <c r="N63" s="257"/>
      <c r="O63" s="257"/>
      <c r="P63" s="257"/>
      <c r="Q63" s="257"/>
      <c r="R63" s="257"/>
      <c r="S63" s="127"/>
      <c r="T63" s="127"/>
      <c r="U63" s="127"/>
      <c r="V63" s="128"/>
      <c r="W63" s="128"/>
      <c r="X63" s="128"/>
      <c r="Y63" s="128"/>
      <c r="Z63" s="128"/>
      <c r="AA63" s="128"/>
      <c r="AB63" s="128"/>
      <c r="AC63" s="128"/>
      <c r="AD63" s="128"/>
      <c r="AE63" s="128"/>
      <c r="AF63" s="128"/>
      <c r="AG63" s="265"/>
      <c r="AH63" s="265"/>
      <c r="AI63" s="265"/>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2199</v>
      </c>
      <c r="D64" s="160"/>
      <c r="E64" s="160"/>
      <c r="F64" s="160"/>
      <c r="G64" s="440" t="s">
        <v>2183</v>
      </c>
      <c r="H64" s="160"/>
      <c r="I64" s="257"/>
      <c r="J64" s="257"/>
      <c r="K64" s="257"/>
      <c r="L64" s="257"/>
      <c r="M64" s="882"/>
      <c r="N64" s="882"/>
      <c r="O64" s="882"/>
      <c r="P64" s="882"/>
      <c r="Q64" s="882"/>
      <c r="R64" s="882"/>
      <c r="S64" s="127"/>
      <c r="T64" s="440" t="s">
        <v>2184</v>
      </c>
      <c r="U64" s="160"/>
      <c r="V64" s="257"/>
      <c r="W64" s="257"/>
      <c r="X64" s="257"/>
      <c r="Y64" s="257"/>
      <c r="Z64" s="439"/>
      <c r="AA64" s="882"/>
      <c r="AB64" s="882"/>
      <c r="AC64" s="882"/>
      <c r="AD64" s="882"/>
      <c r="AE64" s="882"/>
      <c r="AF64" s="882"/>
      <c r="AG64" s="882"/>
      <c r="AH64" s="882"/>
      <c r="AI64" s="882"/>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2373</v>
      </c>
      <c r="D65" s="160"/>
      <c r="E65" s="160"/>
      <c r="F65" s="160"/>
      <c r="G65" s="160"/>
      <c r="H65" s="160"/>
      <c r="I65" s="257"/>
      <c r="J65" s="257"/>
      <c r="K65" s="257"/>
      <c r="L65" s="257"/>
      <c r="M65" s="257"/>
      <c r="N65" s="257"/>
      <c r="O65" s="257"/>
      <c r="P65" s="257"/>
      <c r="Q65" s="257"/>
      <c r="R65" s="257"/>
      <c r="S65" s="127"/>
      <c r="T65" s="127"/>
      <c r="U65" s="127"/>
      <c r="V65" s="144"/>
      <c r="W65" s="247"/>
      <c r="X65" s="247"/>
      <c r="Y65" s="144"/>
      <c r="Z65" s="247"/>
      <c r="AA65" s="128"/>
      <c r="AB65" s="422"/>
      <c r="AC65" s="247" t="s">
        <v>196</v>
      </c>
      <c r="AD65" s="247"/>
      <c r="AE65" s="422"/>
      <c r="AF65" s="247" t="s">
        <v>197</v>
      </c>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24.75" customHeight="1" x14ac:dyDescent="0.25">
      <c r="B66" s="263"/>
      <c r="C66" s="924" t="s">
        <v>1914</v>
      </c>
      <c r="D66" s="924"/>
      <c r="E66" s="924"/>
      <c r="F66" s="924"/>
      <c r="G66" s="924"/>
      <c r="H66" s="924"/>
      <c r="I66" s="924"/>
      <c r="J66" s="924"/>
      <c r="K66" s="924"/>
      <c r="L66" s="924"/>
      <c r="M66" s="924"/>
      <c r="N66" s="924"/>
      <c r="O66" s="924"/>
      <c r="P66" s="924"/>
      <c r="Q66" s="924"/>
      <c r="R66" s="924"/>
      <c r="S66" s="924"/>
      <c r="T66" s="924"/>
      <c r="U66" s="924"/>
      <c r="V66" s="924"/>
      <c r="W66" s="924"/>
      <c r="X66" s="924"/>
      <c r="Y66" s="924"/>
      <c r="Z66" s="924"/>
      <c r="AA66" s="924"/>
      <c r="AB66" s="924"/>
      <c r="AC66" s="924"/>
      <c r="AD66" s="924"/>
      <c r="AE66" s="924"/>
      <c r="AF66" s="924"/>
      <c r="AG66" s="924"/>
      <c r="AH66" s="924"/>
      <c r="AI66" s="924"/>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5.0999999999999996" customHeight="1" x14ac:dyDescent="0.25">
      <c r="B67" s="263"/>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x14ac:dyDescent="0.25">
      <c r="B68" s="263"/>
      <c r="C68" s="936" t="s">
        <v>2198</v>
      </c>
      <c r="D68" s="936"/>
      <c r="E68" s="936"/>
      <c r="F68" s="936"/>
      <c r="G68" s="936"/>
      <c r="H68" s="936"/>
      <c r="I68" s="936"/>
      <c r="J68" s="936"/>
      <c r="K68" s="936"/>
      <c r="L68" s="936"/>
      <c r="M68" s="936"/>
      <c r="N68" s="936"/>
      <c r="O68" s="936"/>
      <c r="P68" s="936"/>
      <c r="Q68" s="936"/>
      <c r="R68" s="936"/>
      <c r="S68" s="936"/>
      <c r="T68" s="936"/>
      <c r="U68" s="936"/>
      <c r="V68" s="936"/>
      <c r="W68" s="936"/>
      <c r="X68" s="936"/>
      <c r="Y68" s="936"/>
      <c r="Z68" s="936"/>
      <c r="AA68" s="936"/>
      <c r="AB68" s="936"/>
      <c r="AC68" s="936"/>
      <c r="AD68" s="936"/>
      <c r="AE68" s="936"/>
      <c r="AF68" s="936"/>
      <c r="AG68" s="936"/>
      <c r="AH68" s="936"/>
      <c r="AI68" s="936"/>
      <c r="AJ68" s="264"/>
      <c r="AP68" s="248"/>
      <c r="AT68" s="248"/>
      <c r="AU68" s="23"/>
      <c r="AV68" s="23"/>
      <c r="AW68" s="23"/>
      <c r="AX68" s="23"/>
      <c r="AY68" s="23"/>
      <c r="AZ68" s="23"/>
      <c r="BA68" s="23"/>
      <c r="BB68" s="23"/>
      <c r="BC68" s="23"/>
    </row>
    <row r="69" spans="2:71" s="240" customFormat="1" ht="15" customHeight="1" x14ac:dyDescent="0.25">
      <c r="B69" s="263"/>
      <c r="C69" s="1023" t="s">
        <v>1150</v>
      </c>
      <c r="D69" s="1024"/>
      <c r="E69" s="1024"/>
      <c r="F69" s="1024"/>
      <c r="G69" s="1024"/>
      <c r="H69" s="1024"/>
      <c r="I69" s="1025"/>
      <c r="J69" s="1020" t="s">
        <v>1169</v>
      </c>
      <c r="K69" s="1021"/>
      <c r="L69" s="1021"/>
      <c r="M69" s="1021"/>
      <c r="N69" s="1021"/>
      <c r="O69" s="1022"/>
      <c r="P69" s="1020" t="s">
        <v>1151</v>
      </c>
      <c r="Q69" s="1021"/>
      <c r="R69" s="1021"/>
      <c r="S69" s="1021"/>
      <c r="T69" s="1021"/>
      <c r="U69" s="1021"/>
      <c r="V69" s="1021"/>
      <c r="W69" s="1021"/>
      <c r="X69" s="1022"/>
      <c r="Y69" s="1020" t="s">
        <v>1152</v>
      </c>
      <c r="Z69" s="1021"/>
      <c r="AA69" s="1021"/>
      <c r="AB69" s="1021"/>
      <c r="AC69" s="1021"/>
      <c r="AD69" s="1022"/>
      <c r="AE69" s="1017" t="s">
        <v>1153</v>
      </c>
      <c r="AF69" s="1018"/>
      <c r="AG69" s="1018"/>
      <c r="AH69" s="1018"/>
      <c r="AI69" s="1019"/>
      <c r="AJ69" s="264"/>
      <c r="AP69" s="248"/>
      <c r="AT69" s="248"/>
      <c r="AV69" s="23"/>
      <c r="AW69" s="23"/>
      <c r="AX69" s="23"/>
      <c r="AY69" s="23"/>
      <c r="AZ69" s="23"/>
      <c r="BA69" s="23"/>
      <c r="BB69" s="23"/>
      <c r="BC69" s="23"/>
    </row>
    <row r="70" spans="2:71" s="240" customFormat="1" ht="15" customHeight="1" x14ac:dyDescent="0.25">
      <c r="B70" s="263"/>
      <c r="C70" s="1014"/>
      <c r="D70" s="1015"/>
      <c r="E70" s="1015"/>
      <c r="F70" s="1015"/>
      <c r="G70" s="1015"/>
      <c r="H70" s="1015"/>
      <c r="I70" s="1016"/>
      <c r="J70" s="1014"/>
      <c r="K70" s="1015"/>
      <c r="L70" s="1015"/>
      <c r="M70" s="1015"/>
      <c r="N70" s="1015"/>
      <c r="O70" s="1016"/>
      <c r="P70" s="1014"/>
      <c r="Q70" s="1015"/>
      <c r="R70" s="1015"/>
      <c r="S70" s="1015"/>
      <c r="T70" s="1015"/>
      <c r="U70" s="1015"/>
      <c r="V70" s="1015"/>
      <c r="W70" s="1015"/>
      <c r="X70" s="1016"/>
      <c r="Y70" s="1014"/>
      <c r="Z70" s="1015"/>
      <c r="AA70" s="1015"/>
      <c r="AB70" s="1015"/>
      <c r="AC70" s="1015"/>
      <c r="AD70" s="1016"/>
      <c r="AE70" s="1011"/>
      <c r="AF70" s="1012"/>
      <c r="AG70" s="1012"/>
      <c r="AH70" s="1012"/>
      <c r="AI70" s="1013"/>
      <c r="AJ70" s="264"/>
      <c r="AP70" s="248"/>
      <c r="AT70" s="248"/>
      <c r="AV70" s="23"/>
      <c r="AW70" s="23"/>
      <c r="AX70" s="23"/>
      <c r="AY70" s="23"/>
      <c r="AZ70" s="23"/>
      <c r="BA70" s="23"/>
      <c r="BB70" s="23"/>
      <c r="BC70" s="23"/>
    </row>
    <row r="71" spans="2:71" s="240" customFormat="1" ht="15" customHeight="1" x14ac:dyDescent="0.25">
      <c r="B71" s="263"/>
      <c r="C71" s="1014"/>
      <c r="D71" s="1015"/>
      <c r="E71" s="1015"/>
      <c r="F71" s="1015"/>
      <c r="G71" s="1015"/>
      <c r="H71" s="1015"/>
      <c r="I71" s="1016"/>
      <c r="J71" s="1014"/>
      <c r="K71" s="1015"/>
      <c r="L71" s="1015"/>
      <c r="M71" s="1015"/>
      <c r="N71" s="1015"/>
      <c r="O71" s="1016"/>
      <c r="P71" s="1014"/>
      <c r="Q71" s="1015"/>
      <c r="R71" s="1015"/>
      <c r="S71" s="1015"/>
      <c r="T71" s="1015"/>
      <c r="U71" s="1015"/>
      <c r="V71" s="1015"/>
      <c r="W71" s="1015"/>
      <c r="X71" s="1016"/>
      <c r="Y71" s="1014"/>
      <c r="Z71" s="1015"/>
      <c r="AA71" s="1015"/>
      <c r="AB71" s="1015"/>
      <c r="AC71" s="1015"/>
      <c r="AD71" s="1016"/>
      <c r="AE71" s="1011"/>
      <c r="AF71" s="1012"/>
      <c r="AG71" s="1012"/>
      <c r="AH71" s="1012"/>
      <c r="AI71" s="1013"/>
      <c r="AJ71" s="264"/>
      <c r="AP71" s="248"/>
      <c r="AT71" s="248"/>
      <c r="AV71" s="23"/>
      <c r="AW71" s="23"/>
      <c r="AX71" s="23"/>
      <c r="AY71" s="23"/>
      <c r="AZ71" s="23"/>
      <c r="BA71" s="23"/>
      <c r="BB71" s="23"/>
      <c r="BC71" s="23"/>
    </row>
    <row r="72" spans="2:71" s="240" customFormat="1" ht="15" customHeight="1" x14ac:dyDescent="0.25">
      <c r="B72" s="263"/>
      <c r="C72" s="1014"/>
      <c r="D72" s="1015"/>
      <c r="E72" s="1015"/>
      <c r="F72" s="1015"/>
      <c r="G72" s="1015"/>
      <c r="H72" s="1015"/>
      <c r="I72" s="1016"/>
      <c r="J72" s="1014"/>
      <c r="K72" s="1015"/>
      <c r="L72" s="1015"/>
      <c r="M72" s="1015"/>
      <c r="N72" s="1015"/>
      <c r="O72" s="1016"/>
      <c r="P72" s="1014"/>
      <c r="Q72" s="1015"/>
      <c r="R72" s="1015"/>
      <c r="S72" s="1015"/>
      <c r="T72" s="1015"/>
      <c r="U72" s="1015"/>
      <c r="V72" s="1015"/>
      <c r="W72" s="1015"/>
      <c r="X72" s="1016"/>
      <c r="Y72" s="1014"/>
      <c r="Z72" s="1015"/>
      <c r="AA72" s="1015"/>
      <c r="AB72" s="1015"/>
      <c r="AC72" s="1015"/>
      <c r="AD72" s="1016"/>
      <c r="AE72" s="1011"/>
      <c r="AF72" s="1012"/>
      <c r="AG72" s="1012"/>
      <c r="AH72" s="1012"/>
      <c r="AI72" s="1013"/>
      <c r="AJ72" s="264"/>
      <c r="AP72" s="248"/>
      <c r="AT72" s="248"/>
      <c r="AV72" s="23"/>
      <c r="AW72" s="23"/>
      <c r="AX72" s="23"/>
      <c r="AY72" s="23"/>
      <c r="AZ72" s="23"/>
      <c r="BA72" s="23"/>
      <c r="BB72" s="23"/>
      <c r="BC72" s="23"/>
    </row>
    <row r="73" spans="2:71" s="240" customFormat="1" ht="15" customHeight="1" x14ac:dyDescent="0.25">
      <c r="B73" s="263"/>
      <c r="C73" s="1014"/>
      <c r="D73" s="1015"/>
      <c r="E73" s="1015"/>
      <c r="F73" s="1015"/>
      <c r="G73" s="1015"/>
      <c r="H73" s="1015"/>
      <c r="I73" s="1016"/>
      <c r="J73" s="1014"/>
      <c r="K73" s="1015"/>
      <c r="L73" s="1015"/>
      <c r="M73" s="1015"/>
      <c r="N73" s="1015"/>
      <c r="O73" s="1016"/>
      <c r="P73" s="1014"/>
      <c r="Q73" s="1015"/>
      <c r="R73" s="1015"/>
      <c r="S73" s="1015"/>
      <c r="T73" s="1015"/>
      <c r="U73" s="1015"/>
      <c r="V73" s="1015"/>
      <c r="W73" s="1015"/>
      <c r="X73" s="1016"/>
      <c r="Y73" s="1014"/>
      <c r="Z73" s="1015"/>
      <c r="AA73" s="1015"/>
      <c r="AB73" s="1015"/>
      <c r="AC73" s="1015"/>
      <c r="AD73" s="1016"/>
      <c r="AE73" s="1011"/>
      <c r="AF73" s="1012"/>
      <c r="AG73" s="1012"/>
      <c r="AH73" s="1012"/>
      <c r="AI73" s="1013"/>
      <c r="AJ73" s="264"/>
      <c r="AP73" s="248"/>
      <c r="AT73" s="248"/>
      <c r="AV73" s="23"/>
      <c r="AW73" s="23"/>
      <c r="AX73" s="23"/>
      <c r="AY73" s="23"/>
      <c r="AZ73" s="23"/>
      <c r="BA73" s="23"/>
      <c r="BB73" s="23"/>
      <c r="BC73" s="23"/>
    </row>
    <row r="74" spans="2:71" s="240" customFormat="1" ht="15" customHeight="1" x14ac:dyDescent="0.25">
      <c r="B74" s="263"/>
      <c r="C74" s="1014"/>
      <c r="D74" s="1015"/>
      <c r="E74" s="1015"/>
      <c r="F74" s="1015"/>
      <c r="G74" s="1015"/>
      <c r="H74" s="1015"/>
      <c r="I74" s="1016"/>
      <c r="J74" s="1014"/>
      <c r="K74" s="1015"/>
      <c r="L74" s="1015"/>
      <c r="M74" s="1015"/>
      <c r="N74" s="1015"/>
      <c r="O74" s="1016"/>
      <c r="P74" s="1014"/>
      <c r="Q74" s="1015"/>
      <c r="R74" s="1015"/>
      <c r="S74" s="1015"/>
      <c r="T74" s="1015"/>
      <c r="U74" s="1015"/>
      <c r="V74" s="1015"/>
      <c r="W74" s="1015"/>
      <c r="X74" s="1016"/>
      <c r="Y74" s="1014"/>
      <c r="Z74" s="1015"/>
      <c r="AA74" s="1015"/>
      <c r="AB74" s="1015"/>
      <c r="AC74" s="1015"/>
      <c r="AD74" s="1016"/>
      <c r="AE74" s="1011"/>
      <c r="AF74" s="1012"/>
      <c r="AG74" s="1012"/>
      <c r="AH74" s="1012"/>
      <c r="AI74" s="1013"/>
      <c r="AJ74" s="264"/>
      <c r="AP74" s="248"/>
      <c r="AT74" s="248"/>
      <c r="AV74" s="23"/>
      <c r="AW74" s="23"/>
      <c r="AX74" s="23"/>
      <c r="AY74" s="23"/>
      <c r="AZ74" s="23"/>
      <c r="BA74" s="23"/>
      <c r="BB74" s="23"/>
      <c r="BC74" s="23"/>
    </row>
    <row r="75" spans="2:71" s="240" customFormat="1" ht="15" customHeight="1" x14ac:dyDescent="0.25">
      <c r="B75" s="263"/>
      <c r="C75" s="275" t="s">
        <v>2196</v>
      </c>
      <c r="D75" s="275"/>
      <c r="E75" s="275"/>
      <c r="F75" s="275"/>
      <c r="G75" s="275"/>
      <c r="H75" s="275"/>
      <c r="I75" s="275"/>
      <c r="J75" s="276"/>
      <c r="K75" s="276"/>
      <c r="L75" s="276"/>
      <c r="M75" s="276"/>
      <c r="N75" s="276"/>
      <c r="O75" s="276"/>
      <c r="P75" s="276"/>
      <c r="Q75" s="276"/>
      <c r="R75" s="276"/>
      <c r="S75" s="276"/>
      <c r="T75" s="276"/>
      <c r="U75" s="276"/>
      <c r="V75" s="276"/>
      <c r="W75" s="276"/>
      <c r="X75" s="276"/>
      <c r="Y75" s="276"/>
      <c r="Z75" s="276"/>
      <c r="AA75" s="276"/>
      <c r="AB75" s="276"/>
      <c r="AC75" s="276"/>
      <c r="AD75" s="276"/>
      <c r="AE75" s="277"/>
      <c r="AF75" s="277"/>
      <c r="AG75" s="277"/>
      <c r="AH75" s="277"/>
      <c r="AI75" s="277"/>
      <c r="AJ75" s="264"/>
      <c r="AP75" s="248"/>
      <c r="AT75" s="248"/>
      <c r="AV75" s="23"/>
      <c r="AW75" s="23"/>
      <c r="AX75" s="23"/>
      <c r="AY75" s="23"/>
      <c r="AZ75" s="23"/>
      <c r="BA75" s="23"/>
      <c r="BB75" s="23"/>
      <c r="BC75" s="23"/>
    </row>
    <row r="76" spans="2:71" s="240" customFormat="1" ht="15" customHeight="1" x14ac:dyDescent="0.25">
      <c r="B76" s="263"/>
      <c r="C76" s="292"/>
      <c r="D76" s="292"/>
      <c r="E76" s="292"/>
      <c r="F76" s="292"/>
      <c r="G76" s="292"/>
      <c r="H76" s="422"/>
      <c r="I76" s="278" t="s">
        <v>1901</v>
      </c>
      <c r="J76" s="128"/>
      <c r="K76" s="128"/>
      <c r="L76" s="128"/>
      <c r="M76" s="128"/>
      <c r="N76" s="422"/>
      <c r="O76" s="278" t="s">
        <v>1902</v>
      </c>
      <c r="P76" s="128"/>
      <c r="Q76" s="128"/>
      <c r="R76" s="128"/>
      <c r="S76" s="128"/>
      <c r="T76" s="128"/>
      <c r="U76" s="422"/>
      <c r="V76" s="278" t="s">
        <v>1156</v>
      </c>
      <c r="W76" s="128"/>
      <c r="X76" s="128"/>
      <c r="Y76" s="128"/>
      <c r="Z76" s="422"/>
      <c r="AA76" s="127" t="s">
        <v>1903</v>
      </c>
      <c r="AB76" s="257"/>
      <c r="AC76" s="257"/>
      <c r="AD76" s="128"/>
      <c r="AE76" s="1010"/>
      <c r="AF76" s="1010"/>
      <c r="AG76" s="1010"/>
      <c r="AH76" s="1010"/>
      <c r="AI76" s="1010"/>
      <c r="AJ76" s="264"/>
      <c r="AP76" s="248"/>
      <c r="AT76" s="248"/>
      <c r="AV76" s="23"/>
      <c r="AW76" s="23"/>
      <c r="AX76" s="23"/>
      <c r="AY76" s="23"/>
      <c r="AZ76" s="23"/>
      <c r="BA76" s="23"/>
      <c r="BB76" s="23"/>
      <c r="BC76" s="23"/>
    </row>
    <row r="77" spans="2:71" s="240" customFormat="1" ht="15" customHeight="1" x14ac:dyDescent="0.25">
      <c r="B77" s="263"/>
      <c r="C77" s="292"/>
      <c r="D77" s="292"/>
      <c r="E77" s="292"/>
      <c r="F77" s="292"/>
      <c r="G77" s="292"/>
      <c r="H77" s="292"/>
      <c r="I77" s="292"/>
      <c r="J77" s="292"/>
      <c r="K77" s="292"/>
      <c r="L77" s="292"/>
      <c r="M77" s="293"/>
      <c r="N77" s="422"/>
      <c r="O77" s="278" t="s">
        <v>1900</v>
      </c>
      <c r="P77" s="128"/>
      <c r="Q77" s="128"/>
      <c r="R77" s="128"/>
      <c r="S77" s="128"/>
      <c r="T77" s="128"/>
      <c r="U77" s="422"/>
      <c r="V77" s="278" t="s">
        <v>1156</v>
      </c>
      <c r="W77" s="128"/>
      <c r="X77" s="128"/>
      <c r="Y77" s="128"/>
      <c r="Z77" s="422"/>
      <c r="AA77" s="127" t="s">
        <v>1903</v>
      </c>
      <c r="AB77" s="257"/>
      <c r="AC77" s="257"/>
      <c r="AD77" s="128"/>
      <c r="AE77" s="1010"/>
      <c r="AF77" s="1010"/>
      <c r="AG77" s="1010"/>
      <c r="AH77" s="1010"/>
      <c r="AI77" s="1010"/>
      <c r="AJ77" s="264"/>
      <c r="AP77" s="248"/>
      <c r="AT77" s="248"/>
      <c r="AV77" s="23"/>
      <c r="AW77" s="23"/>
      <c r="AX77" s="23"/>
      <c r="AY77" s="23"/>
      <c r="AZ77" s="23"/>
      <c r="BA77" s="23"/>
      <c r="BB77" s="23"/>
      <c r="BC77" s="23"/>
    </row>
    <row r="78" spans="2:71" s="240" customFormat="1" ht="15" customHeight="1" x14ac:dyDescent="0.25">
      <c r="B78" s="263"/>
      <c r="C78" s="743" t="s">
        <v>2202</v>
      </c>
      <c r="D78" s="743"/>
      <c r="E78" s="743"/>
      <c r="F78" s="743"/>
      <c r="G78" s="743"/>
      <c r="H78" s="743"/>
      <c r="I78" s="743"/>
      <c r="J78" s="743"/>
      <c r="K78" s="743"/>
      <c r="L78" s="743"/>
      <c r="M78" s="743"/>
      <c r="N78" s="743"/>
      <c r="O78" s="743"/>
      <c r="P78" s="743"/>
      <c r="Q78" s="743"/>
      <c r="R78" s="743"/>
      <c r="S78" s="744"/>
      <c r="T78" s="422"/>
      <c r="U78" s="247" t="s">
        <v>196</v>
      </c>
      <c r="V78" s="247"/>
      <c r="W78" s="422"/>
      <c r="X78" s="247" t="s">
        <v>197</v>
      </c>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278" t="s">
        <v>2203</v>
      </c>
      <c r="D79" s="278"/>
      <c r="E79" s="278"/>
      <c r="F79" s="278"/>
      <c r="G79" s="278"/>
      <c r="H79" s="278"/>
      <c r="I79" s="278"/>
      <c r="J79" s="278"/>
      <c r="K79" s="278"/>
      <c r="L79" s="278"/>
      <c r="M79" s="278"/>
      <c r="N79" s="422"/>
      <c r="O79" s="247" t="s">
        <v>1173</v>
      </c>
      <c r="P79" s="278"/>
      <c r="Q79" s="422"/>
      <c r="R79" s="247" t="s">
        <v>1174</v>
      </c>
      <c r="S79" s="278"/>
      <c r="T79" s="422"/>
      <c r="U79" s="247" t="s">
        <v>1175</v>
      </c>
      <c r="V79" s="247"/>
      <c r="W79" s="422"/>
      <c r="X79" s="247" t="s">
        <v>1176</v>
      </c>
      <c r="Y79" s="127"/>
      <c r="Z79" s="127"/>
      <c r="AA79" s="257"/>
      <c r="AB79" s="257"/>
      <c r="AC79" s="254"/>
      <c r="AD79" s="254"/>
      <c r="AE79" s="158"/>
      <c r="AF79" s="158"/>
      <c r="AG79" s="158"/>
      <c r="AH79" s="158"/>
      <c r="AI79" s="158"/>
      <c r="AJ79" s="264"/>
      <c r="AP79" s="248"/>
      <c r="AT79" s="248"/>
      <c r="AV79" s="23"/>
      <c r="AW79" s="23"/>
      <c r="AX79" s="23"/>
      <c r="AY79" s="23"/>
      <c r="AZ79" s="23"/>
      <c r="BA79" s="23"/>
      <c r="BB79" s="23"/>
      <c r="BC79" s="23"/>
    </row>
    <row r="80" spans="2:71" s="240" customFormat="1" ht="5.0999999999999996" customHeight="1" x14ac:dyDescent="0.25">
      <c r="B80" s="263"/>
      <c r="C80" s="279"/>
      <c r="D80" s="279"/>
      <c r="E80" s="279"/>
      <c r="F80" s="279"/>
      <c r="G80" s="279"/>
      <c r="H80" s="279"/>
      <c r="I80" s="279"/>
      <c r="J80" s="279"/>
      <c r="K80" s="279"/>
      <c r="L80" s="254"/>
      <c r="M80" s="128"/>
      <c r="N80" s="278"/>
      <c r="O80" s="128"/>
      <c r="P80" s="128"/>
      <c r="Q80" s="128"/>
      <c r="R80" s="128"/>
      <c r="S80" s="128"/>
      <c r="T80" s="128"/>
      <c r="U80" s="278"/>
      <c r="V80" s="128"/>
      <c r="W80" s="128"/>
      <c r="X80" s="128"/>
      <c r="Y80" s="127"/>
      <c r="Z80" s="127"/>
      <c r="AA80" s="257"/>
      <c r="AB80" s="257"/>
      <c r="AC80" s="254"/>
      <c r="AD80" s="254"/>
      <c r="AE80" s="158"/>
      <c r="AF80" s="158"/>
      <c r="AG80" s="158"/>
      <c r="AH80" s="158"/>
      <c r="AI80" s="158"/>
      <c r="AJ80" s="264"/>
      <c r="AP80" s="248"/>
      <c r="AT80" s="248"/>
      <c r="AV80" s="23"/>
      <c r="AW80" s="23"/>
      <c r="AX80" s="23"/>
      <c r="AY80" s="23"/>
      <c r="AZ80" s="23"/>
      <c r="BA80" s="23"/>
      <c r="BB80" s="23"/>
      <c r="BC80" s="23"/>
    </row>
    <row r="81" spans="2:55" s="240" customFormat="1" ht="15" customHeight="1" x14ac:dyDescent="0.25">
      <c r="B81" s="263"/>
      <c r="C81" s="853" t="s">
        <v>2302</v>
      </c>
      <c r="D81" s="854"/>
      <c r="E81" s="854"/>
      <c r="F81" s="854"/>
      <c r="G81" s="854"/>
      <c r="H81" s="854"/>
      <c r="I81" s="854"/>
      <c r="J81" s="854"/>
      <c r="K81" s="854"/>
      <c r="L81" s="854"/>
      <c r="M81" s="854"/>
      <c r="N81" s="854"/>
      <c r="O81" s="854"/>
      <c r="P81" s="854"/>
      <c r="Q81" s="854"/>
      <c r="R81" s="854"/>
      <c r="S81" s="854"/>
      <c r="T81" s="854"/>
      <c r="U81" s="854"/>
      <c r="V81" s="854"/>
      <c r="W81" s="854"/>
      <c r="X81" s="854"/>
      <c r="Y81" s="854"/>
      <c r="Z81" s="854"/>
      <c r="AA81" s="854"/>
      <c r="AB81" s="854"/>
      <c r="AC81" s="854"/>
      <c r="AD81" s="854"/>
      <c r="AE81" s="854"/>
      <c r="AF81" s="854"/>
      <c r="AG81" s="854"/>
      <c r="AH81" s="854"/>
      <c r="AI81" s="855"/>
      <c r="AJ81" s="264"/>
      <c r="AP81" s="248"/>
      <c r="AT81" s="248"/>
      <c r="AV81" s="23"/>
      <c r="AW81" s="23"/>
      <c r="AX81" s="23"/>
      <c r="AY81" s="23"/>
      <c r="AZ81" s="23"/>
      <c r="BA81" s="23"/>
      <c r="BB81" s="23"/>
      <c r="BC81" s="23"/>
    </row>
    <row r="82" spans="2:55" s="240" customFormat="1" ht="15" customHeight="1" x14ac:dyDescent="0.25">
      <c r="B82" s="263"/>
      <c r="C82" s="127" t="s">
        <v>1203</v>
      </c>
      <c r="D82" s="280"/>
      <c r="E82" s="280"/>
      <c r="F82" s="280"/>
      <c r="G82" s="280"/>
      <c r="H82" s="280"/>
      <c r="I82" s="280"/>
      <c r="J82" s="280"/>
      <c r="K82" s="280"/>
      <c r="L82" s="280"/>
      <c r="M82" s="280"/>
      <c r="N82" s="280"/>
      <c r="O82" s="280"/>
      <c r="P82" s="280"/>
      <c r="Q82" s="280"/>
      <c r="R82" s="280"/>
      <c r="S82" s="280"/>
      <c r="T82" s="280"/>
      <c r="U82" s="280"/>
      <c r="W82" s="422"/>
      <c r="X82" s="247" t="s">
        <v>197</v>
      </c>
      <c r="Y82" s="247"/>
      <c r="Z82" s="422"/>
      <c r="AA82" s="247" t="s">
        <v>196</v>
      </c>
      <c r="AB82" s="280"/>
      <c r="AC82" s="280"/>
      <c r="AD82" s="280"/>
      <c r="AE82" s="280"/>
      <c r="AF82" s="280"/>
      <c r="AG82" s="280"/>
      <c r="AH82" s="280"/>
      <c r="AI82" s="219"/>
      <c r="AJ82" s="264"/>
      <c r="AP82" s="248"/>
      <c r="AT82" s="248"/>
      <c r="AV82" s="23"/>
      <c r="AW82" s="23"/>
      <c r="AX82" s="23"/>
      <c r="AY82" s="23"/>
      <c r="AZ82" s="23"/>
      <c r="BA82" s="23"/>
      <c r="BB82" s="23"/>
      <c r="BC82" s="23"/>
    </row>
    <row r="83" spans="2:55" s="240" customFormat="1" ht="15" customHeight="1" x14ac:dyDescent="0.25">
      <c r="B83" s="263"/>
      <c r="C83" s="127" t="s">
        <v>1204</v>
      </c>
      <c r="D83" s="127"/>
      <c r="E83" s="127"/>
      <c r="F83" s="127"/>
      <c r="G83" s="280"/>
      <c r="H83" s="280"/>
      <c r="I83" s="1009"/>
      <c r="J83" s="1009"/>
      <c r="K83" s="1009"/>
      <c r="L83" s="1009"/>
      <c r="M83" s="1009"/>
      <c r="N83" s="1009"/>
      <c r="O83" s="1009"/>
      <c r="P83" s="1009"/>
      <c r="Q83" s="1009"/>
      <c r="R83" s="1009"/>
      <c r="S83" s="1009"/>
      <c r="T83" s="1009"/>
      <c r="U83" s="1009"/>
      <c r="V83" s="1009"/>
      <c r="W83" s="1009"/>
      <c r="X83" s="1009"/>
      <c r="Y83" s="1009"/>
      <c r="Z83" s="1009"/>
      <c r="AA83" s="1009"/>
      <c r="AB83" s="1009"/>
      <c r="AC83" s="1009"/>
      <c r="AD83" s="1009"/>
      <c r="AE83" s="1009"/>
      <c r="AF83" s="1009"/>
      <c r="AG83" s="1009"/>
      <c r="AH83" s="1009"/>
      <c r="AI83" s="1009"/>
      <c r="AJ83" s="264"/>
      <c r="AP83" s="248"/>
      <c r="AT83" s="248"/>
      <c r="AV83" s="23"/>
      <c r="AW83" s="23"/>
      <c r="AX83" s="23"/>
      <c r="AY83" s="23"/>
      <c r="AZ83" s="23"/>
      <c r="BA83" s="23"/>
      <c r="BB83" s="23"/>
      <c r="BC83" s="23"/>
    </row>
    <row r="84" spans="2:55" s="240" customFormat="1" ht="15" customHeight="1" x14ac:dyDescent="0.25">
      <c r="B84" s="263"/>
      <c r="C84" s="127" t="s">
        <v>1205</v>
      </c>
      <c r="D84" s="127"/>
      <c r="E84" s="127"/>
      <c r="F84" s="127"/>
      <c r="G84" s="127"/>
      <c r="H84" s="127"/>
      <c r="I84" s="127"/>
      <c r="J84" s="127"/>
      <c r="K84" s="127"/>
      <c r="L84" s="127"/>
      <c r="M84" s="127"/>
      <c r="N84" s="127"/>
      <c r="O84" s="127"/>
      <c r="P84" s="127"/>
      <c r="Q84" s="127"/>
      <c r="R84" s="127"/>
      <c r="S84" s="127"/>
      <c r="T84" s="127"/>
      <c r="U84" s="127"/>
      <c r="V84" s="127"/>
      <c r="W84" s="127"/>
      <c r="X84" s="905" t="s">
        <v>303</v>
      </c>
      <c r="Y84" s="905"/>
      <c r="Z84" s="905"/>
      <c r="AA84" s="905"/>
      <c r="AB84" s="905"/>
      <c r="AC84" s="905"/>
      <c r="AD84" s="905"/>
      <c r="AE84" s="905"/>
      <c r="AF84" s="905"/>
      <c r="AG84" s="905"/>
      <c r="AH84" s="905"/>
      <c r="AI84" s="905"/>
      <c r="AJ84" s="264"/>
      <c r="AP84" s="248"/>
      <c r="AT84" s="248"/>
      <c r="AV84" s="23"/>
      <c r="AW84" s="23"/>
      <c r="AX84" s="23"/>
      <c r="AY84" s="23"/>
      <c r="AZ84" s="23"/>
      <c r="BA84" s="23"/>
      <c r="BB84" s="23"/>
      <c r="BC84" s="23"/>
    </row>
    <row r="85" spans="2:55" s="240" customFormat="1" ht="15" customHeight="1" x14ac:dyDescent="0.25">
      <c r="B85" s="263"/>
      <c r="C85" s="906" t="s">
        <v>1206</v>
      </c>
      <c r="D85" s="906"/>
      <c r="E85" s="906"/>
      <c r="F85" s="906"/>
      <c r="G85" s="906"/>
      <c r="H85" s="906"/>
      <c r="I85" s="906"/>
      <c r="J85" s="906"/>
      <c r="K85" s="906"/>
      <c r="L85" s="906"/>
      <c r="M85" s="906"/>
      <c r="N85" s="906"/>
      <c r="O85" s="906"/>
      <c r="P85" s="906"/>
      <c r="Q85" s="906"/>
      <c r="R85" s="906"/>
      <c r="S85" s="906"/>
      <c r="T85" s="906"/>
      <c r="U85" s="906"/>
      <c r="V85" s="906"/>
      <c r="W85" s="127"/>
      <c r="X85" s="864" t="str">
        <f>IF(OR($X$84="",$X$84="Selecionar"),"",VLOOKUP(X84,U197:AP1049,9,FALSE))</f>
        <v/>
      </c>
      <c r="Y85" s="864"/>
      <c r="Z85" s="864"/>
      <c r="AA85" s="864"/>
      <c r="AB85" s="864"/>
      <c r="AC85" s="864"/>
      <c r="AD85" s="864"/>
      <c r="AE85" s="864"/>
      <c r="AF85" s="864"/>
      <c r="AG85" s="864"/>
      <c r="AH85" s="864"/>
      <c r="AI85" s="864"/>
      <c r="AJ85" s="264"/>
      <c r="AP85" s="248"/>
      <c r="AT85" s="248"/>
      <c r="AV85" s="23"/>
      <c r="AW85" s="23"/>
      <c r="AX85" s="23"/>
      <c r="AY85" s="23"/>
      <c r="AZ85" s="23"/>
      <c r="BA85" s="23"/>
      <c r="BB85" s="23"/>
      <c r="BC85" s="23"/>
    </row>
    <row r="86" spans="2:55" s="240" customFormat="1" ht="5.0999999999999996" customHeight="1" x14ac:dyDescent="0.25">
      <c r="B86" s="263"/>
      <c r="C86" s="251"/>
      <c r="D86" s="251"/>
      <c r="E86" s="251"/>
      <c r="F86" s="251"/>
      <c r="G86" s="251"/>
      <c r="H86" s="251"/>
      <c r="I86" s="251"/>
      <c r="J86" s="251"/>
      <c r="K86" s="251"/>
      <c r="L86" s="251"/>
      <c r="M86" s="251"/>
      <c r="N86" s="251"/>
      <c r="O86" s="251"/>
      <c r="P86" s="251"/>
      <c r="Q86" s="251"/>
      <c r="R86" s="251"/>
      <c r="S86" s="251"/>
      <c r="T86" s="251"/>
      <c r="U86" s="251"/>
      <c r="V86" s="251"/>
      <c r="W86" s="127"/>
      <c r="X86" s="254"/>
      <c r="Y86" s="254"/>
      <c r="Z86" s="254"/>
      <c r="AA86" s="254"/>
      <c r="AB86" s="254"/>
      <c r="AC86" s="254"/>
      <c r="AD86" s="254"/>
      <c r="AE86" s="254"/>
      <c r="AF86" s="254"/>
      <c r="AG86" s="254"/>
      <c r="AH86" s="254"/>
      <c r="AI86" s="254"/>
      <c r="AJ86" s="264"/>
      <c r="AP86" s="248"/>
      <c r="AT86" s="248"/>
      <c r="AV86" s="23"/>
      <c r="AW86" s="23"/>
      <c r="AX86" s="23"/>
      <c r="AY86" s="23"/>
      <c r="AZ86" s="23"/>
      <c r="BA86" s="23"/>
      <c r="BB86" s="23"/>
      <c r="BC86" s="23"/>
    </row>
    <row r="87" spans="2:55" s="240" customFormat="1" ht="15" customHeight="1" x14ac:dyDescent="0.25">
      <c r="B87" s="263"/>
      <c r="C87" s="393" t="s">
        <v>1950</v>
      </c>
      <c r="D87" s="587"/>
      <c r="E87" s="587"/>
      <c r="F87" s="587"/>
      <c r="G87" s="587"/>
      <c r="H87" s="587"/>
      <c r="I87" s="587"/>
      <c r="J87" s="604"/>
      <c r="K87" s="604"/>
      <c r="L87" s="604"/>
      <c r="M87" s="604"/>
      <c r="N87" s="604"/>
      <c r="O87" s="604"/>
      <c r="P87" s="604"/>
      <c r="Q87" s="604"/>
      <c r="R87" s="604"/>
      <c r="S87" s="605"/>
      <c r="T87" s="393" t="s">
        <v>1158</v>
      </c>
      <c r="U87" s="604"/>
      <c r="V87" s="604"/>
      <c r="W87" s="605"/>
      <c r="X87" s="393" t="s">
        <v>1159</v>
      </c>
      <c r="Y87" s="606"/>
      <c r="Z87" s="604"/>
      <c r="AA87" s="604"/>
      <c r="AB87" s="604"/>
      <c r="AC87" s="605"/>
      <c r="AD87" s="393" t="s">
        <v>1160</v>
      </c>
      <c r="AE87" s="604"/>
      <c r="AF87" s="590"/>
      <c r="AG87" s="590"/>
      <c r="AH87" s="590"/>
      <c r="AI87" s="590"/>
      <c r="AJ87" s="264"/>
      <c r="AP87" s="248"/>
      <c r="AT87" s="248"/>
      <c r="AV87" s="23"/>
      <c r="AW87" s="23"/>
      <c r="AX87" s="23"/>
      <c r="AY87" s="23"/>
      <c r="AZ87" s="23"/>
      <c r="BA87" s="23"/>
      <c r="BB87" s="23"/>
      <c r="BC87" s="23"/>
    </row>
    <row r="88" spans="2:55" s="240" customFormat="1" ht="5.0999999999999996" customHeight="1" x14ac:dyDescent="0.25">
      <c r="B88" s="263"/>
      <c r="C88" s="623"/>
      <c r="D88" s="623"/>
      <c r="E88" s="623"/>
      <c r="F88" s="623"/>
      <c r="G88" s="623"/>
      <c r="H88" s="623"/>
      <c r="I88" s="623"/>
      <c r="J88" s="623"/>
      <c r="K88" s="623"/>
      <c r="L88" s="623"/>
      <c r="M88" s="623"/>
      <c r="N88" s="623"/>
      <c r="O88" s="623"/>
      <c r="P88" s="623"/>
      <c r="Q88" s="623"/>
      <c r="R88" s="623"/>
      <c r="S88" s="623"/>
      <c r="T88" s="623"/>
      <c r="U88" s="623"/>
      <c r="V88" s="623"/>
      <c r="W88" s="393"/>
      <c r="X88" s="604"/>
      <c r="Y88" s="604"/>
      <c r="Z88" s="604"/>
      <c r="AA88" s="604"/>
      <c r="AB88" s="604"/>
      <c r="AC88" s="604"/>
      <c r="AD88" s="604"/>
      <c r="AE88" s="604"/>
      <c r="AF88" s="604"/>
      <c r="AG88" s="604"/>
      <c r="AH88" s="604"/>
      <c r="AI88" s="604"/>
      <c r="AJ88" s="264"/>
      <c r="AP88" s="248"/>
      <c r="AT88" s="248"/>
      <c r="AV88" s="23"/>
      <c r="AW88" s="23"/>
      <c r="AX88" s="23"/>
      <c r="AY88" s="23"/>
      <c r="AZ88" s="23"/>
      <c r="BA88" s="23"/>
      <c r="BB88" s="23"/>
      <c r="BC88" s="23"/>
    </row>
    <row r="89" spans="2:55" s="240" customFormat="1" ht="15" customHeight="1" x14ac:dyDescent="0.25">
      <c r="B89" s="263"/>
      <c r="C89" s="603" t="s">
        <v>1747</v>
      </c>
      <c r="D89" s="587"/>
      <c r="E89" s="587"/>
      <c r="F89" s="587"/>
      <c r="G89" s="587"/>
      <c r="H89" s="587"/>
      <c r="I89" s="587"/>
      <c r="J89" s="604"/>
      <c r="K89" s="604"/>
      <c r="L89" s="604"/>
      <c r="M89" s="604"/>
      <c r="N89" s="604"/>
      <c r="O89" s="604"/>
      <c r="P89" s="604"/>
      <c r="Q89" s="605"/>
      <c r="R89" s="587" t="s">
        <v>1162</v>
      </c>
      <c r="S89" s="606"/>
      <c r="T89" s="606"/>
      <c r="U89" s="605"/>
      <c r="V89" s="587" t="s">
        <v>2413</v>
      </c>
      <c r="W89" s="606"/>
      <c r="X89" s="604"/>
      <c r="Y89" s="606"/>
      <c r="Z89" s="606"/>
      <c r="AA89" s="606"/>
      <c r="AB89" s="606"/>
      <c r="AC89" s="606"/>
      <c r="AD89" s="605"/>
      <c r="AE89" s="587" t="s">
        <v>1161</v>
      </c>
      <c r="AF89" s="590"/>
      <c r="AG89" s="590"/>
      <c r="AH89" s="590"/>
      <c r="AI89" s="590"/>
      <c r="AJ89" s="264"/>
      <c r="AP89" s="248"/>
      <c r="AT89" s="248"/>
      <c r="AV89" s="23"/>
      <c r="AW89" s="23"/>
      <c r="AX89" s="23"/>
      <c r="AY89" s="23"/>
      <c r="AZ89" s="23"/>
      <c r="BA89" s="23"/>
      <c r="BB89" s="23"/>
      <c r="BC89" s="23"/>
    </row>
    <row r="90" spans="2:55" s="240" customFormat="1" ht="5.0999999999999996" customHeight="1" x14ac:dyDescent="0.25">
      <c r="B90" s="263"/>
      <c r="C90" s="587"/>
      <c r="D90" s="587"/>
      <c r="E90" s="587"/>
      <c r="F90" s="587"/>
      <c r="G90" s="587"/>
      <c r="H90" s="587"/>
      <c r="I90" s="587"/>
      <c r="J90" s="604"/>
      <c r="K90" s="604"/>
      <c r="L90" s="604"/>
      <c r="M90" s="604"/>
      <c r="N90" s="604"/>
      <c r="O90" s="604"/>
      <c r="P90" s="604"/>
      <c r="Q90" s="604"/>
      <c r="R90" s="604"/>
      <c r="S90" s="604"/>
      <c r="T90" s="604"/>
      <c r="U90" s="604"/>
      <c r="V90" s="604"/>
      <c r="W90" s="604"/>
      <c r="X90" s="604"/>
      <c r="Y90" s="604"/>
      <c r="Z90" s="604"/>
      <c r="AA90" s="604"/>
      <c r="AB90" s="604"/>
      <c r="AC90" s="604"/>
      <c r="AD90" s="604"/>
      <c r="AE90" s="590"/>
      <c r="AF90" s="590"/>
      <c r="AG90" s="590"/>
      <c r="AH90" s="590"/>
      <c r="AI90" s="590"/>
      <c r="AJ90" s="264"/>
      <c r="AP90" s="248"/>
      <c r="AT90" s="248"/>
      <c r="AV90" s="23"/>
      <c r="AW90" s="23"/>
      <c r="AX90" s="23"/>
      <c r="AY90" s="23"/>
      <c r="AZ90" s="23"/>
      <c r="BA90" s="23"/>
      <c r="BB90" s="23"/>
      <c r="BC90" s="23"/>
    </row>
    <row r="91" spans="2:55" s="240" customFormat="1" ht="15" customHeight="1" x14ac:dyDescent="0.25">
      <c r="B91" s="263"/>
      <c r="C91" s="587"/>
      <c r="D91" s="587"/>
      <c r="E91" s="587"/>
      <c r="F91" s="606"/>
      <c r="G91" s="605"/>
      <c r="H91" s="587" t="s">
        <v>2398</v>
      </c>
      <c r="I91" s="604"/>
      <c r="J91" s="606"/>
      <c r="K91" s="606"/>
      <c r="L91" s="606"/>
      <c r="M91" s="606"/>
      <c r="N91" s="606"/>
      <c r="O91" s="606"/>
      <c r="P91" s="604"/>
      <c r="Q91" s="604"/>
      <c r="R91" s="606"/>
      <c r="S91" s="606"/>
      <c r="T91" s="606"/>
      <c r="U91" s="606"/>
      <c r="V91" s="606"/>
      <c r="W91" s="606"/>
      <c r="X91" s="606"/>
      <c r="Y91" s="606"/>
      <c r="Z91" s="606"/>
      <c r="AA91" s="606"/>
      <c r="AB91" s="606"/>
      <c r="AC91" s="604"/>
      <c r="AD91" s="604"/>
      <c r="AE91" s="604"/>
      <c r="AF91" s="590"/>
      <c r="AG91" s="590"/>
      <c r="AH91" s="590"/>
      <c r="AI91" s="590"/>
      <c r="AJ91" s="264"/>
      <c r="AP91" s="248"/>
      <c r="AT91" s="248"/>
      <c r="AV91" s="23"/>
      <c r="AW91" s="23"/>
      <c r="AX91" s="23"/>
      <c r="AY91" s="23"/>
      <c r="AZ91" s="23"/>
      <c r="BA91" s="23"/>
      <c r="BB91" s="23"/>
      <c r="BC91" s="23"/>
    </row>
    <row r="92" spans="2:55" s="240" customFormat="1" ht="15" customHeight="1" x14ac:dyDescent="0.25">
      <c r="B92" s="263"/>
      <c r="C92" s="587"/>
      <c r="D92" s="587"/>
      <c r="E92" s="587"/>
      <c r="F92" s="587"/>
      <c r="G92" s="587"/>
      <c r="H92" s="587"/>
      <c r="I92" s="895" t="str">
        <f>IF(Q89="x",auxiliar!$O$4,IF(U89="x",auxiliar!$O$4,IF(AD89="x",auxiliar!$O$5,IF(G91="x",auxiliar!$O$6,auxiliar!$O$7))))</f>
        <v>Preencher item 5.3</v>
      </c>
      <c r="J92" s="895"/>
      <c r="K92" s="895"/>
      <c r="L92" s="895"/>
      <c r="M92" s="895"/>
      <c r="N92" s="895"/>
      <c r="O92" s="895"/>
      <c r="P92" s="895"/>
      <c r="Q92" s="895"/>
      <c r="R92" s="895"/>
      <c r="S92" s="607"/>
      <c r="T92" s="607"/>
      <c r="U92" s="607"/>
      <c r="V92" s="607"/>
      <c r="W92" s="607"/>
      <c r="X92" s="607"/>
      <c r="Y92" s="607"/>
      <c r="Z92" s="606"/>
      <c r="AA92" s="606"/>
      <c r="AB92" s="604" t="str">
        <f>IF(AE68="x",AF68,IF(AA68="x",AB68,""))</f>
        <v/>
      </c>
      <c r="AC92" s="604"/>
      <c r="AD92" s="604"/>
      <c r="AE92" s="590"/>
      <c r="AF92" s="590"/>
      <c r="AG92" s="590"/>
      <c r="AH92" s="590"/>
      <c r="AI92" s="590"/>
      <c r="AJ92" s="264"/>
      <c r="AP92" s="248"/>
      <c r="AT92" s="248"/>
      <c r="AV92" s="23"/>
      <c r="AW92" s="23"/>
      <c r="AX92" s="23"/>
      <c r="AY92" s="23"/>
      <c r="AZ92" s="23"/>
      <c r="BA92" s="23"/>
      <c r="BB92" s="23"/>
      <c r="BC92" s="23"/>
    </row>
    <row r="93" spans="2:55" s="240" customFormat="1" ht="15" customHeight="1" x14ac:dyDescent="0.25">
      <c r="B93" s="263"/>
      <c r="C93" s="603" t="s">
        <v>2411</v>
      </c>
      <c r="D93" s="587"/>
      <c r="E93" s="587"/>
      <c r="F93" s="587"/>
      <c r="G93" s="587"/>
      <c r="H93" s="587"/>
      <c r="I93" s="587"/>
      <c r="J93" s="604"/>
      <c r="K93" s="604"/>
      <c r="L93" s="604"/>
      <c r="M93" s="604"/>
      <c r="N93" s="604"/>
      <c r="O93" s="604"/>
      <c r="P93" s="608"/>
      <c r="Q93" s="608"/>
      <c r="R93" s="608"/>
      <c r="S93" s="608"/>
      <c r="T93" s="608"/>
      <c r="U93" s="608"/>
      <c r="V93" s="608"/>
      <c r="W93" s="608"/>
      <c r="X93" s="608"/>
      <c r="Y93" s="608"/>
      <c r="Z93" s="606"/>
      <c r="AA93" s="606"/>
      <c r="AB93" s="604"/>
      <c r="AC93" s="604"/>
      <c r="AD93" s="604"/>
      <c r="AE93" s="590"/>
      <c r="AF93" s="590"/>
      <c r="AG93" s="590"/>
      <c r="AH93" s="590"/>
      <c r="AI93" s="590"/>
      <c r="AJ93" s="264"/>
      <c r="AP93" s="248"/>
      <c r="AT93" s="248"/>
      <c r="AV93" s="23"/>
      <c r="AW93" s="23"/>
      <c r="AX93" s="23"/>
      <c r="AY93" s="23"/>
      <c r="AZ93" s="23"/>
      <c r="BA93" s="23"/>
      <c r="BB93" s="23"/>
      <c r="BC93" s="23"/>
    </row>
    <row r="94" spans="2:55" s="240" customFormat="1" ht="15" customHeight="1" x14ac:dyDescent="0.25">
      <c r="B94" s="263"/>
      <c r="C94" s="587"/>
      <c r="D94" s="587"/>
      <c r="E94" s="606"/>
      <c r="F94" s="606"/>
      <c r="G94" s="605"/>
      <c r="H94" s="587" t="s">
        <v>1162</v>
      </c>
      <c r="I94" s="587"/>
      <c r="J94" s="606"/>
      <c r="K94" s="605"/>
      <c r="L94" s="609" t="s">
        <v>1161</v>
      </c>
      <c r="M94" s="606"/>
      <c r="N94" s="590"/>
      <c r="O94" s="607" t="str">
        <f>IF(G94="x",auxiliar!$O$8,IF(K94="x",auxiliar!$O$9,""))</f>
        <v/>
      </c>
      <c r="P94" s="607"/>
      <c r="Q94" s="607"/>
      <c r="R94" s="607"/>
      <c r="S94" s="607"/>
      <c r="T94" s="607"/>
      <c r="U94" s="607"/>
      <c r="V94" s="607"/>
      <c r="W94" s="607"/>
      <c r="X94" s="607"/>
      <c r="Y94" s="607"/>
      <c r="Z94" s="606"/>
      <c r="AA94" s="604"/>
      <c r="AB94" s="604"/>
      <c r="AC94" s="604"/>
      <c r="AD94" s="590"/>
      <c r="AE94" s="590"/>
      <c r="AF94" s="590"/>
      <c r="AG94" s="590"/>
      <c r="AH94" s="590"/>
      <c r="AI94" s="606"/>
      <c r="AJ94" s="264"/>
      <c r="AP94" s="248"/>
      <c r="AT94" s="248"/>
      <c r="AV94" s="23"/>
      <c r="AW94" s="23"/>
      <c r="AX94" s="23"/>
      <c r="AY94" s="23"/>
      <c r="AZ94" s="23"/>
      <c r="BA94" s="23"/>
      <c r="BB94" s="23"/>
      <c r="BC94" s="23"/>
    </row>
    <row r="95" spans="2:55" s="240" customFormat="1" ht="5.0999999999999996" customHeight="1" x14ac:dyDescent="0.25">
      <c r="B95" s="263"/>
      <c r="C95" s="587"/>
      <c r="D95" s="587"/>
      <c r="E95" s="587"/>
      <c r="F95" s="587"/>
      <c r="G95" s="587"/>
      <c r="H95" s="587"/>
      <c r="I95" s="587"/>
      <c r="J95" s="604"/>
      <c r="K95" s="604"/>
      <c r="L95" s="604"/>
      <c r="M95" s="604"/>
      <c r="N95" s="604"/>
      <c r="O95" s="604"/>
      <c r="P95" s="604"/>
      <c r="Q95" s="604"/>
      <c r="R95" s="604"/>
      <c r="S95" s="604"/>
      <c r="T95" s="604"/>
      <c r="U95" s="604"/>
      <c r="V95" s="604"/>
      <c r="W95" s="604"/>
      <c r="X95" s="604"/>
      <c r="Y95" s="604"/>
      <c r="Z95" s="604"/>
      <c r="AA95" s="604"/>
      <c r="AB95" s="604"/>
      <c r="AC95" s="604"/>
      <c r="AD95" s="604"/>
      <c r="AE95" s="590"/>
      <c r="AF95" s="590"/>
      <c r="AG95" s="590"/>
      <c r="AH95" s="590"/>
      <c r="AI95" s="590"/>
      <c r="AJ95" s="264"/>
      <c r="AP95" s="248"/>
      <c r="AT95" s="248"/>
      <c r="AV95" s="23"/>
      <c r="AW95" s="23"/>
      <c r="AX95" s="23"/>
      <c r="AY95" s="23"/>
      <c r="AZ95" s="23"/>
      <c r="BA95" s="23"/>
      <c r="BB95" s="23"/>
      <c r="BC95" s="23"/>
    </row>
    <row r="96" spans="2:55" s="240" customFormat="1" ht="15" customHeight="1" x14ac:dyDescent="0.25">
      <c r="B96" s="263"/>
      <c r="C96" s="603" t="s">
        <v>2410</v>
      </c>
      <c r="D96" s="587"/>
      <c r="E96" s="587"/>
      <c r="F96" s="587"/>
      <c r="G96" s="587"/>
      <c r="H96" s="587"/>
      <c r="I96" s="587"/>
      <c r="J96" s="604"/>
      <c r="K96" s="604"/>
      <c r="L96" s="604"/>
      <c r="M96" s="604"/>
      <c r="N96" s="604"/>
      <c r="O96" s="604"/>
      <c r="P96" s="604"/>
      <c r="Q96" s="604"/>
      <c r="R96" s="604"/>
      <c r="S96" s="604"/>
      <c r="T96" s="604"/>
      <c r="U96" s="604"/>
      <c r="V96" s="604"/>
      <c r="W96" s="604"/>
      <c r="X96" s="604"/>
      <c r="Y96" s="604"/>
      <c r="Z96" s="604"/>
      <c r="AA96" s="604"/>
      <c r="AB96" s="604"/>
      <c r="AC96" s="604"/>
      <c r="AD96" s="604"/>
      <c r="AE96" s="590"/>
      <c r="AF96" s="590"/>
      <c r="AG96" s="590"/>
      <c r="AH96" s="590"/>
      <c r="AI96" s="590"/>
      <c r="AJ96" s="264"/>
      <c r="AP96" s="248"/>
      <c r="AT96" s="248"/>
      <c r="AV96" s="23"/>
      <c r="AW96" s="23"/>
      <c r="AX96" s="23"/>
      <c r="AY96" s="23"/>
      <c r="AZ96" s="23"/>
      <c r="BA96" s="23"/>
      <c r="BB96" s="23"/>
      <c r="BC96" s="23"/>
    </row>
    <row r="97" spans="2:55" s="240" customFormat="1" ht="15" customHeight="1" x14ac:dyDescent="0.25">
      <c r="B97" s="263"/>
      <c r="C97" s="587"/>
      <c r="D97" s="605"/>
      <c r="E97" s="896" t="s">
        <v>2400</v>
      </c>
      <c r="F97" s="897"/>
      <c r="G97" s="897"/>
      <c r="H97" s="897"/>
      <c r="I97" s="897"/>
      <c r="J97" s="897"/>
      <c r="K97" s="897"/>
      <c r="L97" s="897"/>
      <c r="M97" s="897"/>
      <c r="N97" s="604"/>
      <c r="O97" s="605"/>
      <c r="P97" s="908" t="s">
        <v>2401</v>
      </c>
      <c r="Q97" s="909"/>
      <c r="R97" s="909"/>
      <c r="S97" s="909"/>
      <c r="T97" s="909"/>
      <c r="U97" s="909"/>
      <c r="V97" s="604"/>
      <c r="W97" s="605"/>
      <c r="X97" s="908" t="s">
        <v>2402</v>
      </c>
      <c r="Y97" s="909"/>
      <c r="Z97" s="909"/>
      <c r="AA97" s="909"/>
      <c r="AB97" s="909"/>
      <c r="AC97" s="909"/>
      <c r="AD97" s="909"/>
      <c r="AE97" s="909"/>
      <c r="AF97" s="590"/>
      <c r="AG97" s="590"/>
      <c r="AH97" s="590"/>
      <c r="AI97" s="590"/>
      <c r="AJ97" s="264"/>
      <c r="AP97" s="248"/>
      <c r="AT97" s="248"/>
      <c r="AV97" s="23"/>
      <c r="AW97" s="23"/>
      <c r="AX97" s="23"/>
      <c r="AY97" s="23"/>
      <c r="AZ97" s="23"/>
      <c r="BA97" s="23"/>
      <c r="BB97" s="23"/>
      <c r="BC97" s="23"/>
    </row>
    <row r="98" spans="2:55" s="240" customFormat="1" ht="5.0999999999999996" customHeight="1" x14ac:dyDescent="0.25">
      <c r="B98" s="263"/>
      <c r="C98" s="587"/>
      <c r="D98" s="610"/>
      <c r="E98" s="604"/>
      <c r="F98" s="604"/>
      <c r="G98" s="604"/>
      <c r="H98" s="604"/>
      <c r="I98" s="604"/>
      <c r="J98" s="604"/>
      <c r="K98" s="604"/>
      <c r="L98" s="604"/>
      <c r="M98" s="604"/>
      <c r="N98" s="604"/>
      <c r="O98" s="610"/>
      <c r="P98" s="611"/>
      <c r="Q98" s="611"/>
      <c r="R98" s="611"/>
      <c r="S98" s="611"/>
      <c r="T98" s="611"/>
      <c r="U98" s="611"/>
      <c r="V98" s="604"/>
      <c r="W98" s="610"/>
      <c r="X98" s="611"/>
      <c r="Y98" s="611"/>
      <c r="Z98" s="611"/>
      <c r="AA98" s="611"/>
      <c r="AB98" s="611"/>
      <c r="AC98" s="611"/>
      <c r="AD98" s="611"/>
      <c r="AE98" s="611"/>
      <c r="AF98" s="590"/>
      <c r="AG98" s="590"/>
      <c r="AH98" s="590"/>
      <c r="AI98" s="590"/>
      <c r="AJ98" s="264"/>
      <c r="AP98" s="248"/>
      <c r="AT98" s="248"/>
      <c r="AV98" s="23"/>
      <c r="AW98" s="23"/>
      <c r="AX98" s="23"/>
      <c r="AY98" s="23"/>
      <c r="AZ98" s="23"/>
      <c r="BA98" s="23"/>
      <c r="BB98" s="23"/>
      <c r="BC98" s="23"/>
    </row>
    <row r="99" spans="2:55" s="240" customFormat="1" ht="15" customHeight="1" x14ac:dyDescent="0.25">
      <c r="B99" s="263"/>
      <c r="C99" s="587"/>
      <c r="D99" s="605"/>
      <c r="E99" s="896" t="s">
        <v>2403</v>
      </c>
      <c r="F99" s="897"/>
      <c r="G99" s="897"/>
      <c r="H99" s="897"/>
      <c r="I99" s="897"/>
      <c r="J99" s="897"/>
      <c r="K99" s="897"/>
      <c r="L99" s="897"/>
      <c r="M99" s="897"/>
      <c r="N99" s="897"/>
      <c r="O99" s="897"/>
      <c r="P99" s="897"/>
      <c r="Q99" s="897"/>
      <c r="R99" s="897"/>
      <c r="S99" s="611"/>
      <c r="T99" s="605"/>
      <c r="U99" s="908" t="s">
        <v>2404</v>
      </c>
      <c r="V99" s="909"/>
      <c r="W99" s="909"/>
      <c r="X99" s="909"/>
      <c r="Y99" s="909"/>
      <c r="Z99" s="909"/>
      <c r="AA99" s="909"/>
      <c r="AB99" s="909"/>
      <c r="AC99" s="611"/>
      <c r="AD99" s="605"/>
      <c r="AE99" s="908" t="s">
        <v>2405</v>
      </c>
      <c r="AF99" s="909"/>
      <c r="AG99" s="909"/>
      <c r="AH99" s="909"/>
      <c r="AI99" s="590"/>
      <c r="AJ99" s="264"/>
      <c r="AP99" s="248"/>
      <c r="AT99" s="248"/>
      <c r="AV99" s="23"/>
      <c r="AW99" s="23"/>
      <c r="AX99" s="23"/>
      <c r="AY99" s="23"/>
      <c r="AZ99" s="23"/>
      <c r="BA99" s="23"/>
      <c r="BB99" s="23"/>
      <c r="BC99" s="23"/>
    </row>
    <row r="100" spans="2:55" s="240" customFormat="1" ht="5.0999999999999996" customHeight="1" x14ac:dyDescent="0.25">
      <c r="B100" s="263"/>
      <c r="C100" s="587"/>
      <c r="D100" s="610"/>
      <c r="E100" s="604"/>
      <c r="F100" s="604"/>
      <c r="G100" s="604"/>
      <c r="H100" s="604"/>
      <c r="I100" s="604"/>
      <c r="J100" s="604"/>
      <c r="K100" s="604"/>
      <c r="L100" s="604"/>
      <c r="M100" s="604"/>
      <c r="N100" s="604"/>
      <c r="O100" s="604"/>
      <c r="P100" s="604"/>
      <c r="Q100" s="604"/>
      <c r="R100" s="604"/>
      <c r="S100" s="611"/>
      <c r="T100" s="610"/>
      <c r="U100" s="611"/>
      <c r="V100" s="611"/>
      <c r="W100" s="611"/>
      <c r="X100" s="611"/>
      <c r="Y100" s="611"/>
      <c r="Z100" s="611"/>
      <c r="AA100" s="611"/>
      <c r="AB100" s="611"/>
      <c r="AC100" s="611"/>
      <c r="AD100" s="610"/>
      <c r="AE100" s="611"/>
      <c r="AF100" s="611"/>
      <c r="AG100" s="611"/>
      <c r="AH100" s="611"/>
      <c r="AI100" s="590"/>
      <c r="AJ100" s="264"/>
      <c r="AP100" s="248"/>
      <c r="AT100" s="248"/>
      <c r="AV100" s="23"/>
      <c r="AW100" s="23"/>
      <c r="AX100" s="23"/>
      <c r="AY100" s="23"/>
      <c r="AZ100" s="23"/>
      <c r="BA100" s="23"/>
      <c r="BB100" s="23"/>
      <c r="BC100" s="23"/>
    </row>
    <row r="101" spans="2:55" s="240" customFormat="1" ht="15" customHeight="1" x14ac:dyDescent="0.25">
      <c r="B101" s="263"/>
      <c r="C101" s="587"/>
      <c r="D101" s="605"/>
      <c r="E101" s="612" t="s">
        <v>2409</v>
      </c>
      <c r="F101" s="393"/>
      <c r="G101" s="393"/>
      <c r="H101" s="393"/>
      <c r="I101" s="393"/>
      <c r="J101" s="393"/>
      <c r="K101" s="393"/>
      <c r="L101" s="393"/>
      <c r="M101" s="393"/>
      <c r="N101" s="604"/>
      <c r="O101" s="604"/>
      <c r="P101" s="604"/>
      <c r="Q101" s="604"/>
      <c r="R101" s="604"/>
      <c r="S101" s="611"/>
      <c r="T101" s="610"/>
      <c r="U101" s="611"/>
      <c r="V101" s="611"/>
      <c r="W101" s="611"/>
      <c r="X101" s="611"/>
      <c r="Y101" s="605"/>
      <c r="Z101" s="613" t="s">
        <v>2406</v>
      </c>
      <c r="AA101" s="609"/>
      <c r="AB101" s="609"/>
      <c r="AC101" s="609"/>
      <c r="AD101" s="609"/>
      <c r="AE101" s="609"/>
      <c r="AF101" s="611"/>
      <c r="AG101" s="611"/>
      <c r="AH101" s="611"/>
      <c r="AI101" s="590"/>
      <c r="AJ101" s="264"/>
      <c r="AP101" s="248"/>
      <c r="AT101" s="248"/>
      <c r="AV101" s="23"/>
      <c r="AW101" s="23"/>
      <c r="AX101" s="23"/>
      <c r="AY101" s="23"/>
      <c r="AZ101" s="23"/>
      <c r="BA101" s="23"/>
      <c r="BB101" s="23"/>
      <c r="BC101" s="23"/>
    </row>
    <row r="102" spans="2:55" s="240" customFormat="1" ht="5.0999999999999996" customHeight="1" x14ac:dyDescent="0.25">
      <c r="B102" s="263"/>
      <c r="C102" s="587"/>
      <c r="D102" s="610"/>
      <c r="E102" s="604"/>
      <c r="F102" s="604"/>
      <c r="G102" s="604"/>
      <c r="H102" s="604"/>
      <c r="I102" s="604"/>
      <c r="J102" s="604"/>
      <c r="K102" s="604"/>
      <c r="L102" s="604"/>
      <c r="M102" s="604"/>
      <c r="N102" s="604"/>
      <c r="O102" s="604"/>
      <c r="P102" s="604"/>
      <c r="Q102" s="604"/>
      <c r="R102" s="604"/>
      <c r="S102" s="611"/>
      <c r="T102" s="610"/>
      <c r="U102" s="611"/>
      <c r="V102" s="611"/>
      <c r="W102" s="611"/>
      <c r="X102" s="611"/>
      <c r="Y102" s="611"/>
      <c r="Z102" s="611"/>
      <c r="AA102" s="611"/>
      <c r="AB102" s="611"/>
      <c r="AC102" s="611"/>
      <c r="AD102" s="610"/>
      <c r="AE102" s="611"/>
      <c r="AF102" s="611"/>
      <c r="AG102" s="611"/>
      <c r="AH102" s="611"/>
      <c r="AI102" s="590"/>
      <c r="AJ102" s="264"/>
      <c r="AP102" s="248"/>
      <c r="AT102" s="248"/>
      <c r="AV102" s="23"/>
      <c r="AW102" s="23"/>
      <c r="AX102" s="23"/>
      <c r="AY102" s="23"/>
      <c r="AZ102" s="23"/>
      <c r="BA102" s="23"/>
      <c r="BB102" s="23"/>
      <c r="BC102" s="23"/>
    </row>
    <row r="103" spans="2:55" s="240" customFormat="1" ht="15" customHeight="1" x14ac:dyDescent="0.25">
      <c r="B103" s="263"/>
      <c r="C103" s="587"/>
      <c r="D103" s="605"/>
      <c r="E103" s="908" t="s">
        <v>2407</v>
      </c>
      <c r="F103" s="909"/>
      <c r="G103" s="909"/>
      <c r="H103" s="909"/>
      <c r="I103" s="909"/>
      <c r="J103" s="909"/>
      <c r="K103" s="909"/>
      <c r="L103" s="909"/>
      <c r="M103" s="909"/>
      <c r="N103" s="609"/>
      <c r="O103" s="605"/>
      <c r="P103" s="908" t="s">
        <v>2408</v>
      </c>
      <c r="Q103" s="909"/>
      <c r="R103" s="909"/>
      <c r="S103" s="909"/>
      <c r="T103" s="909"/>
      <c r="U103" s="909"/>
      <c r="V103" s="909"/>
      <c r="W103" s="606"/>
      <c r="X103" s="606"/>
      <c r="Y103" s="606"/>
      <c r="Z103" s="606"/>
      <c r="AA103" s="606"/>
      <c r="AB103" s="606"/>
      <c r="AC103" s="606"/>
      <c r="AD103" s="606"/>
      <c r="AE103" s="590"/>
      <c r="AF103" s="590"/>
      <c r="AG103" s="590"/>
      <c r="AH103" s="590"/>
      <c r="AI103" s="590"/>
      <c r="AJ103" s="264"/>
      <c r="AP103" s="248"/>
      <c r="AT103" s="248"/>
      <c r="AV103" s="23"/>
      <c r="AW103" s="23"/>
      <c r="AX103" s="23"/>
      <c r="AY103" s="23"/>
      <c r="AZ103" s="23"/>
      <c r="BA103" s="23"/>
      <c r="BB103" s="23"/>
      <c r="BC103" s="23"/>
    </row>
    <row r="104" spans="2:55" s="240" customFormat="1" ht="5.0999999999999996" customHeight="1" x14ac:dyDescent="0.25">
      <c r="B104" s="263"/>
      <c r="C104" s="587"/>
      <c r="D104" s="587"/>
      <c r="E104" s="587"/>
      <c r="F104" s="587"/>
      <c r="G104" s="587"/>
      <c r="H104" s="587"/>
      <c r="I104" s="587"/>
      <c r="J104" s="604"/>
      <c r="K104" s="604"/>
      <c r="L104" s="604"/>
      <c r="M104" s="604"/>
      <c r="N104" s="604"/>
      <c r="O104" s="604"/>
      <c r="P104" s="604"/>
      <c r="Q104" s="604"/>
      <c r="R104" s="604"/>
      <c r="S104" s="604"/>
      <c r="T104" s="604"/>
      <c r="U104" s="604"/>
      <c r="V104" s="604"/>
      <c r="W104" s="604"/>
      <c r="X104" s="604"/>
      <c r="Y104" s="604"/>
      <c r="Z104" s="604"/>
      <c r="AA104" s="604"/>
      <c r="AB104" s="604"/>
      <c r="AC104" s="604"/>
      <c r="AD104" s="604"/>
      <c r="AE104" s="590"/>
      <c r="AF104" s="590"/>
      <c r="AG104" s="590"/>
      <c r="AH104" s="590"/>
      <c r="AI104" s="590"/>
      <c r="AJ104" s="264"/>
      <c r="AP104" s="248"/>
      <c r="AT104" s="248"/>
      <c r="AV104" s="23"/>
      <c r="AW104" s="23"/>
      <c r="AX104" s="23"/>
      <c r="AY104" s="23"/>
      <c r="AZ104" s="23"/>
      <c r="BA104" s="23"/>
      <c r="BB104" s="23"/>
      <c r="BC104" s="23"/>
    </row>
    <row r="105" spans="2:55" s="240" customFormat="1" ht="15" customHeight="1" x14ac:dyDescent="0.25">
      <c r="B105" s="263"/>
      <c r="C105" s="603" t="s">
        <v>1748</v>
      </c>
      <c r="D105" s="587"/>
      <c r="E105" s="587"/>
      <c r="F105" s="587"/>
      <c r="G105" s="587"/>
      <c r="H105" s="587"/>
      <c r="I105" s="587"/>
      <c r="J105" s="604"/>
      <c r="K105" s="606"/>
      <c r="L105" s="605"/>
      <c r="M105" s="589" t="s">
        <v>196</v>
      </c>
      <c r="N105" s="606"/>
      <c r="O105" s="605"/>
      <c r="P105" s="589" t="s">
        <v>2266</v>
      </c>
      <c r="Q105" s="606"/>
      <c r="R105" s="606"/>
      <c r="S105" s="606"/>
      <c r="T105" s="606"/>
      <c r="U105" s="606"/>
      <c r="V105" s="606"/>
      <c r="W105" s="606"/>
      <c r="X105" s="606"/>
      <c r="Y105" s="606"/>
      <c r="Z105" s="606"/>
      <c r="AA105" s="606"/>
      <c r="AB105" s="624"/>
      <c r="AC105" s="624"/>
      <c r="AD105" s="624"/>
      <c r="AE105" s="624"/>
      <c r="AF105" s="624"/>
      <c r="AG105" s="624"/>
      <c r="AH105" s="624"/>
      <c r="AI105" s="624"/>
      <c r="AJ105" s="264"/>
      <c r="AP105" s="248"/>
      <c r="AT105" s="248"/>
      <c r="AV105" s="23"/>
      <c r="AW105" s="23"/>
      <c r="AX105" s="23"/>
      <c r="AY105" s="23"/>
      <c r="AZ105" s="23"/>
      <c r="BA105" s="23"/>
      <c r="BB105" s="23"/>
      <c r="BC105" s="23"/>
    </row>
    <row r="106" spans="2:55" s="240" customFormat="1" ht="5.0999999999999996" customHeight="1" x14ac:dyDescent="0.25">
      <c r="B106" s="263"/>
      <c r="C106" s="587"/>
      <c r="D106" s="587"/>
      <c r="E106" s="587"/>
      <c r="F106" s="587"/>
      <c r="G106" s="587"/>
      <c r="H106" s="587"/>
      <c r="I106" s="587"/>
      <c r="J106" s="604"/>
      <c r="K106" s="604"/>
      <c r="L106" s="604"/>
      <c r="M106" s="604"/>
      <c r="N106" s="604"/>
      <c r="O106" s="604"/>
      <c r="P106" s="604"/>
      <c r="Q106" s="604"/>
      <c r="R106" s="604"/>
      <c r="S106" s="604"/>
      <c r="T106" s="604"/>
      <c r="U106" s="604"/>
      <c r="V106" s="604"/>
      <c r="W106" s="604"/>
      <c r="X106" s="604"/>
      <c r="Y106" s="604"/>
      <c r="Z106" s="604"/>
      <c r="AA106" s="604"/>
      <c r="AB106" s="604"/>
      <c r="AC106" s="604"/>
      <c r="AD106" s="604"/>
      <c r="AE106" s="590"/>
      <c r="AF106" s="590"/>
      <c r="AG106" s="590"/>
      <c r="AH106" s="590"/>
      <c r="AI106" s="590"/>
      <c r="AJ106" s="264"/>
      <c r="AP106" s="248"/>
      <c r="AT106" s="248"/>
      <c r="AV106" s="23"/>
      <c r="AW106" s="23"/>
      <c r="AX106" s="23"/>
      <c r="AY106" s="23"/>
      <c r="AZ106" s="23"/>
      <c r="BA106" s="23"/>
      <c r="BB106" s="23"/>
      <c r="BC106" s="23"/>
    </row>
    <row r="107" spans="2:55" s="240" customFormat="1" ht="15" customHeight="1" x14ac:dyDescent="0.25">
      <c r="B107" s="263"/>
      <c r="C107" s="589" t="s">
        <v>2265</v>
      </c>
      <c r="D107" s="589"/>
      <c r="E107" s="589"/>
      <c r="F107" s="589"/>
      <c r="G107" s="589"/>
      <c r="H107" s="589"/>
      <c r="I107" s="589"/>
      <c r="J107" s="589"/>
      <c r="K107" s="589"/>
      <c r="L107" s="589"/>
      <c r="M107" s="587"/>
      <c r="N107" s="587"/>
      <c r="O107" s="625"/>
      <c r="P107" s="1026"/>
      <c r="Q107" s="1026"/>
      <c r="R107" s="1026"/>
      <c r="S107" s="1026"/>
      <c r="T107" s="1026"/>
      <c r="U107" s="1026"/>
      <c r="V107" s="1026"/>
      <c r="W107" s="1026"/>
      <c r="X107" s="1026"/>
      <c r="Y107" s="1026"/>
      <c r="Z107" s="1026"/>
      <c r="AA107" s="1026"/>
      <c r="AB107" s="1026"/>
      <c r="AC107" s="1026"/>
      <c r="AD107" s="1026"/>
      <c r="AE107" s="1026"/>
      <c r="AF107" s="1026"/>
      <c r="AG107" s="1026"/>
      <c r="AH107" s="1026"/>
      <c r="AI107" s="1026"/>
      <c r="AJ107" s="264"/>
      <c r="AP107" s="248"/>
      <c r="AT107" s="248"/>
      <c r="AV107" s="23"/>
      <c r="AW107" s="23"/>
      <c r="AX107" s="23"/>
      <c r="AY107" s="23"/>
      <c r="AZ107" s="23"/>
      <c r="BA107" s="23"/>
      <c r="BB107" s="23"/>
      <c r="BC107" s="23"/>
    </row>
    <row r="108" spans="2:55" s="240" customFormat="1" ht="5.0999999999999996" customHeight="1" x14ac:dyDescent="0.25">
      <c r="B108" s="263"/>
      <c r="C108" s="160"/>
      <c r="D108" s="160"/>
      <c r="E108" s="160"/>
      <c r="F108" s="160"/>
      <c r="G108" s="160"/>
      <c r="H108" s="160"/>
      <c r="I108" s="160"/>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158"/>
      <c r="AF108" s="158"/>
      <c r="AG108" s="158"/>
      <c r="AH108" s="158"/>
      <c r="AI108" s="158"/>
      <c r="AJ108" s="264"/>
      <c r="AP108" s="248"/>
      <c r="AT108" s="248"/>
      <c r="AV108" s="23"/>
      <c r="AW108" s="23"/>
      <c r="AX108" s="23"/>
      <c r="AY108" s="23"/>
      <c r="AZ108" s="23"/>
      <c r="BA108" s="23"/>
      <c r="BB108" s="23"/>
      <c r="BC108" s="23"/>
    </row>
    <row r="109" spans="2:55" s="240" customFormat="1" ht="15" customHeight="1" x14ac:dyDescent="0.25">
      <c r="B109" s="263"/>
      <c r="C109" s="160" t="s">
        <v>1918</v>
      </c>
      <c r="D109" s="160"/>
      <c r="E109" s="160"/>
      <c r="F109" s="160"/>
      <c r="G109" s="160"/>
      <c r="H109" s="160"/>
      <c r="I109" s="160"/>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158"/>
      <c r="AF109" s="158"/>
      <c r="AG109" s="158"/>
      <c r="AH109" s="158"/>
      <c r="AI109" s="158"/>
      <c r="AJ109" s="264"/>
      <c r="AP109" s="248"/>
      <c r="AT109" s="248"/>
      <c r="AV109" s="23"/>
      <c r="AW109" s="23"/>
      <c r="AX109" s="23"/>
      <c r="AY109" s="23"/>
      <c r="AZ109" s="23"/>
      <c r="BA109" s="23"/>
      <c r="BB109" s="23"/>
      <c r="BC109" s="23"/>
    </row>
    <row r="110" spans="2:55" s="240" customFormat="1" ht="15" customHeight="1" x14ac:dyDescent="0.25">
      <c r="B110" s="263"/>
      <c r="C110" s="883" t="s">
        <v>2075</v>
      </c>
      <c r="D110" s="883"/>
      <c r="E110" s="883"/>
      <c r="F110" s="883"/>
      <c r="G110" s="883"/>
      <c r="H110" s="883"/>
      <c r="I110" s="883"/>
      <c r="J110" s="883"/>
      <c r="K110" s="883"/>
      <c r="L110" s="884" t="s">
        <v>1928</v>
      </c>
      <c r="M110" s="884"/>
      <c r="N110" s="884"/>
      <c r="O110" s="884"/>
      <c r="P110" s="884"/>
      <c r="Q110" s="884"/>
      <c r="R110" s="884"/>
      <c r="S110" s="884"/>
      <c r="T110" s="884"/>
      <c r="U110" s="884"/>
      <c r="V110" s="884"/>
      <c r="W110" s="884"/>
      <c r="X110" s="884" t="s">
        <v>1929</v>
      </c>
      <c r="Y110" s="884"/>
      <c r="Z110" s="884"/>
      <c r="AA110" s="884"/>
      <c r="AB110" s="884"/>
      <c r="AC110" s="884"/>
      <c r="AD110" s="884"/>
      <c r="AE110" s="884"/>
      <c r="AF110" s="884"/>
      <c r="AG110" s="884"/>
      <c r="AH110" s="884"/>
      <c r="AI110" s="884"/>
      <c r="AJ110" s="264"/>
      <c r="AP110" s="248"/>
      <c r="AT110" s="248"/>
      <c r="AV110" s="23"/>
      <c r="AW110" s="23"/>
      <c r="AX110" s="23"/>
      <c r="AY110" s="23"/>
      <c r="AZ110" s="23"/>
      <c r="BA110" s="23"/>
      <c r="BB110" s="23"/>
      <c r="BC110" s="23"/>
    </row>
    <row r="111" spans="2:55" s="240" customFormat="1" ht="15" customHeight="1" x14ac:dyDescent="0.25">
      <c r="B111" s="263"/>
      <c r="C111" s="883"/>
      <c r="D111" s="883"/>
      <c r="E111" s="883"/>
      <c r="F111" s="883"/>
      <c r="G111" s="883"/>
      <c r="H111" s="883"/>
      <c r="I111" s="883"/>
      <c r="J111" s="883"/>
      <c r="K111" s="883"/>
      <c r="L111" s="884" t="s">
        <v>1921</v>
      </c>
      <c r="M111" s="884"/>
      <c r="N111" s="884"/>
      <c r="O111" s="884"/>
      <c r="P111" s="884" t="s">
        <v>1922</v>
      </c>
      <c r="Q111" s="884"/>
      <c r="R111" s="884"/>
      <c r="S111" s="884"/>
      <c r="T111" s="884" t="s">
        <v>1923</v>
      </c>
      <c r="U111" s="884"/>
      <c r="V111" s="884"/>
      <c r="W111" s="884"/>
      <c r="X111" s="884" t="s">
        <v>1921</v>
      </c>
      <c r="Y111" s="884"/>
      <c r="Z111" s="884"/>
      <c r="AA111" s="884"/>
      <c r="AB111" s="884" t="s">
        <v>1922</v>
      </c>
      <c r="AC111" s="884"/>
      <c r="AD111" s="884"/>
      <c r="AE111" s="884"/>
      <c r="AF111" s="884" t="s">
        <v>1923</v>
      </c>
      <c r="AG111" s="884"/>
      <c r="AH111" s="884"/>
      <c r="AI111" s="884"/>
      <c r="AJ111" s="264"/>
      <c r="AP111" s="248"/>
      <c r="AT111" s="248"/>
      <c r="AV111" s="23"/>
      <c r="AW111" s="23"/>
      <c r="AX111" s="23"/>
      <c r="AY111" s="23"/>
      <c r="AZ111" s="23"/>
      <c r="BA111" s="23"/>
      <c r="BB111" s="23"/>
      <c r="BC111" s="23"/>
    </row>
    <row r="112" spans="2:55" s="240" customFormat="1" ht="15" customHeight="1" x14ac:dyDescent="0.25">
      <c r="B112" s="263"/>
      <c r="C112" s="883"/>
      <c r="D112" s="883"/>
      <c r="E112" s="883"/>
      <c r="F112" s="883"/>
      <c r="G112" s="883"/>
      <c r="H112" s="883"/>
      <c r="I112" s="883"/>
      <c r="J112" s="883"/>
      <c r="K112" s="883"/>
      <c r="L112" s="1003"/>
      <c r="M112" s="1003"/>
      <c r="N112" s="1003"/>
      <c r="O112" s="1003"/>
      <c r="P112" s="1003"/>
      <c r="Q112" s="1003"/>
      <c r="R112" s="1003"/>
      <c r="S112" s="1003"/>
      <c r="T112" s="1003"/>
      <c r="U112" s="1003"/>
      <c r="V112" s="1003"/>
      <c r="W112" s="1003"/>
      <c r="X112" s="1003"/>
      <c r="Y112" s="1003"/>
      <c r="Z112" s="1003"/>
      <c r="AA112" s="1003"/>
      <c r="AB112" s="1003"/>
      <c r="AC112" s="1003"/>
      <c r="AD112" s="1003"/>
      <c r="AE112" s="1003"/>
      <c r="AF112" s="1003"/>
      <c r="AG112" s="1003"/>
      <c r="AH112" s="1003"/>
      <c r="AI112" s="1003"/>
      <c r="AJ112" s="264"/>
      <c r="AP112" s="248"/>
      <c r="AT112" s="248"/>
      <c r="AV112" s="23"/>
      <c r="AW112" s="23"/>
      <c r="AX112" s="23"/>
      <c r="AY112" s="23"/>
      <c r="AZ112" s="23"/>
      <c r="BA112" s="23"/>
      <c r="BB112" s="23"/>
      <c r="BC112" s="23"/>
    </row>
    <row r="113" spans="2:55" s="240" customFormat="1" ht="30" customHeight="1" x14ac:dyDescent="0.25">
      <c r="B113" s="263"/>
      <c r="C113" s="723" t="s">
        <v>1920</v>
      </c>
      <c r="D113" s="724"/>
      <c r="E113" s="724"/>
      <c r="F113" s="724"/>
      <c r="G113" s="725"/>
      <c r="H113" s="1004" t="s">
        <v>1927</v>
      </c>
      <c r="I113" s="1005"/>
      <c r="J113" s="1005"/>
      <c r="K113" s="1006"/>
      <c r="L113" s="281" t="s">
        <v>1924</v>
      </c>
      <c r="M113" s="1002"/>
      <c r="N113" s="1003"/>
      <c r="O113" s="1003"/>
      <c r="P113" s="1003"/>
      <c r="Q113" s="1003"/>
      <c r="R113" s="1003"/>
      <c r="S113" s="1003"/>
      <c r="T113" s="1003"/>
      <c r="U113" s="884" t="s">
        <v>2377</v>
      </c>
      <c r="V113" s="884"/>
      <c r="W113" s="884"/>
      <c r="X113" s="281" t="s">
        <v>1925</v>
      </c>
      <c r="Y113" s="1002"/>
      <c r="Z113" s="1003"/>
      <c r="AA113" s="1003"/>
      <c r="AB113" s="1003"/>
      <c r="AC113" s="1003"/>
      <c r="AD113" s="1003"/>
      <c r="AE113" s="1003"/>
      <c r="AF113" s="1003"/>
      <c r="AG113" s="884" t="s">
        <v>1926</v>
      </c>
      <c r="AH113" s="884"/>
      <c r="AI113" s="884"/>
      <c r="AJ113" s="264"/>
      <c r="AP113" s="248"/>
      <c r="AT113" s="248"/>
      <c r="AV113" s="23"/>
      <c r="AW113" s="23"/>
      <c r="AX113" s="23"/>
      <c r="AY113" s="23"/>
      <c r="AZ113" s="23"/>
      <c r="BA113" s="23"/>
      <c r="BB113" s="23"/>
      <c r="BC113" s="23"/>
    </row>
    <row r="114" spans="2:55" s="240" customFormat="1" ht="5.0999999999999996" customHeight="1" x14ac:dyDescent="0.25">
      <c r="B114" s="263"/>
      <c r="C114" s="158"/>
      <c r="D114" s="158"/>
      <c r="E114" s="158"/>
      <c r="F114" s="158"/>
      <c r="G114" s="158"/>
      <c r="H114" s="499"/>
      <c r="I114" s="499"/>
      <c r="J114" s="499"/>
      <c r="K114" s="499"/>
      <c r="L114" s="254"/>
      <c r="M114" s="500"/>
      <c r="N114" s="500"/>
      <c r="O114" s="500"/>
      <c r="P114" s="500"/>
      <c r="Q114" s="500"/>
      <c r="R114" s="500"/>
      <c r="S114" s="500"/>
      <c r="T114" s="500"/>
      <c r="U114" s="254"/>
      <c r="V114" s="254"/>
      <c r="W114" s="254"/>
      <c r="X114" s="254"/>
      <c r="Y114" s="500"/>
      <c r="Z114" s="500"/>
      <c r="AA114" s="500"/>
      <c r="AB114" s="500"/>
      <c r="AC114" s="500"/>
      <c r="AD114" s="500"/>
      <c r="AE114" s="500"/>
      <c r="AF114" s="500"/>
      <c r="AG114" s="254"/>
      <c r="AH114" s="254"/>
      <c r="AI114" s="254"/>
      <c r="AJ114" s="264"/>
      <c r="AP114" s="248"/>
      <c r="AT114" s="248"/>
      <c r="AV114" s="23"/>
      <c r="AW114" s="23"/>
      <c r="AX114" s="23"/>
      <c r="AY114" s="23"/>
      <c r="AZ114" s="23"/>
      <c r="BA114" s="23"/>
      <c r="BB114" s="23"/>
      <c r="BC114" s="23"/>
    </row>
    <row r="115" spans="2:55" s="240" customFormat="1" ht="15" customHeight="1" x14ac:dyDescent="0.25">
      <c r="B115" s="263"/>
      <c r="C115" s="132" t="s">
        <v>2418</v>
      </c>
      <c r="D115" s="20"/>
      <c r="E115" s="128"/>
      <c r="F115" s="491"/>
      <c r="G115" s="20"/>
      <c r="H115" s="282"/>
      <c r="I115" s="247"/>
      <c r="J115" s="247"/>
      <c r="K115" s="247"/>
      <c r="L115" s="247"/>
      <c r="M115" s="247"/>
      <c r="N115" s="247"/>
      <c r="O115" s="247"/>
      <c r="P115" s="497"/>
      <c r="Q115" s="882"/>
      <c r="R115" s="882"/>
      <c r="S115" s="882"/>
      <c r="T115" s="882"/>
      <c r="U115" s="882"/>
      <c r="V115" s="882"/>
      <c r="W115" s="882"/>
      <c r="X115" s="882"/>
      <c r="Y115" s="882"/>
      <c r="Z115" s="882"/>
      <c r="AA115" s="882"/>
      <c r="AB115" s="882"/>
      <c r="AC115" s="882"/>
      <c r="AD115" s="882"/>
      <c r="AE115" s="882"/>
      <c r="AF115" s="882"/>
      <c r="AG115" s="882"/>
      <c r="AH115" s="882"/>
      <c r="AI115" s="882"/>
      <c r="AJ115" s="264"/>
      <c r="AP115" s="248"/>
      <c r="AT115" s="248"/>
      <c r="AV115" s="23"/>
      <c r="AW115" s="23"/>
      <c r="AX115" s="23"/>
      <c r="AY115" s="23"/>
      <c r="AZ115" s="23"/>
      <c r="BA115" s="23"/>
      <c r="BB115" s="23"/>
      <c r="BC115" s="23"/>
    </row>
    <row r="116" spans="2:55" s="240" customFormat="1" ht="15" customHeight="1" x14ac:dyDescent="0.25">
      <c r="B116" s="263"/>
      <c r="C116" s="132" t="s">
        <v>2419</v>
      </c>
      <c r="D116" s="20"/>
      <c r="E116" s="128"/>
      <c r="F116" s="491"/>
      <c r="G116" s="20"/>
      <c r="H116" s="282"/>
      <c r="I116" s="247"/>
      <c r="J116" s="247"/>
      <c r="K116" s="247"/>
      <c r="L116" s="247"/>
      <c r="M116" s="247"/>
      <c r="N116" s="247"/>
      <c r="O116" s="247"/>
      <c r="P116" s="497"/>
      <c r="Q116" s="497"/>
      <c r="R116" s="497"/>
      <c r="S116" s="497"/>
      <c r="T116" s="497"/>
      <c r="U116" s="497"/>
      <c r="V116" s="497"/>
      <c r="W116" s="497"/>
      <c r="X116" s="979"/>
      <c r="Y116" s="979"/>
      <c r="Z116" s="979"/>
      <c r="AA116" s="979"/>
      <c r="AB116" s="979"/>
      <c r="AC116" s="979"/>
      <c r="AD116" s="979"/>
      <c r="AE116" s="979"/>
      <c r="AF116" s="979"/>
      <c r="AG116" s="979"/>
      <c r="AH116" s="979"/>
      <c r="AI116" s="979"/>
      <c r="AJ116" s="264"/>
      <c r="AP116" s="248"/>
      <c r="AT116" s="248"/>
      <c r="AV116" s="23"/>
      <c r="AW116" s="23"/>
      <c r="AX116" s="23"/>
      <c r="AY116" s="23"/>
      <c r="AZ116" s="23"/>
      <c r="BA116" s="23"/>
      <c r="BB116" s="23"/>
      <c r="BC116" s="23"/>
    </row>
    <row r="117" spans="2:55" s="240" customFormat="1" ht="5.0999999999999996" customHeight="1" x14ac:dyDescent="0.25">
      <c r="B117" s="263"/>
      <c r="C117" s="160"/>
      <c r="D117" s="160"/>
      <c r="E117" s="160"/>
      <c r="F117" s="160"/>
      <c r="G117" s="160"/>
      <c r="H117" s="160"/>
      <c r="I117" s="160"/>
      <c r="J117" s="254"/>
      <c r="K117" s="254"/>
      <c r="L117" s="254"/>
      <c r="M117" s="254"/>
      <c r="N117" s="254"/>
      <c r="O117" s="254"/>
      <c r="P117" s="254"/>
      <c r="Q117" s="254"/>
      <c r="R117" s="254"/>
      <c r="S117" s="254"/>
      <c r="T117" s="254"/>
      <c r="U117" s="254"/>
      <c r="V117" s="254"/>
      <c r="W117" s="254"/>
      <c r="X117" s="254"/>
      <c r="Y117" s="254"/>
      <c r="Z117" s="254"/>
      <c r="AA117" s="254"/>
      <c r="AB117" s="254"/>
      <c r="AC117" s="254"/>
      <c r="AD117" s="254"/>
      <c r="AE117" s="158"/>
      <c r="AF117" s="158"/>
      <c r="AG117" s="158"/>
      <c r="AH117" s="158"/>
      <c r="AI117" s="158"/>
      <c r="AJ117" s="264"/>
      <c r="AP117" s="248"/>
      <c r="AT117" s="248"/>
      <c r="AV117" s="23"/>
      <c r="AW117" s="23"/>
      <c r="AX117" s="23"/>
      <c r="AY117" s="23"/>
      <c r="AZ117" s="23"/>
      <c r="BA117" s="23"/>
      <c r="BB117" s="23"/>
      <c r="BC117" s="23"/>
    </row>
    <row r="118" spans="2:55" s="240" customFormat="1" ht="15" customHeight="1" x14ac:dyDescent="0.25">
      <c r="B118" s="263"/>
      <c r="C118" s="853" t="s">
        <v>1192</v>
      </c>
      <c r="D118" s="854"/>
      <c r="E118" s="854"/>
      <c r="F118" s="854"/>
      <c r="G118" s="854"/>
      <c r="H118" s="854"/>
      <c r="I118" s="854"/>
      <c r="J118" s="854"/>
      <c r="K118" s="854"/>
      <c r="L118" s="854"/>
      <c r="M118" s="854"/>
      <c r="N118" s="854"/>
      <c r="O118" s="854"/>
      <c r="P118" s="854"/>
      <c r="Q118" s="854"/>
      <c r="R118" s="854"/>
      <c r="S118" s="854"/>
      <c r="T118" s="854"/>
      <c r="U118" s="854"/>
      <c r="V118" s="854"/>
      <c r="W118" s="854"/>
      <c r="X118" s="854"/>
      <c r="Y118" s="854"/>
      <c r="Z118" s="854"/>
      <c r="AA118" s="854"/>
      <c r="AB118" s="854"/>
      <c r="AC118" s="854"/>
      <c r="AD118" s="854"/>
      <c r="AE118" s="854"/>
      <c r="AF118" s="854"/>
      <c r="AG118" s="854"/>
      <c r="AH118" s="854"/>
      <c r="AI118" s="855"/>
      <c r="AJ118" s="264"/>
      <c r="AP118" s="248"/>
      <c r="AT118" s="248"/>
      <c r="AV118" s="23"/>
      <c r="AW118" s="23"/>
      <c r="AX118" s="23"/>
      <c r="AY118" s="23"/>
      <c r="AZ118" s="23"/>
      <c r="BA118" s="23"/>
      <c r="BB118" s="23"/>
      <c r="BC118" s="23"/>
    </row>
    <row r="119" spans="2:55" s="240" customFormat="1" ht="15" customHeight="1" x14ac:dyDescent="0.25">
      <c r="B119" s="263"/>
      <c r="C119" s="898" t="s">
        <v>1207</v>
      </c>
      <c r="D119" s="898"/>
      <c r="E119" s="898"/>
      <c r="F119" s="898"/>
      <c r="G119" s="898"/>
      <c r="H119" s="898"/>
      <c r="I119" s="898"/>
      <c r="J119" s="898"/>
      <c r="K119" s="898"/>
      <c r="L119" s="898"/>
      <c r="M119" s="898"/>
      <c r="N119" s="898"/>
      <c r="O119" s="898"/>
      <c r="P119" s="898"/>
      <c r="Q119" s="898"/>
      <c r="R119" s="898"/>
      <c r="S119" s="898"/>
      <c r="T119" s="898"/>
      <c r="U119" s="898"/>
      <c r="V119" s="898"/>
      <c r="W119" s="898"/>
      <c r="X119" s="898"/>
      <c r="Y119" s="899"/>
      <c r="Z119" s="420"/>
      <c r="AA119" s="160" t="s">
        <v>196</v>
      </c>
      <c r="AB119" s="131"/>
      <c r="AC119" s="420"/>
      <c r="AD119" s="160" t="s">
        <v>1187</v>
      </c>
      <c r="AE119" s="131"/>
      <c r="AF119" s="131"/>
      <c r="AG119" s="131"/>
      <c r="AH119" s="131"/>
      <c r="AI119" s="131"/>
      <c r="AJ119" s="264"/>
      <c r="AP119" s="248"/>
      <c r="AT119" s="248"/>
      <c r="AV119" s="23"/>
      <c r="AW119" s="23"/>
      <c r="AX119" s="23"/>
      <c r="AY119" s="23"/>
      <c r="AZ119" s="23"/>
      <c r="BA119" s="23"/>
      <c r="BB119" s="23"/>
      <c r="BC119" s="23"/>
    </row>
    <row r="120" spans="2:55" s="240" customFormat="1" ht="15" customHeight="1" x14ac:dyDescent="0.25">
      <c r="B120" s="263"/>
      <c r="C120" s="898" t="s">
        <v>1208</v>
      </c>
      <c r="D120" s="898"/>
      <c r="E120" s="898"/>
      <c r="F120" s="898"/>
      <c r="G120" s="898"/>
      <c r="H120" s="898"/>
      <c r="I120" s="898"/>
      <c r="J120" s="898"/>
      <c r="K120" s="898"/>
      <c r="L120" s="898"/>
      <c r="M120" s="898"/>
      <c r="N120" s="898"/>
      <c r="O120" s="898"/>
      <c r="P120" s="898"/>
      <c r="Q120" s="898"/>
      <c r="R120" s="898"/>
      <c r="S120" s="898"/>
      <c r="T120" s="898"/>
      <c r="U120" s="898"/>
      <c r="V120" s="898"/>
      <c r="W120" s="898"/>
      <c r="X120" s="898"/>
      <c r="Y120" s="899"/>
      <c r="Z120" s="420"/>
      <c r="AA120" s="20" t="s">
        <v>196</v>
      </c>
      <c r="AB120" s="128"/>
      <c r="AC120" s="420"/>
      <c r="AD120" s="20" t="s">
        <v>1751</v>
      </c>
      <c r="AE120" s="282"/>
      <c r="AF120" s="282"/>
      <c r="AG120" s="282"/>
      <c r="AH120" s="282"/>
      <c r="AI120" s="282"/>
      <c r="AJ120" s="264"/>
      <c r="AP120" s="248"/>
      <c r="AT120" s="248"/>
      <c r="AV120" s="23"/>
      <c r="AW120" s="23"/>
      <c r="AX120" s="23"/>
      <c r="AY120" s="23"/>
      <c r="AZ120" s="23"/>
      <c r="BA120" s="23"/>
      <c r="BB120" s="23"/>
      <c r="BC120" s="23"/>
    </row>
    <row r="121" spans="2:55" s="240" customFormat="1" ht="15" customHeight="1" x14ac:dyDescent="0.25">
      <c r="B121" s="263"/>
      <c r="C121" s="278" t="s">
        <v>1209</v>
      </c>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8"/>
      <c r="AA121" s="128"/>
      <c r="AB121" s="128"/>
      <c r="AC121" s="128"/>
      <c r="AD121" s="128"/>
      <c r="AE121" s="128"/>
      <c r="AF121" s="127"/>
      <c r="AG121" s="127"/>
      <c r="AH121" s="127"/>
      <c r="AI121" s="127"/>
      <c r="AJ121" s="264"/>
      <c r="AP121" s="248"/>
      <c r="AT121" s="248"/>
      <c r="AV121" s="23"/>
      <c r="AW121" s="23"/>
      <c r="AX121" s="23"/>
      <c r="AY121" s="23"/>
      <c r="AZ121" s="23"/>
      <c r="BA121" s="23"/>
      <c r="BB121" s="23"/>
      <c r="BC121" s="23"/>
    </row>
    <row r="122" spans="2:55" s="240" customFormat="1" ht="15" customHeight="1" x14ac:dyDescent="0.25">
      <c r="B122" s="263"/>
      <c r="C122" s="420"/>
      <c r="D122" s="20" t="s">
        <v>196</v>
      </c>
      <c r="E122" s="128"/>
      <c r="F122" s="420"/>
      <c r="G122" s="20" t="s">
        <v>1193</v>
      </c>
      <c r="H122" s="127"/>
      <c r="I122" s="743" t="s">
        <v>1194</v>
      </c>
      <c r="J122" s="743"/>
      <c r="K122" s="743"/>
      <c r="L122" s="743"/>
      <c r="M122" s="743"/>
      <c r="N122" s="743"/>
      <c r="O122" s="743"/>
      <c r="P122" s="743"/>
      <c r="Q122" s="939"/>
      <c r="R122" s="939"/>
      <c r="S122" s="939"/>
      <c r="T122" s="939"/>
      <c r="U122" s="939"/>
      <c r="V122" s="939"/>
      <c r="W122" s="939"/>
      <c r="X122" s="939"/>
      <c r="Y122" s="939"/>
      <c r="Z122" s="939"/>
      <c r="AA122" s="939"/>
      <c r="AB122" s="939"/>
      <c r="AC122" s="939"/>
      <c r="AD122" s="939"/>
      <c r="AE122" s="939"/>
      <c r="AF122" s="939"/>
      <c r="AG122" s="939"/>
      <c r="AH122" s="939"/>
      <c r="AI122" s="939"/>
      <c r="AJ122" s="264"/>
      <c r="AP122" s="248"/>
      <c r="AT122" s="248"/>
      <c r="AV122" s="23"/>
      <c r="AW122" s="23"/>
      <c r="AX122" s="23"/>
      <c r="AY122" s="23"/>
      <c r="AZ122" s="23"/>
      <c r="BA122" s="23"/>
      <c r="BB122" s="23"/>
      <c r="BC122" s="23"/>
    </row>
    <row r="123" spans="2:55" s="240" customFormat="1" ht="15" customHeight="1" x14ac:dyDescent="0.25">
      <c r="B123" s="263"/>
      <c r="C123" s="939"/>
      <c r="D123" s="939"/>
      <c r="E123" s="939"/>
      <c r="F123" s="939"/>
      <c r="G123" s="939"/>
      <c r="H123" s="939"/>
      <c r="I123" s="939"/>
      <c r="J123" s="939"/>
      <c r="K123" s="939"/>
      <c r="L123" s="939"/>
      <c r="M123" s="939"/>
      <c r="N123" s="939"/>
      <c r="O123" s="939"/>
      <c r="P123" s="939"/>
      <c r="Q123" s="939"/>
      <c r="R123" s="939"/>
      <c r="S123" s="939"/>
      <c r="T123" s="939"/>
      <c r="U123" s="939"/>
      <c r="V123" s="939"/>
      <c r="W123" s="939"/>
      <c r="X123" s="939"/>
      <c r="Y123" s="939"/>
      <c r="Z123" s="939"/>
      <c r="AA123" s="939"/>
      <c r="AB123" s="939"/>
      <c r="AC123" s="939"/>
      <c r="AD123" s="939"/>
      <c r="AE123" s="939"/>
      <c r="AF123" s="939"/>
      <c r="AG123" s="939"/>
      <c r="AH123" s="939"/>
      <c r="AI123" s="939"/>
      <c r="AJ123" s="264"/>
      <c r="AP123" s="248"/>
      <c r="AT123" s="248"/>
      <c r="AV123" s="23"/>
      <c r="AW123" s="23"/>
      <c r="AX123" s="23"/>
      <c r="AY123" s="23"/>
      <c r="AZ123" s="23"/>
      <c r="BA123" s="23"/>
      <c r="BB123" s="23"/>
      <c r="BC123" s="23"/>
    </row>
    <row r="124" spans="2:55" s="240" customFormat="1" ht="15" customHeight="1" x14ac:dyDescent="0.25">
      <c r="B124" s="263"/>
      <c r="C124" s="898" t="s">
        <v>1210</v>
      </c>
      <c r="D124" s="898"/>
      <c r="E124" s="898"/>
      <c r="F124" s="898"/>
      <c r="G124" s="898"/>
      <c r="H124" s="898"/>
      <c r="I124" s="898"/>
      <c r="J124" s="898"/>
      <c r="K124" s="898"/>
      <c r="L124" s="898"/>
      <c r="M124" s="898"/>
      <c r="N124" s="898"/>
      <c r="O124" s="898"/>
      <c r="P124" s="898"/>
      <c r="Q124" s="898"/>
      <c r="R124" s="898"/>
      <c r="S124" s="898"/>
      <c r="T124" s="898"/>
      <c r="U124" s="898"/>
      <c r="V124" s="898"/>
      <c r="W124" s="898"/>
      <c r="X124" s="898"/>
      <c r="Y124" s="898"/>
      <c r="Z124" s="898"/>
      <c r="AA124" s="898"/>
      <c r="AB124" s="898"/>
      <c r="AC124" s="898"/>
      <c r="AD124" s="898"/>
      <c r="AE124" s="898"/>
      <c r="AF124" s="898"/>
      <c r="AG124" s="898"/>
      <c r="AH124" s="898"/>
      <c r="AI124" s="898"/>
      <c r="AJ124" s="264"/>
      <c r="AP124" s="248"/>
      <c r="AT124" s="248"/>
      <c r="AV124" s="23"/>
      <c r="AW124" s="23"/>
      <c r="AX124" s="23"/>
      <c r="AY124" s="23"/>
      <c r="AZ124" s="23"/>
      <c r="BA124" s="23"/>
      <c r="BB124" s="23"/>
      <c r="BC124" s="23"/>
    </row>
    <row r="125" spans="2:55" s="240" customFormat="1" ht="15" customHeight="1" x14ac:dyDescent="0.25">
      <c r="B125" s="263"/>
      <c r="C125" s="743" t="s">
        <v>1195</v>
      </c>
      <c r="D125" s="743"/>
      <c r="E125" s="743"/>
      <c r="F125" s="743"/>
      <c r="G125" s="743"/>
      <c r="H125" s="882"/>
      <c r="I125" s="882"/>
      <c r="J125" s="882"/>
      <c r="K125" s="1008" t="s">
        <v>1196</v>
      </c>
      <c r="L125" s="1008"/>
      <c r="M125" s="1008"/>
      <c r="N125" s="1008"/>
      <c r="O125" s="882"/>
      <c r="P125" s="882"/>
      <c r="Q125" s="882"/>
      <c r="R125" s="128"/>
      <c r="S125" s="743" t="s">
        <v>1195</v>
      </c>
      <c r="T125" s="743"/>
      <c r="U125" s="743"/>
      <c r="V125" s="743"/>
      <c r="W125" s="743"/>
      <c r="X125" s="882"/>
      <c r="Y125" s="882"/>
      <c r="Z125" s="882"/>
      <c r="AA125" s="1008" t="s">
        <v>1196</v>
      </c>
      <c r="AB125" s="1008"/>
      <c r="AC125" s="1008"/>
      <c r="AD125" s="1008"/>
      <c r="AE125" s="882"/>
      <c r="AF125" s="882"/>
      <c r="AG125" s="882"/>
      <c r="AH125" s="131"/>
      <c r="AI125" s="131"/>
      <c r="AJ125" s="264"/>
      <c r="AP125" s="248"/>
      <c r="AT125" s="248"/>
      <c r="AV125" s="23"/>
      <c r="AW125" s="23"/>
      <c r="AX125" s="23"/>
      <c r="AY125" s="23"/>
      <c r="AZ125" s="23"/>
      <c r="BA125" s="23"/>
      <c r="BB125" s="23"/>
      <c r="BC125" s="23"/>
    </row>
    <row r="126" spans="2:55" s="240" customFormat="1" ht="15" customHeight="1" x14ac:dyDescent="0.25">
      <c r="B126" s="263"/>
      <c r="C126" s="743" t="s">
        <v>1195</v>
      </c>
      <c r="D126" s="743"/>
      <c r="E126" s="743"/>
      <c r="F126" s="743"/>
      <c r="G126" s="743"/>
      <c r="H126" s="882"/>
      <c r="I126" s="882"/>
      <c r="J126" s="882"/>
      <c r="K126" s="1008" t="s">
        <v>1196</v>
      </c>
      <c r="L126" s="1008"/>
      <c r="M126" s="1008"/>
      <c r="N126" s="1008"/>
      <c r="O126" s="882"/>
      <c r="P126" s="882"/>
      <c r="Q126" s="882"/>
      <c r="R126" s="128"/>
      <c r="S126" s="743" t="s">
        <v>1195</v>
      </c>
      <c r="T126" s="743"/>
      <c r="U126" s="743"/>
      <c r="V126" s="743"/>
      <c r="W126" s="743"/>
      <c r="X126" s="882"/>
      <c r="Y126" s="882"/>
      <c r="Z126" s="882"/>
      <c r="AA126" s="1008" t="s">
        <v>1196</v>
      </c>
      <c r="AB126" s="1008"/>
      <c r="AC126" s="1008"/>
      <c r="AD126" s="1008"/>
      <c r="AE126" s="882"/>
      <c r="AF126" s="882"/>
      <c r="AG126" s="882"/>
      <c r="AH126" s="131"/>
      <c r="AI126" s="131"/>
      <c r="AJ126" s="264"/>
      <c r="AP126" s="248"/>
      <c r="AT126" s="248"/>
      <c r="AV126" s="23"/>
      <c r="AW126" s="23"/>
      <c r="AX126" s="23"/>
      <c r="AY126" s="23"/>
      <c r="AZ126" s="23"/>
      <c r="BA126" s="23"/>
      <c r="BB126" s="23"/>
      <c r="BC126" s="23"/>
    </row>
    <row r="127" spans="2:55" s="240" customFormat="1" ht="15" customHeight="1" x14ac:dyDescent="0.25">
      <c r="B127" s="263"/>
      <c r="C127" s="898" t="s">
        <v>1211</v>
      </c>
      <c r="D127" s="898"/>
      <c r="E127" s="898"/>
      <c r="F127" s="898"/>
      <c r="G127" s="898"/>
      <c r="H127" s="898"/>
      <c r="I127" s="898"/>
      <c r="J127" s="898"/>
      <c r="K127" s="898"/>
      <c r="L127" s="898"/>
      <c r="M127" s="898"/>
      <c r="N127" s="898"/>
      <c r="O127" s="898"/>
      <c r="P127" s="898"/>
      <c r="Q127" s="898"/>
      <c r="R127" s="898"/>
      <c r="S127" s="898"/>
      <c r="T127" s="898"/>
      <c r="U127" s="898"/>
      <c r="V127" s="898"/>
      <c r="W127" s="898"/>
      <c r="X127" s="898"/>
      <c r="Y127" s="898"/>
      <c r="Z127" s="898"/>
      <c r="AA127" s="898"/>
      <c r="AB127" s="898"/>
      <c r="AC127" s="898"/>
      <c r="AD127" s="898"/>
      <c r="AE127" s="898"/>
      <c r="AF127" s="898"/>
      <c r="AG127" s="898"/>
      <c r="AH127" s="898"/>
      <c r="AI127" s="898"/>
      <c r="AJ127" s="264"/>
      <c r="AP127" s="248"/>
      <c r="AT127" s="248"/>
      <c r="AV127" s="23"/>
      <c r="AW127" s="23"/>
      <c r="AX127" s="23"/>
      <c r="AY127" s="23"/>
      <c r="AZ127" s="23"/>
      <c r="BA127" s="23"/>
      <c r="BB127" s="23"/>
      <c r="BC127" s="23"/>
    </row>
    <row r="128" spans="2:55" s="240" customFormat="1" ht="15" customHeight="1" x14ac:dyDescent="0.25">
      <c r="B128" s="263"/>
      <c r="C128" s="420"/>
      <c r="D128" s="501" t="s">
        <v>196</v>
      </c>
      <c r="E128" s="502"/>
      <c r="F128" s="420"/>
      <c r="G128" s="501" t="s">
        <v>1193</v>
      </c>
      <c r="H128" s="503"/>
      <c r="I128" s="1007" t="s">
        <v>1197</v>
      </c>
      <c r="J128" s="1007"/>
      <c r="K128" s="1007"/>
      <c r="L128" s="1007"/>
      <c r="M128" s="1007"/>
      <c r="N128" s="1007"/>
      <c r="O128" s="1007"/>
      <c r="P128" s="1007"/>
      <c r="Q128" s="939"/>
      <c r="R128" s="939"/>
      <c r="S128" s="939"/>
      <c r="T128" s="939"/>
      <c r="U128" s="939"/>
      <c r="V128" s="939"/>
      <c r="W128" s="939"/>
      <c r="X128" s="939"/>
      <c r="Y128" s="939"/>
      <c r="Z128" s="939"/>
      <c r="AA128" s="939"/>
      <c r="AB128" s="939"/>
      <c r="AC128" s="939"/>
      <c r="AD128" s="939"/>
      <c r="AE128" s="939"/>
      <c r="AF128" s="939"/>
      <c r="AG128" s="939"/>
      <c r="AH128" s="939"/>
      <c r="AI128" s="939"/>
      <c r="AJ128" s="264"/>
      <c r="AP128" s="248"/>
      <c r="AT128" s="248"/>
      <c r="AV128" s="23"/>
      <c r="AW128" s="23"/>
      <c r="AX128" s="23"/>
      <c r="AY128" s="23"/>
      <c r="AZ128" s="23"/>
      <c r="BA128" s="23"/>
      <c r="BB128" s="23"/>
      <c r="BC128" s="23"/>
    </row>
    <row r="129" spans="2:55" s="240" customFormat="1" ht="15" customHeight="1" x14ac:dyDescent="0.25">
      <c r="B129" s="263"/>
      <c r="C129" s="743" t="s">
        <v>1195</v>
      </c>
      <c r="D129" s="743"/>
      <c r="E129" s="743"/>
      <c r="F129" s="743"/>
      <c r="G129" s="743"/>
      <c r="H129" s="880"/>
      <c r="I129" s="880"/>
      <c r="J129" s="880"/>
      <c r="K129" s="1008" t="s">
        <v>1196</v>
      </c>
      <c r="L129" s="1008"/>
      <c r="M129" s="1008"/>
      <c r="N129" s="1008"/>
      <c r="O129" s="880"/>
      <c r="P129" s="880"/>
      <c r="Q129" s="880"/>
      <c r="R129" s="128"/>
      <c r="S129" s="743" t="s">
        <v>1195</v>
      </c>
      <c r="T129" s="743"/>
      <c r="U129" s="743"/>
      <c r="V129" s="743"/>
      <c r="W129" s="743"/>
      <c r="X129" s="880"/>
      <c r="Y129" s="880"/>
      <c r="Z129" s="880"/>
      <c r="AA129" s="1008" t="s">
        <v>1196</v>
      </c>
      <c r="AB129" s="1008"/>
      <c r="AC129" s="1008"/>
      <c r="AD129" s="1008"/>
      <c r="AE129" s="880"/>
      <c r="AF129" s="880"/>
      <c r="AG129" s="880"/>
      <c r="AH129" s="131"/>
      <c r="AI129" s="131"/>
      <c r="AJ129" s="264"/>
      <c r="AP129" s="248"/>
      <c r="AT129" s="248"/>
      <c r="AV129" s="23"/>
      <c r="AW129" s="23"/>
      <c r="AX129" s="23"/>
      <c r="AY129" s="23"/>
      <c r="AZ129" s="23"/>
      <c r="BA129" s="23"/>
      <c r="BB129" s="23"/>
      <c r="BC129" s="23"/>
    </row>
    <row r="130" spans="2:55" s="240" customFormat="1" ht="15" customHeight="1" x14ac:dyDescent="0.25">
      <c r="B130" s="263"/>
      <c r="C130" s="132" t="s">
        <v>1212</v>
      </c>
      <c r="D130" s="160"/>
      <c r="E130" s="130"/>
      <c r="F130" s="130"/>
      <c r="G130" s="131"/>
      <c r="H130" s="131"/>
      <c r="I130" s="131"/>
      <c r="J130" s="131"/>
      <c r="K130" s="131"/>
      <c r="L130" s="131"/>
      <c r="M130" s="131"/>
      <c r="N130" s="131"/>
      <c r="O130" s="131"/>
      <c r="P130" s="131"/>
      <c r="Q130" s="131"/>
      <c r="R130" s="128"/>
      <c r="S130" s="132"/>
      <c r="T130" s="420"/>
      <c r="U130" s="501" t="s">
        <v>196</v>
      </c>
      <c r="V130" s="502"/>
      <c r="W130" s="420"/>
      <c r="X130" s="501" t="s">
        <v>1193</v>
      </c>
      <c r="Y130" s="503"/>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987" t="s">
        <v>2135</v>
      </c>
      <c r="D131" s="987"/>
      <c r="E131" s="987"/>
      <c r="F131" s="987"/>
      <c r="G131" s="987"/>
      <c r="H131" s="987"/>
      <c r="I131" s="987"/>
      <c r="J131" s="879"/>
      <c r="K131" s="879"/>
      <c r="L131" s="879"/>
      <c r="M131" s="879"/>
      <c r="N131" s="879"/>
      <c r="O131" s="879"/>
      <c r="P131" s="879"/>
      <c r="Q131" s="879"/>
      <c r="R131" s="879"/>
      <c r="S131" s="879"/>
      <c r="T131" s="879"/>
      <c r="U131" s="879"/>
      <c r="V131" s="879"/>
      <c r="W131" s="879"/>
      <c r="X131" s="879"/>
      <c r="Y131" s="879"/>
      <c r="Z131" s="879"/>
      <c r="AA131" s="879"/>
      <c r="AB131" s="879"/>
      <c r="AC131" s="879"/>
      <c r="AD131" s="879"/>
      <c r="AE131" s="879"/>
      <c r="AF131" s="879"/>
      <c r="AG131" s="879"/>
      <c r="AH131" s="879"/>
      <c r="AI131" s="879"/>
      <c r="AJ131" s="264"/>
      <c r="AP131" s="248"/>
      <c r="AT131" s="248"/>
      <c r="AV131" s="23"/>
      <c r="AW131" s="23"/>
      <c r="AX131" s="23"/>
      <c r="AY131" s="23"/>
      <c r="AZ131" s="23"/>
      <c r="BA131" s="23"/>
      <c r="BB131" s="23"/>
      <c r="BC131" s="23"/>
    </row>
    <row r="132" spans="2:55" s="240" customFormat="1" ht="15" customHeight="1" x14ac:dyDescent="0.25">
      <c r="B132" s="263"/>
      <c r="C132" s="939"/>
      <c r="D132" s="939"/>
      <c r="E132" s="939"/>
      <c r="F132" s="939"/>
      <c r="G132" s="939"/>
      <c r="H132" s="939"/>
      <c r="I132" s="939"/>
      <c r="J132" s="939"/>
      <c r="K132" s="939"/>
      <c r="L132" s="939"/>
      <c r="M132" s="939"/>
      <c r="N132" s="939"/>
      <c r="O132" s="939"/>
      <c r="P132" s="939"/>
      <c r="Q132" s="939"/>
      <c r="R132" s="939"/>
      <c r="S132" s="939"/>
      <c r="T132" s="939"/>
      <c r="U132" s="939"/>
      <c r="V132" s="939"/>
      <c r="W132" s="939"/>
      <c r="X132" s="939"/>
      <c r="Y132" s="939"/>
      <c r="Z132" s="939"/>
      <c r="AA132" s="939"/>
      <c r="AB132" s="939"/>
      <c r="AC132" s="939"/>
      <c r="AD132" s="939"/>
      <c r="AE132" s="939"/>
      <c r="AF132" s="939"/>
      <c r="AG132" s="939"/>
      <c r="AH132" s="939"/>
      <c r="AI132" s="939"/>
      <c r="AJ132" s="264"/>
      <c r="AP132" s="248"/>
      <c r="AT132" s="248"/>
      <c r="AV132" s="23"/>
      <c r="AW132" s="23"/>
      <c r="AX132" s="23"/>
      <c r="AY132" s="23"/>
      <c r="AZ132" s="23"/>
      <c r="BA132" s="23"/>
      <c r="BB132" s="23"/>
      <c r="BC132" s="23"/>
    </row>
    <row r="133" spans="2:55" s="240" customFormat="1" ht="15" customHeight="1" x14ac:dyDescent="0.25">
      <c r="B133" s="263"/>
      <c r="C133" s="127" t="s">
        <v>1213</v>
      </c>
      <c r="D133" s="160"/>
      <c r="E133" s="130"/>
      <c r="F133" s="130"/>
      <c r="G133" s="131"/>
      <c r="H133" s="131"/>
      <c r="I133" s="131"/>
      <c r="J133" s="131"/>
      <c r="K133" s="131"/>
      <c r="L133" s="131"/>
      <c r="M133" s="131"/>
      <c r="N133" s="131"/>
      <c r="O133" s="131"/>
      <c r="P133" s="131"/>
      <c r="Q133" s="131"/>
      <c r="R133" s="128"/>
      <c r="S133" s="132"/>
      <c r="T133" s="420"/>
      <c r="U133" s="501" t="s">
        <v>196</v>
      </c>
      <c r="V133" s="502"/>
      <c r="W133" s="420"/>
      <c r="X133" s="501" t="s">
        <v>1193</v>
      </c>
      <c r="Y133" s="503"/>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x14ac:dyDescent="0.25">
      <c r="B134" s="263"/>
      <c r="C134" s="987" t="s">
        <v>2135</v>
      </c>
      <c r="D134" s="987"/>
      <c r="E134" s="987"/>
      <c r="F134" s="987"/>
      <c r="G134" s="987"/>
      <c r="H134" s="987"/>
      <c r="I134" s="987"/>
      <c r="J134" s="879"/>
      <c r="K134" s="879"/>
      <c r="L134" s="879"/>
      <c r="M134" s="879"/>
      <c r="N134" s="879"/>
      <c r="O134" s="879"/>
      <c r="P134" s="879"/>
      <c r="Q134" s="879"/>
      <c r="R134" s="879"/>
      <c r="S134" s="879"/>
      <c r="T134" s="879"/>
      <c r="U134" s="879"/>
      <c r="V134" s="879"/>
      <c r="W134" s="879"/>
      <c r="X134" s="879"/>
      <c r="Y134" s="879"/>
      <c r="Z134" s="879"/>
      <c r="AA134" s="879"/>
      <c r="AB134" s="879"/>
      <c r="AC134" s="879"/>
      <c r="AD134" s="879"/>
      <c r="AE134" s="879"/>
      <c r="AF134" s="879"/>
      <c r="AG134" s="879"/>
      <c r="AH134" s="879"/>
      <c r="AI134" s="879"/>
      <c r="AJ134" s="264"/>
      <c r="AP134" s="248"/>
      <c r="AT134" s="248"/>
      <c r="AV134" s="23"/>
      <c r="AW134" s="23"/>
      <c r="AX134" s="23"/>
      <c r="AY134" s="23"/>
      <c r="AZ134" s="23"/>
      <c r="BA134" s="23"/>
      <c r="BB134" s="23"/>
      <c r="BC134" s="23"/>
    </row>
    <row r="135" spans="2:55" s="240" customFormat="1" ht="15" customHeight="1" thickBot="1" x14ac:dyDescent="0.3">
      <c r="B135" s="268"/>
      <c r="C135" s="988"/>
      <c r="D135" s="988"/>
      <c r="E135" s="988"/>
      <c r="F135" s="988"/>
      <c r="G135" s="988"/>
      <c r="H135" s="988"/>
      <c r="I135" s="988"/>
      <c r="J135" s="988"/>
      <c r="K135" s="988"/>
      <c r="L135" s="988"/>
      <c r="M135" s="988"/>
      <c r="N135" s="988"/>
      <c r="O135" s="988"/>
      <c r="P135" s="988"/>
      <c r="Q135" s="988"/>
      <c r="R135" s="988"/>
      <c r="S135" s="988"/>
      <c r="T135" s="988"/>
      <c r="U135" s="988"/>
      <c r="V135" s="988"/>
      <c r="W135" s="988"/>
      <c r="X135" s="988"/>
      <c r="Y135" s="988"/>
      <c r="Z135" s="988"/>
      <c r="AA135" s="988"/>
      <c r="AB135" s="988"/>
      <c r="AC135" s="988"/>
      <c r="AD135" s="988"/>
      <c r="AE135" s="988"/>
      <c r="AF135" s="988"/>
      <c r="AG135" s="988"/>
      <c r="AH135" s="988"/>
      <c r="AI135" s="988"/>
      <c r="AJ135" s="271"/>
      <c r="AP135" s="248"/>
      <c r="AT135" s="248"/>
      <c r="AV135" s="23"/>
      <c r="AW135" s="23"/>
      <c r="AX135" s="23"/>
      <c r="AY135" s="23"/>
      <c r="AZ135" s="23"/>
      <c r="BA135" s="23"/>
      <c r="BB135" s="23"/>
      <c r="BC135" s="23"/>
    </row>
    <row r="136" spans="2:55" s="240" customFormat="1" ht="15" customHeight="1" x14ac:dyDescent="0.25">
      <c r="B136" s="263"/>
      <c r="C136" s="127" t="s">
        <v>1214</v>
      </c>
      <c r="D136" s="127"/>
      <c r="E136" s="127"/>
      <c r="F136" s="127"/>
      <c r="G136" s="127"/>
      <c r="H136" s="127"/>
      <c r="I136" s="127"/>
      <c r="J136" s="127"/>
      <c r="K136" s="127"/>
      <c r="L136" s="127"/>
      <c r="M136" s="127"/>
      <c r="N136" s="127"/>
      <c r="O136" s="127"/>
      <c r="P136" s="127"/>
      <c r="Q136" s="127"/>
      <c r="R136" s="127"/>
      <c r="S136" s="127"/>
      <c r="T136" s="420"/>
      <c r="U136" s="501" t="s">
        <v>196</v>
      </c>
      <c r="V136" s="502"/>
      <c r="W136" s="420"/>
      <c r="X136" s="501" t="s">
        <v>1193</v>
      </c>
      <c r="Y136" s="127"/>
      <c r="Z136" s="127"/>
      <c r="AA136" s="127"/>
      <c r="AB136" s="127"/>
      <c r="AC136" s="127"/>
      <c r="AD136" s="127"/>
      <c r="AE136" s="127"/>
      <c r="AF136" s="127"/>
      <c r="AG136" s="127"/>
      <c r="AH136" s="127"/>
      <c r="AI136" s="127"/>
      <c r="AJ136" s="264"/>
      <c r="AP136" s="248"/>
      <c r="AT136" s="248"/>
      <c r="AV136" s="23"/>
      <c r="AW136" s="23"/>
      <c r="AX136" s="23"/>
      <c r="AY136" s="23"/>
      <c r="AZ136" s="23"/>
      <c r="BA136" s="23"/>
      <c r="BB136" s="23"/>
      <c r="BC136" s="23"/>
    </row>
    <row r="137" spans="2:55" s="240" customFormat="1" ht="15" customHeight="1" x14ac:dyDescent="0.25">
      <c r="B137" s="263"/>
      <c r="C137" s="987" t="s">
        <v>2135</v>
      </c>
      <c r="D137" s="987"/>
      <c r="E137" s="987"/>
      <c r="F137" s="987"/>
      <c r="G137" s="987"/>
      <c r="H137" s="987"/>
      <c r="I137" s="987"/>
      <c r="J137" s="879"/>
      <c r="K137" s="879"/>
      <c r="L137" s="879"/>
      <c r="M137" s="879"/>
      <c r="N137" s="879"/>
      <c r="O137" s="879"/>
      <c r="P137" s="879"/>
      <c r="Q137" s="879"/>
      <c r="R137" s="879"/>
      <c r="S137" s="879"/>
      <c r="T137" s="879"/>
      <c r="U137" s="879"/>
      <c r="V137" s="879"/>
      <c r="W137" s="879"/>
      <c r="X137" s="879"/>
      <c r="Y137" s="879"/>
      <c r="Z137" s="879"/>
      <c r="AA137" s="879"/>
      <c r="AB137" s="879"/>
      <c r="AC137" s="879"/>
      <c r="AD137" s="879"/>
      <c r="AE137" s="879"/>
      <c r="AF137" s="879"/>
      <c r="AG137" s="879"/>
      <c r="AH137" s="879"/>
      <c r="AI137" s="879"/>
      <c r="AJ137" s="264"/>
      <c r="AP137" s="248"/>
      <c r="AT137" s="248"/>
      <c r="AV137" s="23"/>
      <c r="AW137" s="23"/>
      <c r="AX137" s="23"/>
      <c r="AY137" s="23"/>
      <c r="AZ137" s="23"/>
      <c r="BA137" s="23"/>
      <c r="BB137" s="23"/>
      <c r="BC137" s="23"/>
    </row>
    <row r="138" spans="2:55" s="240" customFormat="1" ht="15" customHeight="1" x14ac:dyDescent="0.25">
      <c r="B138" s="263"/>
      <c r="C138" s="939"/>
      <c r="D138" s="939"/>
      <c r="E138" s="939"/>
      <c r="F138" s="939"/>
      <c r="G138" s="939"/>
      <c r="H138" s="939"/>
      <c r="I138" s="939"/>
      <c r="J138" s="939"/>
      <c r="K138" s="939"/>
      <c r="L138" s="939"/>
      <c r="M138" s="939"/>
      <c r="N138" s="939"/>
      <c r="O138" s="939"/>
      <c r="P138" s="939"/>
      <c r="Q138" s="939"/>
      <c r="R138" s="939"/>
      <c r="S138" s="939"/>
      <c r="T138" s="939"/>
      <c r="U138" s="939"/>
      <c r="V138" s="939"/>
      <c r="W138" s="939"/>
      <c r="X138" s="939"/>
      <c r="Y138" s="939"/>
      <c r="Z138" s="939"/>
      <c r="AA138" s="939"/>
      <c r="AB138" s="939"/>
      <c r="AC138" s="939"/>
      <c r="AD138" s="939"/>
      <c r="AE138" s="939"/>
      <c r="AF138" s="939"/>
      <c r="AG138" s="939"/>
      <c r="AH138" s="939"/>
      <c r="AI138" s="939"/>
      <c r="AJ138" s="264"/>
      <c r="AP138" s="248"/>
      <c r="AT138" s="248"/>
      <c r="AV138" s="23"/>
      <c r="AW138" s="23"/>
      <c r="AX138" s="23"/>
      <c r="AY138" s="23"/>
      <c r="AZ138" s="23"/>
      <c r="BA138" s="23"/>
      <c r="BB138" s="23"/>
      <c r="BC138" s="23"/>
    </row>
    <row r="139" spans="2:55" s="240" customFormat="1" ht="5.0999999999999996" customHeight="1" x14ac:dyDescent="0.25">
      <c r="B139" s="263"/>
      <c r="C139" s="132"/>
      <c r="D139" s="160"/>
      <c r="E139" s="130"/>
      <c r="F139" s="130"/>
      <c r="G139" s="131"/>
      <c r="H139" s="131"/>
      <c r="I139" s="131"/>
      <c r="J139" s="131"/>
      <c r="K139" s="131"/>
      <c r="L139" s="131"/>
      <c r="M139" s="131"/>
      <c r="N139" s="131"/>
      <c r="O139" s="131"/>
      <c r="P139" s="131"/>
      <c r="Q139" s="131"/>
      <c r="R139" s="128"/>
      <c r="S139" s="132"/>
      <c r="T139" s="130"/>
      <c r="U139" s="128"/>
      <c r="V139" s="128"/>
      <c r="W139" s="128"/>
      <c r="X139" s="130"/>
      <c r="Y139" s="131"/>
      <c r="Z139" s="131"/>
      <c r="AA139" s="131"/>
      <c r="AB139" s="131"/>
      <c r="AC139" s="131"/>
      <c r="AD139" s="131"/>
      <c r="AE139" s="131"/>
      <c r="AF139" s="131"/>
      <c r="AG139" s="131"/>
      <c r="AH139" s="131"/>
      <c r="AI139" s="131"/>
      <c r="AJ139" s="264"/>
      <c r="AP139" s="248"/>
      <c r="AT139" s="248"/>
      <c r="AV139" s="23"/>
      <c r="AW139" s="23"/>
      <c r="AX139" s="23"/>
      <c r="AY139" s="23"/>
      <c r="AZ139" s="23"/>
      <c r="BA139" s="23"/>
      <c r="BB139" s="23"/>
      <c r="BC139" s="23"/>
    </row>
    <row r="140" spans="2:55" s="240" customFormat="1" ht="15" customHeight="1" x14ac:dyDescent="0.25">
      <c r="B140" s="263"/>
      <c r="C140" s="994" t="s">
        <v>1199</v>
      </c>
      <c r="D140" s="994"/>
      <c r="E140" s="994"/>
      <c r="F140" s="994"/>
      <c r="G140" s="994"/>
      <c r="H140" s="994"/>
      <c r="I140" s="994"/>
      <c r="J140" s="994"/>
      <c r="K140" s="994"/>
      <c r="L140" s="994"/>
      <c r="M140" s="994"/>
      <c r="N140" s="994"/>
      <c r="O140" s="994"/>
      <c r="P140" s="994"/>
      <c r="Q140" s="994"/>
      <c r="R140" s="994"/>
      <c r="S140" s="994"/>
      <c r="T140" s="994"/>
      <c r="U140" s="994"/>
      <c r="V140" s="994"/>
      <c r="W140" s="994"/>
      <c r="X140" s="994"/>
      <c r="Y140" s="994"/>
      <c r="Z140" s="994"/>
      <c r="AA140" s="994"/>
      <c r="AB140" s="994"/>
      <c r="AC140" s="994"/>
      <c r="AD140" s="994"/>
      <c r="AE140" s="994"/>
      <c r="AF140" s="994"/>
      <c r="AG140" s="994"/>
      <c r="AH140" s="994"/>
      <c r="AI140" s="994"/>
      <c r="AJ140" s="264"/>
      <c r="AP140" s="248"/>
      <c r="AT140" s="248"/>
      <c r="AV140" s="23"/>
      <c r="AW140" s="23"/>
      <c r="AX140" s="23"/>
      <c r="AY140" s="23"/>
      <c r="AZ140" s="23"/>
      <c r="BA140" s="23"/>
      <c r="BB140" s="23"/>
      <c r="BC140" s="23"/>
    </row>
    <row r="141" spans="2:55" s="240" customFormat="1" ht="15" customHeight="1" x14ac:dyDescent="0.25">
      <c r="B141" s="263"/>
      <c r="C141" s="994"/>
      <c r="D141" s="994"/>
      <c r="E141" s="994"/>
      <c r="F141" s="994"/>
      <c r="G141" s="994"/>
      <c r="H141" s="994"/>
      <c r="I141" s="994"/>
      <c r="J141" s="994"/>
      <c r="K141" s="994"/>
      <c r="L141" s="994"/>
      <c r="M141" s="994"/>
      <c r="N141" s="994"/>
      <c r="O141" s="994"/>
      <c r="P141" s="994"/>
      <c r="Q141" s="994"/>
      <c r="R141" s="994"/>
      <c r="S141" s="994"/>
      <c r="T141" s="994"/>
      <c r="U141" s="994"/>
      <c r="V141" s="994"/>
      <c r="W141" s="994"/>
      <c r="X141" s="994"/>
      <c r="Y141" s="994"/>
      <c r="Z141" s="994"/>
      <c r="AA141" s="994"/>
      <c r="AB141" s="994"/>
      <c r="AC141" s="994"/>
      <c r="AD141" s="994"/>
      <c r="AE141" s="994"/>
      <c r="AF141" s="994"/>
      <c r="AG141" s="994"/>
      <c r="AH141" s="994"/>
      <c r="AI141" s="994"/>
      <c r="AJ141" s="264"/>
      <c r="AP141" s="248"/>
      <c r="AT141" s="248"/>
      <c r="AV141" s="23"/>
      <c r="AW141" s="23"/>
      <c r="AX141" s="23"/>
      <c r="AY141" s="23"/>
      <c r="AZ141" s="23"/>
      <c r="BA141" s="23"/>
      <c r="BB141" s="23"/>
      <c r="BC141" s="23"/>
    </row>
    <row r="142" spans="2:55" s="240" customFormat="1" ht="5.0999999999999996" customHeight="1" x14ac:dyDescent="0.25">
      <c r="B142" s="263"/>
      <c r="C142" s="160"/>
      <c r="D142" s="160"/>
      <c r="E142" s="160"/>
      <c r="F142" s="160"/>
      <c r="G142" s="160"/>
      <c r="H142" s="160"/>
      <c r="I142" s="160"/>
      <c r="J142" s="254"/>
      <c r="K142" s="254"/>
      <c r="L142" s="254"/>
      <c r="M142" s="254"/>
      <c r="N142" s="254"/>
      <c r="O142" s="254"/>
      <c r="P142" s="254"/>
      <c r="Q142" s="254"/>
      <c r="R142" s="254"/>
      <c r="S142" s="254"/>
      <c r="T142" s="254"/>
      <c r="U142" s="254"/>
      <c r="V142" s="254"/>
      <c r="W142" s="254"/>
      <c r="X142" s="254"/>
      <c r="Y142" s="254"/>
      <c r="Z142" s="254"/>
      <c r="AA142" s="254"/>
      <c r="AB142" s="254"/>
      <c r="AC142" s="254"/>
      <c r="AD142" s="254"/>
      <c r="AE142" s="158"/>
      <c r="AF142" s="158"/>
      <c r="AG142" s="158"/>
      <c r="AH142" s="158"/>
      <c r="AI142" s="158"/>
      <c r="AJ142" s="264"/>
      <c r="AP142" s="248"/>
      <c r="AT142" s="248"/>
      <c r="AV142" s="23"/>
      <c r="AW142" s="23"/>
      <c r="AX142" s="23"/>
      <c r="AY142" s="23"/>
      <c r="AZ142" s="23"/>
      <c r="BA142" s="23"/>
      <c r="BB142" s="23"/>
      <c r="BC142" s="23"/>
    </row>
    <row r="143" spans="2:55" s="240" customFormat="1" ht="29.25" customHeight="1" x14ac:dyDescent="0.25">
      <c r="B143" s="263"/>
      <c r="C143" s="995" t="s">
        <v>2079</v>
      </c>
      <c r="D143" s="996"/>
      <c r="E143" s="996"/>
      <c r="F143" s="996"/>
      <c r="G143" s="996"/>
      <c r="H143" s="996"/>
      <c r="I143" s="996"/>
      <c r="J143" s="996"/>
      <c r="K143" s="996"/>
      <c r="L143" s="996"/>
      <c r="M143" s="996"/>
      <c r="N143" s="996"/>
      <c r="O143" s="996"/>
      <c r="P143" s="996"/>
      <c r="Q143" s="996"/>
      <c r="R143" s="996"/>
      <c r="S143" s="996"/>
      <c r="T143" s="996"/>
      <c r="U143" s="996"/>
      <c r="V143" s="996"/>
      <c r="W143" s="996"/>
      <c r="X143" s="996"/>
      <c r="Y143" s="996"/>
      <c r="Z143" s="996"/>
      <c r="AA143" s="996"/>
      <c r="AB143" s="996"/>
      <c r="AC143" s="996"/>
      <c r="AD143" s="996"/>
      <c r="AE143" s="996"/>
      <c r="AF143" s="996"/>
      <c r="AG143" s="996"/>
      <c r="AH143" s="996"/>
      <c r="AI143" s="997"/>
      <c r="AJ143" s="264"/>
      <c r="AP143" s="248"/>
      <c r="AT143" s="248"/>
      <c r="AV143" s="23"/>
      <c r="AW143" s="23"/>
      <c r="AX143" s="23"/>
      <c r="AY143" s="23"/>
      <c r="AZ143" s="23"/>
      <c r="BA143" s="23"/>
      <c r="BB143" s="23"/>
      <c r="BC143" s="23"/>
    </row>
    <row r="144" spans="2:55" s="240" customFormat="1" ht="7.5" customHeight="1" x14ac:dyDescent="0.25">
      <c r="B144" s="263"/>
      <c r="C144" s="132"/>
      <c r="D144" s="160"/>
      <c r="E144" s="130"/>
      <c r="F144" s="130"/>
      <c r="G144" s="131"/>
      <c r="H144" s="131"/>
      <c r="I144" s="131"/>
      <c r="J144" s="131"/>
      <c r="K144" s="131"/>
      <c r="L144" s="131"/>
      <c r="M144" s="131"/>
      <c r="N144" s="131"/>
      <c r="O144" s="131"/>
      <c r="P144" s="131"/>
      <c r="Q144" s="131"/>
      <c r="R144" s="128"/>
      <c r="S144" s="132"/>
      <c r="T144" s="130"/>
      <c r="U144" s="128"/>
      <c r="V144" s="128"/>
      <c r="W144" s="128"/>
      <c r="X144" s="130"/>
      <c r="Y144" s="131"/>
      <c r="Z144" s="131"/>
      <c r="AA144" s="131"/>
      <c r="AB144" s="131"/>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x14ac:dyDescent="0.25">
      <c r="B145" s="263"/>
      <c r="C145" s="986" t="s">
        <v>1954</v>
      </c>
      <c r="D145" s="986"/>
      <c r="E145" s="986"/>
      <c r="F145" s="986"/>
      <c r="G145" s="986"/>
      <c r="H145" s="986"/>
      <c r="I145" s="986"/>
      <c r="J145" s="986"/>
      <c r="K145" s="986"/>
      <c r="L145" s="986"/>
      <c r="M145" s="986"/>
      <c r="N145" s="986"/>
      <c r="O145" s="986"/>
      <c r="P145" s="986"/>
      <c r="Q145" s="986"/>
      <c r="R145" s="986"/>
      <c r="S145" s="986"/>
      <c r="T145" s="986"/>
      <c r="U145" s="986"/>
      <c r="V145" s="986"/>
      <c r="W145" s="986"/>
      <c r="X145" s="986"/>
      <c r="Y145" s="986"/>
      <c r="Z145" s="986"/>
      <c r="AA145" s="986"/>
      <c r="AB145" s="986"/>
      <c r="AC145" s="986"/>
      <c r="AD145" s="986"/>
      <c r="AE145" s="986"/>
      <c r="AF145" s="986"/>
      <c r="AG145" s="986"/>
      <c r="AH145" s="986"/>
      <c r="AI145" s="986"/>
      <c r="AJ145" s="264"/>
      <c r="AP145" s="248"/>
      <c r="AT145" s="248"/>
      <c r="AV145" s="23"/>
      <c r="AW145" s="23"/>
      <c r="AX145" s="23"/>
      <c r="AY145" s="23"/>
      <c r="AZ145" s="23"/>
      <c r="BA145" s="23"/>
      <c r="BB145" s="23"/>
      <c r="BC145" s="23"/>
    </row>
    <row r="146" spans="2:55" s="240" customFormat="1" ht="18.75" customHeight="1" x14ac:dyDescent="0.25">
      <c r="B146" s="263"/>
      <c r="C146" s="986"/>
      <c r="D146" s="986"/>
      <c r="E146" s="986"/>
      <c r="F146" s="986"/>
      <c r="G146" s="986"/>
      <c r="H146" s="986"/>
      <c r="I146" s="986"/>
      <c r="J146" s="986"/>
      <c r="K146" s="986"/>
      <c r="L146" s="986"/>
      <c r="M146" s="986"/>
      <c r="N146" s="986"/>
      <c r="O146" s="986"/>
      <c r="P146" s="986"/>
      <c r="Q146" s="986"/>
      <c r="R146" s="986"/>
      <c r="S146" s="986"/>
      <c r="T146" s="986"/>
      <c r="U146" s="986"/>
      <c r="V146" s="986"/>
      <c r="W146" s="986"/>
      <c r="X146" s="986"/>
      <c r="Y146" s="986"/>
      <c r="Z146" s="986"/>
      <c r="AA146" s="986"/>
      <c r="AB146" s="986"/>
      <c r="AC146" s="986"/>
      <c r="AD146" s="986"/>
      <c r="AE146" s="986"/>
      <c r="AF146" s="986"/>
      <c r="AG146" s="986"/>
      <c r="AH146" s="986"/>
      <c r="AI146" s="986"/>
      <c r="AJ146" s="264"/>
      <c r="AP146" s="248"/>
      <c r="AT146" s="248"/>
      <c r="AV146" s="23"/>
      <c r="AW146" s="23"/>
      <c r="AX146" s="23"/>
      <c r="AY146" s="23"/>
      <c r="AZ146" s="23"/>
      <c r="BA146" s="23"/>
      <c r="BB146" s="23"/>
      <c r="BC146" s="23"/>
    </row>
    <row r="147" spans="2:55" s="240" customFormat="1" ht="15" customHeight="1" x14ac:dyDescent="0.25">
      <c r="B147" s="263"/>
      <c r="C147" s="879"/>
      <c r="D147" s="879"/>
      <c r="E147" s="879"/>
      <c r="F147" s="879"/>
      <c r="G147" s="879"/>
      <c r="H147" s="879"/>
      <c r="I147" s="879"/>
      <c r="J147" s="879"/>
      <c r="K147" s="879"/>
      <c r="L147" s="879"/>
      <c r="M147" s="879"/>
      <c r="N147" s="879"/>
      <c r="O147" s="879"/>
      <c r="P147" s="879"/>
      <c r="Q147" s="879"/>
      <c r="R147" s="879"/>
      <c r="S147" s="879"/>
      <c r="T147" s="879"/>
      <c r="U147" s="879"/>
      <c r="V147" s="879"/>
      <c r="W147" s="879"/>
      <c r="X147" s="879"/>
      <c r="Y147" s="879"/>
      <c r="Z147" s="879"/>
      <c r="AA147" s="879"/>
      <c r="AB147" s="879"/>
      <c r="AC147" s="879"/>
      <c r="AD147" s="879"/>
      <c r="AE147" s="879"/>
      <c r="AF147" s="879"/>
      <c r="AG147" s="879"/>
      <c r="AH147" s="879"/>
      <c r="AI147" s="879"/>
      <c r="AJ147" s="264"/>
      <c r="AP147" s="248"/>
      <c r="AT147" s="248"/>
      <c r="AV147" s="23"/>
      <c r="AW147" s="23"/>
      <c r="AX147" s="23"/>
      <c r="AY147" s="23"/>
      <c r="AZ147" s="23"/>
      <c r="BA147" s="23"/>
      <c r="BB147" s="23"/>
      <c r="BC147" s="23"/>
    </row>
    <row r="148" spans="2:55" s="240" customFormat="1" ht="15" customHeight="1" x14ac:dyDescent="0.25">
      <c r="B148" s="263"/>
      <c r="C148" s="993" t="s">
        <v>1955</v>
      </c>
      <c r="D148" s="993"/>
      <c r="E148" s="993"/>
      <c r="F148" s="993"/>
      <c r="G148" s="993"/>
      <c r="H148" s="993"/>
      <c r="I148" s="993"/>
      <c r="J148" s="993"/>
      <c r="K148" s="993"/>
      <c r="L148" s="993"/>
      <c r="M148" s="993"/>
      <c r="N148" s="993"/>
      <c r="O148" s="993"/>
      <c r="P148" s="993"/>
      <c r="Q148" s="993"/>
      <c r="R148" s="993"/>
      <c r="S148" s="993"/>
      <c r="T148" s="993"/>
      <c r="U148" s="993"/>
      <c r="V148" s="993"/>
      <c r="W148" s="993"/>
      <c r="X148" s="993"/>
      <c r="Y148" s="993"/>
      <c r="Z148" s="993"/>
      <c r="AA148" s="993"/>
      <c r="AB148" s="993"/>
      <c r="AC148" s="993"/>
      <c r="AD148" s="993"/>
      <c r="AE148" s="993"/>
      <c r="AF148" s="993"/>
      <c r="AG148" s="993"/>
      <c r="AH148" s="993"/>
      <c r="AI148" s="993"/>
      <c r="AJ148" s="264"/>
      <c r="AP148" s="248"/>
      <c r="AT148" s="248"/>
      <c r="AV148" s="23"/>
      <c r="AW148" s="23"/>
      <c r="AX148" s="23"/>
      <c r="AY148" s="23"/>
      <c r="AZ148" s="23"/>
      <c r="BA148" s="23"/>
      <c r="BB148" s="23"/>
      <c r="BC148" s="23"/>
    </row>
    <row r="149" spans="2:55" s="240" customFormat="1" ht="15" customHeight="1" x14ac:dyDescent="0.25">
      <c r="B149" s="263"/>
      <c r="C149" s="986"/>
      <c r="D149" s="986"/>
      <c r="E149" s="986"/>
      <c r="F149" s="986"/>
      <c r="G149" s="986"/>
      <c r="H149" s="986"/>
      <c r="I149" s="986"/>
      <c r="J149" s="986"/>
      <c r="K149" s="986"/>
      <c r="L149" s="986"/>
      <c r="M149" s="986"/>
      <c r="N149" s="986"/>
      <c r="O149" s="986"/>
      <c r="P149" s="986"/>
      <c r="Q149" s="986"/>
      <c r="R149" s="986"/>
      <c r="S149" s="986"/>
      <c r="T149" s="986"/>
      <c r="U149" s="986"/>
      <c r="V149" s="986"/>
      <c r="W149" s="986"/>
      <c r="X149" s="986"/>
      <c r="Y149" s="986"/>
      <c r="Z149" s="986"/>
      <c r="AA149" s="986"/>
      <c r="AB149" s="986"/>
      <c r="AC149" s="986"/>
      <c r="AD149" s="986"/>
      <c r="AE149" s="986"/>
      <c r="AF149" s="986"/>
      <c r="AG149" s="986"/>
      <c r="AH149" s="986"/>
      <c r="AI149" s="986"/>
      <c r="AJ149" s="264"/>
      <c r="AP149" s="248"/>
      <c r="AT149" s="248"/>
      <c r="AV149" s="23"/>
      <c r="AW149" s="23"/>
      <c r="AX149" s="23"/>
      <c r="AY149" s="23"/>
      <c r="AZ149" s="23"/>
      <c r="BA149" s="23"/>
      <c r="BB149" s="23"/>
      <c r="BC149" s="23"/>
    </row>
    <row r="150" spans="2:55" s="240" customFormat="1" ht="15" customHeight="1" x14ac:dyDescent="0.25">
      <c r="B150" s="263"/>
      <c r="C150" s="879"/>
      <c r="D150" s="879"/>
      <c r="E150" s="879"/>
      <c r="F150" s="879"/>
      <c r="G150" s="879"/>
      <c r="H150" s="879"/>
      <c r="I150" s="879"/>
      <c r="J150" s="879"/>
      <c r="K150" s="879"/>
      <c r="L150" s="879"/>
      <c r="M150" s="879"/>
      <c r="N150" s="879"/>
      <c r="O150" s="879"/>
      <c r="P150" s="879"/>
      <c r="Q150" s="879"/>
      <c r="R150" s="879"/>
      <c r="S150" s="879"/>
      <c r="T150" s="879"/>
      <c r="U150" s="879"/>
      <c r="V150" s="879"/>
      <c r="W150" s="879"/>
      <c r="X150" s="879"/>
      <c r="Y150" s="879"/>
      <c r="Z150" s="879"/>
      <c r="AA150" s="879"/>
      <c r="AB150" s="879"/>
      <c r="AC150" s="879"/>
      <c r="AD150" s="879"/>
      <c r="AE150" s="879"/>
      <c r="AF150" s="879"/>
      <c r="AG150" s="879"/>
      <c r="AH150" s="879"/>
      <c r="AI150" s="879"/>
      <c r="AJ150" s="264"/>
      <c r="AP150" s="248"/>
      <c r="AT150" s="248"/>
      <c r="AV150" s="23"/>
      <c r="AW150" s="23"/>
      <c r="AX150" s="23"/>
      <c r="AY150" s="23"/>
      <c r="AZ150" s="23"/>
      <c r="BA150" s="23"/>
      <c r="BB150" s="23"/>
      <c r="BC150" s="23"/>
    </row>
    <row r="151" spans="2:55" s="240" customFormat="1" ht="15" customHeight="1" x14ac:dyDescent="0.25">
      <c r="B151" s="263"/>
      <c r="C151" s="278" t="s">
        <v>1200</v>
      </c>
      <c r="D151" s="160"/>
      <c r="E151" s="160"/>
      <c r="F151" s="160"/>
      <c r="G151" s="160"/>
      <c r="H151" s="160"/>
      <c r="I151" s="160"/>
      <c r="J151" s="254"/>
      <c r="K151" s="254"/>
      <c r="L151" s="254"/>
      <c r="M151" s="254"/>
      <c r="N151" s="254"/>
      <c r="O151" s="254"/>
      <c r="P151" s="131"/>
      <c r="Q151" s="131"/>
      <c r="R151" s="128"/>
      <c r="S151" s="128"/>
      <c r="T151" s="128"/>
      <c r="U151" s="128"/>
      <c r="V151" s="128"/>
      <c r="W151" s="128"/>
      <c r="X151" s="420"/>
      <c r="Y151" s="160" t="s">
        <v>196</v>
      </c>
      <c r="Z151" s="131"/>
      <c r="AA151" s="420"/>
      <c r="AB151" s="160" t="s">
        <v>1187</v>
      </c>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x14ac:dyDescent="0.25">
      <c r="B152" s="263"/>
      <c r="C152" s="132" t="s">
        <v>1201</v>
      </c>
      <c r="D152" s="160"/>
      <c r="E152" s="130"/>
      <c r="F152" s="130"/>
      <c r="G152" s="131"/>
      <c r="H152" s="131"/>
      <c r="I152" s="131"/>
      <c r="J152" s="131"/>
      <c r="K152" s="131"/>
      <c r="L152" s="131"/>
      <c r="M152" s="131"/>
      <c r="N152" s="131"/>
      <c r="O152" s="131"/>
      <c r="P152" s="131"/>
      <c r="Q152" s="131"/>
      <c r="R152" s="128"/>
      <c r="S152" s="132"/>
      <c r="T152" s="130"/>
      <c r="U152" s="128"/>
      <c r="V152" s="128"/>
      <c r="W152" s="128"/>
      <c r="X152" s="420"/>
      <c r="Y152" s="160" t="s">
        <v>196</v>
      </c>
      <c r="Z152" s="131"/>
      <c r="AA152" s="420"/>
      <c r="AB152" s="160" t="s">
        <v>1187</v>
      </c>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x14ac:dyDescent="0.25">
      <c r="B153" s="263"/>
      <c r="C153" s="278" t="s">
        <v>1759</v>
      </c>
      <c r="D153" s="160"/>
      <c r="E153" s="160"/>
      <c r="F153" s="160"/>
      <c r="G153" s="160"/>
      <c r="H153" s="160"/>
      <c r="I153" s="160"/>
      <c r="J153" s="254"/>
      <c r="K153" s="128"/>
      <c r="L153" s="420"/>
      <c r="M153" s="247" t="s">
        <v>196</v>
      </c>
      <c r="N153" s="128"/>
      <c r="O153" s="420"/>
      <c r="P153" s="247" t="s">
        <v>2110</v>
      </c>
      <c r="Q153" s="128"/>
      <c r="R153" s="128"/>
      <c r="S153" s="128"/>
      <c r="T153" s="128"/>
      <c r="U153" s="128"/>
      <c r="V153" s="128"/>
      <c r="W153" s="128"/>
      <c r="X153" s="128"/>
      <c r="Y153" s="128"/>
      <c r="Z153" s="128"/>
      <c r="AA153" s="128"/>
      <c r="AB153" s="353"/>
      <c r="AC153" s="353"/>
      <c r="AD153" s="353"/>
      <c r="AE153" s="353"/>
      <c r="AF153" s="353"/>
      <c r="AG153" s="353"/>
      <c r="AH153" s="353"/>
      <c r="AI153" s="353"/>
      <c r="AJ153" s="264"/>
      <c r="AP153" s="248"/>
      <c r="AT153" s="248"/>
      <c r="AV153" s="23"/>
      <c r="AW153" s="23"/>
      <c r="AX153" s="23"/>
      <c r="AY153" s="23"/>
      <c r="AZ153" s="23"/>
      <c r="BA153" s="23"/>
      <c r="BB153" s="23"/>
      <c r="BC153" s="23"/>
    </row>
    <row r="154" spans="2:55" s="240" customFormat="1" ht="15" customHeight="1" x14ac:dyDescent="0.25">
      <c r="B154" s="263"/>
      <c r="C154" s="247" t="s">
        <v>2111</v>
      </c>
      <c r="D154" s="247"/>
      <c r="E154" s="247"/>
      <c r="F154" s="247"/>
      <c r="G154" s="247"/>
      <c r="H154" s="247"/>
      <c r="I154" s="247"/>
      <c r="J154" s="247"/>
      <c r="K154" s="247"/>
      <c r="L154" s="247"/>
      <c r="M154" s="160"/>
      <c r="N154" s="160"/>
      <c r="O154" s="879"/>
      <c r="P154" s="879"/>
      <c r="Q154" s="879"/>
      <c r="R154" s="879"/>
      <c r="S154" s="879"/>
      <c r="T154" s="879"/>
      <c r="U154" s="879"/>
      <c r="V154" s="879"/>
      <c r="W154" s="879"/>
      <c r="X154" s="879"/>
      <c r="Y154" s="879"/>
      <c r="Z154" s="879"/>
      <c r="AA154" s="879"/>
      <c r="AB154" s="879"/>
      <c r="AC154" s="879"/>
      <c r="AD154" s="879"/>
      <c r="AE154" s="879"/>
      <c r="AF154" s="879"/>
      <c r="AG154" s="879"/>
      <c r="AH154" s="879"/>
      <c r="AI154" s="879"/>
      <c r="AJ154" s="264"/>
      <c r="AP154" s="248"/>
      <c r="AT154" s="248"/>
      <c r="AV154" s="23"/>
      <c r="AW154" s="23"/>
      <c r="AX154" s="23"/>
      <c r="AY154" s="23"/>
      <c r="AZ154" s="23"/>
      <c r="BA154" s="23"/>
      <c r="BB154" s="23"/>
      <c r="BC154" s="23"/>
    </row>
    <row r="155" spans="2:55" s="240" customFormat="1" ht="15" customHeight="1" x14ac:dyDescent="0.25">
      <c r="B155" s="263"/>
      <c r="C155" s="879"/>
      <c r="D155" s="879"/>
      <c r="E155" s="879"/>
      <c r="F155" s="879"/>
      <c r="G155" s="879"/>
      <c r="H155" s="879"/>
      <c r="I155" s="879"/>
      <c r="J155" s="879"/>
      <c r="K155" s="879"/>
      <c r="L155" s="879"/>
      <c r="M155" s="879"/>
      <c r="N155" s="879"/>
      <c r="O155" s="879"/>
      <c r="P155" s="879"/>
      <c r="Q155" s="879"/>
      <c r="R155" s="879"/>
      <c r="S155" s="879"/>
      <c r="T155" s="879"/>
      <c r="U155" s="879"/>
      <c r="V155" s="879"/>
      <c r="W155" s="879"/>
      <c r="X155" s="879"/>
      <c r="Y155" s="879"/>
      <c r="Z155" s="879"/>
      <c r="AA155" s="879"/>
      <c r="AB155" s="879"/>
      <c r="AC155" s="879"/>
      <c r="AD155" s="879"/>
      <c r="AE155" s="879"/>
      <c r="AF155" s="879"/>
      <c r="AG155" s="879"/>
      <c r="AH155" s="879"/>
      <c r="AI155" s="879"/>
      <c r="AJ155" s="264"/>
      <c r="AP155" s="248"/>
      <c r="AT155" s="248"/>
      <c r="AV155" s="23"/>
      <c r="AW155" s="23"/>
      <c r="AX155" s="23"/>
      <c r="AY155" s="23"/>
      <c r="AZ155" s="23"/>
      <c r="BA155" s="23"/>
      <c r="BB155" s="23"/>
      <c r="BC155" s="23"/>
    </row>
    <row r="156" spans="2:55" s="240" customFormat="1" ht="15" customHeight="1" x14ac:dyDescent="0.25">
      <c r="B156" s="263"/>
      <c r="C156" s="992" t="s">
        <v>1760</v>
      </c>
      <c r="D156" s="992"/>
      <c r="E156" s="992"/>
      <c r="F156" s="992"/>
      <c r="G156" s="992"/>
      <c r="H156" s="992"/>
      <c r="I156" s="992"/>
      <c r="J156" s="992"/>
      <c r="K156" s="992"/>
      <c r="L156" s="992"/>
      <c r="M156" s="992"/>
      <c r="N156" s="992"/>
      <c r="O156" s="992"/>
      <c r="P156" s="992"/>
      <c r="Q156" s="992"/>
      <c r="R156" s="992"/>
      <c r="S156" s="992"/>
      <c r="T156" s="992"/>
      <c r="U156" s="992"/>
      <c r="V156" s="992"/>
      <c r="W156" s="992"/>
      <c r="X156" s="992"/>
      <c r="Y156" s="992"/>
      <c r="Z156" s="992"/>
      <c r="AA156" s="992"/>
      <c r="AB156" s="992"/>
      <c r="AC156" s="992"/>
      <c r="AD156" s="992"/>
      <c r="AE156" s="992"/>
      <c r="AF156" s="992"/>
      <c r="AG156" s="992"/>
      <c r="AH156" s="992"/>
      <c r="AI156" s="992"/>
      <c r="AJ156" s="264"/>
      <c r="AP156" s="248"/>
      <c r="AT156" s="248"/>
      <c r="AV156" s="23"/>
      <c r="AW156" s="23"/>
      <c r="AX156" s="23"/>
      <c r="AY156" s="23"/>
      <c r="AZ156" s="23"/>
      <c r="BA156" s="23"/>
      <c r="BB156" s="23"/>
      <c r="BC156" s="23"/>
    </row>
    <row r="157" spans="2:55" s="240" customFormat="1" ht="15" customHeight="1" x14ac:dyDescent="0.25">
      <c r="B157" s="263"/>
      <c r="C157" s="992"/>
      <c r="D157" s="992"/>
      <c r="E157" s="992"/>
      <c r="F157" s="992"/>
      <c r="G157" s="992"/>
      <c r="H157" s="992"/>
      <c r="I157" s="992"/>
      <c r="J157" s="992"/>
      <c r="K157" s="992"/>
      <c r="L157" s="992"/>
      <c r="M157" s="992"/>
      <c r="N157" s="992"/>
      <c r="O157" s="992"/>
      <c r="P157" s="992"/>
      <c r="Q157" s="992"/>
      <c r="R157" s="992"/>
      <c r="S157" s="992"/>
      <c r="T157" s="992"/>
      <c r="U157" s="992"/>
      <c r="V157" s="992"/>
      <c r="W157" s="992"/>
      <c r="X157" s="992"/>
      <c r="Y157" s="992"/>
      <c r="Z157" s="992"/>
      <c r="AA157" s="992"/>
      <c r="AB157" s="992"/>
      <c r="AC157" s="992"/>
      <c r="AD157" s="992"/>
      <c r="AE157" s="992"/>
      <c r="AF157" s="992"/>
      <c r="AG157" s="992"/>
      <c r="AH157" s="992"/>
      <c r="AI157" s="992"/>
      <c r="AJ157" s="264"/>
      <c r="AP157" s="248"/>
      <c r="AT157" s="248"/>
      <c r="AV157" s="23"/>
      <c r="AW157" s="23"/>
      <c r="AX157" s="23"/>
      <c r="AY157" s="23"/>
      <c r="AZ157" s="23"/>
      <c r="BA157" s="23"/>
      <c r="BB157" s="23"/>
      <c r="BC157" s="23"/>
    </row>
    <row r="158" spans="2:55" s="240" customFormat="1" ht="15" customHeight="1" x14ac:dyDescent="0.25">
      <c r="B158" s="263"/>
      <c r="C158" s="420"/>
      <c r="D158" s="160" t="s">
        <v>2008</v>
      </c>
      <c r="E158" s="130"/>
      <c r="F158" s="130"/>
      <c r="G158" s="131"/>
      <c r="H158" s="131"/>
      <c r="I158" s="131"/>
      <c r="J158" s="131"/>
      <c r="K158" s="131"/>
      <c r="L158" s="131"/>
      <c r="M158" s="131"/>
      <c r="N158" s="420"/>
      <c r="O158" s="160" t="s">
        <v>1761</v>
      </c>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247" t="s">
        <v>1762</v>
      </c>
      <c r="D159" s="160"/>
      <c r="E159" s="130"/>
      <c r="F159" s="130"/>
      <c r="G159" s="131"/>
      <c r="H159" s="131"/>
      <c r="I159" s="131"/>
      <c r="J159" s="131"/>
      <c r="K159" s="131"/>
      <c r="L159" s="131"/>
      <c r="M159" s="131"/>
      <c r="N159" s="420"/>
      <c r="O159" s="160" t="s">
        <v>196</v>
      </c>
      <c r="P159" s="131"/>
      <c r="Q159" s="420"/>
      <c r="R159" s="160" t="s">
        <v>2299</v>
      </c>
      <c r="S159" s="131"/>
      <c r="T159" s="130"/>
      <c r="U159" s="128"/>
      <c r="V159" s="128"/>
      <c r="W159" s="128"/>
      <c r="X159" s="130"/>
      <c r="Y159" s="131"/>
      <c r="Z159" s="131"/>
      <c r="AA159" s="131"/>
      <c r="AB159" s="131"/>
      <c r="AC159" s="131"/>
      <c r="AD159" s="131"/>
      <c r="AE159" s="131"/>
      <c r="AF159" s="131"/>
      <c r="AG159" s="131"/>
      <c r="AH159" s="131"/>
      <c r="AI159" s="131"/>
      <c r="AJ159" s="264"/>
      <c r="AP159" s="248"/>
      <c r="AT159" s="248"/>
      <c r="AV159" s="23"/>
      <c r="AW159" s="23"/>
      <c r="AX159" s="23"/>
      <c r="AY159" s="23"/>
      <c r="AZ159" s="23"/>
      <c r="BA159" s="23"/>
      <c r="BB159" s="23"/>
      <c r="BC159" s="23"/>
    </row>
    <row r="160" spans="2:55" s="240" customFormat="1" ht="15" customHeight="1" x14ac:dyDescent="0.25">
      <c r="B160" s="263"/>
      <c r="C160" s="132" t="s">
        <v>1763</v>
      </c>
      <c r="D160" s="128"/>
      <c r="E160" s="420"/>
      <c r="F160" s="127" t="s">
        <v>1766</v>
      </c>
      <c r="G160" s="130"/>
      <c r="H160" s="131"/>
      <c r="I160" s="131"/>
      <c r="J160" s="131"/>
      <c r="K160" s="131"/>
      <c r="L160" s="131"/>
      <c r="M160" s="131"/>
      <c r="N160" s="131"/>
      <c r="O160" s="131"/>
      <c r="P160" s="128"/>
      <c r="Q160" s="420"/>
      <c r="R160" s="127" t="s">
        <v>1767</v>
      </c>
      <c r="S160" s="128"/>
      <c r="T160" s="130"/>
      <c r="U160" s="128"/>
      <c r="V160" s="128"/>
      <c r="W160" s="128"/>
      <c r="X160" s="130"/>
      <c r="Y160" s="131"/>
      <c r="Z160" s="131"/>
      <c r="AA160" s="131"/>
      <c r="AB160" s="131"/>
      <c r="AC160" s="131"/>
      <c r="AD160" s="131"/>
      <c r="AE160" s="131"/>
      <c r="AF160" s="131"/>
      <c r="AG160" s="131"/>
      <c r="AH160" s="131"/>
      <c r="AI160" s="131"/>
      <c r="AJ160" s="264"/>
      <c r="AP160" s="248"/>
      <c r="AT160" s="248"/>
      <c r="AV160" s="23"/>
      <c r="AW160" s="23"/>
      <c r="AX160" s="23"/>
      <c r="AY160" s="23"/>
      <c r="AZ160" s="23"/>
      <c r="BA160" s="23"/>
      <c r="BB160" s="23"/>
      <c r="BC160" s="23"/>
    </row>
    <row r="161" spans="2:55" s="240" customFormat="1" ht="15" customHeight="1" x14ac:dyDescent="0.25">
      <c r="B161" s="263"/>
      <c r="C161" s="127" t="s">
        <v>1764</v>
      </c>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420"/>
      <c r="AE161" s="160" t="s">
        <v>196</v>
      </c>
      <c r="AF161" s="131"/>
      <c r="AG161" s="420"/>
      <c r="AH161" s="160" t="s">
        <v>1187</v>
      </c>
      <c r="AI161" s="131"/>
      <c r="AJ161" s="264"/>
      <c r="AP161" s="248"/>
      <c r="AT161" s="248"/>
      <c r="AV161" s="23"/>
      <c r="AW161" s="23"/>
      <c r="AX161" s="23"/>
      <c r="AY161" s="23"/>
      <c r="AZ161" s="23"/>
      <c r="BA161" s="23"/>
      <c r="BB161" s="23"/>
      <c r="BC161" s="23"/>
    </row>
    <row r="162" spans="2:55" s="240" customFormat="1" ht="15" customHeight="1" x14ac:dyDescent="0.25">
      <c r="B162" s="263"/>
      <c r="C162" s="132" t="s">
        <v>1765</v>
      </c>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420"/>
      <c r="AE162" s="160" t="s">
        <v>196</v>
      </c>
      <c r="AF162" s="131"/>
      <c r="AG162" s="420"/>
      <c r="AH162" s="160" t="s">
        <v>1187</v>
      </c>
      <c r="AI162" s="131"/>
      <c r="AJ162" s="264"/>
      <c r="AP162" s="248"/>
      <c r="AT162" s="248"/>
      <c r="AV162" s="23"/>
      <c r="AW162" s="23"/>
      <c r="AX162" s="23"/>
      <c r="AY162" s="23"/>
      <c r="AZ162" s="23"/>
      <c r="BA162" s="23"/>
      <c r="BB162" s="23"/>
      <c r="BC162" s="23"/>
    </row>
    <row r="163" spans="2:55" s="240" customFormat="1" ht="5.0999999999999996" customHeight="1" x14ac:dyDescent="0.25">
      <c r="B163" s="263"/>
      <c r="C163" s="132"/>
      <c r="D163" s="160"/>
      <c r="E163" s="130"/>
      <c r="F163" s="130"/>
      <c r="G163" s="131"/>
      <c r="H163" s="131"/>
      <c r="I163" s="131"/>
      <c r="J163" s="131"/>
      <c r="K163" s="131"/>
      <c r="L163" s="131"/>
      <c r="M163" s="131"/>
      <c r="N163" s="131"/>
      <c r="O163" s="131"/>
      <c r="P163" s="131"/>
      <c r="Q163" s="131"/>
      <c r="R163" s="128"/>
      <c r="S163" s="132"/>
      <c r="T163" s="130"/>
      <c r="U163" s="128"/>
      <c r="V163" s="128"/>
      <c r="W163" s="128"/>
      <c r="X163" s="130"/>
      <c r="Y163" s="131"/>
      <c r="Z163" s="131"/>
      <c r="AA163" s="131"/>
      <c r="AB163" s="131"/>
      <c r="AC163" s="131"/>
      <c r="AD163" s="131"/>
      <c r="AE163" s="131"/>
      <c r="AF163" s="131"/>
      <c r="AG163" s="131"/>
      <c r="AH163" s="131"/>
      <c r="AI163" s="131"/>
      <c r="AJ163" s="264"/>
      <c r="AP163" s="248"/>
      <c r="AT163" s="248"/>
      <c r="AV163" s="23"/>
      <c r="AW163" s="23"/>
      <c r="AX163" s="23"/>
      <c r="AY163" s="23"/>
      <c r="AZ163" s="23"/>
      <c r="BA163" s="23"/>
      <c r="BB163" s="23"/>
      <c r="BC163" s="23"/>
    </row>
    <row r="164" spans="2:55" s="240" customFormat="1" ht="15" customHeight="1" x14ac:dyDescent="0.25">
      <c r="B164" s="263"/>
      <c r="C164" s="853" t="s">
        <v>2148</v>
      </c>
      <c r="D164" s="854"/>
      <c r="E164" s="854"/>
      <c r="F164" s="854"/>
      <c r="G164" s="854"/>
      <c r="H164" s="854"/>
      <c r="I164" s="854"/>
      <c r="J164" s="854"/>
      <c r="K164" s="854"/>
      <c r="L164" s="854"/>
      <c r="M164" s="854"/>
      <c r="N164" s="854"/>
      <c r="O164" s="854"/>
      <c r="P164" s="854"/>
      <c r="Q164" s="854"/>
      <c r="R164" s="854"/>
      <c r="S164" s="854"/>
      <c r="T164" s="854"/>
      <c r="U164" s="854"/>
      <c r="V164" s="854"/>
      <c r="W164" s="854"/>
      <c r="X164" s="854"/>
      <c r="Y164" s="854"/>
      <c r="Z164" s="854"/>
      <c r="AA164" s="854"/>
      <c r="AB164" s="854"/>
      <c r="AC164" s="854"/>
      <c r="AD164" s="854"/>
      <c r="AE164" s="854"/>
      <c r="AF164" s="854"/>
      <c r="AG164" s="854"/>
      <c r="AH164" s="854"/>
      <c r="AI164" s="855"/>
      <c r="AJ164" s="264"/>
      <c r="AP164" s="248"/>
      <c r="AT164" s="248"/>
      <c r="AV164" s="23"/>
      <c r="AW164" s="23"/>
      <c r="AX164" s="23"/>
      <c r="AY164" s="23"/>
      <c r="AZ164" s="23"/>
      <c r="BA164" s="23"/>
      <c r="BB164" s="23"/>
      <c r="BC164" s="23"/>
    </row>
    <row r="165" spans="2:55" s="240" customFormat="1" ht="5.0999999999999996" customHeight="1" x14ac:dyDescent="0.25">
      <c r="B165" s="263"/>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c r="AA165" s="219"/>
      <c r="AB165" s="219"/>
      <c r="AC165" s="219"/>
      <c r="AD165" s="219"/>
      <c r="AE165" s="219"/>
      <c r="AF165" s="219"/>
      <c r="AG165" s="219"/>
      <c r="AH165" s="219"/>
      <c r="AI165" s="219"/>
      <c r="AJ165" s="264"/>
      <c r="AP165" s="248"/>
      <c r="AT165" s="248"/>
      <c r="AV165" s="23"/>
      <c r="AW165" s="23"/>
      <c r="AX165" s="23"/>
      <c r="AY165" s="23"/>
      <c r="AZ165" s="23"/>
      <c r="BA165" s="23"/>
      <c r="BB165" s="23"/>
      <c r="BC165" s="23"/>
    </row>
    <row r="166" spans="2:55" s="240" customFormat="1" ht="15" customHeight="1" x14ac:dyDescent="0.25">
      <c r="B166" s="263"/>
      <c r="C166" s="989"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66" s="990"/>
      <c r="E166" s="990"/>
      <c r="F166" s="990"/>
      <c r="G166" s="990"/>
      <c r="H166" s="990"/>
      <c r="I166" s="990"/>
      <c r="J166" s="990"/>
      <c r="K166" s="990"/>
      <c r="L166" s="990"/>
      <c r="M166" s="990"/>
      <c r="N166" s="990"/>
      <c r="O166" s="990"/>
      <c r="P166" s="990"/>
      <c r="Q166" s="990"/>
      <c r="R166" s="990"/>
      <c r="S166" s="990"/>
      <c r="T166" s="990"/>
      <c r="U166" s="990"/>
      <c r="V166" s="990"/>
      <c r="W166" s="990"/>
      <c r="X166" s="990"/>
      <c r="Y166" s="990"/>
      <c r="Z166" s="990"/>
      <c r="AA166" s="990"/>
      <c r="AB166" s="990"/>
      <c r="AC166" s="990"/>
      <c r="AD166" s="990"/>
      <c r="AE166" s="990"/>
      <c r="AF166" s="990"/>
      <c r="AG166" s="990"/>
      <c r="AH166" s="990"/>
      <c r="AI166" s="991"/>
      <c r="AJ166" s="264"/>
      <c r="AP166" s="248"/>
      <c r="AT166" s="248"/>
      <c r="AV166" s="23"/>
      <c r="AW166" s="23"/>
      <c r="AX166" s="23"/>
      <c r="AY166" s="23"/>
      <c r="AZ166" s="23"/>
      <c r="BA166" s="23"/>
      <c r="BB166" s="23"/>
      <c r="BC166" s="23"/>
    </row>
    <row r="167" spans="2:55" s="240" customFormat="1" ht="15" customHeight="1" x14ac:dyDescent="0.25">
      <c r="B167" s="263"/>
      <c r="C167" s="870"/>
      <c r="D167" s="871"/>
      <c r="E167" s="871"/>
      <c r="F167" s="871"/>
      <c r="G167" s="871"/>
      <c r="H167" s="871"/>
      <c r="I167" s="871"/>
      <c r="J167" s="871"/>
      <c r="K167" s="871"/>
      <c r="L167" s="871"/>
      <c r="M167" s="871"/>
      <c r="N167" s="871"/>
      <c r="O167" s="871"/>
      <c r="P167" s="871"/>
      <c r="Q167" s="871"/>
      <c r="R167" s="871"/>
      <c r="S167" s="871"/>
      <c r="T167" s="871"/>
      <c r="U167" s="871"/>
      <c r="V167" s="871"/>
      <c r="W167" s="871"/>
      <c r="X167" s="871"/>
      <c r="Y167" s="871"/>
      <c r="Z167" s="871"/>
      <c r="AA167" s="871"/>
      <c r="AB167" s="871"/>
      <c r="AC167" s="871"/>
      <c r="AD167" s="871"/>
      <c r="AE167" s="871"/>
      <c r="AF167" s="871"/>
      <c r="AG167" s="871"/>
      <c r="AH167" s="871"/>
      <c r="AI167" s="872"/>
      <c r="AJ167" s="264"/>
      <c r="AP167" s="248"/>
      <c r="AT167" s="248"/>
      <c r="AV167" s="23"/>
      <c r="AW167" s="23"/>
      <c r="AX167" s="23"/>
      <c r="AY167" s="23"/>
      <c r="AZ167" s="23"/>
      <c r="BA167" s="23"/>
      <c r="BB167" s="23"/>
      <c r="BC167" s="23"/>
    </row>
    <row r="168" spans="2:55" s="240" customFormat="1" ht="15" customHeight="1" x14ac:dyDescent="0.25">
      <c r="B168" s="263"/>
      <c r="C168" s="870"/>
      <c r="D168" s="871"/>
      <c r="E168" s="871"/>
      <c r="F168" s="871"/>
      <c r="G168" s="871"/>
      <c r="H168" s="871"/>
      <c r="I168" s="871"/>
      <c r="J168" s="871"/>
      <c r="K168" s="871"/>
      <c r="L168" s="871"/>
      <c r="M168" s="871"/>
      <c r="N168" s="871"/>
      <c r="O168" s="871"/>
      <c r="P168" s="871"/>
      <c r="Q168" s="871"/>
      <c r="R168" s="871"/>
      <c r="S168" s="871"/>
      <c r="T168" s="871"/>
      <c r="U168" s="871"/>
      <c r="V168" s="871"/>
      <c r="W168" s="871"/>
      <c r="X168" s="871"/>
      <c r="Y168" s="871"/>
      <c r="Z168" s="871"/>
      <c r="AA168" s="871"/>
      <c r="AB168" s="871"/>
      <c r="AC168" s="871"/>
      <c r="AD168" s="871"/>
      <c r="AE168" s="871"/>
      <c r="AF168" s="871"/>
      <c r="AG168" s="871"/>
      <c r="AH168" s="871"/>
      <c r="AI168" s="872"/>
      <c r="AJ168" s="264"/>
      <c r="AP168" s="248"/>
      <c r="AT168" s="248"/>
      <c r="AV168" s="23"/>
      <c r="AW168" s="23"/>
      <c r="AX168" s="23"/>
      <c r="AY168" s="23"/>
      <c r="AZ168" s="23"/>
      <c r="BA168" s="23"/>
      <c r="BB168" s="23"/>
      <c r="BC168" s="23"/>
    </row>
    <row r="169" spans="2:55" s="240" customFormat="1" ht="10.5" customHeight="1" x14ac:dyDescent="0.25">
      <c r="B169" s="263"/>
      <c r="C169" s="870"/>
      <c r="D169" s="871"/>
      <c r="E169" s="871"/>
      <c r="F169" s="871"/>
      <c r="G169" s="871"/>
      <c r="H169" s="871"/>
      <c r="I169" s="871"/>
      <c r="J169" s="871"/>
      <c r="K169" s="871"/>
      <c r="L169" s="871"/>
      <c r="M169" s="871"/>
      <c r="N169" s="871"/>
      <c r="O169" s="871"/>
      <c r="P169" s="871"/>
      <c r="Q169" s="871"/>
      <c r="R169" s="871"/>
      <c r="S169" s="871"/>
      <c r="T169" s="871"/>
      <c r="U169" s="871"/>
      <c r="V169" s="871"/>
      <c r="W169" s="871"/>
      <c r="X169" s="871"/>
      <c r="Y169" s="871"/>
      <c r="Z169" s="871"/>
      <c r="AA169" s="871"/>
      <c r="AB169" s="871"/>
      <c r="AC169" s="871"/>
      <c r="AD169" s="871"/>
      <c r="AE169" s="871"/>
      <c r="AF169" s="871"/>
      <c r="AG169" s="871"/>
      <c r="AH169" s="871"/>
      <c r="AI169" s="872"/>
      <c r="AJ169" s="264"/>
      <c r="AP169" s="248"/>
      <c r="AT169" s="248"/>
      <c r="AV169" s="23"/>
      <c r="AW169" s="23"/>
      <c r="AX169" s="23"/>
      <c r="AY169" s="23"/>
      <c r="AZ169" s="23"/>
      <c r="BA169" s="23"/>
      <c r="BB169" s="23"/>
      <c r="BC169" s="23"/>
    </row>
    <row r="170" spans="2:55" s="240" customFormat="1" ht="5.0999999999999996" customHeight="1" x14ac:dyDescent="0.25">
      <c r="B170" s="263"/>
      <c r="C170" s="613"/>
      <c r="D170" s="587"/>
      <c r="E170" s="614"/>
      <c r="F170" s="614"/>
      <c r="G170" s="615"/>
      <c r="H170" s="615"/>
      <c r="I170" s="615"/>
      <c r="J170" s="615"/>
      <c r="K170" s="615"/>
      <c r="L170" s="615"/>
      <c r="M170" s="615"/>
      <c r="N170" s="615"/>
      <c r="O170" s="615"/>
      <c r="P170" s="615"/>
      <c r="Q170" s="615"/>
      <c r="R170" s="606"/>
      <c r="S170" s="609"/>
      <c r="T170" s="614"/>
      <c r="U170" s="606"/>
      <c r="V170" s="606"/>
      <c r="W170" s="606"/>
      <c r="X170" s="614"/>
      <c r="Y170" s="615"/>
      <c r="Z170" s="615"/>
      <c r="AA170" s="615"/>
      <c r="AB170" s="615"/>
      <c r="AC170" s="615"/>
      <c r="AD170" s="615"/>
      <c r="AE170" s="615"/>
      <c r="AF170" s="615"/>
      <c r="AG170" s="615"/>
      <c r="AH170" s="615"/>
      <c r="AI170" s="616"/>
      <c r="AJ170" s="264"/>
      <c r="AP170" s="248"/>
      <c r="AT170" s="248"/>
      <c r="AV170" s="23"/>
      <c r="AW170" s="23"/>
      <c r="AX170" s="23"/>
      <c r="AY170" s="23"/>
      <c r="AZ170" s="23"/>
      <c r="BA170" s="23"/>
      <c r="BB170" s="23"/>
      <c r="BC170" s="23"/>
    </row>
    <row r="171" spans="2:55" s="240" customFormat="1" ht="15" customHeight="1" x14ac:dyDescent="0.25">
      <c r="B171" s="263"/>
      <c r="C171" s="870"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71" s="871"/>
      <c r="E171" s="871"/>
      <c r="F171" s="871"/>
      <c r="G171" s="871"/>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2"/>
      <c r="AJ171" s="264"/>
      <c r="AP171" s="248"/>
      <c r="AT171" s="248"/>
      <c r="AV171" s="23"/>
      <c r="AW171" s="23"/>
      <c r="AX171" s="23"/>
      <c r="AY171" s="23"/>
      <c r="AZ171" s="23"/>
      <c r="BA171" s="23"/>
      <c r="BB171" s="23"/>
      <c r="BC171" s="23"/>
    </row>
    <row r="172" spans="2:55" s="240" customFormat="1" ht="15" customHeight="1" x14ac:dyDescent="0.25">
      <c r="B172" s="263"/>
      <c r="C172" s="870"/>
      <c r="D172" s="871"/>
      <c r="E172" s="871"/>
      <c r="F172" s="871"/>
      <c r="G172" s="871"/>
      <c r="H172" s="871"/>
      <c r="I172" s="871"/>
      <c r="J172" s="871"/>
      <c r="K172" s="871"/>
      <c r="L172" s="871"/>
      <c r="M172" s="871"/>
      <c r="N172" s="871"/>
      <c r="O172" s="871"/>
      <c r="P172" s="871"/>
      <c r="Q172" s="871"/>
      <c r="R172" s="871"/>
      <c r="S172" s="871"/>
      <c r="T172" s="871"/>
      <c r="U172" s="871"/>
      <c r="V172" s="871"/>
      <c r="W172" s="871"/>
      <c r="X172" s="871"/>
      <c r="Y172" s="871"/>
      <c r="Z172" s="871"/>
      <c r="AA172" s="871"/>
      <c r="AB172" s="871"/>
      <c r="AC172" s="871"/>
      <c r="AD172" s="871"/>
      <c r="AE172" s="871"/>
      <c r="AF172" s="871"/>
      <c r="AG172" s="871"/>
      <c r="AH172" s="871"/>
      <c r="AI172" s="872"/>
      <c r="AJ172" s="264"/>
      <c r="AP172" s="248"/>
      <c r="AT172" s="248"/>
      <c r="AV172" s="23"/>
      <c r="AW172" s="23"/>
      <c r="AX172" s="23"/>
      <c r="AY172" s="23"/>
      <c r="AZ172" s="23"/>
      <c r="BA172" s="23"/>
      <c r="BB172" s="23"/>
      <c r="BC172" s="23"/>
    </row>
    <row r="173" spans="2:55" s="240" customFormat="1" ht="15" customHeight="1" x14ac:dyDescent="0.25">
      <c r="B173" s="263"/>
      <c r="C173" s="870"/>
      <c r="D173" s="871"/>
      <c r="E173" s="871"/>
      <c r="F173" s="871"/>
      <c r="G173" s="871"/>
      <c r="H173" s="871"/>
      <c r="I173" s="871"/>
      <c r="J173" s="871"/>
      <c r="K173" s="871"/>
      <c r="L173" s="871"/>
      <c r="M173" s="871"/>
      <c r="N173" s="871"/>
      <c r="O173" s="871"/>
      <c r="P173" s="871"/>
      <c r="Q173" s="871"/>
      <c r="R173" s="871"/>
      <c r="S173" s="871"/>
      <c r="T173" s="871"/>
      <c r="U173" s="871"/>
      <c r="V173" s="871"/>
      <c r="W173" s="871"/>
      <c r="X173" s="871"/>
      <c r="Y173" s="871"/>
      <c r="Z173" s="871"/>
      <c r="AA173" s="871"/>
      <c r="AB173" s="871"/>
      <c r="AC173" s="871"/>
      <c r="AD173" s="871"/>
      <c r="AE173" s="871"/>
      <c r="AF173" s="871"/>
      <c r="AG173" s="871"/>
      <c r="AH173" s="871"/>
      <c r="AI173" s="872"/>
      <c r="AJ173" s="264"/>
      <c r="AP173" s="248"/>
      <c r="AT173" s="248"/>
      <c r="AV173" s="23"/>
      <c r="AW173" s="23"/>
      <c r="AX173" s="23"/>
      <c r="AY173" s="23"/>
      <c r="AZ173" s="23"/>
      <c r="BA173" s="23"/>
      <c r="BB173" s="23"/>
      <c r="BC173" s="23"/>
    </row>
    <row r="174" spans="2:55" s="240" customFormat="1" ht="5.0999999999999996" customHeight="1" x14ac:dyDescent="0.25">
      <c r="B174" s="263"/>
      <c r="C174" s="617"/>
      <c r="D174" s="618"/>
      <c r="E174" s="618"/>
      <c r="F174" s="618"/>
      <c r="G174" s="618"/>
      <c r="H174" s="618"/>
      <c r="I174" s="618"/>
      <c r="J174" s="618"/>
      <c r="K174" s="618"/>
      <c r="L174" s="618"/>
      <c r="M174" s="618"/>
      <c r="N174" s="618"/>
      <c r="O174" s="618"/>
      <c r="P174" s="618"/>
      <c r="Q174" s="618"/>
      <c r="R174" s="618"/>
      <c r="S174" s="618"/>
      <c r="T174" s="618"/>
      <c r="U174" s="618"/>
      <c r="V174" s="618"/>
      <c r="W174" s="618"/>
      <c r="X174" s="618"/>
      <c r="Y174" s="618"/>
      <c r="Z174" s="618"/>
      <c r="AA174" s="618"/>
      <c r="AB174" s="618"/>
      <c r="AC174" s="618"/>
      <c r="AD174" s="618"/>
      <c r="AE174" s="618"/>
      <c r="AF174" s="618"/>
      <c r="AG174" s="618"/>
      <c r="AH174" s="618"/>
      <c r="AI174" s="619"/>
      <c r="AJ174" s="264"/>
      <c r="AP174" s="248"/>
      <c r="AT174" s="248"/>
      <c r="AV174" s="23"/>
      <c r="AW174" s="23"/>
      <c r="AX174" s="23"/>
      <c r="AY174" s="23"/>
      <c r="AZ174" s="23"/>
      <c r="BA174" s="23"/>
      <c r="BB174" s="23"/>
      <c r="BC174" s="23"/>
    </row>
    <row r="175" spans="2:55" s="240" customFormat="1" ht="15" customHeight="1" x14ac:dyDescent="0.25">
      <c r="B175" s="263"/>
      <c r="C175" s="870"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75" s="871"/>
      <c r="E175" s="871"/>
      <c r="F175" s="871"/>
      <c r="G175" s="871"/>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2"/>
      <c r="AJ175" s="264"/>
      <c r="AP175" s="248"/>
      <c r="AT175" s="248"/>
      <c r="AV175" s="23"/>
      <c r="AW175" s="23"/>
      <c r="AX175" s="23"/>
      <c r="AY175" s="23"/>
      <c r="AZ175" s="23"/>
      <c r="BA175" s="23"/>
      <c r="BB175" s="23"/>
      <c r="BC175" s="23"/>
    </row>
    <row r="176" spans="2:55" s="240" customFormat="1" ht="15" customHeight="1" x14ac:dyDescent="0.25">
      <c r="B176" s="263"/>
      <c r="C176" s="870"/>
      <c r="D176" s="871"/>
      <c r="E176" s="871"/>
      <c r="F176" s="871"/>
      <c r="G176" s="871"/>
      <c r="H176" s="871"/>
      <c r="I176" s="871"/>
      <c r="J176" s="871"/>
      <c r="K176" s="871"/>
      <c r="L176" s="871"/>
      <c r="M176" s="871"/>
      <c r="N176" s="871"/>
      <c r="O176" s="871"/>
      <c r="P176" s="871"/>
      <c r="Q176" s="871"/>
      <c r="R176" s="871"/>
      <c r="S176" s="871"/>
      <c r="T176" s="871"/>
      <c r="U176" s="871"/>
      <c r="V176" s="871"/>
      <c r="W176" s="871"/>
      <c r="X176" s="871"/>
      <c r="Y176" s="871"/>
      <c r="Z176" s="871"/>
      <c r="AA176" s="871"/>
      <c r="AB176" s="871"/>
      <c r="AC176" s="871"/>
      <c r="AD176" s="871"/>
      <c r="AE176" s="871"/>
      <c r="AF176" s="871"/>
      <c r="AG176" s="871"/>
      <c r="AH176" s="871"/>
      <c r="AI176" s="872"/>
      <c r="AJ176" s="264"/>
      <c r="AP176" s="248"/>
      <c r="AT176" s="248"/>
      <c r="AV176" s="23"/>
      <c r="AW176" s="23"/>
      <c r="AX176" s="23"/>
      <c r="AY176" s="23"/>
      <c r="AZ176" s="23"/>
      <c r="BA176" s="23"/>
      <c r="BB176" s="23"/>
      <c r="BC176" s="23"/>
    </row>
    <row r="177" spans="2:55" s="240" customFormat="1" ht="15" customHeight="1" x14ac:dyDescent="0.25">
      <c r="B177" s="263"/>
      <c r="C177" s="870"/>
      <c r="D177" s="871"/>
      <c r="E177" s="871"/>
      <c r="F177" s="871"/>
      <c r="G177" s="871"/>
      <c r="H177" s="871"/>
      <c r="I177" s="871"/>
      <c r="J177" s="871"/>
      <c r="K177" s="871"/>
      <c r="L177" s="871"/>
      <c r="M177" s="871"/>
      <c r="N177" s="871"/>
      <c r="O177" s="871"/>
      <c r="P177" s="871"/>
      <c r="Q177" s="871"/>
      <c r="R177" s="871"/>
      <c r="S177" s="871"/>
      <c r="T177" s="871"/>
      <c r="U177" s="871"/>
      <c r="V177" s="871"/>
      <c r="W177" s="871"/>
      <c r="X177" s="871"/>
      <c r="Y177" s="871"/>
      <c r="Z177" s="871"/>
      <c r="AA177" s="871"/>
      <c r="AB177" s="871"/>
      <c r="AC177" s="871"/>
      <c r="AD177" s="871"/>
      <c r="AE177" s="871"/>
      <c r="AF177" s="871"/>
      <c r="AG177" s="871"/>
      <c r="AH177" s="871"/>
      <c r="AI177" s="872"/>
      <c r="AJ177" s="264"/>
      <c r="AP177" s="248"/>
      <c r="AT177" s="248"/>
      <c r="AV177" s="23"/>
      <c r="AW177" s="23"/>
      <c r="AX177" s="23"/>
      <c r="AY177" s="23"/>
      <c r="AZ177" s="23"/>
      <c r="BA177" s="23"/>
      <c r="BB177" s="23"/>
      <c r="BC177" s="23"/>
    </row>
    <row r="178" spans="2:55" s="240" customFormat="1" ht="15" customHeight="1" x14ac:dyDescent="0.25">
      <c r="B178" s="263"/>
      <c r="C178" s="870"/>
      <c r="D178" s="871"/>
      <c r="E178" s="871"/>
      <c r="F178" s="871"/>
      <c r="G178" s="871"/>
      <c r="H178" s="871"/>
      <c r="I178" s="871"/>
      <c r="J178" s="871"/>
      <c r="K178" s="871"/>
      <c r="L178" s="871"/>
      <c r="M178" s="871"/>
      <c r="N178" s="871"/>
      <c r="O178" s="871"/>
      <c r="P178" s="871"/>
      <c r="Q178" s="871"/>
      <c r="R178" s="871"/>
      <c r="S178" s="871"/>
      <c r="T178" s="871"/>
      <c r="U178" s="871"/>
      <c r="V178" s="871"/>
      <c r="W178" s="871"/>
      <c r="X178" s="871"/>
      <c r="Y178" s="871"/>
      <c r="Z178" s="871"/>
      <c r="AA178" s="871"/>
      <c r="AB178" s="871"/>
      <c r="AC178" s="871"/>
      <c r="AD178" s="871"/>
      <c r="AE178" s="871"/>
      <c r="AF178" s="871"/>
      <c r="AG178" s="871"/>
      <c r="AH178" s="871"/>
      <c r="AI178" s="872"/>
      <c r="AJ178" s="264"/>
      <c r="AP178" s="248"/>
      <c r="AT178" s="248"/>
      <c r="AV178" s="23"/>
      <c r="AW178" s="23"/>
      <c r="AX178" s="23"/>
      <c r="AY178" s="23"/>
      <c r="AZ178" s="23"/>
      <c r="BA178" s="23"/>
      <c r="BB178" s="23"/>
      <c r="BC178" s="23"/>
    </row>
    <row r="179" spans="2:55" s="240" customFormat="1" ht="15" customHeight="1" x14ac:dyDescent="0.25">
      <c r="B179" s="263"/>
      <c r="C179" s="870"/>
      <c r="D179" s="871"/>
      <c r="E179" s="871"/>
      <c r="F179" s="871"/>
      <c r="G179" s="871"/>
      <c r="H179" s="871"/>
      <c r="I179" s="871"/>
      <c r="J179" s="871"/>
      <c r="K179" s="871"/>
      <c r="L179" s="871"/>
      <c r="M179" s="871"/>
      <c r="N179" s="871"/>
      <c r="O179" s="871"/>
      <c r="P179" s="871"/>
      <c r="Q179" s="871"/>
      <c r="R179" s="871"/>
      <c r="S179" s="871"/>
      <c r="T179" s="871"/>
      <c r="U179" s="871"/>
      <c r="V179" s="871"/>
      <c r="W179" s="871"/>
      <c r="X179" s="871"/>
      <c r="Y179" s="871"/>
      <c r="Z179" s="871"/>
      <c r="AA179" s="871"/>
      <c r="AB179" s="871"/>
      <c r="AC179" s="871"/>
      <c r="AD179" s="871"/>
      <c r="AE179" s="871"/>
      <c r="AF179" s="871"/>
      <c r="AG179" s="871"/>
      <c r="AH179" s="871"/>
      <c r="AI179" s="872"/>
      <c r="AJ179" s="264"/>
      <c r="AP179" s="248"/>
      <c r="AT179" s="248"/>
      <c r="AV179" s="23"/>
      <c r="AW179" s="23"/>
      <c r="AX179" s="23"/>
      <c r="AY179" s="23"/>
      <c r="AZ179" s="23"/>
      <c r="BA179" s="23"/>
      <c r="BB179" s="23"/>
      <c r="BC179" s="23"/>
    </row>
    <row r="180" spans="2:55" s="240" customFormat="1" ht="15" customHeight="1" x14ac:dyDescent="0.25">
      <c r="B180" s="263"/>
      <c r="C180" s="870"/>
      <c r="D180" s="871"/>
      <c r="E180" s="871"/>
      <c r="F180" s="871"/>
      <c r="G180" s="871"/>
      <c r="H180" s="871"/>
      <c r="I180" s="871"/>
      <c r="J180" s="871"/>
      <c r="K180" s="871"/>
      <c r="L180" s="871"/>
      <c r="M180" s="871"/>
      <c r="N180" s="871"/>
      <c r="O180" s="871"/>
      <c r="P180" s="871"/>
      <c r="Q180" s="871"/>
      <c r="R180" s="871"/>
      <c r="S180" s="871"/>
      <c r="T180" s="871"/>
      <c r="U180" s="871"/>
      <c r="V180" s="871"/>
      <c r="W180" s="871"/>
      <c r="X180" s="871"/>
      <c r="Y180" s="871"/>
      <c r="Z180" s="871"/>
      <c r="AA180" s="871"/>
      <c r="AB180" s="871"/>
      <c r="AC180" s="871"/>
      <c r="AD180" s="871"/>
      <c r="AE180" s="871"/>
      <c r="AF180" s="871"/>
      <c r="AG180" s="871"/>
      <c r="AH180" s="871"/>
      <c r="AI180" s="872"/>
      <c r="AJ180" s="264"/>
      <c r="AP180" s="248"/>
      <c r="AT180" s="248"/>
      <c r="AV180" s="23"/>
      <c r="AW180" s="23"/>
      <c r="AX180" s="23"/>
      <c r="AY180" s="23"/>
      <c r="AZ180" s="23"/>
      <c r="BA180" s="23"/>
      <c r="BB180" s="23"/>
      <c r="BC180" s="23"/>
    </row>
    <row r="181" spans="2:55" s="240" customFormat="1" ht="15" customHeight="1" x14ac:dyDescent="0.25">
      <c r="B181" s="263"/>
      <c r="C181" s="870"/>
      <c r="D181" s="871"/>
      <c r="E181" s="871"/>
      <c r="F181" s="871"/>
      <c r="G181" s="871"/>
      <c r="H181" s="871"/>
      <c r="I181" s="871"/>
      <c r="J181" s="871"/>
      <c r="K181" s="871"/>
      <c r="L181" s="871"/>
      <c r="M181" s="871"/>
      <c r="N181" s="871"/>
      <c r="O181" s="871"/>
      <c r="P181" s="871"/>
      <c r="Q181" s="871"/>
      <c r="R181" s="871"/>
      <c r="S181" s="871"/>
      <c r="T181" s="871"/>
      <c r="U181" s="871"/>
      <c r="V181" s="871"/>
      <c r="W181" s="871"/>
      <c r="X181" s="871"/>
      <c r="Y181" s="871"/>
      <c r="Z181" s="871"/>
      <c r="AA181" s="871"/>
      <c r="AB181" s="871"/>
      <c r="AC181" s="871"/>
      <c r="AD181" s="871"/>
      <c r="AE181" s="871"/>
      <c r="AF181" s="871"/>
      <c r="AG181" s="871"/>
      <c r="AH181" s="871"/>
      <c r="AI181" s="872"/>
      <c r="AJ181" s="264"/>
      <c r="AP181" s="248"/>
      <c r="AT181" s="248"/>
      <c r="AV181" s="23"/>
      <c r="AW181" s="23"/>
      <c r="AX181" s="23"/>
      <c r="AY181" s="23"/>
      <c r="AZ181" s="23"/>
      <c r="BA181" s="23"/>
      <c r="BB181" s="23"/>
      <c r="BC181" s="23"/>
    </row>
    <row r="182" spans="2:55" s="240" customFormat="1" ht="15" customHeight="1" x14ac:dyDescent="0.25">
      <c r="B182" s="263"/>
      <c r="C182" s="870"/>
      <c r="D182" s="871"/>
      <c r="E182" s="871"/>
      <c r="F182" s="871"/>
      <c r="G182" s="871"/>
      <c r="H182" s="871"/>
      <c r="I182" s="871"/>
      <c r="J182" s="871"/>
      <c r="K182" s="871"/>
      <c r="L182" s="871"/>
      <c r="M182" s="871"/>
      <c r="N182" s="871"/>
      <c r="O182" s="871"/>
      <c r="P182" s="871"/>
      <c r="Q182" s="871"/>
      <c r="R182" s="871"/>
      <c r="S182" s="871"/>
      <c r="T182" s="871"/>
      <c r="U182" s="871"/>
      <c r="V182" s="871"/>
      <c r="W182" s="871"/>
      <c r="X182" s="871"/>
      <c r="Y182" s="871"/>
      <c r="Z182" s="871"/>
      <c r="AA182" s="871"/>
      <c r="AB182" s="871"/>
      <c r="AC182" s="871"/>
      <c r="AD182" s="871"/>
      <c r="AE182" s="871"/>
      <c r="AF182" s="871"/>
      <c r="AG182" s="871"/>
      <c r="AH182" s="871"/>
      <c r="AI182" s="872"/>
      <c r="AJ182" s="264"/>
      <c r="AP182" s="248"/>
      <c r="AT182" s="248"/>
      <c r="AV182" s="23"/>
      <c r="AW182" s="23"/>
      <c r="AX182" s="23"/>
      <c r="AY182" s="23"/>
      <c r="AZ182" s="23"/>
      <c r="BA182" s="23"/>
      <c r="BB182" s="23"/>
      <c r="BC182" s="23"/>
    </row>
    <row r="183" spans="2:55" s="240" customFormat="1" ht="15" customHeight="1" x14ac:dyDescent="0.25">
      <c r="B183" s="263"/>
      <c r="C183" s="873"/>
      <c r="D183" s="874"/>
      <c r="E183" s="874"/>
      <c r="F183" s="874"/>
      <c r="G183" s="874"/>
      <c r="H183" s="874"/>
      <c r="I183" s="874"/>
      <c r="J183" s="874"/>
      <c r="K183" s="874"/>
      <c r="L183" s="874"/>
      <c r="M183" s="874"/>
      <c r="N183" s="874"/>
      <c r="O183" s="874"/>
      <c r="P183" s="874"/>
      <c r="Q183" s="874"/>
      <c r="R183" s="874"/>
      <c r="S183" s="874"/>
      <c r="T183" s="874"/>
      <c r="U183" s="874"/>
      <c r="V183" s="874"/>
      <c r="W183" s="874"/>
      <c r="X183" s="874"/>
      <c r="Y183" s="874"/>
      <c r="Z183" s="874"/>
      <c r="AA183" s="874"/>
      <c r="AB183" s="874"/>
      <c r="AC183" s="874"/>
      <c r="AD183" s="874"/>
      <c r="AE183" s="874"/>
      <c r="AF183" s="874"/>
      <c r="AG183" s="874"/>
      <c r="AH183" s="874"/>
      <c r="AI183" s="875"/>
      <c r="AJ183" s="264"/>
      <c r="AP183" s="248"/>
      <c r="AT183" s="248"/>
      <c r="AV183" s="23"/>
      <c r="AW183" s="23"/>
      <c r="AX183" s="23"/>
      <c r="AY183" s="23"/>
      <c r="AZ183" s="23"/>
      <c r="BA183" s="23"/>
      <c r="BB183" s="23"/>
      <c r="BC183" s="23"/>
    </row>
    <row r="184" spans="2:55" s="240" customFormat="1" ht="5.0999999999999996" customHeight="1" x14ac:dyDescent="0.25">
      <c r="B184" s="263"/>
      <c r="C184" s="132"/>
      <c r="D184" s="160"/>
      <c r="E184" s="130"/>
      <c r="F184" s="130"/>
      <c r="G184" s="131"/>
      <c r="H184" s="131"/>
      <c r="I184" s="131"/>
      <c r="J184" s="131"/>
      <c r="K184" s="131"/>
      <c r="L184" s="131"/>
      <c r="M184" s="131"/>
      <c r="N184" s="131"/>
      <c r="O184" s="131"/>
      <c r="P184" s="131"/>
      <c r="Q184" s="131"/>
      <c r="R184" s="128"/>
      <c r="S184" s="132"/>
      <c r="T184" s="130"/>
      <c r="U184" s="128"/>
      <c r="V184" s="128"/>
      <c r="W184" s="128"/>
      <c r="X184" s="130"/>
      <c r="Y184" s="131"/>
      <c r="Z184" s="131"/>
      <c r="AA184" s="131"/>
      <c r="AB184" s="131"/>
      <c r="AC184" s="131"/>
      <c r="AD184" s="131"/>
      <c r="AE184" s="131"/>
      <c r="AF184" s="131"/>
      <c r="AG184" s="131"/>
      <c r="AH184" s="131"/>
      <c r="AI184" s="131"/>
      <c r="AJ184" s="264"/>
      <c r="AP184" s="248"/>
      <c r="AT184" s="248"/>
      <c r="AV184" s="23"/>
      <c r="AW184" s="23"/>
      <c r="AX184" s="23"/>
      <c r="AY184" s="23"/>
      <c r="AZ184" s="23"/>
      <c r="BA184" s="23"/>
      <c r="BB184" s="23"/>
      <c r="BC184" s="23"/>
    </row>
    <row r="185" spans="2:55" s="240" customFormat="1" ht="5.0999999999999996" customHeight="1" x14ac:dyDescent="0.25">
      <c r="B185" s="263"/>
      <c r="C185" s="132"/>
      <c r="D185" s="160"/>
      <c r="E185" s="130"/>
      <c r="F185" s="130"/>
      <c r="G185" s="131"/>
      <c r="H185" s="131"/>
      <c r="I185" s="131"/>
      <c r="J185" s="131"/>
      <c r="K185" s="131"/>
      <c r="L185" s="131"/>
      <c r="M185" s="131"/>
      <c r="N185" s="131"/>
      <c r="O185" s="131"/>
      <c r="P185" s="131"/>
      <c r="Q185" s="131"/>
      <c r="R185" s="128"/>
      <c r="S185" s="132"/>
      <c r="T185" s="130"/>
      <c r="U185" s="128"/>
      <c r="V185" s="128"/>
      <c r="W185" s="128"/>
      <c r="X185" s="130"/>
      <c r="Y185" s="131"/>
      <c r="Z185" s="131"/>
      <c r="AA185" s="131"/>
      <c r="AB185" s="131"/>
      <c r="AC185" s="131"/>
      <c r="AD185" s="131"/>
      <c r="AE185" s="131"/>
      <c r="AF185" s="131"/>
      <c r="AG185" s="131"/>
      <c r="AH185" s="131"/>
      <c r="AI185" s="131"/>
      <c r="AJ185" s="264"/>
      <c r="AP185" s="248"/>
      <c r="AT185" s="248"/>
      <c r="AV185" s="23"/>
      <c r="AW185" s="23"/>
      <c r="AX185" s="23"/>
      <c r="AY185" s="23"/>
      <c r="AZ185" s="23"/>
      <c r="BA185" s="23"/>
      <c r="BB185" s="23"/>
      <c r="BC185" s="23"/>
    </row>
    <row r="186" spans="2:55" s="240" customFormat="1" ht="15" customHeight="1" x14ac:dyDescent="0.25">
      <c r="B186" s="263"/>
      <c r="C186" s="912"/>
      <c r="D186" s="912"/>
      <c r="E186" s="912"/>
      <c r="F186" s="912"/>
      <c r="G186" s="912"/>
      <c r="H186" s="912"/>
      <c r="I186" s="912"/>
      <c r="J186" s="912"/>
      <c r="K186" s="131"/>
      <c r="L186" s="914"/>
      <c r="M186" s="914"/>
      <c r="N186" s="914"/>
      <c r="O186" s="914"/>
      <c r="P186" s="914"/>
      <c r="Q186" s="914"/>
      <c r="R186" s="914"/>
      <c r="S186" s="914"/>
      <c r="T186" s="914"/>
      <c r="U186" s="914"/>
      <c r="V186" s="914"/>
      <c r="W186" s="914"/>
      <c r="X186" s="914"/>
      <c r="Y186" s="914"/>
      <c r="Z186" s="914"/>
      <c r="AA186" s="914"/>
      <c r="AB186" s="914"/>
      <c r="AC186" s="914"/>
      <c r="AD186" s="914"/>
      <c r="AE186" s="914"/>
      <c r="AF186" s="914"/>
      <c r="AG186" s="914"/>
      <c r="AH186" s="914"/>
      <c r="AI186" s="914"/>
      <c r="AJ186" s="264"/>
      <c r="AP186" s="248"/>
      <c r="AT186" s="248"/>
      <c r="AV186" s="23"/>
      <c r="AW186" s="23"/>
      <c r="AX186" s="23"/>
      <c r="AY186" s="23"/>
      <c r="AZ186" s="23"/>
      <c r="BA186" s="23"/>
      <c r="BB186" s="23"/>
      <c r="BC186" s="23"/>
    </row>
    <row r="187" spans="2:55" s="240" customFormat="1" ht="15" customHeight="1" x14ac:dyDescent="0.25">
      <c r="B187" s="263"/>
      <c r="C187" s="913" t="s">
        <v>1773</v>
      </c>
      <c r="D187" s="913"/>
      <c r="E187" s="913"/>
      <c r="F187" s="913"/>
      <c r="G187" s="913"/>
      <c r="H187" s="913"/>
      <c r="I187" s="913"/>
      <c r="J187" s="913"/>
      <c r="K187" s="131"/>
      <c r="L187" s="913" t="s">
        <v>1963</v>
      </c>
      <c r="M187" s="913"/>
      <c r="N187" s="913"/>
      <c r="O187" s="913"/>
      <c r="P187" s="913"/>
      <c r="Q187" s="913"/>
      <c r="R187" s="913"/>
      <c r="S187" s="913"/>
      <c r="T187" s="913"/>
      <c r="U187" s="913"/>
      <c r="V187" s="913"/>
      <c r="W187" s="913"/>
      <c r="X187" s="913"/>
      <c r="Y187" s="913"/>
      <c r="Z187" s="913"/>
      <c r="AA187" s="913"/>
      <c r="AB187" s="913"/>
      <c r="AC187" s="913"/>
      <c r="AD187" s="913"/>
      <c r="AE187" s="913"/>
      <c r="AF187" s="913"/>
      <c r="AG187" s="913"/>
      <c r="AH187" s="913"/>
      <c r="AI187" s="913"/>
      <c r="AJ187" s="264"/>
      <c r="AP187" s="248"/>
      <c r="AT187" s="248"/>
      <c r="AV187" s="23"/>
      <c r="AW187" s="23"/>
      <c r="AX187" s="23"/>
      <c r="AY187" s="23"/>
      <c r="AZ187" s="23"/>
      <c r="BA187" s="23"/>
      <c r="BB187" s="23"/>
      <c r="BC187" s="23"/>
    </row>
    <row r="188" spans="2:55" s="240" customFormat="1" ht="5.0999999999999996" customHeight="1" x14ac:dyDescent="0.25">
      <c r="B188" s="263"/>
      <c r="C188" s="132"/>
      <c r="D188" s="160"/>
      <c r="E188" s="130"/>
      <c r="F188" s="130"/>
      <c r="G188" s="131"/>
      <c r="H188" s="131"/>
      <c r="I188" s="131"/>
      <c r="J188" s="131"/>
      <c r="K188" s="131"/>
      <c r="L188" s="131"/>
      <c r="M188" s="131"/>
      <c r="N188" s="131"/>
      <c r="O188" s="131"/>
      <c r="P188" s="131"/>
      <c r="Q188" s="131"/>
      <c r="R188" s="128"/>
      <c r="S188" s="132"/>
      <c r="T188" s="130"/>
      <c r="U188" s="128"/>
      <c r="V188" s="128"/>
      <c r="W188" s="128"/>
      <c r="X188" s="130"/>
      <c r="Y188" s="131"/>
      <c r="Z188" s="131"/>
      <c r="AA188" s="131"/>
      <c r="AB188" s="131"/>
      <c r="AC188" s="131"/>
      <c r="AD188" s="131"/>
      <c r="AE188" s="131"/>
      <c r="AF188" s="131"/>
      <c r="AG188" s="131"/>
      <c r="AH188" s="131"/>
      <c r="AI188" s="131"/>
      <c r="AJ188" s="264"/>
      <c r="AP188" s="248"/>
      <c r="AT188" s="248"/>
      <c r="AV188" s="23"/>
      <c r="AW188" s="23"/>
      <c r="AX188" s="23"/>
      <c r="AY188" s="23"/>
      <c r="AZ188" s="23"/>
      <c r="BA188" s="23"/>
      <c r="BB188" s="23"/>
      <c r="BC188" s="23"/>
    </row>
    <row r="189" spans="2:55" s="240" customFormat="1" ht="15" customHeight="1" x14ac:dyDescent="0.25">
      <c r="B189" s="263"/>
      <c r="C189" s="853" t="s">
        <v>2149</v>
      </c>
      <c r="D189" s="854"/>
      <c r="E189" s="854"/>
      <c r="F189" s="854"/>
      <c r="G189" s="854"/>
      <c r="H189" s="854"/>
      <c r="I189" s="854"/>
      <c r="J189" s="854"/>
      <c r="K189" s="854"/>
      <c r="L189" s="854"/>
      <c r="M189" s="854"/>
      <c r="N189" s="854"/>
      <c r="O189" s="854"/>
      <c r="P189" s="854"/>
      <c r="Q189" s="854"/>
      <c r="R189" s="854"/>
      <c r="S189" s="854"/>
      <c r="T189" s="854"/>
      <c r="U189" s="854"/>
      <c r="V189" s="854"/>
      <c r="W189" s="854"/>
      <c r="X189" s="854"/>
      <c r="Y189" s="854"/>
      <c r="Z189" s="854"/>
      <c r="AA189" s="854"/>
      <c r="AB189" s="854"/>
      <c r="AC189" s="854"/>
      <c r="AD189" s="854"/>
      <c r="AE189" s="854"/>
      <c r="AF189" s="854"/>
      <c r="AG189" s="854"/>
      <c r="AH189" s="854"/>
      <c r="AI189" s="855"/>
      <c r="AJ189" s="264"/>
      <c r="AP189" s="248"/>
      <c r="AT189" s="248"/>
      <c r="AV189" s="23"/>
      <c r="AW189" s="23"/>
      <c r="AX189" s="23"/>
      <c r="AY189" s="23"/>
      <c r="AZ189" s="23"/>
      <c r="BA189" s="23"/>
      <c r="BB189" s="23"/>
      <c r="BC189" s="23"/>
    </row>
    <row r="190" spans="2:55" s="240" customFormat="1" x14ac:dyDescent="0.25">
      <c r="B190" s="263"/>
      <c r="C190" s="862" t="s">
        <v>2471</v>
      </c>
      <c r="D190" s="862"/>
      <c r="E190" s="862"/>
      <c r="F190" s="862"/>
      <c r="G190" s="862"/>
      <c r="H190" s="862"/>
      <c r="I190" s="862"/>
      <c r="J190" s="862"/>
      <c r="K190" s="862"/>
      <c r="L190" s="862"/>
      <c r="M190" s="862"/>
      <c r="N190" s="862"/>
      <c r="O190" s="862"/>
      <c r="P190" s="862"/>
      <c r="Q190" s="862"/>
      <c r="R190" s="862"/>
      <c r="S190" s="862"/>
      <c r="T190" s="862"/>
      <c r="U190" s="862"/>
      <c r="V190" s="862"/>
      <c r="W190" s="862"/>
      <c r="X190" s="862"/>
      <c r="Y190" s="862"/>
      <c r="Z190" s="862"/>
      <c r="AA190" s="862"/>
      <c r="AB190" s="862"/>
      <c r="AC190" s="862"/>
      <c r="AD190" s="862"/>
      <c r="AE190" s="862"/>
      <c r="AF190" s="862"/>
      <c r="AG190" s="862"/>
      <c r="AH190" s="862"/>
      <c r="AI190" s="862"/>
      <c r="AJ190" s="264"/>
      <c r="AP190" s="248"/>
      <c r="AT190" s="248"/>
      <c r="AV190" s="23"/>
      <c r="AW190" s="23"/>
      <c r="AX190" s="23"/>
      <c r="AY190" s="23"/>
      <c r="AZ190" s="23"/>
      <c r="BA190" s="23"/>
      <c r="BB190" s="23"/>
      <c r="BC190" s="23"/>
    </row>
    <row r="191" spans="2:55" s="240" customFormat="1" ht="5.0999999999999996" customHeight="1" thickBot="1" x14ac:dyDescent="0.3">
      <c r="B191" s="268"/>
      <c r="C191" s="852"/>
      <c r="D191" s="852"/>
      <c r="E191" s="852"/>
      <c r="F191" s="852"/>
      <c r="G191" s="852"/>
      <c r="H191" s="852"/>
      <c r="I191" s="852"/>
      <c r="J191" s="852"/>
      <c r="K191" s="852"/>
      <c r="L191" s="852"/>
      <c r="M191" s="852"/>
      <c r="N191" s="852"/>
      <c r="O191" s="852"/>
      <c r="P191" s="852"/>
      <c r="Q191" s="852"/>
      <c r="R191" s="852"/>
      <c r="S191" s="852"/>
      <c r="T191" s="852"/>
      <c r="U191" s="852"/>
      <c r="V191" s="852"/>
      <c r="W191" s="852"/>
      <c r="X191" s="852"/>
      <c r="Y191" s="852"/>
      <c r="Z191" s="852"/>
      <c r="AA191" s="852"/>
      <c r="AB191" s="852"/>
      <c r="AC191" s="852"/>
      <c r="AD191" s="852"/>
      <c r="AE191" s="852"/>
      <c r="AF191" s="852"/>
      <c r="AG191" s="852"/>
      <c r="AH191" s="852"/>
      <c r="AI191" s="852"/>
      <c r="AJ191" s="271"/>
      <c r="AP191" s="248"/>
      <c r="AT191" s="248"/>
      <c r="AV191" s="23"/>
      <c r="AW191" s="23"/>
      <c r="AX191" s="23"/>
      <c r="AY191" s="23"/>
      <c r="AZ191" s="23"/>
      <c r="BA191" s="23"/>
      <c r="BB191" s="23"/>
      <c r="BC191" s="23"/>
    </row>
    <row r="192" spans="2:55" s="240" customFormat="1" ht="15" customHeight="1" x14ac:dyDescent="0.25">
      <c r="C192" s="296"/>
      <c r="D192" s="297"/>
      <c r="E192" s="297"/>
      <c r="F192" s="23"/>
      <c r="AP192" s="248"/>
      <c r="AT192" s="248"/>
      <c r="AV192" s="23"/>
      <c r="AW192" s="23"/>
      <c r="AX192" s="23"/>
      <c r="AY192" s="23"/>
      <c r="AZ192" s="23"/>
      <c r="BA192" s="23"/>
      <c r="BB192" s="23"/>
      <c r="BC192" s="23"/>
    </row>
    <row r="193" spans="1:59" s="240" customFormat="1" ht="15" customHeight="1" x14ac:dyDescent="0.25">
      <c r="A193" s="241"/>
      <c r="B193" s="241"/>
      <c r="C193" s="298"/>
      <c r="D193" s="285"/>
      <c r="E193" s="285"/>
      <c r="F193" s="26"/>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4"/>
      <c r="AQ193" s="241"/>
      <c r="AR193" s="241"/>
      <c r="AS193" s="241"/>
      <c r="AT193" s="244"/>
      <c r="AU193" s="241"/>
      <c r="AV193" s="26"/>
      <c r="AW193" s="26"/>
      <c r="AX193" s="26"/>
      <c r="AY193" s="26"/>
      <c r="AZ193" s="26"/>
      <c r="BA193" s="26"/>
      <c r="BB193" s="26"/>
      <c r="BC193" s="26"/>
      <c r="BD193" s="241"/>
      <c r="BE193" s="241"/>
      <c r="BF193" s="241"/>
      <c r="BG193" s="241"/>
    </row>
    <row r="194" spans="1:59" s="240" customFormat="1" ht="15" customHeight="1" x14ac:dyDescent="0.25">
      <c r="A194" s="241"/>
      <c r="B194" s="241"/>
      <c r="C194" s="298"/>
      <c r="D194" s="285"/>
      <c r="E194" s="285"/>
      <c r="F194" s="26"/>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4"/>
      <c r="AQ194" s="241"/>
      <c r="AR194" s="241"/>
      <c r="AS194" s="241"/>
      <c r="AT194" s="244"/>
      <c r="AU194" s="241"/>
      <c r="AV194" s="26"/>
      <c r="AW194" s="26"/>
      <c r="AX194" s="26"/>
      <c r="AY194" s="26"/>
      <c r="AZ194" s="26"/>
      <c r="BA194" s="26"/>
      <c r="BB194" s="26"/>
      <c r="BC194" s="26"/>
      <c r="BD194" s="241"/>
      <c r="BE194" s="241"/>
      <c r="BF194" s="241"/>
      <c r="BG194" s="241"/>
    </row>
    <row r="195" spans="1:59" s="240" customFormat="1" ht="15" customHeight="1" x14ac:dyDescent="0.25">
      <c r="A195" s="241"/>
      <c r="B195" s="26"/>
      <c r="C195" s="285"/>
      <c r="D195" s="285"/>
      <c r="E195" s="285"/>
      <c r="F195" s="26"/>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4"/>
      <c r="AQ195" s="241"/>
      <c r="AR195" s="241"/>
      <c r="AS195" s="241"/>
      <c r="AT195" s="244"/>
      <c r="AU195" s="241"/>
      <c r="AV195" s="26"/>
      <c r="AW195" s="26"/>
      <c r="AX195" s="26"/>
      <c r="AY195" s="26"/>
      <c r="AZ195" s="26"/>
      <c r="BA195" s="26"/>
      <c r="BB195" s="26"/>
      <c r="BC195" s="26"/>
      <c r="BD195" s="241"/>
      <c r="BE195" s="241"/>
      <c r="BF195" s="241"/>
      <c r="BG195" s="241"/>
    </row>
    <row r="196" spans="1:59" s="240" customFormat="1" ht="15" customHeight="1" x14ac:dyDescent="0.25">
      <c r="A196" s="241"/>
      <c r="B196" s="26"/>
      <c r="C196" s="285"/>
      <c r="D196" s="285"/>
      <c r="E196" s="285"/>
      <c r="F196" s="26"/>
      <c r="G196" s="241"/>
      <c r="H196" s="241"/>
      <c r="I196" s="241"/>
      <c r="J196" s="241"/>
      <c r="K196" s="241"/>
      <c r="L196" s="241"/>
      <c r="M196" s="286"/>
      <c r="N196" s="241"/>
      <c r="O196" s="241"/>
      <c r="P196" s="241"/>
      <c r="Q196" s="241"/>
      <c r="R196" s="241"/>
      <c r="S196" s="241"/>
      <c r="T196" s="241"/>
      <c r="U196" s="241" t="s">
        <v>303</v>
      </c>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row>
    <row r="197" spans="1:59" s="240" customFormat="1" ht="15" customHeight="1" x14ac:dyDescent="0.25">
      <c r="A197" s="241"/>
      <c r="B197" s="26"/>
      <c r="C197" s="241"/>
      <c r="D197" s="241"/>
      <c r="E197" s="241"/>
      <c r="F197" s="241"/>
      <c r="G197" s="241"/>
      <c r="H197" s="241"/>
      <c r="I197" s="241" t="s">
        <v>1927</v>
      </c>
      <c r="J197" s="241"/>
      <c r="K197" s="241"/>
      <c r="L197" s="241"/>
      <c r="M197" s="241" t="s">
        <v>1170</v>
      </c>
      <c r="N197" s="241"/>
      <c r="O197" s="241"/>
      <c r="P197" s="241"/>
      <c r="Q197" s="241"/>
      <c r="R197" s="241"/>
      <c r="S197" s="241"/>
      <c r="T197" s="241"/>
      <c r="U197" s="241" t="s">
        <v>308</v>
      </c>
      <c r="V197" s="241"/>
      <c r="W197" s="241"/>
      <c r="X197" s="241"/>
      <c r="Y197" s="241"/>
      <c r="Z197" s="241"/>
      <c r="AA197" s="241"/>
      <c r="AB197" s="241"/>
      <c r="AC197" s="241" t="s">
        <v>309</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row>
    <row r="198" spans="1:59" s="240" customFormat="1" ht="15" customHeight="1" x14ac:dyDescent="0.25">
      <c r="A198" s="241"/>
      <c r="B198" s="26"/>
      <c r="C198" s="241"/>
      <c r="D198" s="241"/>
      <c r="E198" s="241"/>
      <c r="F198" s="241"/>
      <c r="G198" s="241"/>
      <c r="H198" s="241"/>
      <c r="I198" s="241">
        <v>22</v>
      </c>
      <c r="J198" s="241"/>
      <c r="K198" s="241"/>
      <c r="L198" s="241"/>
      <c r="M198" s="241" t="s">
        <v>1171</v>
      </c>
      <c r="N198" s="241"/>
      <c r="O198" s="241"/>
      <c r="P198" s="241"/>
      <c r="Q198" s="241"/>
      <c r="R198" s="241"/>
      <c r="S198" s="241"/>
      <c r="T198" s="241"/>
      <c r="U198" s="241" t="s">
        <v>310</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row>
    <row r="199" spans="1:59" s="240" customFormat="1" ht="15" customHeight="1" x14ac:dyDescent="0.25">
      <c r="A199" s="241"/>
      <c r="B199" s="26"/>
      <c r="C199" s="241"/>
      <c r="D199" s="241"/>
      <c r="E199" s="241"/>
      <c r="F199" s="241"/>
      <c r="G199" s="241"/>
      <c r="H199" s="241"/>
      <c r="I199" s="241">
        <v>23</v>
      </c>
      <c r="J199" s="241"/>
      <c r="K199" s="241"/>
      <c r="L199" s="241"/>
      <c r="M199" s="241" t="s">
        <v>1172</v>
      </c>
      <c r="N199" s="241"/>
      <c r="O199" s="241"/>
      <c r="P199" s="241"/>
      <c r="Q199" s="241"/>
      <c r="R199" s="241"/>
      <c r="S199" s="241"/>
      <c r="T199" s="241"/>
      <c r="U199" s="241" t="s">
        <v>312</v>
      </c>
      <c r="V199" s="241"/>
      <c r="W199" s="241"/>
      <c r="X199" s="241"/>
      <c r="Y199" s="241"/>
      <c r="Z199" s="241"/>
      <c r="AA199" s="241"/>
      <c r="AB199" s="241"/>
      <c r="AC199" s="241" t="s">
        <v>313</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row>
    <row r="200" spans="1:59" s="240" customFormat="1" ht="15" customHeight="1" x14ac:dyDescent="0.25">
      <c r="A200" s="241"/>
      <c r="B200" s="26"/>
      <c r="C200" s="241"/>
      <c r="D200" s="241"/>
      <c r="E200" s="241"/>
      <c r="F200" s="241"/>
      <c r="G200" s="241"/>
      <c r="H200" s="241"/>
      <c r="I200" s="241">
        <v>24</v>
      </c>
      <c r="J200" s="241"/>
      <c r="K200" s="241"/>
      <c r="L200" s="241"/>
      <c r="M200" s="241" t="s">
        <v>1173</v>
      </c>
      <c r="N200" s="241"/>
      <c r="O200" s="241"/>
      <c r="P200" s="241"/>
      <c r="Q200" s="241"/>
      <c r="R200" s="241"/>
      <c r="S200" s="241"/>
      <c r="T200" s="241"/>
      <c r="U200" s="241" t="s">
        <v>314</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row>
    <row r="201" spans="1:59" s="240" customFormat="1" ht="15" customHeight="1" x14ac:dyDescent="0.25">
      <c r="A201" s="241"/>
      <c r="B201" s="26"/>
      <c r="C201" s="241"/>
      <c r="D201" s="241"/>
      <c r="E201" s="241"/>
      <c r="F201" s="241"/>
      <c r="G201" s="241"/>
      <c r="H201" s="241"/>
      <c r="I201" s="241"/>
      <c r="J201" s="241"/>
      <c r="K201" s="241"/>
      <c r="L201" s="241"/>
      <c r="M201" s="241" t="s">
        <v>1174</v>
      </c>
      <c r="N201" s="241"/>
      <c r="O201" s="241"/>
      <c r="P201" s="241"/>
      <c r="Q201" s="241"/>
      <c r="R201" s="241"/>
      <c r="S201" s="241"/>
      <c r="T201" s="241"/>
      <c r="U201" s="241" t="s">
        <v>315</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row>
    <row r="202" spans="1:59" s="240" customFormat="1" ht="15" customHeight="1" x14ac:dyDescent="0.25">
      <c r="A202" s="241"/>
      <c r="B202" s="26"/>
      <c r="C202" s="241"/>
      <c r="D202" s="241"/>
      <c r="E202" s="241"/>
      <c r="F202" s="241"/>
      <c r="G202" s="241"/>
      <c r="H202" s="241"/>
      <c r="I202" s="241"/>
      <c r="J202" s="241"/>
      <c r="K202" s="241"/>
      <c r="L202" s="241"/>
      <c r="M202" s="241" t="s">
        <v>1175</v>
      </c>
      <c r="N202" s="241"/>
      <c r="O202" s="241"/>
      <c r="P202" s="241"/>
      <c r="Q202" s="241"/>
      <c r="R202" s="241"/>
      <c r="S202" s="241"/>
      <c r="T202" s="241"/>
      <c r="U202" s="241" t="s">
        <v>317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row>
    <row r="203" spans="1:59" s="240" customFormat="1" ht="15" customHeight="1" x14ac:dyDescent="0.25">
      <c r="A203" s="241"/>
      <c r="B203" s="26"/>
      <c r="C203" s="241"/>
      <c r="D203" s="241"/>
      <c r="E203" s="241"/>
      <c r="F203" s="241"/>
      <c r="G203" s="241"/>
      <c r="H203" s="241"/>
      <c r="I203" s="241"/>
      <c r="J203" s="241"/>
      <c r="K203" s="241"/>
      <c r="L203" s="241"/>
      <c r="M203" s="241" t="s">
        <v>1176</v>
      </c>
      <c r="N203" s="241"/>
      <c r="O203" s="241"/>
      <c r="P203" s="241"/>
      <c r="Q203" s="241"/>
      <c r="R203" s="241"/>
      <c r="S203" s="241"/>
      <c r="T203" s="241"/>
      <c r="U203" s="241" t="s">
        <v>318</v>
      </c>
      <c r="V203" s="241"/>
      <c r="W203" s="241"/>
      <c r="X203" s="241"/>
      <c r="Y203" s="241"/>
      <c r="Z203" s="241"/>
      <c r="AA203" s="241"/>
      <c r="AB203" s="241"/>
      <c r="AC203" s="241" t="s">
        <v>309</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row>
    <row r="204" spans="1:59" s="240" customFormat="1" ht="15" customHeight="1" x14ac:dyDescent="0.25">
      <c r="A204" s="241"/>
      <c r="B204" s="26"/>
      <c r="C204" s="241"/>
      <c r="D204" s="241"/>
      <c r="E204" s="241"/>
      <c r="F204" s="241"/>
      <c r="G204" s="241"/>
      <c r="H204" s="241"/>
      <c r="I204" s="241"/>
      <c r="J204" s="241"/>
      <c r="K204" s="241"/>
      <c r="L204" s="241"/>
      <c r="M204" s="241" t="s">
        <v>1177</v>
      </c>
      <c r="N204" s="241"/>
      <c r="O204" s="241"/>
      <c r="P204" s="241"/>
      <c r="Q204" s="241"/>
      <c r="R204" s="241"/>
      <c r="S204" s="241"/>
      <c r="T204" s="241"/>
      <c r="U204" s="241" t="s">
        <v>319</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row>
    <row r="205" spans="1:59" s="240" customFormat="1" ht="15" customHeight="1" x14ac:dyDescent="0.25">
      <c r="A205" s="241"/>
      <c r="B205" s="26"/>
      <c r="C205" s="241"/>
      <c r="D205" s="241"/>
      <c r="E205" s="241"/>
      <c r="F205" s="241"/>
      <c r="G205" s="241"/>
      <c r="H205" s="241"/>
      <c r="I205" s="241"/>
      <c r="J205" s="241"/>
      <c r="K205" s="241"/>
      <c r="L205" s="241"/>
      <c r="M205" s="241" t="s">
        <v>1178</v>
      </c>
      <c r="N205" s="241"/>
      <c r="O205" s="241"/>
      <c r="P205" s="241"/>
      <c r="Q205" s="241"/>
      <c r="R205" s="241"/>
      <c r="S205" s="241"/>
      <c r="T205" s="241"/>
      <c r="U205" s="241" t="s">
        <v>320</v>
      </c>
      <c r="V205" s="241"/>
      <c r="W205" s="241"/>
      <c r="X205" s="241"/>
      <c r="Y205" s="241"/>
      <c r="Z205" s="241"/>
      <c r="AA205" s="241"/>
      <c r="AB205" s="241"/>
      <c r="AC205" s="241" t="s">
        <v>316</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row>
    <row r="206" spans="1:59" s="240" customFormat="1" ht="15" customHeight="1" x14ac:dyDescent="0.25">
      <c r="A206" s="241"/>
      <c r="B206" s="26"/>
      <c r="C206" s="241"/>
      <c r="D206" s="241"/>
      <c r="E206" s="241"/>
      <c r="F206" s="241"/>
      <c r="G206" s="241"/>
      <c r="H206" s="241"/>
      <c r="I206" s="241"/>
      <c r="J206" s="241"/>
      <c r="K206" s="241"/>
      <c r="L206" s="241"/>
      <c r="M206" s="241" t="s">
        <v>1179</v>
      </c>
      <c r="N206" s="241"/>
      <c r="O206" s="241"/>
      <c r="P206" s="241"/>
      <c r="Q206" s="241"/>
      <c r="R206" s="241"/>
      <c r="S206" s="241"/>
      <c r="T206" s="241"/>
      <c r="U206" s="241" t="s">
        <v>321</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row>
    <row r="207" spans="1:59" s="240" customFormat="1" ht="15" customHeight="1" x14ac:dyDescent="0.25">
      <c r="A207" s="241"/>
      <c r="B207" s="26"/>
      <c r="C207" s="241"/>
      <c r="D207" s="241"/>
      <c r="E207" s="241"/>
      <c r="F207" s="241"/>
      <c r="G207" s="241"/>
      <c r="H207" s="241"/>
      <c r="I207" s="241"/>
      <c r="J207" s="241"/>
      <c r="K207" s="241"/>
      <c r="L207" s="241"/>
      <c r="M207" s="241" t="s">
        <v>1180</v>
      </c>
      <c r="N207" s="241"/>
      <c r="O207" s="241"/>
      <c r="P207" s="241"/>
      <c r="Q207" s="241"/>
      <c r="R207" s="241"/>
      <c r="S207" s="241"/>
      <c r="T207" s="241"/>
      <c r="U207" s="241" t="s">
        <v>323</v>
      </c>
      <c r="V207" s="241"/>
      <c r="W207" s="241"/>
      <c r="X207" s="241"/>
      <c r="Y207" s="241"/>
      <c r="Z207" s="241"/>
      <c r="AA207" s="241"/>
      <c r="AB207" s="241"/>
      <c r="AC207" s="241" t="s">
        <v>316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row>
    <row r="208" spans="1:59" s="240" customFormat="1" ht="15" customHeight="1" x14ac:dyDescent="0.25">
      <c r="A208" s="241"/>
      <c r="B208" s="241"/>
      <c r="C208" s="241"/>
      <c r="D208" s="241"/>
      <c r="E208" s="241"/>
      <c r="F208" s="241"/>
      <c r="G208" s="241"/>
      <c r="H208" s="241"/>
      <c r="I208" s="241"/>
      <c r="J208" s="241"/>
      <c r="K208" s="241"/>
      <c r="L208" s="241"/>
      <c r="M208" s="241" t="s">
        <v>1181</v>
      </c>
      <c r="N208" s="241"/>
      <c r="O208" s="241"/>
      <c r="P208" s="241"/>
      <c r="Q208" s="241"/>
      <c r="R208" s="241"/>
      <c r="S208" s="241"/>
      <c r="T208" s="241"/>
      <c r="U208" s="241" t="s">
        <v>324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row>
    <row r="209" spans="1:59" s="240" customFormat="1" ht="15" customHeight="1" x14ac:dyDescent="0.25">
      <c r="A209" s="241"/>
      <c r="B209" s="26"/>
      <c r="C209" s="241"/>
      <c r="D209" s="241"/>
      <c r="E209" s="241"/>
      <c r="F209" s="241"/>
      <c r="G209" s="241"/>
      <c r="H209" s="241"/>
      <c r="I209" s="241"/>
      <c r="J209" s="26"/>
      <c r="K209" s="26"/>
      <c r="L209" s="26"/>
      <c r="M209" s="26"/>
      <c r="N209" s="26"/>
      <c r="O209" s="26"/>
      <c r="P209" s="241"/>
      <c r="Q209" s="241"/>
      <c r="R209" s="241"/>
      <c r="S209" s="241"/>
      <c r="T209" s="241"/>
      <c r="U209" s="241" t="s">
        <v>326</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row>
    <row r="210" spans="1:59" s="240" customFormat="1" ht="15" customHeight="1" x14ac:dyDescent="0.25">
      <c r="A210" s="241"/>
      <c r="B210" s="241"/>
      <c r="C210" s="241"/>
      <c r="D210" s="241"/>
      <c r="E210" s="241"/>
      <c r="F210" s="241"/>
      <c r="G210" s="241"/>
      <c r="H210" s="241"/>
      <c r="I210" s="287" t="s">
        <v>266</v>
      </c>
      <c r="J210" s="26"/>
      <c r="K210" s="26"/>
      <c r="L210" s="26"/>
      <c r="M210" s="26"/>
      <c r="N210" s="26"/>
      <c r="O210" s="26"/>
      <c r="P210" s="26" t="s">
        <v>1186</v>
      </c>
      <c r="Q210" s="241"/>
      <c r="R210" s="241"/>
      <c r="S210" s="241"/>
      <c r="T210" s="241"/>
      <c r="U210" s="241" t="s">
        <v>327</v>
      </c>
      <c r="V210" s="241"/>
      <c r="W210" s="241"/>
      <c r="X210" s="241"/>
      <c r="Y210" s="241"/>
      <c r="Z210" s="241"/>
      <c r="AA210" s="241"/>
      <c r="AB210" s="241"/>
      <c r="AC210" s="241" t="s">
        <v>325</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row>
    <row r="211" spans="1:59" s="240" customFormat="1" ht="15" customHeight="1" x14ac:dyDescent="0.25">
      <c r="A211" s="241"/>
      <c r="B211" s="26"/>
      <c r="C211" s="241"/>
      <c r="D211" s="241"/>
      <c r="E211" s="241"/>
      <c r="F211" s="241"/>
      <c r="G211" s="241"/>
      <c r="H211" s="241"/>
      <c r="I211" s="287" t="s">
        <v>268</v>
      </c>
      <c r="J211" s="26"/>
      <c r="K211" s="26"/>
      <c r="L211" s="26"/>
      <c r="M211" s="26"/>
      <c r="N211" s="26"/>
      <c r="O211" s="26"/>
      <c r="P211" s="26" t="s">
        <v>265</v>
      </c>
      <c r="Q211" s="241"/>
      <c r="R211" s="241"/>
      <c r="S211" s="241"/>
      <c r="T211" s="241"/>
      <c r="U211" s="241" t="s">
        <v>328</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row>
    <row r="212" spans="1:59" s="240" customFormat="1" ht="15" customHeight="1" x14ac:dyDescent="0.25">
      <c r="A212" s="241"/>
      <c r="B212" s="26" t="s">
        <v>329</v>
      </c>
      <c r="C212" s="241"/>
      <c r="D212" s="241"/>
      <c r="E212" s="241"/>
      <c r="F212" s="241"/>
      <c r="G212" s="241"/>
      <c r="H212" s="241"/>
      <c r="I212" s="287" t="s">
        <v>264</v>
      </c>
      <c r="J212" s="26"/>
      <c r="K212" s="26"/>
      <c r="L212" s="26"/>
      <c r="M212" s="287"/>
      <c r="N212" s="26"/>
      <c r="O212" s="26"/>
      <c r="P212" s="26" t="s">
        <v>267</v>
      </c>
      <c r="Q212" s="241"/>
      <c r="R212" s="241"/>
      <c r="S212" s="241"/>
      <c r="T212" s="241"/>
      <c r="U212" s="241" t="s">
        <v>330</v>
      </c>
      <c r="V212" s="241"/>
      <c r="W212" s="241"/>
      <c r="X212" s="241"/>
      <c r="Y212" s="241"/>
      <c r="Z212" s="241"/>
      <c r="AA212" s="241"/>
      <c r="AB212" s="241"/>
      <c r="AC212" s="241" t="s">
        <v>325</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row>
    <row r="213" spans="1:59" s="240" customFormat="1" ht="15" customHeight="1" x14ac:dyDescent="0.25">
      <c r="A213" s="241"/>
      <c r="B213" s="26" t="s">
        <v>296</v>
      </c>
      <c r="C213" s="241"/>
      <c r="D213" s="241"/>
      <c r="E213" s="241"/>
      <c r="F213" s="241"/>
      <c r="G213" s="241"/>
      <c r="H213" s="241"/>
      <c r="I213" s="287" t="s">
        <v>263</v>
      </c>
      <c r="J213" s="241"/>
      <c r="K213" s="241"/>
      <c r="L213" s="241"/>
      <c r="M213" s="241"/>
      <c r="N213" s="241"/>
      <c r="O213" s="241"/>
      <c r="P213" s="26" t="s">
        <v>267</v>
      </c>
      <c r="Q213" s="241"/>
      <c r="R213" s="241"/>
      <c r="S213" s="241"/>
      <c r="T213" s="241"/>
      <c r="U213" s="241" t="s">
        <v>331</v>
      </c>
      <c r="V213" s="241"/>
      <c r="W213" s="241"/>
      <c r="X213" s="241"/>
      <c r="Y213" s="241"/>
      <c r="Z213" s="241"/>
      <c r="AA213" s="241"/>
      <c r="AB213" s="241"/>
      <c r="AC213" s="241" t="s">
        <v>313</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row>
    <row r="214" spans="1:5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332</v>
      </c>
      <c r="V214" s="241"/>
      <c r="W214" s="241"/>
      <c r="X214" s="241"/>
      <c r="Y214" s="241"/>
      <c r="Z214" s="241"/>
      <c r="AA214" s="241"/>
      <c r="AB214" s="241"/>
      <c r="AC214" s="241" t="s">
        <v>322</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row>
    <row r="215" spans="1:5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333</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row>
    <row r="216" spans="1:5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334</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row>
    <row r="217" spans="1:5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335</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row>
    <row r="218" spans="1:5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336</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row>
    <row r="219" spans="1:5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337</v>
      </c>
      <c r="V219" s="241"/>
      <c r="W219" s="241"/>
      <c r="X219" s="241"/>
      <c r="Y219" s="241"/>
      <c r="Z219" s="241"/>
      <c r="AA219" s="241"/>
      <c r="AB219" s="241"/>
      <c r="AC219" s="241" t="s">
        <v>313</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row>
    <row r="220" spans="1:5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338</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row>
    <row r="221" spans="1:5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339</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row>
    <row r="222" spans="1:5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340</v>
      </c>
      <c r="V222" s="241"/>
      <c r="W222" s="241"/>
      <c r="X222" s="241"/>
      <c r="Y222" s="241"/>
      <c r="Z222" s="241"/>
      <c r="AA222" s="241"/>
      <c r="AB222" s="241"/>
      <c r="AC222" s="241" t="s">
        <v>316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row>
    <row r="223" spans="1:5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341</v>
      </c>
      <c r="V223" s="241"/>
      <c r="W223" s="241"/>
      <c r="X223" s="241"/>
      <c r="Y223" s="241"/>
      <c r="Z223" s="241"/>
      <c r="AA223" s="241"/>
      <c r="AB223" s="241"/>
      <c r="AC223" s="241" t="s">
        <v>322</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row>
    <row r="224" spans="1:5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342</v>
      </c>
      <c r="V224" s="241"/>
      <c r="W224" s="241"/>
      <c r="X224" s="241"/>
      <c r="Y224" s="241"/>
      <c r="Z224" s="241"/>
      <c r="AA224" s="241"/>
      <c r="AB224" s="241"/>
      <c r="AC224" s="241" t="s">
        <v>313</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row>
    <row r="225" spans="1:5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343</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row>
    <row r="226" spans="1:5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344</v>
      </c>
      <c r="V226" s="241"/>
      <c r="W226" s="241"/>
      <c r="X226" s="241"/>
      <c r="Y226" s="241"/>
      <c r="Z226" s="241"/>
      <c r="AA226" s="241"/>
      <c r="AB226" s="241"/>
      <c r="AC226" s="241" t="s">
        <v>325</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row>
    <row r="227" spans="1:5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345</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row>
    <row r="228" spans="1:5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346</v>
      </c>
      <c r="V228" s="241"/>
      <c r="W228" s="241"/>
      <c r="X228" s="241"/>
      <c r="Y228" s="241"/>
      <c r="Z228" s="241"/>
      <c r="AA228" s="241"/>
      <c r="AB228" s="241"/>
      <c r="AC228" s="241" t="s">
        <v>313</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row>
    <row r="229" spans="1:5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347</v>
      </c>
      <c r="V229" s="241"/>
      <c r="W229" s="241"/>
      <c r="X229" s="241"/>
      <c r="Y229" s="241"/>
      <c r="Z229" s="241"/>
      <c r="AA229" s="241"/>
      <c r="AB229" s="241"/>
      <c r="AC229" s="241" t="s">
        <v>316</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row>
    <row r="230" spans="1:5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348</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row>
    <row r="231" spans="1:5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349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row>
    <row r="232" spans="1:5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351</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row>
    <row r="233" spans="1:5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352</v>
      </c>
      <c r="V233" s="241"/>
      <c r="W233" s="241"/>
      <c r="X233" s="241"/>
      <c r="Y233" s="241"/>
      <c r="Z233" s="241"/>
      <c r="AA233" s="241"/>
      <c r="AB233" s="241"/>
      <c r="AC233" s="241" t="s">
        <v>322</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row>
    <row r="234" spans="1:5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353</v>
      </c>
      <c r="V234" s="241"/>
      <c r="W234" s="241"/>
      <c r="X234" s="241"/>
      <c r="Y234" s="241"/>
      <c r="Z234" s="241"/>
      <c r="AA234" s="241"/>
      <c r="AB234" s="241"/>
      <c r="AC234" s="241" t="s">
        <v>309</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row>
    <row r="235" spans="1:5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354</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row>
    <row r="236" spans="1:5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355</v>
      </c>
      <c r="V236" s="241"/>
      <c r="W236" s="241"/>
      <c r="X236" s="241"/>
      <c r="Y236" s="241"/>
      <c r="Z236" s="241"/>
      <c r="AA236" s="241"/>
      <c r="AB236" s="241"/>
      <c r="AC236" s="241" t="s">
        <v>313</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row>
    <row r="237" spans="1:5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356</v>
      </c>
      <c r="V237" s="241"/>
      <c r="W237" s="241"/>
      <c r="X237" s="241"/>
      <c r="Y237" s="241"/>
      <c r="Z237" s="241"/>
      <c r="AA237" s="241"/>
      <c r="AB237" s="241"/>
      <c r="AC237" s="241" t="s">
        <v>309</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row>
    <row r="238" spans="1:5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357</v>
      </c>
      <c r="V238" s="241"/>
      <c r="W238" s="241"/>
      <c r="X238" s="241"/>
      <c r="Y238" s="241"/>
      <c r="Z238" s="241"/>
      <c r="AA238" s="241"/>
      <c r="AB238" s="241"/>
      <c r="AC238" s="241" t="s">
        <v>309</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row>
    <row r="239" spans="1:5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358</v>
      </c>
      <c r="V239" s="241"/>
      <c r="W239" s="241"/>
      <c r="X239" s="241"/>
      <c r="Y239" s="241"/>
      <c r="Z239" s="241"/>
      <c r="AA239" s="241"/>
      <c r="AB239" s="241"/>
      <c r="AC239" s="241" t="s">
        <v>311</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row>
    <row r="240" spans="1:5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359</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row>
    <row r="241" spans="1:5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360</v>
      </c>
      <c r="V241" s="241"/>
      <c r="W241" s="241"/>
      <c r="X241" s="241"/>
      <c r="Y241" s="241"/>
      <c r="Z241" s="241"/>
      <c r="AA241" s="241"/>
      <c r="AB241" s="241"/>
      <c r="AC241" s="241" t="s">
        <v>325</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row>
    <row r="242" spans="1:5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361</v>
      </c>
      <c r="V242" s="241"/>
      <c r="W242" s="241"/>
      <c r="X242" s="241"/>
      <c r="Y242" s="241"/>
      <c r="Z242" s="241"/>
      <c r="AA242" s="241"/>
      <c r="AB242" s="241"/>
      <c r="AC242" s="241" t="s">
        <v>311</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row>
    <row r="243" spans="1:5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362</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row>
    <row r="244" spans="1:5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363</v>
      </c>
      <c r="V244" s="241"/>
      <c r="W244" s="241"/>
      <c r="X244" s="241"/>
      <c r="Y244" s="241"/>
      <c r="Z244" s="241"/>
      <c r="AA244" s="241"/>
      <c r="AB244" s="241"/>
      <c r="AC244" s="241" t="s">
        <v>313</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row>
    <row r="245" spans="1:5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364</v>
      </c>
      <c r="V245" s="241"/>
      <c r="W245" s="241"/>
      <c r="X245" s="241"/>
      <c r="Y245" s="241"/>
      <c r="Z245" s="241"/>
      <c r="AA245" s="241"/>
      <c r="AB245" s="241"/>
      <c r="AC245" s="241" t="s">
        <v>322</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row>
    <row r="246" spans="1:5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365</v>
      </c>
      <c r="V246" s="241"/>
      <c r="W246" s="241"/>
      <c r="X246" s="241"/>
      <c r="Y246" s="241"/>
      <c r="Z246" s="241"/>
      <c r="AA246" s="241"/>
      <c r="AB246" s="241"/>
      <c r="AC246" s="241" t="s">
        <v>366</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row>
    <row r="247" spans="1:5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367</v>
      </c>
      <c r="V247" s="241"/>
      <c r="W247" s="241"/>
      <c r="X247" s="241"/>
      <c r="Y247" s="241"/>
      <c r="Z247" s="241"/>
      <c r="AA247" s="241"/>
      <c r="AB247" s="241"/>
      <c r="AC247" s="241" t="s">
        <v>313</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row>
    <row r="248" spans="1:5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368</v>
      </c>
      <c r="V248" s="241"/>
      <c r="W248" s="241"/>
      <c r="X248" s="241"/>
      <c r="Y248" s="241"/>
      <c r="Z248" s="241"/>
      <c r="AA248" s="241"/>
      <c r="AB248" s="241"/>
      <c r="AC248" s="241" t="s">
        <v>316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row>
    <row r="249" spans="1:5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369</v>
      </c>
      <c r="V249" s="241"/>
      <c r="W249" s="241"/>
      <c r="X249" s="241"/>
      <c r="Y249" s="241"/>
      <c r="Z249" s="241"/>
      <c r="AA249" s="241"/>
      <c r="AB249" s="241"/>
      <c r="AC249" s="241" t="s">
        <v>350</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row>
    <row r="250" spans="1:5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370</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row>
    <row r="251" spans="1:5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269</v>
      </c>
      <c r="V251" s="241"/>
      <c r="W251" s="241"/>
      <c r="X251" s="241"/>
      <c r="Y251" s="241"/>
      <c r="Z251" s="241"/>
      <c r="AA251" s="241"/>
      <c r="AB251" s="241"/>
      <c r="AC251" s="241" t="s">
        <v>350</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row>
    <row r="252" spans="1:5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371</v>
      </c>
      <c r="V252" s="241"/>
      <c r="W252" s="241"/>
      <c r="X252" s="241"/>
      <c r="Y252" s="241"/>
      <c r="Z252" s="241"/>
      <c r="AA252" s="241"/>
      <c r="AB252" s="241"/>
      <c r="AC252" s="241" t="s">
        <v>311</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row>
    <row r="253" spans="1:5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372</v>
      </c>
      <c r="V253" s="241"/>
      <c r="W253" s="241"/>
      <c r="X253" s="241"/>
      <c r="Y253" s="241"/>
      <c r="Z253" s="241"/>
      <c r="AA253" s="241"/>
      <c r="AB253" s="241"/>
      <c r="AC253" s="241" t="s">
        <v>322</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row>
    <row r="254" spans="1:5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373</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row>
    <row r="255" spans="1:5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374</v>
      </c>
      <c r="V255" s="241"/>
      <c r="W255" s="241"/>
      <c r="X255" s="241"/>
      <c r="Y255" s="241"/>
      <c r="Z255" s="241"/>
      <c r="AA255" s="241"/>
      <c r="AB255" s="241"/>
      <c r="AC255" s="241" t="s">
        <v>316</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row>
    <row r="256" spans="1:5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375</v>
      </c>
      <c r="V256" s="241"/>
      <c r="W256" s="241"/>
      <c r="X256" s="241"/>
      <c r="Y256" s="241"/>
      <c r="Z256" s="241"/>
      <c r="AA256" s="241"/>
      <c r="AB256" s="241"/>
      <c r="AC256" s="241" t="s">
        <v>313</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row>
    <row r="257" spans="1:5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376</v>
      </c>
      <c r="V257" s="241"/>
      <c r="W257" s="241"/>
      <c r="X257" s="241"/>
      <c r="Y257" s="241"/>
      <c r="Z257" s="241"/>
      <c r="AA257" s="241"/>
      <c r="AB257" s="241"/>
      <c r="AC257" s="241" t="s">
        <v>313</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row>
    <row r="258" spans="1:5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377</v>
      </c>
      <c r="V258" s="241"/>
      <c r="W258" s="241"/>
      <c r="X258" s="241"/>
      <c r="Y258" s="241"/>
      <c r="Z258" s="241"/>
      <c r="AA258" s="241"/>
      <c r="AB258" s="241"/>
      <c r="AC258" s="241" t="s">
        <v>313</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row>
    <row r="259" spans="1:5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378</v>
      </c>
      <c r="V259" s="241"/>
      <c r="W259" s="241"/>
      <c r="X259" s="241"/>
      <c r="Y259" s="241"/>
      <c r="Z259" s="241"/>
      <c r="AA259" s="241"/>
      <c r="AB259" s="241"/>
      <c r="AC259" s="241" t="s">
        <v>313</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row>
    <row r="260" spans="1:5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379</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row>
    <row r="261" spans="1:5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380</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row>
    <row r="262" spans="1:5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381</v>
      </c>
      <c r="V262" s="241"/>
      <c r="W262" s="241"/>
      <c r="X262" s="241"/>
      <c r="Y262" s="241"/>
      <c r="Z262" s="241"/>
      <c r="AA262" s="241"/>
      <c r="AB262" s="241"/>
      <c r="AC262" s="241" t="s">
        <v>350</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row>
    <row r="263" spans="1:5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382</v>
      </c>
      <c r="V263" s="241"/>
      <c r="W263" s="241"/>
      <c r="X263" s="241"/>
      <c r="Y263" s="241"/>
      <c r="Z263" s="241"/>
      <c r="AA263" s="241"/>
      <c r="AB263" s="241"/>
      <c r="AC263" s="241" t="s">
        <v>316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row>
    <row r="264" spans="1:5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383</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row>
    <row r="265" spans="1:5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384</v>
      </c>
      <c r="V265" s="241"/>
      <c r="W265" s="241"/>
      <c r="X265" s="241"/>
      <c r="Y265" s="241"/>
      <c r="Z265" s="241"/>
      <c r="AA265" s="241"/>
      <c r="AB265" s="241"/>
      <c r="AC265" s="241" t="s">
        <v>322</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row>
    <row r="266" spans="1:5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385</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row>
    <row r="267" spans="1:5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387</v>
      </c>
      <c r="V267" s="241"/>
      <c r="W267" s="241"/>
      <c r="X267" s="241"/>
      <c r="Y267" s="241"/>
      <c r="Z267" s="241"/>
      <c r="AA267" s="241"/>
      <c r="AB267" s="241"/>
      <c r="AC267" s="241" t="s">
        <v>316</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row>
    <row r="268" spans="1:5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272</v>
      </c>
      <c r="V268" s="241"/>
      <c r="W268" s="241"/>
      <c r="X268" s="241"/>
      <c r="Y268" s="241"/>
      <c r="Z268" s="241"/>
      <c r="AA268" s="241"/>
      <c r="AB268" s="241"/>
      <c r="AC268" s="241" t="s">
        <v>350</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row>
    <row r="269" spans="1:5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388</v>
      </c>
      <c r="V269" s="241"/>
      <c r="W269" s="241"/>
      <c r="X269" s="241"/>
      <c r="Y269" s="241"/>
      <c r="Z269" s="241"/>
      <c r="AA269" s="241"/>
      <c r="AB269" s="241"/>
      <c r="AC269" s="241" t="s">
        <v>313</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row>
    <row r="270" spans="1:5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389</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row>
    <row r="271" spans="1:5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390</v>
      </c>
      <c r="V271" s="241"/>
      <c r="W271" s="241"/>
      <c r="X271" s="241"/>
      <c r="Y271" s="241"/>
      <c r="Z271" s="241"/>
      <c r="AA271" s="241"/>
      <c r="AB271" s="241"/>
      <c r="AC271" s="241" t="s">
        <v>311</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row>
    <row r="272" spans="1:5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391</v>
      </c>
      <c r="V272" s="241"/>
      <c r="W272" s="241"/>
      <c r="X272" s="241"/>
      <c r="Y272" s="241"/>
      <c r="Z272" s="241"/>
      <c r="AA272" s="241"/>
      <c r="AB272" s="241"/>
      <c r="AC272" s="241" t="s">
        <v>325</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row>
    <row r="273" spans="1:5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392</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row>
    <row r="274" spans="1:5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393</v>
      </c>
      <c r="V274" s="241"/>
      <c r="W274" s="241"/>
      <c r="X274" s="241"/>
      <c r="Y274" s="241"/>
      <c r="Z274" s="241"/>
      <c r="AA274" s="241"/>
      <c r="AB274" s="241"/>
      <c r="AC274" s="241" t="s">
        <v>386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row>
    <row r="275" spans="1:5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394</v>
      </c>
      <c r="V275" s="241"/>
      <c r="W275" s="241"/>
      <c r="X275" s="241"/>
      <c r="Y275" s="241"/>
      <c r="Z275" s="241"/>
      <c r="AA275" s="241"/>
      <c r="AB275" s="241"/>
      <c r="AC275" s="241" t="s">
        <v>311</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row>
    <row r="276" spans="1:5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395</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row>
    <row r="277" spans="1:5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396</v>
      </c>
      <c r="V277" s="241"/>
      <c r="W277" s="241"/>
      <c r="X277" s="241"/>
      <c r="Y277" s="241"/>
      <c r="Z277" s="241"/>
      <c r="AA277" s="241"/>
      <c r="AB277" s="241"/>
      <c r="AC277" s="241" t="s">
        <v>325</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row>
    <row r="278" spans="1:5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397</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row>
    <row r="279" spans="1:5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398</v>
      </c>
      <c r="V279" s="241"/>
      <c r="W279" s="241"/>
      <c r="X279" s="241"/>
      <c r="Y279" s="241"/>
      <c r="Z279" s="241"/>
      <c r="AA279" s="241"/>
      <c r="AB279" s="241"/>
      <c r="AC279" s="241" t="s">
        <v>316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row>
    <row r="280" spans="1:5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399</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row>
    <row r="281" spans="1:5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400</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row>
    <row r="282" spans="1:5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401</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row>
    <row r="283" spans="1:5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402</v>
      </c>
      <c r="V283" s="241"/>
      <c r="W283" s="241"/>
      <c r="X283" s="241"/>
      <c r="Y283" s="241"/>
      <c r="Z283" s="241"/>
      <c r="AA283" s="241"/>
      <c r="AB283" s="241"/>
      <c r="AC283" s="241" t="s">
        <v>366</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row>
    <row r="284" spans="1:5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403</v>
      </c>
      <c r="V284" s="241"/>
      <c r="W284" s="241"/>
      <c r="X284" s="241"/>
      <c r="Y284" s="241"/>
      <c r="Z284" s="241"/>
      <c r="AA284" s="241"/>
      <c r="AB284" s="241"/>
      <c r="AC284" s="241" t="s">
        <v>386</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row>
    <row r="285" spans="1:5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404</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row>
    <row r="286" spans="1:5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405</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row>
    <row r="287" spans="1:5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406</v>
      </c>
      <c r="V287" s="241"/>
      <c r="W287" s="241"/>
      <c r="X287" s="241"/>
      <c r="Y287" s="241"/>
      <c r="Z287" s="241"/>
      <c r="AA287" s="241"/>
      <c r="AB287" s="241"/>
      <c r="AC287" s="241" t="s">
        <v>386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row>
    <row r="288" spans="1:5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407</v>
      </c>
      <c r="V288" s="241"/>
      <c r="W288" s="241"/>
      <c r="X288" s="241"/>
      <c r="Y288" s="241"/>
      <c r="Z288" s="241"/>
      <c r="AA288" s="241"/>
      <c r="AB288" s="241"/>
      <c r="AC288" s="241" t="s">
        <v>313</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row>
    <row r="289" spans="1:5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408</v>
      </c>
      <c r="V289" s="241"/>
      <c r="W289" s="241"/>
      <c r="X289" s="241"/>
      <c r="Y289" s="241"/>
      <c r="Z289" s="241"/>
      <c r="AA289" s="241"/>
      <c r="AB289" s="241"/>
      <c r="AC289" s="241" t="s">
        <v>366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row>
    <row r="290" spans="1:5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409</v>
      </c>
      <c r="V290" s="241"/>
      <c r="W290" s="241"/>
      <c r="X290" s="241"/>
      <c r="Y290" s="241"/>
      <c r="Z290" s="241"/>
      <c r="AA290" s="241"/>
      <c r="AB290" s="241"/>
      <c r="AC290" s="241" t="s">
        <v>386</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row>
    <row r="291" spans="1:5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410</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row>
    <row r="292" spans="1:5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411</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row>
    <row r="293" spans="1:5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412</v>
      </c>
      <c r="V293" s="241"/>
      <c r="W293" s="241"/>
      <c r="X293" s="241"/>
      <c r="Y293" s="241"/>
      <c r="Z293" s="241"/>
      <c r="AA293" s="241"/>
      <c r="AB293" s="241"/>
      <c r="AC293" s="241" t="s">
        <v>350</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row>
    <row r="294" spans="1:5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413</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row>
    <row r="295" spans="1:5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414</v>
      </c>
      <c r="V295" s="241"/>
      <c r="W295" s="241"/>
      <c r="X295" s="241"/>
      <c r="Y295" s="241"/>
      <c r="Z295" s="241"/>
      <c r="AA295" s="241"/>
      <c r="AB295" s="241"/>
      <c r="AC295" s="241" t="s">
        <v>386</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row>
    <row r="296" spans="1:5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415</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row>
    <row r="297" spans="1:5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416</v>
      </c>
      <c r="V297" s="241"/>
      <c r="W297" s="241"/>
      <c r="X297" s="241"/>
      <c r="Y297" s="241"/>
      <c r="Z297" s="241"/>
      <c r="AA297" s="241"/>
      <c r="AB297" s="241"/>
      <c r="AC297" s="241" t="s">
        <v>366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row>
    <row r="298" spans="1:5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417</v>
      </c>
      <c r="V298" s="241"/>
      <c r="W298" s="241"/>
      <c r="X298" s="241"/>
      <c r="Y298" s="241"/>
      <c r="Z298" s="241"/>
      <c r="AA298" s="241"/>
      <c r="AB298" s="241"/>
      <c r="AC298" s="241" t="s">
        <v>386</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row>
    <row r="299" spans="1:5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418</v>
      </c>
      <c r="V299" s="241"/>
      <c r="W299" s="241"/>
      <c r="X299" s="241"/>
      <c r="Y299" s="241"/>
      <c r="Z299" s="241"/>
      <c r="AA299" s="241"/>
      <c r="AB299" s="241"/>
      <c r="AC299" s="241" t="s">
        <v>366</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row>
    <row r="300" spans="1:5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419</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row>
    <row r="301" spans="1:5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420</v>
      </c>
      <c r="V301" s="241"/>
      <c r="W301" s="241"/>
      <c r="X301" s="241"/>
      <c r="Y301" s="241"/>
      <c r="Z301" s="241"/>
      <c r="AA301" s="241"/>
      <c r="AB301" s="241"/>
      <c r="AC301" s="241" t="s">
        <v>350</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row>
    <row r="302" spans="1:5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421</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row>
    <row r="303" spans="1:5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422</v>
      </c>
      <c r="V303" s="241"/>
      <c r="W303" s="241"/>
      <c r="X303" s="241"/>
      <c r="Y303" s="241"/>
      <c r="Z303" s="241"/>
      <c r="AA303" s="241"/>
      <c r="AB303" s="241"/>
      <c r="AC303" s="241" t="s">
        <v>322</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row>
    <row r="304" spans="1:5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423</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row>
    <row r="305" spans="1:5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424</v>
      </c>
      <c r="V305" s="241"/>
      <c r="W305" s="241"/>
      <c r="X305" s="241"/>
      <c r="Y305" s="241"/>
      <c r="Z305" s="241"/>
      <c r="AA305" s="241"/>
      <c r="AB305" s="241"/>
      <c r="AC305" s="241" t="s">
        <v>350</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row>
    <row r="306" spans="1:5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425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row>
    <row r="307" spans="1:5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426</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row>
    <row r="308" spans="1:5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427</v>
      </c>
      <c r="V308" s="241"/>
      <c r="W308" s="241"/>
      <c r="X308" s="241"/>
      <c r="Y308" s="241"/>
      <c r="Z308" s="241"/>
      <c r="AA308" s="241"/>
      <c r="AB308" s="241"/>
      <c r="AC308" s="241" t="s">
        <v>313</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row>
    <row r="309" spans="1:5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428</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row>
    <row r="310" spans="1:5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429</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row>
    <row r="311" spans="1:5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430</v>
      </c>
      <c r="V311" s="241"/>
      <c r="W311" s="241"/>
      <c r="X311" s="241"/>
      <c r="Y311" s="241"/>
      <c r="Z311" s="241"/>
      <c r="AA311" s="241"/>
      <c r="AB311" s="241"/>
      <c r="AC311" s="241" t="s">
        <v>325</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row>
    <row r="312" spans="1:5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431</v>
      </c>
      <c r="V312" s="241"/>
      <c r="W312" s="241"/>
      <c r="X312" s="241"/>
      <c r="Y312" s="241"/>
      <c r="Z312" s="241"/>
      <c r="AA312" s="241"/>
      <c r="AB312" s="241"/>
      <c r="AC312" s="241" t="s">
        <v>325</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row>
    <row r="313" spans="1:5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432</v>
      </c>
      <c r="V313" s="241"/>
      <c r="W313" s="241"/>
      <c r="X313" s="241"/>
      <c r="Y313" s="241"/>
      <c r="Z313" s="241"/>
      <c r="AA313" s="241"/>
      <c r="AB313" s="241"/>
      <c r="AC313" s="241" t="s">
        <v>325</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row>
    <row r="314" spans="1:5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433</v>
      </c>
      <c r="V314" s="241"/>
      <c r="W314" s="241"/>
      <c r="X314" s="241"/>
      <c r="Y314" s="241"/>
      <c r="Z314" s="241"/>
      <c r="AA314" s="241"/>
      <c r="AB314" s="241"/>
      <c r="AC314" s="241" t="s">
        <v>316</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row>
    <row r="315" spans="1:5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434</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row>
    <row r="316" spans="1:5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435</v>
      </c>
      <c r="V316" s="241"/>
      <c r="W316" s="241"/>
      <c r="X316" s="241"/>
      <c r="Y316" s="241"/>
      <c r="Z316" s="241"/>
      <c r="AA316" s="241"/>
      <c r="AB316" s="241"/>
      <c r="AC316" s="241" t="s">
        <v>325</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row>
    <row r="317" spans="1:5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436</v>
      </c>
      <c r="V317" s="241"/>
      <c r="W317" s="241"/>
      <c r="X317" s="241"/>
      <c r="Y317" s="241"/>
      <c r="Z317" s="241"/>
      <c r="AA317" s="241"/>
      <c r="AB317" s="241"/>
      <c r="AC317" s="241" t="s">
        <v>309</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row>
    <row r="318" spans="1:5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437</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row>
    <row r="319" spans="1:5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438</v>
      </c>
      <c r="V319" s="241"/>
      <c r="W319" s="241"/>
      <c r="X319" s="241"/>
      <c r="Y319" s="241"/>
      <c r="Z319" s="241"/>
      <c r="AA319" s="241"/>
      <c r="AB319" s="241"/>
      <c r="AC319" s="241" t="s">
        <v>325</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row>
    <row r="320" spans="1:5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439</v>
      </c>
      <c r="V320" s="241"/>
      <c r="W320" s="241"/>
      <c r="X320" s="241"/>
      <c r="Y320" s="241"/>
      <c r="Z320" s="241"/>
      <c r="AA320" s="241"/>
      <c r="AB320" s="241"/>
      <c r="AC320" s="241" t="s">
        <v>325</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row>
    <row r="321" spans="1:59"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440</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row>
    <row r="322" spans="1:59"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441</v>
      </c>
      <c r="V322" s="241"/>
      <c r="W322" s="241"/>
      <c r="X322" s="241"/>
      <c r="Y322" s="241"/>
      <c r="Z322" s="241"/>
      <c r="AA322" s="241"/>
      <c r="AB322" s="241"/>
      <c r="AC322" s="241" t="s">
        <v>309</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row>
    <row r="323" spans="1:59"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442</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row>
    <row r="324" spans="1:59"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443</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row>
    <row r="325" spans="1:59"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444</v>
      </c>
      <c r="V325" s="241"/>
      <c r="W325" s="241"/>
      <c r="X325" s="241"/>
      <c r="Y325" s="241"/>
      <c r="Z325" s="241"/>
      <c r="AA325" s="241"/>
      <c r="AB325" s="241"/>
      <c r="AC325" s="241" t="s">
        <v>313</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row>
    <row r="326" spans="1:59"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445</v>
      </c>
      <c r="V326" s="241"/>
      <c r="W326" s="241"/>
      <c r="X326" s="241"/>
      <c r="Y326" s="241"/>
      <c r="Z326" s="241"/>
      <c r="AA326" s="241"/>
      <c r="AB326" s="241"/>
      <c r="AC326" s="241" t="s">
        <v>309</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row>
    <row r="327" spans="1:59"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446</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row>
    <row r="328" spans="1:59"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447</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row>
    <row r="329" spans="1:59"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448</v>
      </c>
      <c r="V329" s="241"/>
      <c r="W329" s="241"/>
      <c r="X329" s="241"/>
      <c r="Y329" s="241"/>
      <c r="Z329" s="241"/>
      <c r="AA329" s="241"/>
      <c r="AB329" s="241"/>
      <c r="AC329" s="241" t="s">
        <v>313</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row>
    <row r="330" spans="1:59"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449</v>
      </c>
      <c r="V330" s="241"/>
      <c r="W330" s="241"/>
      <c r="X330" s="241"/>
      <c r="Y330" s="241"/>
      <c r="Z330" s="241"/>
      <c r="AA330" s="241"/>
      <c r="AB330" s="241"/>
      <c r="AC330" s="241" t="s">
        <v>313</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row>
    <row r="331" spans="1:59"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450</v>
      </c>
      <c r="V331" s="241"/>
      <c r="W331" s="241"/>
      <c r="X331" s="241"/>
      <c r="Y331" s="241"/>
      <c r="Z331" s="241"/>
      <c r="AA331" s="241"/>
      <c r="AB331" s="241"/>
      <c r="AC331" s="241" t="s">
        <v>322</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row>
    <row r="332" spans="1:59"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451</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row>
    <row r="333" spans="1:59"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275</v>
      </c>
      <c r="V333" s="241"/>
      <c r="W333" s="241"/>
      <c r="X333" s="241"/>
      <c r="Y333" s="241"/>
      <c r="Z333" s="241"/>
      <c r="AA333" s="241"/>
      <c r="AB333" s="241"/>
      <c r="AC333" s="241" t="s">
        <v>350</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row>
    <row r="334" spans="1:59"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452</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row>
    <row r="335" spans="1:59"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453</v>
      </c>
      <c r="V335" s="241"/>
      <c r="W335" s="241"/>
      <c r="X335" s="241"/>
      <c r="Y335" s="241"/>
      <c r="Z335" s="241"/>
      <c r="AA335" s="241"/>
      <c r="AB335" s="241"/>
      <c r="AC335" s="241" t="s">
        <v>316</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row>
    <row r="336" spans="1:59"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454</v>
      </c>
      <c r="V336" s="241"/>
      <c r="W336" s="241"/>
      <c r="X336" s="241"/>
      <c r="Y336" s="241"/>
      <c r="Z336" s="241"/>
      <c r="AA336" s="241"/>
      <c r="AB336" s="241"/>
      <c r="AC336" s="241" t="s">
        <v>386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row>
    <row r="337" spans="1:59"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455</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row>
    <row r="338" spans="1:59"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456</v>
      </c>
      <c r="V338" s="241"/>
      <c r="W338" s="241"/>
      <c r="X338" s="241"/>
      <c r="Y338" s="241"/>
      <c r="Z338" s="241"/>
      <c r="AA338" s="241"/>
      <c r="AB338" s="241"/>
      <c r="AC338" s="241" t="s">
        <v>313</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row>
    <row r="339" spans="1:59"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457</v>
      </c>
      <c r="V339" s="241"/>
      <c r="W339" s="241"/>
      <c r="X339" s="241"/>
      <c r="Y339" s="241"/>
      <c r="Z339" s="241"/>
      <c r="AA339" s="241"/>
      <c r="AB339" s="241"/>
      <c r="AC339" s="241" t="s">
        <v>316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row>
    <row r="340" spans="1:59"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458</v>
      </c>
      <c r="V340" s="241"/>
      <c r="W340" s="241"/>
      <c r="X340" s="241"/>
      <c r="Y340" s="241"/>
      <c r="Z340" s="241"/>
      <c r="AA340" s="241"/>
      <c r="AB340" s="241"/>
      <c r="AC340" s="241" t="s">
        <v>350</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row>
    <row r="341" spans="1:59"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459</v>
      </c>
      <c r="V341" s="241"/>
      <c r="W341" s="241"/>
      <c r="X341" s="241"/>
      <c r="Y341" s="241"/>
      <c r="Z341" s="241"/>
      <c r="AA341" s="241"/>
      <c r="AB341" s="241"/>
      <c r="AC341" s="241" t="s">
        <v>313</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row>
    <row r="342" spans="1:59"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460</v>
      </c>
      <c r="V342" s="241"/>
      <c r="W342" s="241"/>
      <c r="X342" s="241"/>
      <c r="Y342" s="241"/>
      <c r="Z342" s="241"/>
      <c r="AA342" s="241"/>
      <c r="AB342" s="241"/>
      <c r="AC342" s="241" t="s">
        <v>313</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row>
    <row r="343" spans="1:59"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461</v>
      </c>
      <c r="V343" s="241"/>
      <c r="W343" s="241"/>
      <c r="X343" s="241"/>
      <c r="Y343" s="241"/>
      <c r="Z343" s="241"/>
      <c r="AA343" s="241"/>
      <c r="AB343" s="241"/>
      <c r="AC343" s="241" t="s">
        <v>316</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row>
    <row r="344" spans="1:59"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462</v>
      </c>
      <c r="V344" s="241"/>
      <c r="W344" s="241"/>
      <c r="X344" s="241"/>
      <c r="Y344" s="241"/>
      <c r="Z344" s="241"/>
      <c r="AA344" s="241"/>
      <c r="AB344" s="241"/>
      <c r="AC344" s="241" t="s">
        <v>322</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row>
    <row r="345" spans="1:59"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463</v>
      </c>
      <c r="V345" s="241"/>
      <c r="W345" s="241"/>
      <c r="X345" s="241"/>
      <c r="Y345" s="241"/>
      <c r="Z345" s="241"/>
      <c r="AA345" s="241"/>
      <c r="AB345" s="241"/>
      <c r="AC345" s="241" t="s">
        <v>325</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row>
    <row r="346" spans="1:59"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464</v>
      </c>
      <c r="V346" s="241"/>
      <c r="W346" s="241"/>
      <c r="X346" s="241"/>
      <c r="Y346" s="241"/>
      <c r="Z346" s="241"/>
      <c r="AA346" s="241"/>
      <c r="AB346" s="241"/>
      <c r="AC346" s="241" t="s">
        <v>316</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row>
    <row r="347" spans="1:59"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465</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row>
    <row r="348" spans="1:59"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466</v>
      </c>
      <c r="V348" s="241"/>
      <c r="W348" s="241"/>
      <c r="X348" s="241"/>
      <c r="Y348" s="241"/>
      <c r="Z348" s="241"/>
      <c r="AA348" s="241"/>
      <c r="AB348" s="241"/>
      <c r="AC348" s="241" t="s">
        <v>325</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row>
    <row r="349" spans="1:59"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467</v>
      </c>
      <c r="V349" s="241"/>
      <c r="W349" s="241"/>
      <c r="X349" s="241"/>
      <c r="Y349" s="241"/>
      <c r="Z349" s="241"/>
      <c r="AA349" s="241"/>
      <c r="AB349" s="241"/>
      <c r="AC349" s="241" t="s">
        <v>311</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row>
    <row r="350" spans="1:59"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468</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row>
    <row r="351" spans="1:59"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469</v>
      </c>
      <c r="V351" s="241"/>
      <c r="W351" s="241"/>
      <c r="X351" s="241"/>
      <c r="Y351" s="241"/>
      <c r="Z351" s="241"/>
      <c r="AA351" s="241"/>
      <c r="AB351" s="241"/>
      <c r="AC351" s="241" t="s">
        <v>311</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row>
    <row r="352" spans="1:59"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470</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row>
    <row r="353" spans="1:59"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471</v>
      </c>
      <c r="V353" s="241"/>
      <c r="W353" s="241"/>
      <c r="X353" s="241"/>
      <c r="Y353" s="241"/>
      <c r="Z353" s="241"/>
      <c r="AA353" s="241"/>
      <c r="AB353" s="241"/>
      <c r="AC353" s="241" t="s">
        <v>325</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row>
    <row r="354" spans="1:59"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472</v>
      </c>
      <c r="V354" s="241"/>
      <c r="W354" s="241"/>
      <c r="X354" s="241"/>
      <c r="Y354" s="241"/>
      <c r="Z354" s="241"/>
      <c r="AA354" s="241"/>
      <c r="AB354" s="241"/>
      <c r="AC354" s="241" t="s">
        <v>311</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row>
    <row r="355" spans="1:59"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473</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row>
    <row r="356" spans="1:59"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474</v>
      </c>
      <c r="V356" s="241"/>
      <c r="W356" s="241"/>
      <c r="X356" s="241"/>
      <c r="Y356" s="241"/>
      <c r="Z356" s="241"/>
      <c r="AA356" s="241"/>
      <c r="AB356" s="241"/>
      <c r="AC356" s="241" t="s">
        <v>325</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row>
    <row r="357" spans="1:59"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475</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row>
    <row r="358" spans="1:59"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476</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row>
    <row r="359" spans="1:59"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477</v>
      </c>
      <c r="V359" s="241"/>
      <c r="W359" s="241"/>
      <c r="X359" s="241"/>
      <c r="Y359" s="241"/>
      <c r="Z359" s="241"/>
      <c r="AA359" s="241"/>
      <c r="AB359" s="241"/>
      <c r="AC359" s="241" t="s">
        <v>350</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row>
    <row r="360" spans="1:59"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478</v>
      </c>
      <c r="V360" s="241"/>
      <c r="W360" s="241"/>
      <c r="X360" s="241"/>
      <c r="Y360" s="241"/>
      <c r="Z360" s="241"/>
      <c r="AA360" s="241"/>
      <c r="AB360" s="241"/>
      <c r="AC360" s="241" t="s">
        <v>309</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row>
    <row r="361" spans="1:59"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479</v>
      </c>
      <c r="V361" s="241"/>
      <c r="W361" s="241"/>
      <c r="X361" s="241"/>
      <c r="Y361" s="241"/>
      <c r="Z361" s="241"/>
      <c r="AA361" s="241"/>
      <c r="AB361" s="241"/>
      <c r="AC361" s="241" t="s">
        <v>325</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row>
    <row r="362" spans="1:59"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480</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row>
    <row r="363" spans="1:59"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481</v>
      </c>
      <c r="V363" s="241"/>
      <c r="W363" s="241"/>
      <c r="X363" s="241"/>
      <c r="Y363" s="241"/>
      <c r="Z363" s="241"/>
      <c r="AA363" s="241"/>
      <c r="AB363" s="241"/>
      <c r="AC363" s="241" t="s">
        <v>316</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row>
    <row r="364" spans="1:59"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482</v>
      </c>
      <c r="V364" s="241"/>
      <c r="W364" s="241"/>
      <c r="X364" s="241"/>
      <c r="Y364" s="241"/>
      <c r="Z364" s="241"/>
      <c r="AA364" s="241"/>
      <c r="AB364" s="241"/>
      <c r="AC364" s="241" t="s">
        <v>350</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row>
    <row r="365" spans="1:59"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483</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row>
    <row r="366" spans="1:59"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484</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row>
    <row r="367" spans="1:59"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485</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row>
    <row r="368" spans="1:59"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486</v>
      </c>
      <c r="V368" s="241"/>
      <c r="W368" s="241"/>
      <c r="X368" s="241"/>
      <c r="Y368" s="241"/>
      <c r="Z368" s="241"/>
      <c r="AA368" s="241"/>
      <c r="AB368" s="241"/>
      <c r="AC368" s="241" t="s">
        <v>311</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row>
    <row r="369" spans="1:59"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487</v>
      </c>
      <c r="V369" s="241"/>
      <c r="W369" s="241"/>
      <c r="X369" s="241"/>
      <c r="Y369" s="241"/>
      <c r="Z369" s="241"/>
      <c r="AA369" s="241"/>
      <c r="AB369" s="241"/>
      <c r="AC369" s="241" t="s">
        <v>316</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row>
    <row r="370" spans="1:59"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488</v>
      </c>
      <c r="V370" s="241"/>
      <c r="W370" s="241"/>
      <c r="X370" s="241"/>
      <c r="Y370" s="241"/>
      <c r="Z370" s="241"/>
      <c r="AA370" s="241"/>
      <c r="AB370" s="241"/>
      <c r="AC370" s="241" t="s">
        <v>309</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row>
    <row r="371" spans="1:59"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489</v>
      </c>
      <c r="V371" s="241"/>
      <c r="W371" s="241"/>
      <c r="X371" s="241"/>
      <c r="Y371" s="241"/>
      <c r="Z371" s="241"/>
      <c r="AA371" s="241"/>
      <c r="AB371" s="241"/>
      <c r="AC371" s="241" t="s">
        <v>313</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row>
    <row r="372" spans="1:59"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490</v>
      </c>
      <c r="V372" s="241"/>
      <c r="W372" s="241"/>
      <c r="X372" s="241"/>
      <c r="Y372" s="241"/>
      <c r="Z372" s="241"/>
      <c r="AA372" s="241"/>
      <c r="AB372" s="241"/>
      <c r="AC372" s="241" t="s">
        <v>313</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row>
    <row r="373" spans="1:59"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491</v>
      </c>
      <c r="V373" s="241"/>
      <c r="W373" s="241"/>
      <c r="X373" s="241"/>
      <c r="Y373" s="241"/>
      <c r="Z373" s="241"/>
      <c r="AA373" s="241"/>
      <c r="AB373" s="241"/>
      <c r="AC373" s="241" t="s">
        <v>322</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row>
    <row r="374" spans="1:59"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492</v>
      </c>
      <c r="V374" s="241"/>
      <c r="W374" s="241"/>
      <c r="X374" s="241"/>
      <c r="Y374" s="241"/>
      <c r="Z374" s="241"/>
      <c r="AA374" s="241"/>
      <c r="AB374" s="241"/>
      <c r="AC374" s="241" t="s">
        <v>386</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row>
    <row r="375" spans="1:59"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493</v>
      </c>
      <c r="V375" s="241"/>
      <c r="W375" s="241"/>
      <c r="X375" s="241"/>
      <c r="Y375" s="241"/>
      <c r="Z375" s="241"/>
      <c r="AA375" s="241"/>
      <c r="AB375" s="241"/>
      <c r="AC375" s="241" t="s">
        <v>313</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row>
    <row r="376" spans="1:59"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494</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row>
    <row r="377" spans="1:59"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495</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row>
    <row r="378" spans="1:59"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496</v>
      </c>
      <c r="V378" s="241"/>
      <c r="W378" s="241"/>
      <c r="X378" s="241"/>
      <c r="Y378" s="241"/>
      <c r="Z378" s="241"/>
      <c r="AA378" s="241"/>
      <c r="AB378" s="241"/>
      <c r="AC378" s="241" t="s">
        <v>386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row>
    <row r="379" spans="1:59"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497</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row>
    <row r="380" spans="1:59"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498</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row>
    <row r="381" spans="1:59"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499</v>
      </c>
      <c r="V381" s="241"/>
      <c r="W381" s="241"/>
      <c r="X381" s="241"/>
      <c r="Y381" s="241"/>
      <c r="Z381" s="241"/>
      <c r="AA381" s="241"/>
      <c r="AB381" s="241"/>
      <c r="AC381" s="241" t="s">
        <v>322</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row>
    <row r="382" spans="1:59"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500</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row>
    <row r="383" spans="1:59"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501</v>
      </c>
      <c r="V383" s="241"/>
      <c r="W383" s="241"/>
      <c r="X383" s="241"/>
      <c r="Y383" s="241"/>
      <c r="Z383" s="241"/>
      <c r="AA383" s="241"/>
      <c r="AB383" s="241"/>
      <c r="AC383" s="241" t="s">
        <v>322</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row>
    <row r="384" spans="1:59"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502</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row>
    <row r="385" spans="1:59"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503</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row>
    <row r="386" spans="1:59"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504</v>
      </c>
      <c r="V386" s="241"/>
      <c r="W386" s="241"/>
      <c r="X386" s="241"/>
      <c r="Y386" s="241"/>
      <c r="Z386" s="241"/>
      <c r="AA386" s="241"/>
      <c r="AB386" s="241"/>
      <c r="AC386" s="241" t="s">
        <v>309</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row>
    <row r="387" spans="1:59"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505</v>
      </c>
      <c r="V387" s="241"/>
      <c r="W387" s="241"/>
      <c r="X387" s="241"/>
      <c r="Y387" s="241"/>
      <c r="Z387" s="241"/>
      <c r="AA387" s="241"/>
      <c r="AB387" s="241"/>
      <c r="AC387" s="241" t="s">
        <v>325</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row>
    <row r="388" spans="1:59"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506</v>
      </c>
      <c r="V388" s="241"/>
      <c r="W388" s="241"/>
      <c r="X388" s="241"/>
      <c r="Y388" s="241"/>
      <c r="Z388" s="241"/>
      <c r="AA388" s="241"/>
      <c r="AB388" s="241"/>
      <c r="AC388" s="241" t="s">
        <v>316</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row>
    <row r="389" spans="1:59"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271</v>
      </c>
      <c r="V389" s="241"/>
      <c r="W389" s="241"/>
      <c r="X389" s="241"/>
      <c r="Y389" s="241"/>
      <c r="Z389" s="241"/>
      <c r="AA389" s="241"/>
      <c r="AB389" s="241"/>
      <c r="AC389" s="241" t="s">
        <v>322</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row>
    <row r="390" spans="1:59"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507</v>
      </c>
      <c r="V390" s="241"/>
      <c r="W390" s="241"/>
      <c r="X390" s="241"/>
      <c r="Y390" s="241"/>
      <c r="Z390" s="241"/>
      <c r="AA390" s="241"/>
      <c r="AB390" s="241"/>
      <c r="AC390" s="241" t="s">
        <v>311</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row>
    <row r="391" spans="1:59"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508</v>
      </c>
      <c r="V391" s="241"/>
      <c r="W391" s="241"/>
      <c r="X391" s="241"/>
      <c r="Y391" s="241"/>
      <c r="Z391" s="241"/>
      <c r="AA391" s="241"/>
      <c r="AB391" s="241"/>
      <c r="AC391" s="241" t="s">
        <v>325</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row>
    <row r="392" spans="1:59"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509</v>
      </c>
      <c r="V392" s="241"/>
      <c r="W392" s="241"/>
      <c r="X392" s="241"/>
      <c r="Y392" s="241"/>
      <c r="Z392" s="241"/>
      <c r="AA392" s="241"/>
      <c r="AB392" s="241"/>
      <c r="AC392" s="241" t="s">
        <v>325</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row>
    <row r="393" spans="1:59"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510</v>
      </c>
      <c r="V393" s="241"/>
      <c r="W393" s="241"/>
      <c r="X393" s="241"/>
      <c r="Y393" s="241"/>
      <c r="Z393" s="241"/>
      <c r="AA393" s="241"/>
      <c r="AB393" s="241"/>
      <c r="AC393" s="241" t="s">
        <v>386</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row>
    <row r="394" spans="1:59"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278</v>
      </c>
      <c r="V394" s="241"/>
      <c r="W394" s="241"/>
      <c r="X394" s="241"/>
      <c r="Y394" s="241"/>
      <c r="Z394" s="241"/>
      <c r="AA394" s="241"/>
      <c r="AB394" s="241"/>
      <c r="AC394" s="241" t="s">
        <v>350</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row>
    <row r="395" spans="1:59"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511</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row>
    <row r="396" spans="1:59"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512</v>
      </c>
      <c r="V396" s="241"/>
      <c r="W396" s="241"/>
      <c r="X396" s="241"/>
      <c r="Y396" s="241"/>
      <c r="Z396" s="241"/>
      <c r="AA396" s="241"/>
      <c r="AB396" s="241"/>
      <c r="AC396" s="241" t="s">
        <v>350</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row>
    <row r="397" spans="1:59"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513</v>
      </c>
      <c r="V397" s="241"/>
      <c r="W397" s="241"/>
      <c r="X397" s="241"/>
      <c r="Y397" s="241"/>
      <c r="Z397" s="241"/>
      <c r="AA397" s="241"/>
      <c r="AB397" s="241"/>
      <c r="AC397" s="241" t="s">
        <v>322</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row>
    <row r="398" spans="1:59"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514</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row>
    <row r="399" spans="1:59"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515</v>
      </c>
      <c r="V399" s="241"/>
      <c r="W399" s="241"/>
      <c r="X399" s="241"/>
      <c r="Y399" s="241"/>
      <c r="Z399" s="241"/>
      <c r="AA399" s="241"/>
      <c r="AB399" s="241"/>
      <c r="AC399" s="241" t="s">
        <v>350</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row>
    <row r="400" spans="1:59"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516</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row>
    <row r="401" spans="1:59"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517</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row>
    <row r="402" spans="1:59"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281</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row>
    <row r="403" spans="1:59"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518</v>
      </c>
      <c r="V403" s="241"/>
      <c r="W403" s="241"/>
      <c r="X403" s="241"/>
      <c r="Y403" s="241"/>
      <c r="Z403" s="241"/>
      <c r="AA403" s="241"/>
      <c r="AB403" s="241"/>
      <c r="AC403" s="241" t="s">
        <v>325</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row>
    <row r="404" spans="1:59"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519</v>
      </c>
      <c r="V404" s="241"/>
      <c r="W404" s="241"/>
      <c r="X404" s="241"/>
      <c r="Y404" s="241"/>
      <c r="Z404" s="241"/>
      <c r="AA404" s="241"/>
      <c r="AB404" s="241"/>
      <c r="AC404" s="241" t="s">
        <v>386</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row>
    <row r="405" spans="1:59"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520</v>
      </c>
      <c r="V405" s="241"/>
      <c r="W405" s="241"/>
      <c r="X405" s="241"/>
      <c r="Y405" s="241"/>
      <c r="Z405" s="241"/>
      <c r="AA405" s="241"/>
      <c r="AB405" s="241"/>
      <c r="AC405" s="241" t="s">
        <v>350</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row>
    <row r="406" spans="1:59"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521</v>
      </c>
      <c r="V406" s="241"/>
      <c r="W406" s="241"/>
      <c r="X406" s="241"/>
      <c r="Y406" s="241"/>
      <c r="Z406" s="241"/>
      <c r="AA406" s="241"/>
      <c r="AB406" s="241"/>
      <c r="AC406" s="241" t="s">
        <v>325</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row>
    <row r="407" spans="1:59"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522</v>
      </c>
      <c r="V407" s="241"/>
      <c r="W407" s="241"/>
      <c r="X407" s="241"/>
      <c r="Y407" s="241"/>
      <c r="Z407" s="241"/>
      <c r="AA407" s="241"/>
      <c r="AB407" s="241"/>
      <c r="AC407" s="241" t="s">
        <v>350</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row>
    <row r="408" spans="1:59"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523</v>
      </c>
      <c r="V408" s="241"/>
      <c r="W408" s="241"/>
      <c r="X408" s="241"/>
      <c r="Y408" s="241"/>
      <c r="Z408" s="241"/>
      <c r="AA408" s="241"/>
      <c r="AB408" s="241"/>
      <c r="AC408" s="241" t="s">
        <v>316</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row>
    <row r="409" spans="1:59"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524</v>
      </c>
      <c r="V409" s="241"/>
      <c r="W409" s="241"/>
      <c r="X409" s="241"/>
      <c r="Y409" s="241"/>
      <c r="Z409" s="241"/>
      <c r="AA409" s="241"/>
      <c r="AB409" s="241"/>
      <c r="AC409" s="241" t="s">
        <v>309</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row>
    <row r="410" spans="1:59"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525</v>
      </c>
      <c r="V410" s="241"/>
      <c r="W410" s="241"/>
      <c r="X410" s="241"/>
      <c r="Y410" s="241"/>
      <c r="Z410" s="241"/>
      <c r="AA410" s="241"/>
      <c r="AB410" s="241"/>
      <c r="AC410" s="241" t="s">
        <v>316</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row>
    <row r="411" spans="1:59"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526</v>
      </c>
      <c r="V411" s="241"/>
      <c r="W411" s="241"/>
      <c r="X411" s="241"/>
      <c r="Y411" s="241"/>
      <c r="Z411" s="241"/>
      <c r="AA411" s="241"/>
      <c r="AB411" s="241"/>
      <c r="AC411" s="241" t="s">
        <v>322</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row>
    <row r="412" spans="1:59"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527</v>
      </c>
      <c r="V412" s="241"/>
      <c r="W412" s="241"/>
      <c r="X412" s="241"/>
      <c r="Y412" s="241"/>
      <c r="Z412" s="241"/>
      <c r="AA412" s="241"/>
      <c r="AB412" s="241"/>
      <c r="AC412" s="241" t="s">
        <v>313</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row>
    <row r="413" spans="1:59"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528</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row>
    <row r="414" spans="1:59"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529</v>
      </c>
      <c r="V414" s="241"/>
      <c r="W414" s="241"/>
      <c r="X414" s="241"/>
      <c r="Y414" s="241"/>
      <c r="Z414" s="241"/>
      <c r="AA414" s="241"/>
      <c r="AB414" s="241"/>
      <c r="AC414" s="241" t="s">
        <v>311</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row>
    <row r="415" spans="1:59"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530</v>
      </c>
      <c r="V415" s="241"/>
      <c r="W415" s="241"/>
      <c r="X415" s="241"/>
      <c r="Y415" s="241"/>
      <c r="Z415" s="241"/>
      <c r="AA415" s="241"/>
      <c r="AB415" s="241"/>
      <c r="AC415" s="241" t="s">
        <v>325</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row>
    <row r="416" spans="1:59"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531</v>
      </c>
      <c r="V416" s="241"/>
      <c r="W416" s="241"/>
      <c r="X416" s="241"/>
      <c r="Y416" s="241"/>
      <c r="Z416" s="241"/>
      <c r="AA416" s="241"/>
      <c r="AB416" s="241"/>
      <c r="AC416" s="241" t="s">
        <v>311</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row>
    <row r="417" spans="1:59"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532</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row>
    <row r="418" spans="1:59"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533</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row>
    <row r="419" spans="1:59"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534</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row>
    <row r="420" spans="1:59"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535</v>
      </c>
      <c r="V420" s="241"/>
      <c r="W420" s="241"/>
      <c r="X420" s="241"/>
      <c r="Y420" s="241"/>
      <c r="Z420" s="241"/>
      <c r="AA420" s="241"/>
      <c r="AB420" s="241"/>
      <c r="AC420" s="241" t="s">
        <v>325</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row>
    <row r="421" spans="1:59"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536</v>
      </c>
      <c r="V421" s="241"/>
      <c r="W421" s="241"/>
      <c r="X421" s="241"/>
      <c r="Y421" s="241"/>
      <c r="Z421" s="241"/>
      <c r="AA421" s="241"/>
      <c r="AB421" s="241"/>
      <c r="AC421" s="241" t="s">
        <v>386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row>
    <row r="422" spans="1:59"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537</v>
      </c>
      <c r="V422" s="241"/>
      <c r="W422" s="241"/>
      <c r="X422" s="241"/>
      <c r="Y422" s="241"/>
      <c r="Z422" s="241"/>
      <c r="AA422" s="241"/>
      <c r="AB422" s="241"/>
      <c r="AC422" s="241" t="s">
        <v>350</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row>
    <row r="423" spans="1:59"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538</v>
      </c>
      <c r="V423" s="241"/>
      <c r="W423" s="241"/>
      <c r="X423" s="241"/>
      <c r="Y423" s="241"/>
      <c r="Z423" s="241"/>
      <c r="AA423" s="241"/>
      <c r="AB423" s="241"/>
      <c r="AC423" s="241" t="s">
        <v>325</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row>
    <row r="424" spans="1:59"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539</v>
      </c>
      <c r="V424" s="241"/>
      <c r="W424" s="241"/>
      <c r="X424" s="241"/>
      <c r="Y424" s="241"/>
      <c r="Z424" s="241"/>
      <c r="AA424" s="241"/>
      <c r="AB424" s="241"/>
      <c r="AC424" s="241" t="s">
        <v>350</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row>
    <row r="425" spans="1:59"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540</v>
      </c>
      <c r="V425" s="241"/>
      <c r="W425" s="241"/>
      <c r="X425" s="241"/>
      <c r="Y425" s="241"/>
      <c r="Z425" s="241"/>
      <c r="AA425" s="241"/>
      <c r="AB425" s="241"/>
      <c r="AC425" s="241" t="s">
        <v>309</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row>
    <row r="426" spans="1:59"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541</v>
      </c>
      <c r="V426" s="241"/>
      <c r="W426" s="241"/>
      <c r="X426" s="241"/>
      <c r="Y426" s="241"/>
      <c r="Z426" s="241"/>
      <c r="AA426" s="241"/>
      <c r="AB426" s="241"/>
      <c r="AC426" s="241" t="s">
        <v>325</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row>
    <row r="427" spans="1:59"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542</v>
      </c>
      <c r="V427" s="241"/>
      <c r="W427" s="241"/>
      <c r="X427" s="241"/>
      <c r="Y427" s="241"/>
      <c r="Z427" s="241"/>
      <c r="AA427" s="241"/>
      <c r="AB427" s="241"/>
      <c r="AC427" s="241" t="s">
        <v>316</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row>
    <row r="428" spans="1:59"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543</v>
      </c>
      <c r="V428" s="241"/>
      <c r="W428" s="241"/>
      <c r="X428" s="241"/>
      <c r="Y428" s="241"/>
      <c r="Z428" s="241"/>
      <c r="AA428" s="241"/>
      <c r="AB428" s="241"/>
      <c r="AC428" s="241" t="s">
        <v>322</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row>
    <row r="429" spans="1:59"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544</v>
      </c>
      <c r="V429" s="241"/>
      <c r="W429" s="241"/>
      <c r="X429" s="241"/>
      <c r="Y429" s="241"/>
      <c r="Z429" s="241"/>
      <c r="AA429" s="241"/>
      <c r="AB429" s="241"/>
      <c r="AC429" s="241" t="s">
        <v>350</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row>
    <row r="430" spans="1:59"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545</v>
      </c>
      <c r="V430" s="241"/>
      <c r="W430" s="241"/>
      <c r="X430" s="241"/>
      <c r="Y430" s="241"/>
      <c r="Z430" s="241"/>
      <c r="AA430" s="241"/>
      <c r="AB430" s="241"/>
      <c r="AC430" s="241" t="s">
        <v>322</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row>
    <row r="431" spans="1:59"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546</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row>
    <row r="432" spans="1:59"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547</v>
      </c>
      <c r="V432" s="241"/>
      <c r="W432" s="241"/>
      <c r="X432" s="241"/>
      <c r="Y432" s="241"/>
      <c r="Z432" s="241"/>
      <c r="AA432" s="241"/>
      <c r="AB432" s="241"/>
      <c r="AC432" s="241" t="s">
        <v>325</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row>
    <row r="433" spans="1:59"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548</v>
      </c>
      <c r="V433" s="241"/>
      <c r="W433" s="241"/>
      <c r="X433" s="241"/>
      <c r="Y433" s="241"/>
      <c r="Z433" s="241"/>
      <c r="AA433" s="241"/>
      <c r="AB433" s="241"/>
      <c r="AC433" s="241" t="s">
        <v>309</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row>
    <row r="434" spans="1:59"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549</v>
      </c>
      <c r="V434" s="241"/>
      <c r="W434" s="241"/>
      <c r="X434" s="241"/>
      <c r="Y434" s="241"/>
      <c r="Z434" s="241"/>
      <c r="AA434" s="241"/>
      <c r="AB434" s="241"/>
      <c r="AC434" s="241" t="s">
        <v>313</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row>
    <row r="435" spans="1:59"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550</v>
      </c>
      <c r="V435" s="241"/>
      <c r="W435" s="241"/>
      <c r="X435" s="241"/>
      <c r="Y435" s="241"/>
      <c r="Z435" s="241"/>
      <c r="AA435" s="241"/>
      <c r="AB435" s="241"/>
      <c r="AC435" s="241" t="s">
        <v>311</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row>
    <row r="436" spans="1:59"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551</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row>
    <row r="437" spans="1:59"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552</v>
      </c>
      <c r="V437" s="241"/>
      <c r="W437" s="241"/>
      <c r="X437" s="241"/>
      <c r="Y437" s="241"/>
      <c r="Z437" s="241"/>
      <c r="AA437" s="241"/>
      <c r="AB437" s="241"/>
      <c r="AC437" s="241" t="s">
        <v>322</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row>
    <row r="438" spans="1:59"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553</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row>
    <row r="439" spans="1:59"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554</v>
      </c>
      <c r="V439" s="241"/>
      <c r="W439" s="241"/>
      <c r="X439" s="241"/>
      <c r="Y439" s="241"/>
      <c r="Z439" s="241"/>
      <c r="AA439" s="241"/>
      <c r="AB439" s="241"/>
      <c r="AC439" s="241" t="s">
        <v>316</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row>
    <row r="440" spans="1:59"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555</v>
      </c>
      <c r="V440" s="241"/>
      <c r="W440" s="241"/>
      <c r="X440" s="241"/>
      <c r="Y440" s="241"/>
      <c r="Z440" s="241"/>
      <c r="AA440" s="241"/>
      <c r="AB440" s="241"/>
      <c r="AC440" s="241" t="s">
        <v>313</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row>
    <row r="441" spans="1:59"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556</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row>
    <row r="442" spans="1:59"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557</v>
      </c>
      <c r="V442" s="241"/>
      <c r="W442" s="241"/>
      <c r="X442" s="241"/>
      <c r="Y442" s="241"/>
      <c r="Z442" s="241"/>
      <c r="AA442" s="241"/>
      <c r="AB442" s="241"/>
      <c r="AC442" s="241" t="s">
        <v>316</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row>
    <row r="443" spans="1:59"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558</v>
      </c>
      <c r="V443" s="241"/>
      <c r="W443" s="241"/>
      <c r="X443" s="241"/>
      <c r="Y443" s="241"/>
      <c r="Z443" s="241"/>
      <c r="AA443" s="241"/>
      <c r="AB443" s="241"/>
      <c r="AC443" s="241" t="s">
        <v>316</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row>
    <row r="444" spans="1:59"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559</v>
      </c>
      <c r="V444" s="241"/>
      <c r="W444" s="241"/>
      <c r="X444" s="241"/>
      <c r="Y444" s="241"/>
      <c r="Z444" s="241"/>
      <c r="AA444" s="241"/>
      <c r="AB444" s="241"/>
      <c r="AC444" s="241" t="s">
        <v>311</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row>
    <row r="445" spans="1:59"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560</v>
      </c>
      <c r="V445" s="241"/>
      <c r="W445" s="241"/>
      <c r="X445" s="241"/>
      <c r="Y445" s="241"/>
      <c r="Z445" s="241"/>
      <c r="AA445" s="241"/>
      <c r="AB445" s="241"/>
      <c r="AC445" s="241" t="s">
        <v>322</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row>
    <row r="446" spans="1:59"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561</v>
      </c>
      <c r="V446" s="241"/>
      <c r="W446" s="241"/>
      <c r="X446" s="241"/>
      <c r="Y446" s="241"/>
      <c r="Z446" s="241"/>
      <c r="AA446" s="241"/>
      <c r="AB446" s="241"/>
      <c r="AC446" s="241" t="s">
        <v>325</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row>
    <row r="447" spans="1:59"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562</v>
      </c>
      <c r="V447" s="241"/>
      <c r="W447" s="241"/>
      <c r="X447" s="241"/>
      <c r="Y447" s="241"/>
      <c r="Z447" s="241"/>
      <c r="AA447" s="241"/>
      <c r="AB447" s="241"/>
      <c r="AC447" s="241" t="s">
        <v>322</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row>
    <row r="448" spans="1:59"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563</v>
      </c>
      <c r="V448" s="241"/>
      <c r="W448" s="241"/>
      <c r="X448" s="241"/>
      <c r="Y448" s="241"/>
      <c r="Z448" s="241"/>
      <c r="AA448" s="241"/>
      <c r="AB448" s="241"/>
      <c r="AC448" s="241" t="s">
        <v>366</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row>
    <row r="449" spans="1:59"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564</v>
      </c>
      <c r="V449" s="241"/>
      <c r="W449" s="241"/>
      <c r="X449" s="241"/>
      <c r="Y449" s="241"/>
      <c r="Z449" s="241"/>
      <c r="AA449" s="241"/>
      <c r="AB449" s="241"/>
      <c r="AC449" s="241" t="s">
        <v>316</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row>
    <row r="450" spans="1:59"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565</v>
      </c>
      <c r="V450" s="241"/>
      <c r="W450" s="241"/>
      <c r="X450" s="241"/>
      <c r="Y450" s="241"/>
      <c r="Z450" s="241"/>
      <c r="AA450" s="241"/>
      <c r="AB450" s="241"/>
      <c r="AC450" s="241" t="s">
        <v>316</v>
      </c>
      <c r="AD450" s="241"/>
      <c r="AE450" s="241"/>
      <c r="AF450" s="241"/>
      <c r="AG450" s="241"/>
      <c r="AH450" s="241"/>
      <c r="AI450" s="241"/>
      <c r="AJ450" s="241"/>
      <c r="AK450" s="241"/>
      <c r="AL450" s="241"/>
      <c r="AM450" s="241"/>
      <c r="AN450" s="241"/>
      <c r="AO450" s="241"/>
      <c r="AP450" s="244"/>
      <c r="AQ450" s="241"/>
      <c r="AR450" s="241"/>
      <c r="AS450" s="241"/>
      <c r="AT450" s="244"/>
      <c r="AU450" s="241"/>
      <c r="AV450" s="241"/>
      <c r="AW450" s="241"/>
      <c r="AX450" s="241"/>
      <c r="AY450" s="241"/>
      <c r="AZ450" s="241"/>
      <c r="BA450" s="241"/>
      <c r="BB450" s="241"/>
      <c r="BC450" s="241"/>
      <c r="BD450" s="241"/>
      <c r="BE450" s="241"/>
      <c r="BF450" s="241"/>
      <c r="BG450" s="241"/>
    </row>
    <row r="451" spans="1:59"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566</v>
      </c>
      <c r="V451" s="241"/>
      <c r="W451" s="241"/>
      <c r="X451" s="241"/>
      <c r="Y451" s="241"/>
      <c r="Z451" s="241"/>
      <c r="AA451" s="241"/>
      <c r="AB451" s="241"/>
      <c r="AC451" s="241" t="s">
        <v>313</v>
      </c>
      <c r="AD451" s="241"/>
      <c r="AE451" s="241"/>
      <c r="AF451" s="241"/>
      <c r="AG451" s="241"/>
      <c r="AH451" s="241"/>
      <c r="AI451" s="241"/>
      <c r="AJ451" s="241"/>
      <c r="AK451" s="241"/>
      <c r="AL451" s="241"/>
      <c r="AM451" s="241"/>
      <c r="AN451" s="241"/>
      <c r="AO451" s="241"/>
      <c r="AP451" s="244"/>
      <c r="AQ451" s="241"/>
      <c r="AR451" s="241"/>
      <c r="AS451" s="241"/>
      <c r="AT451" s="244"/>
      <c r="AU451" s="241"/>
      <c r="AV451" s="241"/>
      <c r="AW451" s="241"/>
      <c r="AX451" s="241"/>
      <c r="AY451" s="241"/>
      <c r="AZ451" s="241"/>
      <c r="BA451" s="241"/>
      <c r="BB451" s="241"/>
      <c r="BC451" s="241"/>
      <c r="BD451" s="241"/>
      <c r="BE451" s="241"/>
      <c r="BF451" s="241"/>
      <c r="BG451" s="241"/>
    </row>
    <row r="452" spans="1:59"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567</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4"/>
      <c r="AQ452" s="241"/>
      <c r="AR452" s="241"/>
      <c r="AS452" s="241"/>
      <c r="AT452" s="244"/>
      <c r="AU452" s="241"/>
      <c r="AV452" s="241"/>
      <c r="AW452" s="241"/>
      <c r="AX452" s="241"/>
      <c r="AY452" s="241"/>
      <c r="AZ452" s="241"/>
      <c r="BA452" s="241"/>
      <c r="BB452" s="241"/>
      <c r="BC452" s="241"/>
      <c r="BD452" s="241"/>
      <c r="BE452" s="241"/>
      <c r="BF452" s="241"/>
      <c r="BG452" s="241"/>
    </row>
    <row r="453" spans="1:59"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568</v>
      </c>
      <c r="V453" s="241"/>
      <c r="W453" s="241"/>
      <c r="X453" s="241"/>
      <c r="Y453" s="241"/>
      <c r="Z453" s="241"/>
      <c r="AA453" s="241"/>
      <c r="AB453" s="241"/>
      <c r="AC453" s="241" t="s">
        <v>313</v>
      </c>
      <c r="AD453" s="241"/>
      <c r="AE453" s="241"/>
      <c r="AF453" s="241"/>
      <c r="AG453" s="241"/>
      <c r="AH453" s="241"/>
      <c r="AI453" s="241"/>
      <c r="AJ453" s="241"/>
      <c r="AK453" s="241"/>
      <c r="AL453" s="241"/>
      <c r="AM453" s="241"/>
      <c r="AN453" s="241"/>
      <c r="AO453" s="241"/>
      <c r="AP453" s="244"/>
      <c r="AQ453" s="241"/>
      <c r="AR453" s="241"/>
      <c r="AS453" s="241"/>
      <c r="AT453" s="244"/>
      <c r="AU453" s="241"/>
      <c r="AV453" s="241"/>
      <c r="AW453" s="241"/>
      <c r="AX453" s="241"/>
      <c r="AY453" s="241"/>
      <c r="AZ453" s="241"/>
      <c r="BA453" s="241"/>
      <c r="BB453" s="241"/>
      <c r="BC453" s="241"/>
      <c r="BD453" s="241"/>
      <c r="BE453" s="241"/>
      <c r="BF453" s="241"/>
      <c r="BG453" s="241"/>
    </row>
    <row r="454" spans="1:59"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569</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4"/>
      <c r="AQ454" s="241"/>
      <c r="AR454" s="241"/>
      <c r="AS454" s="241"/>
      <c r="AT454" s="244"/>
      <c r="AU454" s="241"/>
      <c r="AV454" s="241"/>
      <c r="AW454" s="241"/>
      <c r="AX454" s="241"/>
      <c r="AY454" s="241"/>
      <c r="AZ454" s="241"/>
      <c r="BA454" s="241"/>
      <c r="BB454" s="241"/>
      <c r="BC454" s="241"/>
      <c r="BD454" s="241"/>
      <c r="BE454" s="241"/>
      <c r="BF454" s="241"/>
      <c r="BG454" s="241"/>
    </row>
    <row r="455" spans="1:59"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570</v>
      </c>
      <c r="V455" s="241"/>
      <c r="W455" s="241"/>
      <c r="X455" s="241"/>
      <c r="Y455" s="241"/>
      <c r="Z455" s="241"/>
      <c r="AA455" s="241"/>
      <c r="AB455" s="241"/>
      <c r="AC455" s="241" t="s">
        <v>316</v>
      </c>
      <c r="AD455" s="241"/>
      <c r="AE455" s="241"/>
      <c r="AF455" s="241"/>
      <c r="AG455" s="241"/>
      <c r="AH455" s="241"/>
      <c r="AI455" s="241"/>
      <c r="AJ455" s="241"/>
      <c r="AK455" s="241"/>
      <c r="AL455" s="241"/>
      <c r="AM455" s="241"/>
      <c r="AN455" s="241"/>
      <c r="AO455" s="241"/>
      <c r="AP455" s="244"/>
      <c r="AQ455" s="241"/>
      <c r="AR455" s="241"/>
      <c r="AS455" s="241"/>
      <c r="AT455" s="244"/>
      <c r="AU455" s="241"/>
      <c r="AV455" s="241"/>
      <c r="AW455" s="241"/>
      <c r="AX455" s="241"/>
      <c r="AY455" s="241"/>
      <c r="AZ455" s="241"/>
      <c r="BA455" s="241"/>
      <c r="BB455" s="241"/>
      <c r="BC455" s="241"/>
      <c r="BD455" s="241"/>
      <c r="BE455" s="241"/>
      <c r="BF455" s="241"/>
      <c r="BG455" s="241"/>
    </row>
    <row r="456" spans="1:59"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571</v>
      </c>
      <c r="V456" s="241"/>
      <c r="W456" s="241"/>
      <c r="X456" s="241"/>
      <c r="Y456" s="241"/>
      <c r="Z456" s="241"/>
      <c r="AA456" s="241"/>
      <c r="AB456" s="241"/>
      <c r="AC456" s="241" t="s">
        <v>311</v>
      </c>
      <c r="AD456" s="241"/>
      <c r="AE456" s="241"/>
      <c r="AF456" s="241"/>
      <c r="AG456" s="241"/>
      <c r="AH456" s="241"/>
      <c r="AI456" s="241"/>
      <c r="AJ456" s="241"/>
      <c r="AK456" s="241"/>
      <c r="AL456" s="241"/>
      <c r="AM456" s="241"/>
      <c r="AN456" s="241"/>
      <c r="AO456" s="241"/>
      <c r="AP456" s="244"/>
      <c r="AQ456" s="241"/>
      <c r="AR456" s="241"/>
      <c r="AS456" s="241"/>
      <c r="AT456" s="244"/>
      <c r="AU456" s="241"/>
      <c r="AV456" s="241"/>
      <c r="AW456" s="241"/>
      <c r="AX456" s="241"/>
      <c r="AY456" s="241"/>
      <c r="AZ456" s="241"/>
      <c r="BA456" s="241"/>
      <c r="BB456" s="241"/>
      <c r="BC456" s="241"/>
      <c r="BD456" s="241"/>
      <c r="BE456" s="241"/>
      <c r="BF456" s="241"/>
      <c r="BG456" s="241"/>
    </row>
    <row r="457" spans="1:59"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572</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4"/>
      <c r="AQ457" s="241"/>
      <c r="AR457" s="241"/>
      <c r="AS457" s="241"/>
      <c r="AT457" s="244"/>
      <c r="AU457" s="241"/>
      <c r="AV457" s="241"/>
      <c r="AW457" s="241"/>
      <c r="AX457" s="241"/>
      <c r="AY457" s="241"/>
      <c r="AZ457" s="241"/>
      <c r="BA457" s="241"/>
      <c r="BB457" s="241"/>
      <c r="BC457" s="241"/>
      <c r="BD457" s="241"/>
      <c r="BE457" s="241"/>
      <c r="BF457" s="241"/>
      <c r="BG457" s="241"/>
    </row>
    <row r="458" spans="1:59"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573</v>
      </c>
      <c r="V458" s="241"/>
      <c r="W458" s="241"/>
      <c r="X458" s="241"/>
      <c r="Y458" s="241"/>
      <c r="Z458" s="241"/>
      <c r="AA458" s="241"/>
      <c r="AB458" s="241"/>
      <c r="AC458" s="241" t="s">
        <v>311</v>
      </c>
      <c r="AD458" s="241"/>
      <c r="AE458" s="241"/>
      <c r="AF458" s="241"/>
      <c r="AG458" s="241"/>
      <c r="AH458" s="241"/>
      <c r="AI458" s="241"/>
      <c r="AJ458" s="241"/>
      <c r="AK458" s="241"/>
      <c r="AL458" s="241"/>
      <c r="AM458" s="241"/>
      <c r="AN458" s="241"/>
      <c r="AO458" s="241"/>
      <c r="AP458" s="244"/>
      <c r="AQ458" s="241"/>
      <c r="AR458" s="241"/>
      <c r="AS458" s="241"/>
      <c r="AT458" s="244"/>
      <c r="AU458" s="241"/>
      <c r="AV458" s="241"/>
      <c r="AW458" s="241"/>
      <c r="AX458" s="241"/>
      <c r="AY458" s="241"/>
      <c r="AZ458" s="241"/>
      <c r="BA458" s="241"/>
      <c r="BB458" s="241"/>
      <c r="BC458" s="241"/>
      <c r="BD458" s="241"/>
      <c r="BE458" s="241"/>
      <c r="BF458" s="241"/>
      <c r="BG458" s="241"/>
    </row>
    <row r="459" spans="1:59"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574</v>
      </c>
      <c r="V459" s="241"/>
      <c r="W459" s="241"/>
      <c r="X459" s="241"/>
      <c r="Y459" s="241"/>
      <c r="Z459" s="241"/>
      <c r="AA459" s="241"/>
      <c r="AB459" s="241"/>
      <c r="AC459" s="241" t="s">
        <v>309</v>
      </c>
      <c r="AD459" s="241"/>
      <c r="AE459" s="241"/>
      <c r="AF459" s="241"/>
      <c r="AG459" s="241"/>
      <c r="AH459" s="241"/>
      <c r="AI459" s="241"/>
      <c r="AJ459" s="241"/>
      <c r="AK459" s="241"/>
      <c r="AL459" s="241"/>
      <c r="AM459" s="241"/>
      <c r="AN459" s="241"/>
      <c r="AO459" s="241"/>
      <c r="AP459" s="244"/>
      <c r="AQ459" s="241"/>
      <c r="AR459" s="241"/>
      <c r="AS459" s="241"/>
      <c r="AT459" s="244"/>
      <c r="AU459" s="241"/>
      <c r="AV459" s="241"/>
      <c r="AW459" s="241"/>
      <c r="AX459" s="241"/>
      <c r="AY459" s="241"/>
      <c r="AZ459" s="241"/>
      <c r="BA459" s="241"/>
      <c r="BB459" s="241"/>
      <c r="BC459" s="241"/>
      <c r="BD459" s="241"/>
      <c r="BE459" s="241"/>
      <c r="BF459" s="241"/>
      <c r="BG459" s="241"/>
    </row>
    <row r="460" spans="1:59"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575</v>
      </c>
      <c r="V460" s="241"/>
      <c r="W460" s="241"/>
      <c r="X460" s="241"/>
      <c r="Y460" s="241"/>
      <c r="Z460" s="241"/>
      <c r="AA460" s="241"/>
      <c r="AB460" s="241"/>
      <c r="AC460" s="241" t="s">
        <v>313</v>
      </c>
      <c r="AD460" s="241"/>
      <c r="AE460" s="241"/>
      <c r="AF460" s="241"/>
      <c r="AG460" s="241"/>
      <c r="AH460" s="241"/>
      <c r="AI460" s="241"/>
      <c r="AJ460" s="241"/>
      <c r="AK460" s="241"/>
      <c r="AL460" s="241"/>
      <c r="AM460" s="241"/>
      <c r="AN460" s="241"/>
      <c r="AO460" s="241"/>
      <c r="AP460" s="244"/>
      <c r="AQ460" s="241"/>
      <c r="AR460" s="241"/>
      <c r="AS460" s="241"/>
      <c r="AT460" s="244"/>
      <c r="AU460" s="241"/>
      <c r="AV460" s="241"/>
      <c r="AW460" s="241"/>
      <c r="AX460" s="241"/>
      <c r="AY460" s="241"/>
      <c r="AZ460" s="241"/>
      <c r="BA460" s="241"/>
      <c r="BB460" s="241"/>
      <c r="BC460" s="241"/>
      <c r="BD460" s="241"/>
      <c r="BE460" s="241"/>
      <c r="BF460" s="241"/>
      <c r="BG460" s="241"/>
    </row>
    <row r="461" spans="1:59"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576</v>
      </c>
      <c r="V461" s="241"/>
      <c r="W461" s="241"/>
      <c r="X461" s="241"/>
      <c r="Y461" s="241"/>
      <c r="Z461" s="241"/>
      <c r="AA461" s="241"/>
      <c r="AB461" s="241"/>
      <c r="AC461" s="241" t="s">
        <v>325</v>
      </c>
      <c r="AD461" s="241"/>
      <c r="AE461" s="241"/>
      <c r="AF461" s="241"/>
      <c r="AG461" s="241"/>
      <c r="AH461" s="241"/>
      <c r="AI461" s="241"/>
      <c r="AJ461" s="241"/>
      <c r="AK461" s="241"/>
      <c r="AL461" s="241"/>
      <c r="AM461" s="241"/>
      <c r="AN461" s="241"/>
      <c r="AO461" s="241"/>
      <c r="AP461" s="244"/>
      <c r="AQ461" s="241"/>
      <c r="AR461" s="241"/>
      <c r="AS461" s="241"/>
      <c r="AT461" s="244"/>
      <c r="AU461" s="241"/>
      <c r="AV461" s="241"/>
      <c r="AW461" s="241"/>
      <c r="AX461" s="241"/>
      <c r="AY461" s="241"/>
      <c r="AZ461" s="241"/>
      <c r="BA461" s="241"/>
      <c r="BB461" s="241"/>
      <c r="BC461" s="241"/>
      <c r="BD461" s="241"/>
      <c r="BE461" s="241"/>
      <c r="BF461" s="241"/>
      <c r="BG461" s="241"/>
    </row>
    <row r="462" spans="1:59"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577</v>
      </c>
      <c r="V462" s="241"/>
      <c r="W462" s="241"/>
      <c r="X462" s="241"/>
      <c r="Y462" s="241"/>
      <c r="Z462" s="241"/>
      <c r="AA462" s="241"/>
      <c r="AB462" s="241"/>
      <c r="AC462" s="241" t="s">
        <v>316</v>
      </c>
      <c r="AD462" s="241"/>
      <c r="AE462" s="241"/>
      <c r="AF462" s="241"/>
      <c r="AG462" s="241"/>
      <c r="AH462" s="241"/>
      <c r="AI462" s="241"/>
      <c r="AJ462" s="241"/>
      <c r="AK462" s="241"/>
      <c r="AL462" s="241"/>
      <c r="AM462" s="241"/>
      <c r="AN462" s="241"/>
      <c r="AO462" s="241"/>
      <c r="AP462" s="244"/>
      <c r="AQ462" s="241"/>
      <c r="AR462" s="241"/>
      <c r="AS462" s="241"/>
      <c r="AT462" s="244"/>
      <c r="AU462" s="241"/>
      <c r="AV462" s="241"/>
      <c r="AW462" s="241"/>
      <c r="AX462" s="241"/>
      <c r="AY462" s="241"/>
      <c r="AZ462" s="241"/>
      <c r="BA462" s="241"/>
      <c r="BB462" s="241"/>
      <c r="BC462" s="241"/>
      <c r="BD462" s="241"/>
      <c r="BE462" s="241"/>
      <c r="BF462" s="241"/>
      <c r="BG462" s="241"/>
    </row>
    <row r="463" spans="1:59"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578</v>
      </c>
      <c r="V463" s="241"/>
      <c r="W463" s="241"/>
      <c r="X463" s="241"/>
      <c r="Y463" s="241"/>
      <c r="Z463" s="241"/>
      <c r="AA463" s="241"/>
      <c r="AB463" s="241"/>
      <c r="AC463" s="241" t="s">
        <v>386</v>
      </c>
      <c r="AD463" s="241"/>
      <c r="AE463" s="241"/>
      <c r="AF463" s="241"/>
      <c r="AG463" s="241"/>
      <c r="AH463" s="241"/>
      <c r="AI463" s="241"/>
      <c r="AJ463" s="241"/>
      <c r="AK463" s="241"/>
      <c r="AL463" s="241"/>
      <c r="AM463" s="241"/>
      <c r="AN463" s="241"/>
      <c r="AO463" s="241"/>
      <c r="AP463" s="244"/>
      <c r="AQ463" s="241"/>
      <c r="AR463" s="241"/>
      <c r="AS463" s="241"/>
      <c r="AT463" s="244"/>
      <c r="AU463" s="241"/>
      <c r="AV463" s="241"/>
      <c r="AW463" s="241"/>
      <c r="AX463" s="241"/>
      <c r="AY463" s="241"/>
      <c r="AZ463" s="241"/>
      <c r="BA463" s="241"/>
      <c r="BB463" s="241"/>
      <c r="BC463" s="241"/>
      <c r="BD463" s="241"/>
      <c r="BE463" s="241"/>
      <c r="BF463" s="241"/>
      <c r="BG463" s="241"/>
    </row>
    <row r="464" spans="1:59"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579</v>
      </c>
      <c r="V464" s="241"/>
      <c r="W464" s="241"/>
      <c r="X464" s="241"/>
      <c r="Y464" s="241"/>
      <c r="Z464" s="241"/>
      <c r="AA464" s="241"/>
      <c r="AB464" s="241"/>
      <c r="AC464" s="241" t="s">
        <v>316</v>
      </c>
      <c r="AD464" s="241"/>
      <c r="AE464" s="241"/>
      <c r="AF464" s="241"/>
      <c r="AG464" s="241"/>
      <c r="AH464" s="241"/>
      <c r="AI464" s="241"/>
      <c r="AJ464" s="241"/>
      <c r="AK464" s="241"/>
      <c r="AL464" s="241"/>
      <c r="AM464" s="241"/>
      <c r="AN464" s="241"/>
      <c r="AO464" s="241"/>
      <c r="AP464" s="244"/>
      <c r="AQ464" s="241"/>
      <c r="AR464" s="241"/>
      <c r="AS464" s="241"/>
      <c r="AT464" s="244"/>
      <c r="AU464" s="241"/>
      <c r="AV464" s="241"/>
      <c r="AW464" s="241"/>
      <c r="AX464" s="241"/>
      <c r="AY464" s="241"/>
      <c r="AZ464" s="241"/>
      <c r="BA464" s="241"/>
      <c r="BB464" s="241"/>
      <c r="BC464" s="241"/>
      <c r="BD464" s="241"/>
      <c r="BE464" s="241"/>
      <c r="BF464" s="241"/>
      <c r="BG464" s="241"/>
    </row>
    <row r="465" spans="1:59"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580</v>
      </c>
      <c r="V465" s="241"/>
      <c r="W465" s="241"/>
      <c r="X465" s="241"/>
      <c r="Y465" s="241"/>
      <c r="Z465" s="241"/>
      <c r="AA465" s="241"/>
      <c r="AB465" s="241"/>
      <c r="AC465" s="241" t="s">
        <v>350</v>
      </c>
      <c r="AD465" s="241"/>
      <c r="AE465" s="241"/>
      <c r="AF465" s="241"/>
      <c r="AG465" s="241"/>
      <c r="AH465" s="241"/>
      <c r="AI465" s="241"/>
      <c r="AJ465" s="241"/>
      <c r="AK465" s="241"/>
      <c r="AL465" s="241"/>
      <c r="AM465" s="241"/>
      <c r="AN465" s="241"/>
      <c r="AO465" s="241"/>
      <c r="AP465" s="244"/>
      <c r="AQ465" s="241"/>
      <c r="AR465" s="241"/>
      <c r="AS465" s="241"/>
      <c r="AT465" s="244"/>
      <c r="AU465" s="241"/>
      <c r="AV465" s="241"/>
      <c r="AW465" s="241"/>
      <c r="AX465" s="241"/>
      <c r="AY465" s="241"/>
      <c r="AZ465" s="241"/>
      <c r="BA465" s="241"/>
      <c r="BB465" s="241"/>
      <c r="BC465" s="241"/>
      <c r="BD465" s="241"/>
      <c r="BE465" s="241"/>
      <c r="BF465" s="241"/>
      <c r="BG465" s="241"/>
    </row>
    <row r="466" spans="1:59"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581</v>
      </c>
      <c r="V466" s="241"/>
      <c r="W466" s="241"/>
      <c r="X466" s="241"/>
      <c r="Y466" s="241"/>
      <c r="Z466" s="241"/>
      <c r="AA466" s="241"/>
      <c r="AB466" s="241"/>
      <c r="AC466" s="241" t="s">
        <v>313</v>
      </c>
      <c r="AD466" s="241"/>
      <c r="AE466" s="241"/>
      <c r="AF466" s="241"/>
      <c r="AG466" s="241"/>
      <c r="AH466" s="241"/>
      <c r="AI466" s="241"/>
      <c r="AJ466" s="241"/>
      <c r="AK466" s="241"/>
      <c r="AL466" s="241"/>
      <c r="AM466" s="241"/>
      <c r="AN466" s="241"/>
      <c r="AO466" s="241"/>
      <c r="AP466" s="244"/>
      <c r="AQ466" s="241"/>
      <c r="AR466" s="241"/>
      <c r="AS466" s="241"/>
      <c r="AT466" s="244"/>
      <c r="AU466" s="241"/>
      <c r="AV466" s="241"/>
      <c r="AW466" s="241"/>
      <c r="AX466" s="241"/>
      <c r="AY466" s="241"/>
      <c r="AZ466" s="241"/>
      <c r="BA466" s="241"/>
      <c r="BB466" s="241"/>
      <c r="BC466" s="241"/>
      <c r="BD466" s="241"/>
      <c r="BE466" s="241"/>
      <c r="BF466" s="241"/>
      <c r="BG466" s="241"/>
    </row>
    <row r="467" spans="1:59"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282</v>
      </c>
      <c r="V467" s="241"/>
      <c r="W467" s="241"/>
      <c r="X467" s="241"/>
      <c r="Y467" s="241"/>
      <c r="Z467" s="241"/>
      <c r="AA467" s="241"/>
      <c r="AB467" s="241"/>
      <c r="AC467" s="241" t="s">
        <v>350</v>
      </c>
      <c r="AD467" s="241"/>
      <c r="AE467" s="241"/>
      <c r="AF467" s="241"/>
      <c r="AG467" s="241"/>
      <c r="AH467" s="241"/>
      <c r="AI467" s="241"/>
      <c r="AJ467" s="241"/>
      <c r="AK467" s="241"/>
      <c r="AL467" s="241"/>
      <c r="AM467" s="241"/>
      <c r="AN467" s="241"/>
      <c r="AO467" s="241"/>
      <c r="AP467" s="244"/>
      <c r="AQ467" s="241"/>
      <c r="AR467" s="241"/>
      <c r="AS467" s="241"/>
      <c r="AT467" s="244"/>
      <c r="AU467" s="241"/>
      <c r="AV467" s="241"/>
      <c r="AW467" s="241"/>
      <c r="AX467" s="241"/>
      <c r="AY467" s="241"/>
      <c r="AZ467" s="241"/>
      <c r="BA467" s="241"/>
      <c r="BB467" s="241"/>
      <c r="BC467" s="241"/>
      <c r="BD467" s="241"/>
      <c r="BE467" s="241"/>
      <c r="BF467" s="241"/>
      <c r="BG467" s="241"/>
    </row>
    <row r="468" spans="1:59"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582</v>
      </c>
      <c r="V468" s="241"/>
      <c r="W468" s="241"/>
      <c r="X468" s="241"/>
      <c r="Y468" s="241"/>
      <c r="Z468" s="241"/>
      <c r="AA468" s="241"/>
      <c r="AB468" s="241"/>
      <c r="AC468" s="241" t="s">
        <v>313</v>
      </c>
      <c r="AD468" s="241"/>
      <c r="AE468" s="241"/>
      <c r="AF468" s="241"/>
      <c r="AG468" s="241"/>
      <c r="AH468" s="241"/>
      <c r="AI468" s="241"/>
      <c r="AJ468" s="241"/>
      <c r="AK468" s="241"/>
      <c r="AL468" s="241"/>
      <c r="AM468" s="241"/>
      <c r="AN468" s="241"/>
      <c r="AO468" s="241"/>
      <c r="AP468" s="244"/>
      <c r="AQ468" s="241"/>
      <c r="AR468" s="241"/>
      <c r="AS468" s="241"/>
      <c r="AT468" s="244"/>
      <c r="AU468" s="241"/>
      <c r="AV468" s="241"/>
      <c r="AW468" s="241"/>
      <c r="AX468" s="241"/>
      <c r="AY468" s="241"/>
      <c r="AZ468" s="241"/>
      <c r="BA468" s="241"/>
      <c r="BB468" s="241"/>
      <c r="BC468" s="241"/>
      <c r="BD468" s="241"/>
      <c r="BE468" s="241"/>
      <c r="BF468" s="241"/>
      <c r="BG468" s="241"/>
    </row>
    <row r="469" spans="1:59"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583</v>
      </c>
      <c r="V469" s="241"/>
      <c r="W469" s="241"/>
      <c r="X469" s="241"/>
      <c r="Y469" s="241"/>
      <c r="Z469" s="241"/>
      <c r="AA469" s="241"/>
      <c r="AB469" s="241"/>
      <c r="AC469" s="241" t="s">
        <v>386</v>
      </c>
      <c r="AD469" s="241"/>
      <c r="AE469" s="241"/>
      <c r="AF469" s="241"/>
      <c r="AG469" s="241"/>
      <c r="AH469" s="241"/>
      <c r="AI469" s="241"/>
      <c r="AJ469" s="241"/>
      <c r="AK469" s="241"/>
      <c r="AL469" s="241"/>
      <c r="AM469" s="241"/>
      <c r="AN469" s="241"/>
      <c r="AO469" s="241"/>
      <c r="AP469" s="244"/>
      <c r="AQ469" s="241"/>
      <c r="AR469" s="241"/>
      <c r="AS469" s="241"/>
      <c r="AT469" s="244"/>
      <c r="AU469" s="241"/>
      <c r="AV469" s="241"/>
      <c r="AW469" s="241"/>
      <c r="AX469" s="241"/>
      <c r="AY469" s="241"/>
      <c r="AZ469" s="241"/>
      <c r="BA469" s="241"/>
      <c r="BB469" s="241"/>
      <c r="BC469" s="241"/>
      <c r="BD469" s="241"/>
      <c r="BE469" s="241"/>
      <c r="BF469" s="241"/>
      <c r="BG469" s="241"/>
    </row>
    <row r="470" spans="1:59"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584</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4"/>
      <c r="AQ470" s="241"/>
      <c r="AR470" s="241"/>
      <c r="AS470" s="241"/>
      <c r="AT470" s="244"/>
      <c r="AU470" s="241"/>
      <c r="AV470" s="241"/>
      <c r="AW470" s="241"/>
      <c r="AX470" s="241"/>
      <c r="AY470" s="241"/>
      <c r="AZ470" s="241"/>
      <c r="BA470" s="241"/>
      <c r="BB470" s="241"/>
      <c r="BC470" s="241"/>
      <c r="BD470" s="241"/>
      <c r="BE470" s="241"/>
      <c r="BF470" s="241"/>
      <c r="BG470" s="241"/>
    </row>
    <row r="471" spans="1:59"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585</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4"/>
      <c r="AQ471" s="241"/>
      <c r="AR471" s="241"/>
      <c r="AS471" s="241"/>
      <c r="AT471" s="244"/>
      <c r="AU471" s="241"/>
      <c r="AV471" s="241"/>
      <c r="AW471" s="241"/>
      <c r="AX471" s="241"/>
      <c r="AY471" s="241"/>
      <c r="AZ471" s="241"/>
      <c r="BA471" s="241"/>
      <c r="BB471" s="241"/>
      <c r="BC471" s="241"/>
      <c r="BD471" s="241"/>
      <c r="BE471" s="241"/>
      <c r="BF471" s="241"/>
      <c r="BG471" s="241"/>
    </row>
    <row r="472" spans="1:59"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586</v>
      </c>
      <c r="V472" s="241"/>
      <c r="W472" s="241"/>
      <c r="X472" s="241"/>
      <c r="Y472" s="241"/>
      <c r="Z472" s="241"/>
      <c r="AA472" s="241"/>
      <c r="AB472" s="241"/>
      <c r="AC472" s="241" t="s">
        <v>313</v>
      </c>
      <c r="AD472" s="241"/>
      <c r="AE472" s="241"/>
      <c r="AF472" s="241"/>
      <c r="AG472" s="241"/>
      <c r="AH472" s="241"/>
      <c r="AI472" s="241"/>
      <c r="AJ472" s="241"/>
      <c r="AK472" s="241"/>
      <c r="AL472" s="241"/>
      <c r="AM472" s="241"/>
      <c r="AN472" s="241"/>
      <c r="AO472" s="241"/>
      <c r="AP472" s="244"/>
      <c r="AQ472" s="241"/>
      <c r="AR472" s="241"/>
      <c r="AS472" s="241"/>
      <c r="AT472" s="244"/>
      <c r="AU472" s="241"/>
      <c r="AV472" s="241"/>
      <c r="AW472" s="241"/>
      <c r="AX472" s="241"/>
      <c r="AY472" s="241"/>
      <c r="AZ472" s="241"/>
      <c r="BA472" s="241"/>
      <c r="BB472" s="241"/>
      <c r="BC472" s="241"/>
      <c r="BD472" s="241"/>
      <c r="BE472" s="241"/>
      <c r="BF472" s="241"/>
      <c r="BG472" s="241"/>
    </row>
    <row r="473" spans="1:59"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587</v>
      </c>
      <c r="V473" s="241"/>
      <c r="W473" s="241"/>
      <c r="X473" s="241"/>
      <c r="Y473" s="241"/>
      <c r="Z473" s="241"/>
      <c r="AA473" s="241"/>
      <c r="AB473" s="241"/>
      <c r="AC473" s="241" t="s">
        <v>311</v>
      </c>
      <c r="AD473" s="241"/>
      <c r="AE473" s="241"/>
      <c r="AF473" s="241"/>
      <c r="AG473" s="241"/>
      <c r="AH473" s="241"/>
      <c r="AI473" s="241"/>
      <c r="AJ473" s="241"/>
      <c r="AK473" s="241"/>
      <c r="AL473" s="241"/>
      <c r="AM473" s="241"/>
      <c r="AN473" s="241"/>
      <c r="AO473" s="241"/>
      <c r="AP473" s="244"/>
      <c r="AQ473" s="241"/>
      <c r="AR473" s="241"/>
      <c r="AS473" s="241"/>
      <c r="AT473" s="244"/>
      <c r="AU473" s="241"/>
      <c r="AV473" s="241"/>
      <c r="AW473" s="241"/>
      <c r="AX473" s="241"/>
      <c r="AY473" s="241"/>
      <c r="AZ473" s="241"/>
      <c r="BA473" s="241"/>
      <c r="BB473" s="241"/>
      <c r="BC473" s="241"/>
      <c r="BD473" s="241"/>
      <c r="BE473" s="241"/>
      <c r="BF473" s="241"/>
      <c r="BG473" s="241"/>
    </row>
    <row r="474" spans="1:59"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588</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4"/>
      <c r="AQ474" s="241"/>
      <c r="AR474" s="241"/>
      <c r="AS474" s="241"/>
      <c r="AT474" s="244"/>
      <c r="AU474" s="241"/>
      <c r="AV474" s="241"/>
      <c r="AW474" s="241"/>
      <c r="AX474" s="241"/>
      <c r="AY474" s="241"/>
      <c r="AZ474" s="241"/>
      <c r="BA474" s="241"/>
      <c r="BB474" s="241"/>
      <c r="BC474" s="241"/>
      <c r="BD474" s="241"/>
      <c r="BE474" s="241"/>
      <c r="BF474" s="241"/>
      <c r="BG474" s="241"/>
    </row>
    <row r="475" spans="1:59"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589</v>
      </c>
      <c r="V475" s="241"/>
      <c r="W475" s="241"/>
      <c r="X475" s="241"/>
      <c r="Y475" s="241"/>
      <c r="Z475" s="241"/>
      <c r="AA475" s="241"/>
      <c r="AB475" s="241"/>
      <c r="AC475" s="241" t="s">
        <v>313</v>
      </c>
      <c r="AD475" s="241"/>
      <c r="AE475" s="241"/>
      <c r="AF475" s="241"/>
      <c r="AG475" s="241"/>
      <c r="AH475" s="241"/>
      <c r="AI475" s="241"/>
      <c r="AJ475" s="241"/>
      <c r="AK475" s="241"/>
      <c r="AL475" s="241"/>
      <c r="AM475" s="241"/>
      <c r="AN475" s="241"/>
      <c r="AO475" s="241"/>
      <c r="AP475" s="244"/>
      <c r="AQ475" s="241"/>
      <c r="AR475" s="241"/>
      <c r="AS475" s="241"/>
      <c r="AT475" s="244"/>
      <c r="AU475" s="241"/>
      <c r="AV475" s="241"/>
      <c r="AW475" s="241"/>
      <c r="AX475" s="241"/>
      <c r="AY475" s="241"/>
      <c r="AZ475" s="241"/>
      <c r="BA475" s="241"/>
      <c r="BB475" s="241"/>
      <c r="BC475" s="241"/>
      <c r="BD475" s="241"/>
      <c r="BE475" s="241"/>
      <c r="BF475" s="241"/>
      <c r="BG475" s="241"/>
    </row>
    <row r="476" spans="1:59"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590</v>
      </c>
      <c r="V476" s="241"/>
      <c r="W476" s="241"/>
      <c r="X476" s="241"/>
      <c r="Y476" s="241"/>
      <c r="Z476" s="241"/>
      <c r="AA476" s="241"/>
      <c r="AB476" s="241"/>
      <c r="AC476" s="241" t="s">
        <v>313</v>
      </c>
      <c r="AD476" s="241"/>
      <c r="AE476" s="241"/>
      <c r="AF476" s="241"/>
      <c r="AG476" s="241"/>
      <c r="AH476" s="241"/>
      <c r="AI476" s="241"/>
      <c r="AJ476" s="241"/>
      <c r="AK476" s="241"/>
      <c r="AL476" s="241"/>
      <c r="AM476" s="241"/>
      <c r="AN476" s="241"/>
      <c r="AO476" s="241"/>
      <c r="AP476" s="244"/>
      <c r="AQ476" s="241"/>
      <c r="AR476" s="241"/>
      <c r="AS476" s="241"/>
      <c r="AT476" s="244"/>
      <c r="AU476" s="241"/>
      <c r="AV476" s="241"/>
      <c r="AW476" s="241"/>
      <c r="AX476" s="241"/>
      <c r="AY476" s="241"/>
      <c r="AZ476" s="241"/>
      <c r="BA476" s="241"/>
      <c r="BB476" s="241"/>
      <c r="BC476" s="241"/>
      <c r="BD476" s="241"/>
      <c r="BE476" s="241"/>
      <c r="BF476" s="241"/>
      <c r="BG476" s="241"/>
    </row>
    <row r="477" spans="1:59"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591</v>
      </c>
      <c r="V477" s="241"/>
      <c r="W477" s="241"/>
      <c r="X477" s="241"/>
      <c r="Y477" s="241"/>
      <c r="Z477" s="241"/>
      <c r="AA477" s="241"/>
      <c r="AB477" s="241"/>
      <c r="AC477" s="241" t="s">
        <v>325</v>
      </c>
      <c r="AD477" s="241"/>
      <c r="AE477" s="241"/>
      <c r="AF477" s="241"/>
      <c r="AG477" s="241"/>
      <c r="AH477" s="241"/>
      <c r="AI477" s="241"/>
      <c r="AJ477" s="241"/>
      <c r="AK477" s="241"/>
      <c r="AL477" s="241"/>
      <c r="AM477" s="241"/>
      <c r="AN477" s="241"/>
      <c r="AO477" s="241"/>
      <c r="AP477" s="244"/>
      <c r="AQ477" s="241"/>
      <c r="AR477" s="241"/>
      <c r="AS477" s="241"/>
      <c r="AT477" s="244"/>
      <c r="AU477" s="241"/>
      <c r="AV477" s="241"/>
      <c r="AW477" s="241"/>
      <c r="AX477" s="241"/>
      <c r="AY477" s="241"/>
      <c r="AZ477" s="241"/>
      <c r="BA477" s="241"/>
      <c r="BB477" s="241"/>
      <c r="BC477" s="241"/>
      <c r="BD477" s="241"/>
      <c r="BE477" s="241"/>
      <c r="BF477" s="241"/>
      <c r="BG477" s="241"/>
    </row>
    <row r="478" spans="1:59"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592</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4"/>
      <c r="AQ478" s="241"/>
      <c r="AR478" s="241"/>
      <c r="AS478" s="241"/>
      <c r="AT478" s="244"/>
      <c r="AU478" s="241"/>
      <c r="AV478" s="241"/>
      <c r="AW478" s="241"/>
      <c r="AX478" s="241"/>
      <c r="AY478" s="241"/>
      <c r="AZ478" s="241"/>
      <c r="BA478" s="241"/>
      <c r="BB478" s="241"/>
      <c r="BC478" s="241"/>
      <c r="BD478" s="241"/>
      <c r="BE478" s="241"/>
      <c r="BF478" s="241"/>
      <c r="BG478" s="241"/>
    </row>
    <row r="479" spans="1:59"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593</v>
      </c>
      <c r="V479" s="241"/>
      <c r="W479" s="241"/>
      <c r="X479" s="241"/>
      <c r="Y479" s="241"/>
      <c r="Z479" s="241"/>
      <c r="AA479" s="241"/>
      <c r="AB479" s="241"/>
      <c r="AC479" s="241" t="s">
        <v>313</v>
      </c>
      <c r="AD479" s="241"/>
      <c r="AE479" s="241"/>
      <c r="AF479" s="241"/>
      <c r="AG479" s="241"/>
      <c r="AH479" s="241"/>
      <c r="AI479" s="241"/>
      <c r="AJ479" s="241"/>
      <c r="AK479" s="241"/>
      <c r="AL479" s="241"/>
      <c r="AM479" s="241"/>
      <c r="AN479" s="241"/>
      <c r="AO479" s="241"/>
      <c r="AP479" s="244"/>
      <c r="AQ479" s="241"/>
      <c r="AR479" s="241"/>
      <c r="AS479" s="241"/>
      <c r="AT479" s="244"/>
      <c r="AU479" s="241"/>
      <c r="AV479" s="241"/>
      <c r="AW479" s="241"/>
      <c r="AX479" s="241"/>
      <c r="AY479" s="241"/>
      <c r="AZ479" s="241"/>
      <c r="BA479" s="241"/>
      <c r="BB479" s="241"/>
      <c r="BC479" s="241"/>
      <c r="BD479" s="241"/>
      <c r="BE479" s="241"/>
      <c r="BF479" s="241"/>
      <c r="BG479" s="241"/>
    </row>
    <row r="480" spans="1:59"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594</v>
      </c>
      <c r="V480" s="241"/>
      <c r="W480" s="241"/>
      <c r="X480" s="241"/>
      <c r="Y480" s="241"/>
      <c r="Z480" s="241"/>
      <c r="AA480" s="241"/>
      <c r="AB480" s="241"/>
      <c r="AC480" s="241" t="s">
        <v>322</v>
      </c>
      <c r="AD480" s="241"/>
      <c r="AE480" s="241"/>
      <c r="AF480" s="241"/>
      <c r="AG480" s="241"/>
      <c r="AH480" s="241"/>
      <c r="AI480" s="241"/>
      <c r="AJ480" s="241"/>
      <c r="AK480" s="241"/>
      <c r="AL480" s="241"/>
      <c r="AM480" s="241"/>
      <c r="AN480" s="241"/>
      <c r="AO480" s="241"/>
      <c r="AP480" s="244"/>
      <c r="AQ480" s="241"/>
      <c r="AR480" s="241"/>
      <c r="AS480" s="241"/>
      <c r="AT480" s="244"/>
      <c r="AU480" s="241"/>
      <c r="AV480" s="241"/>
      <c r="AW480" s="241"/>
      <c r="AX480" s="241"/>
      <c r="AY480" s="241"/>
      <c r="AZ480" s="241"/>
      <c r="BA480" s="241"/>
      <c r="BB480" s="241"/>
      <c r="BC480" s="241"/>
      <c r="BD480" s="241"/>
      <c r="BE480" s="241"/>
      <c r="BF480" s="241"/>
      <c r="BG480" s="241"/>
    </row>
    <row r="481" spans="1:59"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595</v>
      </c>
      <c r="V481" s="241"/>
      <c r="W481" s="241"/>
      <c r="X481" s="241"/>
      <c r="Y481" s="241"/>
      <c r="Z481" s="241"/>
      <c r="AA481" s="241"/>
      <c r="AB481" s="241"/>
      <c r="AC481" s="241" t="s">
        <v>350</v>
      </c>
      <c r="AD481" s="241"/>
      <c r="AE481" s="241"/>
      <c r="AF481" s="241"/>
      <c r="AG481" s="241"/>
      <c r="AH481" s="241"/>
      <c r="AI481" s="241"/>
      <c r="AJ481" s="241"/>
      <c r="AK481" s="241"/>
      <c r="AL481" s="241"/>
      <c r="AM481" s="241"/>
      <c r="AN481" s="241"/>
      <c r="AO481" s="241"/>
      <c r="AP481" s="244"/>
      <c r="AQ481" s="241"/>
      <c r="AR481" s="241"/>
      <c r="AS481" s="241"/>
      <c r="AT481" s="244"/>
      <c r="AU481" s="241"/>
      <c r="AV481" s="241"/>
      <c r="AW481" s="241"/>
      <c r="AX481" s="241"/>
      <c r="AY481" s="241"/>
      <c r="AZ481" s="241"/>
      <c r="BA481" s="241"/>
      <c r="BB481" s="241"/>
      <c r="BC481" s="241"/>
      <c r="BD481" s="241"/>
      <c r="BE481" s="241"/>
      <c r="BF481" s="241"/>
      <c r="BG481" s="241"/>
    </row>
    <row r="482" spans="1:59"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596</v>
      </c>
      <c r="V482" s="241"/>
      <c r="W482" s="241"/>
      <c r="X482" s="241"/>
      <c r="Y482" s="241"/>
      <c r="Z482" s="241"/>
      <c r="AA482" s="241"/>
      <c r="AB482" s="241"/>
      <c r="AC482" s="241" t="s">
        <v>322</v>
      </c>
      <c r="AD482" s="241"/>
      <c r="AE482" s="241"/>
      <c r="AF482" s="241"/>
      <c r="AG482" s="241"/>
      <c r="AH482" s="241"/>
      <c r="AI482" s="241"/>
      <c r="AJ482" s="241"/>
      <c r="AK482" s="241"/>
      <c r="AL482" s="241"/>
      <c r="AM482" s="241"/>
      <c r="AN482" s="241"/>
      <c r="AO482" s="241"/>
      <c r="AP482" s="244"/>
      <c r="AQ482" s="241"/>
      <c r="AR482" s="241"/>
      <c r="AS482" s="241"/>
      <c r="AT482" s="244"/>
      <c r="AU482" s="241"/>
      <c r="AV482" s="241"/>
      <c r="AW482" s="241"/>
      <c r="AX482" s="241"/>
      <c r="AY482" s="241"/>
      <c r="AZ482" s="241"/>
      <c r="BA482" s="241"/>
      <c r="BB482" s="241"/>
      <c r="BC482" s="241"/>
      <c r="BD482" s="241"/>
      <c r="BE482" s="241"/>
      <c r="BF482" s="241"/>
      <c r="BG482" s="241"/>
    </row>
    <row r="483" spans="1:59"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597</v>
      </c>
      <c r="V483" s="241"/>
      <c r="W483" s="241"/>
      <c r="X483" s="241"/>
      <c r="Y483" s="241"/>
      <c r="Z483" s="241"/>
      <c r="AA483" s="241"/>
      <c r="AB483" s="241"/>
      <c r="AC483" s="241" t="s">
        <v>316</v>
      </c>
      <c r="AD483" s="241"/>
      <c r="AE483" s="241"/>
      <c r="AF483" s="241"/>
      <c r="AG483" s="241"/>
      <c r="AH483" s="241"/>
      <c r="AI483" s="241"/>
      <c r="AJ483" s="241"/>
      <c r="AK483" s="241"/>
      <c r="AL483" s="241"/>
      <c r="AM483" s="241"/>
      <c r="AN483" s="241"/>
      <c r="AO483" s="241"/>
      <c r="AP483" s="244"/>
      <c r="AQ483" s="241"/>
      <c r="AR483" s="241"/>
      <c r="AS483" s="241"/>
      <c r="AT483" s="244"/>
      <c r="AU483" s="241"/>
      <c r="AV483" s="241"/>
      <c r="AW483" s="241"/>
      <c r="AX483" s="241"/>
      <c r="AY483" s="241"/>
      <c r="AZ483" s="241"/>
      <c r="BA483" s="241"/>
      <c r="BB483" s="241"/>
      <c r="BC483" s="241"/>
      <c r="BD483" s="241"/>
      <c r="BE483" s="241"/>
      <c r="BF483" s="241"/>
      <c r="BG483" s="241"/>
    </row>
    <row r="484" spans="1:59"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598</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4"/>
      <c r="AQ484" s="241"/>
      <c r="AR484" s="241"/>
      <c r="AS484" s="241"/>
      <c r="AT484" s="244"/>
      <c r="AU484" s="241"/>
      <c r="AV484" s="241"/>
      <c r="AW484" s="241"/>
      <c r="AX484" s="241"/>
      <c r="AY484" s="241"/>
      <c r="AZ484" s="241"/>
      <c r="BA484" s="241"/>
      <c r="BB484" s="241"/>
      <c r="BC484" s="241"/>
      <c r="BD484" s="241"/>
      <c r="BE484" s="241"/>
      <c r="BF484" s="241"/>
      <c r="BG484" s="241"/>
    </row>
    <row r="485" spans="1:59"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599</v>
      </c>
      <c r="V485" s="241"/>
      <c r="W485" s="241"/>
      <c r="X485" s="241"/>
      <c r="Y485" s="241"/>
      <c r="Z485" s="241"/>
      <c r="AA485" s="241"/>
      <c r="AB485" s="241"/>
      <c r="AC485" s="241" t="s">
        <v>313</v>
      </c>
      <c r="AD485" s="241"/>
      <c r="AE485" s="241"/>
      <c r="AF485" s="241"/>
      <c r="AG485" s="241"/>
      <c r="AH485" s="241"/>
      <c r="AI485" s="241"/>
      <c r="AJ485" s="241"/>
      <c r="AK485" s="241"/>
      <c r="AL485" s="241"/>
      <c r="AM485" s="241"/>
      <c r="AN485" s="241"/>
      <c r="AO485" s="241"/>
      <c r="AP485" s="244"/>
      <c r="AQ485" s="241"/>
      <c r="AR485" s="241"/>
      <c r="AS485" s="241"/>
      <c r="AT485" s="244"/>
      <c r="AU485" s="241"/>
      <c r="AV485" s="241"/>
      <c r="AW485" s="241"/>
      <c r="AX485" s="241"/>
      <c r="AY485" s="241"/>
      <c r="AZ485" s="241"/>
      <c r="BA485" s="241"/>
      <c r="BB485" s="241"/>
      <c r="BC485" s="241"/>
      <c r="BD485" s="241"/>
      <c r="BE485" s="241"/>
      <c r="BF485" s="241"/>
      <c r="BG485" s="241"/>
    </row>
    <row r="486" spans="1:59"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600</v>
      </c>
      <c r="V486" s="241"/>
      <c r="W486" s="241"/>
      <c r="X486" s="241"/>
      <c r="Y486" s="241"/>
      <c r="Z486" s="241"/>
      <c r="AA486" s="241"/>
      <c r="AB486" s="241"/>
      <c r="AC486" s="241" t="s">
        <v>350</v>
      </c>
      <c r="AD486" s="241"/>
      <c r="AE486" s="241"/>
      <c r="AF486" s="241"/>
      <c r="AG486" s="241"/>
      <c r="AH486" s="241"/>
      <c r="AI486" s="241"/>
      <c r="AJ486" s="241"/>
      <c r="AK486" s="241"/>
      <c r="AL486" s="241"/>
      <c r="AM486" s="241"/>
      <c r="AN486" s="241"/>
      <c r="AO486" s="241"/>
      <c r="AP486" s="244"/>
      <c r="AQ486" s="241"/>
      <c r="AR486" s="241"/>
      <c r="AS486" s="241"/>
      <c r="AT486" s="244"/>
      <c r="AU486" s="241"/>
      <c r="AV486" s="241"/>
      <c r="AW486" s="241"/>
      <c r="AX486" s="241"/>
      <c r="AY486" s="241"/>
      <c r="AZ486" s="241"/>
      <c r="BA486" s="241"/>
      <c r="BB486" s="241"/>
      <c r="BC486" s="241"/>
      <c r="BD486" s="241"/>
      <c r="BE486" s="241"/>
      <c r="BF486" s="241"/>
      <c r="BG486" s="241"/>
    </row>
    <row r="487" spans="1:59"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601</v>
      </c>
      <c r="V487" s="241"/>
      <c r="W487" s="241"/>
      <c r="X487" s="241"/>
      <c r="Y487" s="241"/>
      <c r="Z487" s="241"/>
      <c r="AA487" s="241"/>
      <c r="AB487" s="241"/>
      <c r="AC487" s="241" t="s">
        <v>311</v>
      </c>
      <c r="AD487" s="241"/>
      <c r="AE487" s="241"/>
      <c r="AF487" s="241"/>
      <c r="AG487" s="241"/>
      <c r="AH487" s="241"/>
      <c r="AI487" s="241"/>
      <c r="AJ487" s="241"/>
      <c r="AK487" s="241"/>
      <c r="AL487" s="241"/>
      <c r="AM487" s="241"/>
      <c r="AN487" s="241"/>
      <c r="AO487" s="241"/>
      <c r="AP487" s="244"/>
      <c r="AQ487" s="241"/>
      <c r="AR487" s="241"/>
      <c r="AS487" s="241"/>
      <c r="AT487" s="244"/>
      <c r="AU487" s="241"/>
      <c r="AV487" s="241"/>
      <c r="AW487" s="241"/>
      <c r="AX487" s="241"/>
      <c r="AY487" s="241"/>
      <c r="AZ487" s="241"/>
      <c r="BA487" s="241"/>
      <c r="BB487" s="241"/>
      <c r="BC487" s="241"/>
      <c r="BD487" s="241"/>
      <c r="BE487" s="241"/>
      <c r="BF487" s="241"/>
      <c r="BG487" s="241"/>
    </row>
    <row r="488" spans="1:59"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602</v>
      </c>
      <c r="V488" s="241"/>
      <c r="W488" s="241"/>
      <c r="X488" s="241"/>
      <c r="Y488" s="241"/>
      <c r="Z488" s="241"/>
      <c r="AA488" s="241"/>
      <c r="AB488" s="241"/>
      <c r="AC488" s="241" t="s">
        <v>366</v>
      </c>
      <c r="AD488" s="241"/>
      <c r="AE488" s="241"/>
      <c r="AF488" s="241"/>
      <c r="AG488" s="241"/>
      <c r="AH488" s="241"/>
      <c r="AI488" s="241"/>
      <c r="AJ488" s="241"/>
      <c r="AK488" s="241"/>
      <c r="AL488" s="241"/>
      <c r="AM488" s="241"/>
      <c r="AN488" s="241"/>
      <c r="AO488" s="241"/>
      <c r="AP488" s="244"/>
      <c r="AQ488" s="241"/>
      <c r="AR488" s="241"/>
      <c r="AS488" s="241"/>
      <c r="AT488" s="244"/>
      <c r="AU488" s="241"/>
      <c r="AV488" s="241"/>
      <c r="AW488" s="241"/>
      <c r="AX488" s="241"/>
      <c r="AY488" s="241"/>
      <c r="AZ488" s="241"/>
      <c r="BA488" s="241"/>
      <c r="BB488" s="241"/>
      <c r="BC488" s="241"/>
      <c r="BD488" s="241"/>
      <c r="BE488" s="241"/>
      <c r="BF488" s="241"/>
      <c r="BG488" s="241"/>
    </row>
    <row r="489" spans="1:59"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603</v>
      </c>
      <c r="V489" s="241"/>
      <c r="W489" s="241"/>
      <c r="X489" s="241"/>
      <c r="Y489" s="241"/>
      <c r="Z489" s="241"/>
      <c r="AA489" s="241"/>
      <c r="AB489" s="241"/>
      <c r="AC489" s="241" t="s">
        <v>325</v>
      </c>
      <c r="AD489" s="241"/>
      <c r="AE489" s="241"/>
      <c r="AF489" s="241"/>
      <c r="AG489" s="241"/>
      <c r="AH489" s="241"/>
      <c r="AI489" s="241"/>
      <c r="AJ489" s="241"/>
      <c r="AK489" s="241"/>
      <c r="AL489" s="241"/>
      <c r="AM489" s="241"/>
      <c r="AN489" s="241"/>
      <c r="AO489" s="241"/>
      <c r="AP489" s="244"/>
      <c r="AQ489" s="241"/>
      <c r="AR489" s="241"/>
      <c r="AS489" s="241"/>
      <c r="AT489" s="244"/>
      <c r="AU489" s="241"/>
      <c r="AV489" s="241"/>
      <c r="AW489" s="241"/>
      <c r="AX489" s="241"/>
      <c r="AY489" s="241"/>
      <c r="AZ489" s="241"/>
      <c r="BA489" s="241"/>
      <c r="BB489" s="241"/>
      <c r="BC489" s="241"/>
      <c r="BD489" s="241"/>
      <c r="BE489" s="241"/>
      <c r="BF489" s="241"/>
      <c r="BG489" s="241"/>
    </row>
    <row r="490" spans="1:59"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604</v>
      </c>
      <c r="V490" s="241"/>
      <c r="W490" s="241"/>
      <c r="X490" s="241"/>
      <c r="Y490" s="241"/>
      <c r="Z490" s="241"/>
      <c r="AA490" s="241"/>
      <c r="AB490" s="241"/>
      <c r="AC490" s="241" t="s">
        <v>350</v>
      </c>
      <c r="AD490" s="241"/>
      <c r="AE490" s="241"/>
      <c r="AF490" s="241"/>
      <c r="AG490" s="241"/>
      <c r="AH490" s="241"/>
      <c r="AI490" s="241"/>
      <c r="AJ490" s="241"/>
      <c r="AK490" s="241"/>
      <c r="AL490" s="241"/>
      <c r="AM490" s="241"/>
      <c r="AN490" s="241"/>
      <c r="AO490" s="241"/>
      <c r="AP490" s="244"/>
      <c r="AQ490" s="241"/>
      <c r="AR490" s="241"/>
      <c r="AS490" s="241"/>
      <c r="AT490" s="244"/>
      <c r="AU490" s="241"/>
      <c r="AV490" s="241"/>
      <c r="AW490" s="241"/>
      <c r="AX490" s="241"/>
      <c r="AY490" s="241"/>
      <c r="AZ490" s="241"/>
      <c r="BA490" s="241"/>
      <c r="BB490" s="241"/>
      <c r="BC490" s="241"/>
      <c r="BD490" s="241"/>
      <c r="BE490" s="241"/>
      <c r="BF490" s="241"/>
      <c r="BG490" s="241"/>
    </row>
    <row r="491" spans="1:59"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605</v>
      </c>
      <c r="V491" s="241"/>
      <c r="W491" s="241"/>
      <c r="X491" s="241"/>
      <c r="Y491" s="241"/>
      <c r="Z491" s="241"/>
      <c r="AA491" s="241"/>
      <c r="AB491" s="241"/>
      <c r="AC491" s="241" t="s">
        <v>322</v>
      </c>
      <c r="AD491" s="241"/>
      <c r="AE491" s="241"/>
      <c r="AF491" s="241"/>
      <c r="AG491" s="241"/>
      <c r="AH491" s="241"/>
      <c r="AI491" s="241"/>
      <c r="AJ491" s="241"/>
      <c r="AK491" s="241"/>
      <c r="AL491" s="241"/>
      <c r="AM491" s="241"/>
      <c r="AN491" s="241"/>
      <c r="AO491" s="241"/>
      <c r="AP491" s="244"/>
      <c r="AQ491" s="241"/>
      <c r="AR491" s="241"/>
      <c r="AS491" s="241"/>
      <c r="AT491" s="244"/>
      <c r="AU491" s="241"/>
      <c r="AV491" s="241"/>
      <c r="AW491" s="241"/>
      <c r="AX491" s="241"/>
      <c r="AY491" s="241"/>
      <c r="AZ491" s="241"/>
      <c r="BA491" s="241"/>
      <c r="BB491" s="241"/>
      <c r="BC491" s="241"/>
      <c r="BD491" s="241"/>
      <c r="BE491" s="241"/>
      <c r="BF491" s="241"/>
      <c r="BG491" s="241"/>
    </row>
    <row r="492" spans="1:59"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606</v>
      </c>
      <c r="V492" s="241"/>
      <c r="W492" s="241"/>
      <c r="X492" s="241"/>
      <c r="Y492" s="241"/>
      <c r="Z492" s="241"/>
      <c r="AA492" s="241"/>
      <c r="AB492" s="241"/>
      <c r="AC492" s="241" t="s">
        <v>386</v>
      </c>
      <c r="AD492" s="241"/>
      <c r="AE492" s="241"/>
      <c r="AF492" s="241"/>
      <c r="AG492" s="241"/>
      <c r="AH492" s="241"/>
      <c r="AI492" s="241"/>
      <c r="AJ492" s="241"/>
      <c r="AK492" s="241"/>
      <c r="AL492" s="241"/>
      <c r="AM492" s="241"/>
      <c r="AN492" s="241"/>
      <c r="AO492" s="241"/>
      <c r="AP492" s="244"/>
      <c r="AQ492" s="241"/>
      <c r="AR492" s="241"/>
      <c r="AS492" s="241"/>
      <c r="AT492" s="244"/>
      <c r="AU492" s="241"/>
      <c r="AV492" s="241"/>
      <c r="AW492" s="241"/>
      <c r="AX492" s="241"/>
      <c r="AY492" s="241"/>
      <c r="AZ492" s="241"/>
      <c r="BA492" s="241"/>
      <c r="BB492" s="241"/>
      <c r="BC492" s="241"/>
      <c r="BD492" s="241"/>
      <c r="BE492" s="241"/>
      <c r="BF492" s="241"/>
      <c r="BG492" s="241"/>
    </row>
    <row r="493" spans="1:59"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607</v>
      </c>
      <c r="V493" s="241"/>
      <c r="W493" s="241"/>
      <c r="X493" s="241"/>
      <c r="Y493" s="241"/>
      <c r="Z493" s="241"/>
      <c r="AA493" s="241"/>
      <c r="AB493" s="241"/>
      <c r="AC493" s="241" t="s">
        <v>386</v>
      </c>
      <c r="AD493" s="241"/>
      <c r="AE493" s="241"/>
      <c r="AF493" s="241"/>
      <c r="AG493" s="241"/>
      <c r="AH493" s="241"/>
      <c r="AI493" s="241"/>
      <c r="AJ493" s="241"/>
      <c r="AK493" s="241"/>
      <c r="AL493" s="241"/>
      <c r="AM493" s="241"/>
      <c r="AN493" s="241"/>
      <c r="AO493" s="241"/>
      <c r="AP493" s="244"/>
      <c r="AQ493" s="241"/>
      <c r="AR493" s="241"/>
      <c r="AS493" s="241"/>
      <c r="AT493" s="244"/>
      <c r="AU493" s="241"/>
      <c r="AV493" s="241"/>
      <c r="AW493" s="241"/>
      <c r="AX493" s="241"/>
      <c r="AY493" s="241"/>
      <c r="AZ493" s="241"/>
      <c r="BA493" s="241"/>
      <c r="BB493" s="241"/>
      <c r="BC493" s="241"/>
      <c r="BD493" s="241"/>
      <c r="BE493" s="241"/>
      <c r="BF493" s="241"/>
      <c r="BG493" s="241"/>
    </row>
    <row r="494" spans="1:59"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608</v>
      </c>
      <c r="V494" s="241"/>
      <c r="W494" s="241"/>
      <c r="X494" s="241"/>
      <c r="Y494" s="241"/>
      <c r="Z494" s="241"/>
      <c r="AA494" s="241"/>
      <c r="AB494" s="241"/>
      <c r="AC494" s="241" t="s">
        <v>316</v>
      </c>
      <c r="AD494" s="241"/>
      <c r="AE494" s="241"/>
      <c r="AF494" s="241"/>
      <c r="AG494" s="241"/>
      <c r="AH494" s="241"/>
      <c r="AI494" s="241"/>
      <c r="AJ494" s="241"/>
      <c r="AK494" s="241"/>
      <c r="AL494" s="241"/>
      <c r="AM494" s="241"/>
      <c r="AN494" s="241"/>
      <c r="AO494" s="241"/>
      <c r="AP494" s="244"/>
      <c r="AQ494" s="241"/>
      <c r="AR494" s="241"/>
      <c r="AS494" s="241"/>
      <c r="AT494" s="244"/>
      <c r="AU494" s="241"/>
      <c r="AV494" s="241"/>
      <c r="AW494" s="241"/>
      <c r="AX494" s="241"/>
      <c r="AY494" s="241"/>
      <c r="AZ494" s="241"/>
      <c r="BA494" s="241"/>
      <c r="BB494" s="241"/>
      <c r="BC494" s="241"/>
      <c r="BD494" s="241"/>
      <c r="BE494" s="241"/>
      <c r="BF494" s="241"/>
      <c r="BG494" s="241"/>
    </row>
    <row r="495" spans="1:59"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609</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4"/>
      <c r="AQ495" s="241"/>
      <c r="AR495" s="241"/>
      <c r="AS495" s="241"/>
      <c r="AT495" s="244"/>
      <c r="AU495" s="241"/>
      <c r="AV495" s="241"/>
      <c r="AW495" s="241"/>
      <c r="AX495" s="241"/>
      <c r="AY495" s="241"/>
      <c r="AZ495" s="241"/>
      <c r="BA495" s="241"/>
      <c r="BB495" s="241"/>
      <c r="BC495" s="241"/>
      <c r="BD495" s="241"/>
      <c r="BE495" s="241"/>
      <c r="BF495" s="241"/>
      <c r="BG495" s="241"/>
    </row>
    <row r="496" spans="1:59"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610</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4"/>
      <c r="AQ496" s="241"/>
      <c r="AR496" s="241"/>
      <c r="AS496" s="241"/>
      <c r="AT496" s="244"/>
      <c r="AU496" s="241"/>
      <c r="AV496" s="241"/>
      <c r="AW496" s="241"/>
      <c r="AX496" s="241"/>
      <c r="AY496" s="241"/>
      <c r="AZ496" s="241"/>
      <c r="BA496" s="241"/>
      <c r="BB496" s="241"/>
      <c r="BC496" s="241"/>
      <c r="BD496" s="241"/>
      <c r="BE496" s="241"/>
      <c r="BF496" s="241"/>
      <c r="BG496" s="241"/>
    </row>
    <row r="497" spans="1:59"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611</v>
      </c>
      <c r="V497" s="241"/>
      <c r="W497" s="241"/>
      <c r="X497" s="241"/>
      <c r="Y497" s="241"/>
      <c r="Z497" s="241"/>
      <c r="AA497" s="241"/>
      <c r="AB497" s="241"/>
      <c r="AC497" s="241" t="s">
        <v>316</v>
      </c>
      <c r="AD497" s="241"/>
      <c r="AE497" s="241"/>
      <c r="AF497" s="241"/>
      <c r="AG497" s="241"/>
      <c r="AH497" s="241"/>
      <c r="AI497" s="241"/>
      <c r="AJ497" s="241"/>
      <c r="AK497" s="241"/>
      <c r="AL497" s="241"/>
      <c r="AM497" s="241"/>
      <c r="AN497" s="241"/>
      <c r="AO497" s="241"/>
      <c r="AP497" s="244"/>
      <c r="AQ497" s="241"/>
      <c r="AR497" s="241"/>
      <c r="AS497" s="241"/>
      <c r="AT497" s="244"/>
      <c r="AU497" s="241"/>
      <c r="AV497" s="241"/>
      <c r="AW497" s="241"/>
      <c r="AX497" s="241"/>
      <c r="AY497" s="241"/>
      <c r="AZ497" s="241"/>
      <c r="BA497" s="241"/>
      <c r="BB497" s="241"/>
      <c r="BC497" s="241"/>
      <c r="BD497" s="241"/>
      <c r="BE497" s="241"/>
      <c r="BF497" s="241"/>
      <c r="BG497" s="241"/>
    </row>
    <row r="498" spans="1:59"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612</v>
      </c>
      <c r="V498" s="241"/>
      <c r="W498" s="241"/>
      <c r="X498" s="241"/>
      <c r="Y498" s="241"/>
      <c r="Z498" s="241"/>
      <c r="AA498" s="241"/>
      <c r="AB498" s="241"/>
      <c r="AC498" s="241" t="s">
        <v>309</v>
      </c>
      <c r="AD498" s="241"/>
      <c r="AE498" s="241"/>
      <c r="AF498" s="241"/>
      <c r="AG498" s="241"/>
      <c r="AH498" s="241"/>
      <c r="AI498" s="241"/>
      <c r="AJ498" s="241"/>
      <c r="AK498" s="241"/>
      <c r="AL498" s="241"/>
      <c r="AM498" s="241"/>
      <c r="AN498" s="241"/>
      <c r="AO498" s="241"/>
      <c r="AP498" s="244"/>
      <c r="AQ498" s="241"/>
      <c r="AR498" s="241"/>
      <c r="AS498" s="241"/>
      <c r="AT498" s="244"/>
      <c r="AU498" s="241"/>
      <c r="AV498" s="241"/>
      <c r="AW498" s="241"/>
      <c r="AX498" s="241"/>
      <c r="AY498" s="241"/>
      <c r="AZ498" s="241"/>
      <c r="BA498" s="241"/>
      <c r="BB498" s="241"/>
      <c r="BC498" s="241"/>
      <c r="BD498" s="241"/>
      <c r="BE498" s="241"/>
      <c r="BF498" s="241"/>
      <c r="BG498" s="241"/>
    </row>
    <row r="499" spans="1:59"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613</v>
      </c>
      <c r="V499" s="241"/>
      <c r="W499" s="241"/>
      <c r="X499" s="241"/>
      <c r="Y499" s="241"/>
      <c r="Z499" s="241"/>
      <c r="AA499" s="241"/>
      <c r="AB499" s="241"/>
      <c r="AC499" s="241" t="s">
        <v>316</v>
      </c>
      <c r="AD499" s="241"/>
      <c r="AE499" s="241"/>
      <c r="AF499" s="241"/>
      <c r="AG499" s="241"/>
      <c r="AH499" s="241"/>
      <c r="AI499" s="241"/>
      <c r="AJ499" s="241"/>
      <c r="AK499" s="241"/>
      <c r="AL499" s="241"/>
      <c r="AM499" s="241"/>
      <c r="AN499" s="241"/>
      <c r="AO499" s="241"/>
      <c r="AP499" s="244"/>
      <c r="AQ499" s="241"/>
      <c r="AR499" s="241"/>
      <c r="AS499" s="241"/>
      <c r="AT499" s="244"/>
      <c r="AU499" s="241"/>
      <c r="AV499" s="241"/>
      <c r="AW499" s="241"/>
      <c r="AX499" s="241"/>
      <c r="AY499" s="241"/>
      <c r="AZ499" s="241"/>
      <c r="BA499" s="241"/>
      <c r="BB499" s="241"/>
      <c r="BC499" s="241"/>
      <c r="BD499" s="241"/>
      <c r="BE499" s="241"/>
      <c r="BF499" s="241"/>
      <c r="BG499" s="241"/>
    </row>
    <row r="500" spans="1:59"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614</v>
      </c>
      <c r="V500" s="241"/>
      <c r="W500" s="241"/>
      <c r="X500" s="241"/>
      <c r="Y500" s="241"/>
      <c r="Z500" s="241"/>
      <c r="AA500" s="241"/>
      <c r="AB500" s="241"/>
      <c r="AC500" s="241" t="s">
        <v>386</v>
      </c>
      <c r="AD500" s="241"/>
      <c r="AE500" s="241"/>
      <c r="AF500" s="241"/>
      <c r="AG500" s="241"/>
      <c r="AH500" s="241"/>
      <c r="AI500" s="241"/>
      <c r="AJ500" s="241"/>
      <c r="AK500" s="241"/>
      <c r="AL500" s="241"/>
      <c r="AM500" s="241"/>
      <c r="AN500" s="241"/>
      <c r="AO500" s="241"/>
      <c r="AP500" s="244"/>
      <c r="AQ500" s="241"/>
      <c r="AR500" s="241"/>
      <c r="AS500" s="241"/>
      <c r="AT500" s="244"/>
      <c r="AU500" s="241"/>
      <c r="AV500" s="241"/>
      <c r="AW500" s="241"/>
      <c r="AX500" s="241"/>
      <c r="AY500" s="241"/>
      <c r="AZ500" s="241"/>
      <c r="BA500" s="241"/>
      <c r="BB500" s="241"/>
      <c r="BC500" s="241"/>
      <c r="BD500" s="241"/>
      <c r="BE500" s="241"/>
      <c r="BF500" s="241"/>
      <c r="BG500" s="241"/>
    </row>
    <row r="501" spans="1:59"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615</v>
      </c>
      <c r="V501" s="241"/>
      <c r="W501" s="241"/>
      <c r="X501" s="241"/>
      <c r="Y501" s="241"/>
      <c r="Z501" s="241"/>
      <c r="AA501" s="241"/>
      <c r="AB501" s="241"/>
      <c r="AC501" s="241" t="s">
        <v>309</v>
      </c>
      <c r="AD501" s="241"/>
      <c r="AE501" s="241"/>
      <c r="AF501" s="241"/>
      <c r="AG501" s="241"/>
      <c r="AH501" s="241"/>
      <c r="AI501" s="241"/>
      <c r="AJ501" s="241"/>
      <c r="AK501" s="241"/>
      <c r="AL501" s="241"/>
      <c r="AM501" s="241"/>
      <c r="AN501" s="241"/>
      <c r="AO501" s="241"/>
      <c r="AP501" s="244"/>
      <c r="AQ501" s="241"/>
      <c r="AR501" s="241"/>
      <c r="AS501" s="241"/>
      <c r="AT501" s="244"/>
      <c r="AU501" s="241"/>
      <c r="AV501" s="241"/>
      <c r="AW501" s="241"/>
      <c r="AX501" s="241"/>
      <c r="AY501" s="241"/>
      <c r="AZ501" s="241"/>
      <c r="BA501" s="241"/>
      <c r="BB501" s="241"/>
      <c r="BC501" s="241"/>
      <c r="BD501" s="241"/>
      <c r="BE501" s="241"/>
      <c r="BF501" s="241"/>
      <c r="BG501" s="241"/>
    </row>
    <row r="502" spans="1:59"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270</v>
      </c>
      <c r="V502" s="241"/>
      <c r="W502" s="241"/>
      <c r="X502" s="241"/>
      <c r="Y502" s="241"/>
      <c r="Z502" s="241"/>
      <c r="AA502" s="241"/>
      <c r="AB502" s="241"/>
      <c r="AC502" s="241" t="s">
        <v>350</v>
      </c>
      <c r="AD502" s="241"/>
      <c r="AE502" s="241"/>
      <c r="AF502" s="241"/>
      <c r="AG502" s="241"/>
      <c r="AH502" s="241"/>
      <c r="AI502" s="241"/>
      <c r="AJ502" s="241"/>
      <c r="AK502" s="241"/>
      <c r="AL502" s="241"/>
      <c r="AM502" s="241"/>
      <c r="AN502" s="241"/>
      <c r="AO502" s="241"/>
      <c r="AP502" s="244"/>
      <c r="AQ502" s="241"/>
      <c r="AR502" s="241"/>
      <c r="AS502" s="241"/>
      <c r="AT502" s="244"/>
      <c r="AU502" s="241"/>
      <c r="AV502" s="241"/>
      <c r="AW502" s="241"/>
      <c r="AX502" s="241"/>
      <c r="AY502" s="241"/>
      <c r="AZ502" s="241"/>
      <c r="BA502" s="241"/>
      <c r="BB502" s="241"/>
      <c r="BC502" s="241"/>
      <c r="BD502" s="241"/>
      <c r="BE502" s="241"/>
      <c r="BF502" s="241"/>
      <c r="BG502" s="241"/>
    </row>
    <row r="503" spans="1:59"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616</v>
      </c>
      <c r="V503" s="241"/>
      <c r="W503" s="241"/>
      <c r="X503" s="241"/>
      <c r="Y503" s="241"/>
      <c r="Z503" s="241"/>
      <c r="AA503" s="241"/>
      <c r="AB503" s="241"/>
      <c r="AC503" s="241" t="s">
        <v>316</v>
      </c>
      <c r="AD503" s="241"/>
      <c r="AE503" s="241"/>
      <c r="AF503" s="241"/>
      <c r="AG503" s="241"/>
      <c r="AH503" s="241"/>
      <c r="AI503" s="241"/>
      <c r="AJ503" s="241"/>
      <c r="AK503" s="241"/>
      <c r="AL503" s="241"/>
      <c r="AM503" s="241"/>
      <c r="AN503" s="241"/>
      <c r="AO503" s="241"/>
      <c r="AP503" s="244"/>
      <c r="AQ503" s="241"/>
      <c r="AR503" s="241"/>
      <c r="AS503" s="241"/>
      <c r="AT503" s="244"/>
      <c r="AU503" s="241"/>
      <c r="AV503" s="241"/>
      <c r="AW503" s="241"/>
      <c r="AX503" s="241"/>
      <c r="AY503" s="241"/>
      <c r="AZ503" s="241"/>
      <c r="BA503" s="241"/>
      <c r="BB503" s="241"/>
      <c r="BC503" s="241"/>
      <c r="BD503" s="241"/>
      <c r="BE503" s="241"/>
      <c r="BF503" s="241"/>
      <c r="BG503" s="241"/>
    </row>
    <row r="504" spans="1:59"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617</v>
      </c>
      <c r="V504" s="241"/>
      <c r="W504" s="241"/>
      <c r="X504" s="241"/>
      <c r="Y504" s="241"/>
      <c r="Z504" s="241"/>
      <c r="AA504" s="241"/>
      <c r="AB504" s="241"/>
      <c r="AC504" s="241" t="s">
        <v>386</v>
      </c>
      <c r="AD504" s="241"/>
      <c r="AE504" s="241"/>
      <c r="AF504" s="241"/>
      <c r="AG504" s="241"/>
      <c r="AH504" s="241"/>
      <c r="AI504" s="241"/>
      <c r="AJ504" s="241"/>
      <c r="AK504" s="241"/>
      <c r="AL504" s="241"/>
      <c r="AM504" s="241"/>
      <c r="AN504" s="241"/>
      <c r="AO504" s="241"/>
      <c r="AP504" s="244"/>
      <c r="AQ504" s="241"/>
      <c r="AR504" s="241"/>
      <c r="AS504" s="241"/>
      <c r="AT504" s="244"/>
      <c r="AU504" s="241"/>
      <c r="AV504" s="241"/>
      <c r="AW504" s="241"/>
      <c r="AX504" s="241"/>
      <c r="AY504" s="241"/>
      <c r="AZ504" s="241"/>
      <c r="BA504" s="241"/>
      <c r="BB504" s="241"/>
      <c r="BC504" s="241"/>
      <c r="BD504" s="241"/>
      <c r="BE504" s="241"/>
      <c r="BF504" s="241"/>
      <c r="BG504" s="241"/>
    </row>
    <row r="505" spans="1:59"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618</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4"/>
      <c r="AQ505" s="241"/>
      <c r="AR505" s="241"/>
      <c r="AS505" s="241"/>
      <c r="AT505" s="244"/>
      <c r="AU505" s="241"/>
      <c r="AV505" s="241"/>
      <c r="AW505" s="241"/>
      <c r="AX505" s="241"/>
      <c r="AY505" s="241"/>
      <c r="AZ505" s="241"/>
      <c r="BA505" s="241"/>
      <c r="BB505" s="241"/>
      <c r="BC505" s="241"/>
      <c r="BD505" s="241"/>
      <c r="BE505" s="241"/>
      <c r="BF505" s="241"/>
      <c r="BG505" s="241"/>
    </row>
    <row r="506" spans="1:59"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619</v>
      </c>
      <c r="V506" s="241"/>
      <c r="W506" s="241"/>
      <c r="X506" s="241"/>
      <c r="Y506" s="241"/>
      <c r="Z506" s="241"/>
      <c r="AA506" s="241"/>
      <c r="AB506" s="241"/>
      <c r="AC506" s="241" t="s">
        <v>316</v>
      </c>
      <c r="AD506" s="241"/>
      <c r="AE506" s="241"/>
      <c r="AF506" s="241"/>
      <c r="AG506" s="241"/>
      <c r="AH506" s="241"/>
      <c r="AI506" s="241"/>
      <c r="AJ506" s="241"/>
      <c r="AK506" s="241"/>
      <c r="AL506" s="241"/>
      <c r="AM506" s="241"/>
      <c r="AN506" s="241"/>
      <c r="AO506" s="241"/>
      <c r="AP506" s="244"/>
      <c r="AQ506" s="241"/>
      <c r="AR506" s="241"/>
      <c r="AS506" s="241"/>
      <c r="AT506" s="244"/>
      <c r="AU506" s="241"/>
      <c r="AV506" s="241"/>
      <c r="AW506" s="241"/>
      <c r="AX506" s="241"/>
      <c r="AY506" s="241"/>
      <c r="AZ506" s="241"/>
      <c r="BA506" s="241"/>
      <c r="BB506" s="241"/>
      <c r="BC506" s="241"/>
      <c r="BD506" s="241"/>
      <c r="BE506" s="241"/>
      <c r="BF506" s="241"/>
      <c r="BG506" s="241"/>
    </row>
    <row r="507" spans="1:59"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620</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4"/>
      <c r="AQ507" s="241"/>
      <c r="AR507" s="241"/>
      <c r="AS507" s="241"/>
      <c r="AT507" s="244"/>
      <c r="AU507" s="241"/>
      <c r="AV507" s="241"/>
      <c r="AW507" s="241"/>
      <c r="AX507" s="241"/>
      <c r="AY507" s="241"/>
      <c r="AZ507" s="241"/>
      <c r="BA507" s="241"/>
      <c r="BB507" s="241"/>
      <c r="BC507" s="241"/>
      <c r="BD507" s="241"/>
      <c r="BE507" s="241"/>
      <c r="BF507" s="241"/>
      <c r="BG507" s="241"/>
    </row>
    <row r="508" spans="1:59"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621</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4"/>
      <c r="AQ508" s="241"/>
      <c r="AR508" s="241"/>
      <c r="AS508" s="241"/>
      <c r="AT508" s="244"/>
      <c r="AU508" s="241"/>
      <c r="AV508" s="241"/>
      <c r="AW508" s="241"/>
      <c r="AX508" s="241"/>
      <c r="AY508" s="241"/>
      <c r="AZ508" s="241"/>
      <c r="BA508" s="241"/>
      <c r="BB508" s="241"/>
      <c r="BC508" s="241"/>
      <c r="BD508" s="241"/>
      <c r="BE508" s="241"/>
      <c r="BF508" s="241"/>
      <c r="BG508" s="241"/>
    </row>
    <row r="509" spans="1:59"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622</v>
      </c>
      <c r="V509" s="241"/>
      <c r="W509" s="241"/>
      <c r="X509" s="241"/>
      <c r="Y509" s="241"/>
      <c r="Z509" s="241"/>
      <c r="AA509" s="241"/>
      <c r="AB509" s="241"/>
      <c r="AC509" s="241" t="s">
        <v>316</v>
      </c>
      <c r="AD509" s="241"/>
      <c r="AE509" s="241"/>
      <c r="AF509" s="241"/>
      <c r="AG509" s="241"/>
      <c r="AH509" s="241"/>
      <c r="AI509" s="241"/>
      <c r="AJ509" s="241"/>
      <c r="AK509" s="241"/>
      <c r="AL509" s="241"/>
      <c r="AM509" s="241"/>
      <c r="AN509" s="241"/>
      <c r="AO509" s="241"/>
      <c r="AP509" s="244"/>
      <c r="AQ509" s="241"/>
      <c r="AR509" s="241"/>
      <c r="AS509" s="241"/>
      <c r="AT509" s="244"/>
      <c r="AU509" s="241"/>
      <c r="AV509" s="241"/>
      <c r="AW509" s="241"/>
      <c r="AX509" s="241"/>
      <c r="AY509" s="241"/>
      <c r="AZ509" s="241"/>
      <c r="BA509" s="241"/>
      <c r="BB509" s="241"/>
      <c r="BC509" s="241"/>
      <c r="BD509" s="241"/>
      <c r="BE509" s="241"/>
      <c r="BF509" s="241"/>
      <c r="BG509" s="241"/>
    </row>
    <row r="510" spans="1:59"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623</v>
      </c>
      <c r="V510" s="241"/>
      <c r="W510" s="241"/>
      <c r="X510" s="241"/>
      <c r="Y510" s="241"/>
      <c r="Z510" s="241"/>
      <c r="AA510" s="241"/>
      <c r="AB510" s="241"/>
      <c r="AC510" s="241" t="s">
        <v>322</v>
      </c>
      <c r="AD510" s="241"/>
      <c r="AE510" s="241"/>
      <c r="AF510" s="241"/>
      <c r="AG510" s="241"/>
      <c r="AH510" s="241"/>
      <c r="AI510" s="241"/>
      <c r="AJ510" s="241"/>
      <c r="AK510" s="241"/>
      <c r="AL510" s="241"/>
      <c r="AM510" s="241"/>
      <c r="AN510" s="241"/>
      <c r="AO510" s="241"/>
      <c r="AP510" s="244"/>
      <c r="AQ510" s="241"/>
      <c r="AR510" s="241"/>
      <c r="AS510" s="241"/>
      <c r="AT510" s="244"/>
      <c r="AU510" s="241"/>
      <c r="AV510" s="241"/>
      <c r="AW510" s="241"/>
      <c r="AX510" s="241"/>
      <c r="AY510" s="241"/>
      <c r="AZ510" s="241"/>
      <c r="BA510" s="241"/>
      <c r="BB510" s="241"/>
      <c r="BC510" s="241"/>
      <c r="BD510" s="241"/>
      <c r="BE510" s="241"/>
      <c r="BF510" s="241"/>
      <c r="BG510" s="241"/>
    </row>
    <row r="511" spans="1:59"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624</v>
      </c>
      <c r="V511" s="241"/>
      <c r="W511" s="241"/>
      <c r="X511" s="241"/>
      <c r="Y511" s="241"/>
      <c r="Z511" s="241"/>
      <c r="AA511" s="241"/>
      <c r="AB511" s="241"/>
      <c r="AC511" s="241" t="s">
        <v>316</v>
      </c>
      <c r="AD511" s="241"/>
      <c r="AE511" s="241"/>
      <c r="AF511" s="241"/>
      <c r="AG511" s="241"/>
      <c r="AH511" s="241"/>
      <c r="AI511" s="241"/>
      <c r="AJ511" s="241"/>
      <c r="AK511" s="241"/>
      <c r="AL511" s="241"/>
      <c r="AM511" s="241"/>
      <c r="AN511" s="241"/>
      <c r="AO511" s="241"/>
      <c r="AP511" s="244"/>
      <c r="AQ511" s="241"/>
      <c r="AR511" s="241"/>
      <c r="AS511" s="241"/>
      <c r="AT511" s="244"/>
      <c r="AU511" s="241"/>
      <c r="AV511" s="241"/>
      <c r="AW511" s="241"/>
      <c r="AX511" s="241"/>
      <c r="AY511" s="241"/>
      <c r="AZ511" s="241"/>
      <c r="BA511" s="241"/>
      <c r="BB511" s="241"/>
      <c r="BC511" s="241"/>
      <c r="BD511" s="241"/>
      <c r="BE511" s="241"/>
      <c r="BF511" s="241"/>
      <c r="BG511" s="241"/>
    </row>
    <row r="512" spans="1:59"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625</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4"/>
      <c r="AQ512" s="241"/>
      <c r="AR512" s="241"/>
      <c r="AS512" s="241"/>
      <c r="AT512" s="244"/>
      <c r="AU512" s="241"/>
      <c r="AV512" s="241"/>
      <c r="AW512" s="241"/>
      <c r="AX512" s="241"/>
      <c r="AY512" s="241"/>
      <c r="AZ512" s="241"/>
      <c r="BA512" s="241"/>
      <c r="BB512" s="241"/>
      <c r="BC512" s="241"/>
      <c r="BD512" s="241"/>
      <c r="BE512" s="241"/>
      <c r="BF512" s="241"/>
      <c r="BG512" s="241"/>
    </row>
    <row r="513" spans="1:59"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626</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4"/>
      <c r="AQ513" s="241"/>
      <c r="AR513" s="241"/>
      <c r="AS513" s="241"/>
      <c r="AT513" s="244"/>
      <c r="AU513" s="241"/>
      <c r="AV513" s="241"/>
      <c r="AW513" s="241"/>
      <c r="AX513" s="241"/>
      <c r="AY513" s="241"/>
      <c r="AZ513" s="241"/>
      <c r="BA513" s="241"/>
      <c r="BB513" s="241"/>
      <c r="BC513" s="241"/>
      <c r="BD513" s="241"/>
      <c r="BE513" s="241"/>
      <c r="BF513" s="241"/>
      <c r="BG513" s="241"/>
    </row>
    <row r="514" spans="1:59"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627</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4"/>
      <c r="AQ514" s="241"/>
      <c r="AR514" s="241"/>
      <c r="AS514" s="241"/>
      <c r="AT514" s="244"/>
      <c r="AU514" s="241"/>
      <c r="AV514" s="241"/>
      <c r="AW514" s="241"/>
      <c r="AX514" s="241"/>
      <c r="AY514" s="241"/>
      <c r="AZ514" s="241"/>
      <c r="BA514" s="241"/>
      <c r="BB514" s="241"/>
      <c r="BC514" s="241"/>
      <c r="BD514" s="241"/>
      <c r="BE514" s="241"/>
      <c r="BF514" s="241"/>
      <c r="BG514" s="241"/>
    </row>
    <row r="515" spans="1:59"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628</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4"/>
      <c r="AQ515" s="241"/>
      <c r="AR515" s="241"/>
      <c r="AS515" s="241"/>
      <c r="AT515" s="244"/>
      <c r="AU515" s="241"/>
      <c r="AV515" s="241"/>
      <c r="AW515" s="241"/>
      <c r="AX515" s="241"/>
      <c r="AY515" s="241"/>
      <c r="AZ515" s="241"/>
      <c r="BA515" s="241"/>
      <c r="BB515" s="241"/>
      <c r="BC515" s="241"/>
      <c r="BD515" s="241"/>
      <c r="BE515" s="241"/>
      <c r="BF515" s="241"/>
      <c r="BG515" s="241"/>
    </row>
    <row r="516" spans="1:59"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629</v>
      </c>
      <c r="V516" s="241"/>
      <c r="W516" s="241"/>
      <c r="X516" s="241"/>
      <c r="Y516" s="241"/>
      <c r="Z516" s="241"/>
      <c r="AA516" s="241"/>
      <c r="AB516" s="241"/>
      <c r="AC516" s="241" t="s">
        <v>313</v>
      </c>
      <c r="AD516" s="241"/>
      <c r="AE516" s="241"/>
      <c r="AF516" s="241"/>
      <c r="AG516" s="241"/>
      <c r="AH516" s="241"/>
      <c r="AI516" s="241"/>
      <c r="AJ516" s="241"/>
      <c r="AK516" s="241"/>
      <c r="AL516" s="241"/>
      <c r="AM516" s="241"/>
      <c r="AN516" s="241"/>
      <c r="AO516" s="241"/>
      <c r="AP516" s="244"/>
      <c r="AQ516" s="241"/>
      <c r="AR516" s="241"/>
      <c r="AS516" s="241"/>
      <c r="AT516" s="244"/>
      <c r="AU516" s="241"/>
      <c r="AV516" s="241"/>
      <c r="AW516" s="241"/>
      <c r="AX516" s="241"/>
      <c r="AY516" s="241"/>
      <c r="AZ516" s="241"/>
      <c r="BA516" s="241"/>
      <c r="BB516" s="241"/>
      <c r="BC516" s="241"/>
      <c r="BD516" s="241"/>
      <c r="BE516" s="241"/>
      <c r="BF516" s="241"/>
      <c r="BG516" s="241"/>
    </row>
    <row r="517" spans="1:59"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630</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4"/>
      <c r="AQ517" s="241"/>
      <c r="AR517" s="241"/>
      <c r="AS517" s="241"/>
      <c r="AT517" s="244"/>
      <c r="AU517" s="241"/>
      <c r="AV517" s="241"/>
      <c r="AW517" s="241"/>
      <c r="AX517" s="241"/>
      <c r="AY517" s="241"/>
      <c r="AZ517" s="241"/>
      <c r="BA517" s="241"/>
      <c r="BB517" s="241"/>
      <c r="BC517" s="241"/>
      <c r="BD517" s="241"/>
      <c r="BE517" s="241"/>
      <c r="BF517" s="241"/>
      <c r="BG517" s="241"/>
    </row>
    <row r="518" spans="1:59"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631</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4"/>
      <c r="AQ518" s="241"/>
      <c r="AR518" s="241"/>
      <c r="AS518" s="241"/>
      <c r="AT518" s="244"/>
      <c r="AU518" s="241"/>
      <c r="AV518" s="241"/>
      <c r="AW518" s="241"/>
      <c r="AX518" s="241"/>
      <c r="AY518" s="241"/>
      <c r="AZ518" s="241"/>
      <c r="BA518" s="241"/>
      <c r="BB518" s="241"/>
      <c r="BC518" s="241"/>
      <c r="BD518" s="241"/>
      <c r="BE518" s="241"/>
      <c r="BF518" s="241"/>
      <c r="BG518" s="241"/>
    </row>
    <row r="519" spans="1:59"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632</v>
      </c>
      <c r="V519" s="241"/>
      <c r="W519" s="241"/>
      <c r="X519" s="241"/>
      <c r="Y519" s="241"/>
      <c r="Z519" s="241"/>
      <c r="AA519" s="241"/>
      <c r="AB519" s="241"/>
      <c r="AC519" s="241" t="s">
        <v>313</v>
      </c>
      <c r="AD519" s="241"/>
      <c r="AE519" s="241"/>
      <c r="AF519" s="241"/>
      <c r="AG519" s="241"/>
      <c r="AH519" s="241"/>
      <c r="AI519" s="241"/>
      <c r="AJ519" s="241"/>
      <c r="AK519" s="241"/>
      <c r="AL519" s="241"/>
      <c r="AM519" s="241"/>
      <c r="AN519" s="241"/>
      <c r="AO519" s="241"/>
      <c r="AP519" s="244"/>
      <c r="AQ519" s="241"/>
      <c r="AR519" s="241"/>
      <c r="AS519" s="241"/>
      <c r="AT519" s="244"/>
      <c r="AU519" s="241"/>
      <c r="AV519" s="241"/>
      <c r="AW519" s="241"/>
      <c r="AX519" s="241"/>
      <c r="AY519" s="241"/>
      <c r="AZ519" s="241"/>
      <c r="BA519" s="241"/>
      <c r="BB519" s="241"/>
      <c r="BC519" s="241"/>
      <c r="BD519" s="241"/>
      <c r="BE519" s="241"/>
      <c r="BF519" s="241"/>
      <c r="BG519" s="241"/>
    </row>
    <row r="520" spans="1:59"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633</v>
      </c>
      <c r="V520" s="241"/>
      <c r="W520" s="241"/>
      <c r="X520" s="241"/>
      <c r="Y520" s="241"/>
      <c r="Z520" s="241"/>
      <c r="AA520" s="241"/>
      <c r="AB520" s="241"/>
      <c r="AC520" s="241" t="s">
        <v>313</v>
      </c>
      <c r="AD520" s="241"/>
      <c r="AE520" s="241"/>
      <c r="AF520" s="241"/>
      <c r="AG520" s="241"/>
      <c r="AH520" s="241"/>
      <c r="AI520" s="241"/>
      <c r="AJ520" s="241"/>
      <c r="AK520" s="241"/>
      <c r="AL520" s="241"/>
      <c r="AM520" s="241"/>
      <c r="AN520" s="241"/>
      <c r="AO520" s="241"/>
      <c r="AP520" s="244"/>
      <c r="AQ520" s="241"/>
      <c r="AR520" s="241"/>
      <c r="AS520" s="241"/>
      <c r="AT520" s="244"/>
      <c r="AU520" s="241"/>
      <c r="AV520" s="241"/>
      <c r="AW520" s="241"/>
      <c r="AX520" s="241"/>
      <c r="AY520" s="241"/>
      <c r="AZ520" s="241"/>
      <c r="BA520" s="241"/>
      <c r="BB520" s="241"/>
      <c r="BC520" s="241"/>
      <c r="BD520" s="241"/>
      <c r="BE520" s="241"/>
      <c r="BF520" s="241"/>
      <c r="BG520" s="241"/>
    </row>
    <row r="521" spans="1:59"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634</v>
      </c>
      <c r="V521" s="241"/>
      <c r="W521" s="241"/>
      <c r="X521" s="241"/>
      <c r="Y521" s="241"/>
      <c r="Z521" s="241"/>
      <c r="AA521" s="241"/>
      <c r="AB521" s="241"/>
      <c r="AC521" s="241" t="s">
        <v>366</v>
      </c>
      <c r="AD521" s="241"/>
      <c r="AE521" s="241"/>
      <c r="AF521" s="241"/>
      <c r="AG521" s="241"/>
      <c r="AH521" s="241"/>
      <c r="AI521" s="241"/>
      <c r="AJ521" s="241"/>
      <c r="AK521" s="241"/>
      <c r="AL521" s="241"/>
      <c r="AM521" s="241"/>
      <c r="AN521" s="241"/>
      <c r="AO521" s="241"/>
      <c r="AP521" s="244"/>
      <c r="AQ521" s="241"/>
      <c r="AR521" s="241"/>
      <c r="AS521" s="241"/>
      <c r="AT521" s="244"/>
      <c r="AU521" s="241"/>
      <c r="AV521" s="241"/>
      <c r="AW521" s="241"/>
      <c r="AX521" s="241"/>
      <c r="AY521" s="241"/>
      <c r="AZ521" s="241"/>
      <c r="BA521" s="241"/>
      <c r="BB521" s="241"/>
      <c r="BC521" s="241"/>
      <c r="BD521" s="241"/>
      <c r="BE521" s="241"/>
      <c r="BF521" s="241"/>
      <c r="BG521" s="241"/>
    </row>
    <row r="522" spans="1:59"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635</v>
      </c>
      <c r="V522" s="241"/>
      <c r="W522" s="241"/>
      <c r="X522" s="241"/>
      <c r="Y522" s="241"/>
      <c r="Z522" s="241"/>
      <c r="AA522" s="241"/>
      <c r="AB522" s="241"/>
      <c r="AC522" s="241" t="s">
        <v>325</v>
      </c>
      <c r="AD522" s="241"/>
      <c r="AE522" s="241"/>
      <c r="AF522" s="241"/>
      <c r="AG522" s="241"/>
      <c r="AH522" s="241"/>
      <c r="AI522" s="241"/>
      <c r="AJ522" s="241"/>
      <c r="AK522" s="241"/>
      <c r="AL522" s="241"/>
      <c r="AM522" s="241"/>
      <c r="AN522" s="241"/>
      <c r="AO522" s="241"/>
      <c r="AP522" s="244"/>
      <c r="AQ522" s="241"/>
      <c r="AR522" s="241"/>
      <c r="AS522" s="241"/>
      <c r="AT522" s="244"/>
      <c r="AU522" s="241"/>
      <c r="AV522" s="241"/>
      <c r="AW522" s="241"/>
      <c r="AX522" s="241"/>
      <c r="AY522" s="241"/>
      <c r="AZ522" s="241"/>
      <c r="BA522" s="241"/>
      <c r="BB522" s="241"/>
      <c r="BC522" s="241"/>
      <c r="BD522" s="241"/>
      <c r="BE522" s="241"/>
      <c r="BF522" s="241"/>
      <c r="BG522" s="241"/>
    </row>
    <row r="523" spans="1:59"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636</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4"/>
      <c r="AQ523" s="241"/>
      <c r="AR523" s="241"/>
      <c r="AS523" s="241"/>
      <c r="AT523" s="244"/>
      <c r="AU523" s="241"/>
      <c r="AV523" s="241"/>
      <c r="AW523" s="241"/>
      <c r="AX523" s="241"/>
      <c r="AY523" s="241"/>
      <c r="AZ523" s="241"/>
      <c r="BA523" s="241"/>
      <c r="BB523" s="241"/>
      <c r="BC523" s="241"/>
      <c r="BD523" s="241"/>
      <c r="BE523" s="241"/>
      <c r="BF523" s="241"/>
      <c r="BG523" s="241"/>
    </row>
    <row r="524" spans="1:59"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637</v>
      </c>
      <c r="V524" s="241"/>
      <c r="W524" s="241"/>
      <c r="X524" s="241"/>
      <c r="Y524" s="241"/>
      <c r="Z524" s="241"/>
      <c r="AA524" s="241"/>
      <c r="AB524" s="241"/>
      <c r="AC524" s="241" t="s">
        <v>309</v>
      </c>
      <c r="AD524" s="241"/>
      <c r="AE524" s="241"/>
      <c r="AF524" s="241"/>
      <c r="AG524" s="241"/>
      <c r="AH524" s="241"/>
      <c r="AI524" s="241"/>
      <c r="AJ524" s="241"/>
      <c r="AK524" s="241"/>
      <c r="AL524" s="241"/>
      <c r="AM524" s="241"/>
      <c r="AN524" s="241"/>
      <c r="AO524" s="241"/>
      <c r="AP524" s="244"/>
      <c r="AQ524" s="241"/>
      <c r="AR524" s="241"/>
      <c r="AS524" s="241"/>
      <c r="AT524" s="244"/>
      <c r="AU524" s="241"/>
      <c r="AV524" s="241"/>
      <c r="AW524" s="241"/>
      <c r="AX524" s="241"/>
      <c r="AY524" s="241"/>
      <c r="AZ524" s="241"/>
      <c r="BA524" s="241"/>
      <c r="BB524" s="241"/>
      <c r="BC524" s="241"/>
      <c r="BD524" s="241"/>
      <c r="BE524" s="241"/>
      <c r="BF524" s="241"/>
      <c r="BG524" s="241"/>
    </row>
    <row r="525" spans="1:59"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638</v>
      </c>
      <c r="V525" s="241"/>
      <c r="W525" s="241"/>
      <c r="X525" s="241"/>
      <c r="Y525" s="241"/>
      <c r="Z525" s="241"/>
      <c r="AA525" s="241"/>
      <c r="AB525" s="241"/>
      <c r="AC525" s="241" t="s">
        <v>313</v>
      </c>
      <c r="AD525" s="241"/>
      <c r="AE525" s="241"/>
      <c r="AF525" s="241"/>
      <c r="AG525" s="241"/>
      <c r="AH525" s="241"/>
      <c r="AI525" s="241"/>
      <c r="AJ525" s="241"/>
      <c r="AK525" s="241"/>
      <c r="AL525" s="241"/>
      <c r="AM525" s="241"/>
      <c r="AN525" s="241"/>
      <c r="AO525" s="241"/>
      <c r="AP525" s="244"/>
      <c r="AQ525" s="241"/>
      <c r="AR525" s="241"/>
      <c r="AS525" s="241"/>
      <c r="AT525" s="244"/>
      <c r="AU525" s="241"/>
      <c r="AV525" s="241"/>
      <c r="AW525" s="241"/>
      <c r="AX525" s="241"/>
      <c r="AY525" s="241"/>
      <c r="AZ525" s="241"/>
      <c r="BA525" s="241"/>
      <c r="BB525" s="241"/>
      <c r="BC525" s="241"/>
      <c r="BD525" s="241"/>
      <c r="BE525" s="241"/>
      <c r="BF525" s="241"/>
      <c r="BG525" s="241"/>
    </row>
    <row r="526" spans="1:59"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639</v>
      </c>
      <c r="V526" s="241"/>
      <c r="W526" s="241"/>
      <c r="X526" s="241"/>
      <c r="Y526" s="241"/>
      <c r="Z526" s="241"/>
      <c r="AA526" s="241"/>
      <c r="AB526" s="241"/>
      <c r="AC526" s="241" t="s">
        <v>309</v>
      </c>
      <c r="AD526" s="241"/>
      <c r="AE526" s="241"/>
      <c r="AF526" s="241"/>
      <c r="AG526" s="241"/>
      <c r="AH526" s="241"/>
      <c r="AI526" s="241"/>
      <c r="AJ526" s="241"/>
      <c r="AK526" s="241"/>
      <c r="AL526" s="241"/>
      <c r="AM526" s="241"/>
      <c r="AN526" s="241"/>
      <c r="AO526" s="241"/>
      <c r="AP526" s="244"/>
      <c r="AQ526" s="241"/>
      <c r="AR526" s="241"/>
      <c r="AS526" s="241"/>
      <c r="AT526" s="244"/>
      <c r="AU526" s="241"/>
      <c r="AV526" s="241"/>
      <c r="AW526" s="241"/>
      <c r="AX526" s="241"/>
      <c r="AY526" s="241"/>
      <c r="AZ526" s="241"/>
      <c r="BA526" s="241"/>
      <c r="BB526" s="241"/>
      <c r="BC526" s="241"/>
      <c r="BD526" s="241"/>
      <c r="BE526" s="241"/>
      <c r="BF526" s="241"/>
      <c r="BG526" s="241"/>
    </row>
    <row r="527" spans="1:59"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640</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4"/>
      <c r="AQ527" s="241"/>
      <c r="AR527" s="241"/>
      <c r="AS527" s="241"/>
      <c r="AT527" s="244"/>
      <c r="AU527" s="241"/>
      <c r="AV527" s="241"/>
      <c r="AW527" s="241"/>
      <c r="AX527" s="241"/>
      <c r="AY527" s="241"/>
      <c r="AZ527" s="241"/>
      <c r="BA527" s="241"/>
      <c r="BB527" s="241"/>
      <c r="BC527" s="241"/>
      <c r="BD527" s="241"/>
      <c r="BE527" s="241"/>
      <c r="BF527" s="241"/>
      <c r="BG527" s="241"/>
    </row>
    <row r="528" spans="1:59"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641</v>
      </c>
      <c r="V528" s="241"/>
      <c r="W528" s="241"/>
      <c r="X528" s="241"/>
      <c r="Y528" s="241"/>
      <c r="Z528" s="241"/>
      <c r="AA528" s="241"/>
      <c r="AB528" s="241"/>
      <c r="AC528" s="241" t="s">
        <v>316</v>
      </c>
      <c r="AD528" s="241"/>
      <c r="AE528" s="241"/>
      <c r="AF528" s="241"/>
      <c r="AG528" s="241"/>
      <c r="AH528" s="241"/>
      <c r="AI528" s="241"/>
      <c r="AJ528" s="241"/>
      <c r="AK528" s="241"/>
      <c r="AL528" s="241"/>
      <c r="AM528" s="241"/>
      <c r="AN528" s="241"/>
      <c r="AO528" s="241"/>
      <c r="AP528" s="244"/>
      <c r="AQ528" s="241"/>
      <c r="AR528" s="241"/>
      <c r="AS528" s="241"/>
      <c r="AT528" s="244"/>
      <c r="AU528" s="241"/>
      <c r="AV528" s="241"/>
      <c r="AW528" s="241"/>
      <c r="AX528" s="241"/>
      <c r="AY528" s="241"/>
      <c r="AZ528" s="241"/>
      <c r="BA528" s="241"/>
      <c r="BB528" s="241"/>
      <c r="BC528" s="241"/>
      <c r="BD528" s="241"/>
      <c r="BE528" s="241"/>
      <c r="BF528" s="241"/>
      <c r="BG528" s="241"/>
    </row>
    <row r="529" spans="1:59"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642</v>
      </c>
      <c r="V529" s="241"/>
      <c r="W529" s="241"/>
      <c r="X529" s="241"/>
      <c r="Y529" s="241"/>
      <c r="Z529" s="241"/>
      <c r="AA529" s="241"/>
      <c r="AB529" s="241"/>
      <c r="AC529" s="241" t="s">
        <v>313</v>
      </c>
      <c r="AD529" s="241"/>
      <c r="AE529" s="241"/>
      <c r="AF529" s="241"/>
      <c r="AG529" s="241"/>
      <c r="AH529" s="241"/>
      <c r="AI529" s="241"/>
      <c r="AJ529" s="241"/>
      <c r="AK529" s="241"/>
      <c r="AL529" s="241"/>
      <c r="AM529" s="241"/>
      <c r="AN529" s="241"/>
      <c r="AO529" s="241"/>
      <c r="AP529" s="244"/>
      <c r="AQ529" s="241"/>
      <c r="AR529" s="241"/>
      <c r="AS529" s="241"/>
      <c r="AT529" s="244"/>
      <c r="AU529" s="241"/>
      <c r="AV529" s="241"/>
      <c r="AW529" s="241"/>
      <c r="AX529" s="241"/>
      <c r="AY529" s="241"/>
      <c r="AZ529" s="241"/>
      <c r="BA529" s="241"/>
      <c r="BB529" s="241"/>
      <c r="BC529" s="241"/>
      <c r="BD529" s="241"/>
      <c r="BE529" s="241"/>
      <c r="BF529" s="241"/>
      <c r="BG529" s="241"/>
    </row>
    <row r="530" spans="1:59"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643</v>
      </c>
      <c r="V530" s="241"/>
      <c r="W530" s="241"/>
      <c r="X530" s="241"/>
      <c r="Y530" s="241"/>
      <c r="Z530" s="241"/>
      <c r="AA530" s="241"/>
      <c r="AB530" s="241"/>
      <c r="AC530" s="241" t="s">
        <v>386</v>
      </c>
      <c r="AD530" s="241"/>
      <c r="AE530" s="241"/>
      <c r="AF530" s="241"/>
      <c r="AG530" s="241"/>
      <c r="AH530" s="241"/>
      <c r="AI530" s="241"/>
      <c r="AJ530" s="241"/>
      <c r="AK530" s="241"/>
      <c r="AL530" s="241"/>
      <c r="AM530" s="241"/>
      <c r="AN530" s="241"/>
      <c r="AO530" s="241"/>
      <c r="AP530" s="244"/>
      <c r="AQ530" s="241"/>
      <c r="AR530" s="241"/>
      <c r="AS530" s="241"/>
      <c r="AT530" s="244"/>
      <c r="AU530" s="241"/>
      <c r="AV530" s="241"/>
      <c r="AW530" s="241"/>
      <c r="AX530" s="241"/>
      <c r="AY530" s="241"/>
      <c r="AZ530" s="241"/>
      <c r="BA530" s="241"/>
      <c r="BB530" s="241"/>
      <c r="BC530" s="241"/>
      <c r="BD530" s="241"/>
      <c r="BE530" s="241"/>
      <c r="BF530" s="241"/>
      <c r="BG530" s="241"/>
    </row>
    <row r="531" spans="1:59"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644</v>
      </c>
      <c r="V531" s="241"/>
      <c r="W531" s="241"/>
      <c r="X531" s="241"/>
      <c r="Y531" s="241"/>
      <c r="Z531" s="241"/>
      <c r="AA531" s="241"/>
      <c r="AB531" s="241"/>
      <c r="AC531" s="241" t="s">
        <v>309</v>
      </c>
      <c r="AD531" s="241"/>
      <c r="AE531" s="241"/>
      <c r="AF531" s="241"/>
      <c r="AG531" s="241"/>
      <c r="AH531" s="241"/>
      <c r="AI531" s="241"/>
      <c r="AJ531" s="241"/>
      <c r="AK531" s="241"/>
      <c r="AL531" s="241"/>
      <c r="AM531" s="241"/>
      <c r="AN531" s="241"/>
      <c r="AO531" s="241"/>
      <c r="AP531" s="244"/>
      <c r="AQ531" s="241"/>
      <c r="AR531" s="241"/>
      <c r="AS531" s="241"/>
      <c r="AT531" s="244"/>
      <c r="AU531" s="241"/>
      <c r="AV531" s="241"/>
      <c r="AW531" s="241"/>
      <c r="AX531" s="241"/>
      <c r="AY531" s="241"/>
      <c r="AZ531" s="241"/>
      <c r="BA531" s="241"/>
      <c r="BB531" s="241"/>
      <c r="BC531" s="241"/>
      <c r="BD531" s="241"/>
      <c r="BE531" s="241"/>
      <c r="BF531" s="241"/>
      <c r="BG531" s="241"/>
    </row>
    <row r="532" spans="1:59"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645</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4"/>
      <c r="AQ532" s="241"/>
      <c r="AR532" s="241"/>
      <c r="AS532" s="241"/>
      <c r="AT532" s="244"/>
      <c r="AU532" s="241"/>
      <c r="AV532" s="241"/>
      <c r="AW532" s="241"/>
      <c r="AX532" s="241"/>
      <c r="AY532" s="241"/>
      <c r="AZ532" s="241"/>
      <c r="BA532" s="241"/>
      <c r="BB532" s="241"/>
      <c r="BC532" s="241"/>
      <c r="BD532" s="241"/>
      <c r="BE532" s="241"/>
      <c r="BF532" s="241"/>
      <c r="BG532" s="241"/>
    </row>
    <row r="533" spans="1:59"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646</v>
      </c>
      <c r="V533" s="241"/>
      <c r="W533" s="241"/>
      <c r="X533" s="241"/>
      <c r="Y533" s="241"/>
      <c r="Z533" s="241"/>
      <c r="AA533" s="241"/>
      <c r="AB533" s="241"/>
      <c r="AC533" s="241" t="s">
        <v>325</v>
      </c>
      <c r="AD533" s="241"/>
      <c r="AE533" s="241"/>
      <c r="AF533" s="241"/>
      <c r="AG533" s="241"/>
      <c r="AH533" s="241"/>
      <c r="AI533" s="241"/>
      <c r="AJ533" s="241"/>
      <c r="AK533" s="241"/>
      <c r="AL533" s="241"/>
      <c r="AM533" s="241"/>
      <c r="AN533" s="241"/>
      <c r="AO533" s="241"/>
      <c r="AP533" s="244"/>
      <c r="AQ533" s="241"/>
      <c r="AR533" s="241"/>
      <c r="AS533" s="241"/>
      <c r="AT533" s="244"/>
      <c r="AU533" s="241"/>
      <c r="AV533" s="241"/>
      <c r="AW533" s="241"/>
      <c r="AX533" s="241"/>
      <c r="AY533" s="241"/>
      <c r="AZ533" s="241"/>
      <c r="BA533" s="241"/>
      <c r="BB533" s="241"/>
      <c r="BC533" s="241"/>
      <c r="BD533" s="241"/>
      <c r="BE533" s="241"/>
      <c r="BF533" s="241"/>
      <c r="BG533" s="241"/>
    </row>
    <row r="534" spans="1:59"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647</v>
      </c>
      <c r="V534" s="241"/>
      <c r="W534" s="241"/>
      <c r="X534" s="241"/>
      <c r="Y534" s="241"/>
      <c r="Z534" s="241"/>
      <c r="AA534" s="241"/>
      <c r="AB534" s="241"/>
      <c r="AC534" s="241" t="s">
        <v>350</v>
      </c>
      <c r="AD534" s="241"/>
      <c r="AE534" s="241"/>
      <c r="AF534" s="241"/>
      <c r="AG534" s="241"/>
      <c r="AH534" s="241"/>
      <c r="AI534" s="241"/>
      <c r="AJ534" s="241"/>
      <c r="AK534" s="241"/>
      <c r="AL534" s="241"/>
      <c r="AM534" s="241"/>
      <c r="AN534" s="241"/>
      <c r="AO534" s="241"/>
      <c r="AP534" s="244"/>
      <c r="AQ534" s="241"/>
      <c r="AR534" s="241"/>
      <c r="AS534" s="241"/>
      <c r="AT534" s="244"/>
      <c r="AU534" s="241"/>
      <c r="AV534" s="241"/>
      <c r="AW534" s="241"/>
      <c r="AX534" s="241"/>
      <c r="AY534" s="241"/>
      <c r="AZ534" s="241"/>
      <c r="BA534" s="241"/>
      <c r="BB534" s="241"/>
      <c r="BC534" s="241"/>
      <c r="BD534" s="241"/>
      <c r="BE534" s="241"/>
      <c r="BF534" s="241"/>
      <c r="BG534" s="241"/>
    </row>
    <row r="535" spans="1:59"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648</v>
      </c>
      <c r="V535" s="241"/>
      <c r="W535" s="241"/>
      <c r="X535" s="241"/>
      <c r="Y535" s="241"/>
      <c r="Z535" s="241"/>
      <c r="AA535" s="241"/>
      <c r="AB535" s="241"/>
      <c r="AC535" s="241" t="s">
        <v>325</v>
      </c>
      <c r="AD535" s="241"/>
      <c r="AE535" s="241"/>
      <c r="AF535" s="241"/>
      <c r="AG535" s="241"/>
      <c r="AH535" s="241"/>
      <c r="AI535" s="241"/>
      <c r="AJ535" s="241"/>
      <c r="AK535" s="241"/>
      <c r="AL535" s="241"/>
      <c r="AM535" s="241"/>
      <c r="AN535" s="241"/>
      <c r="AO535" s="241"/>
      <c r="AP535" s="244"/>
      <c r="AQ535" s="241"/>
      <c r="AR535" s="241"/>
      <c r="AS535" s="241"/>
      <c r="AT535" s="244"/>
      <c r="AU535" s="241"/>
      <c r="AV535" s="241"/>
      <c r="AW535" s="241"/>
      <c r="AX535" s="241"/>
      <c r="AY535" s="241"/>
      <c r="AZ535" s="241"/>
      <c r="BA535" s="241"/>
      <c r="BB535" s="241"/>
      <c r="BC535" s="241"/>
      <c r="BD535" s="241"/>
      <c r="BE535" s="241"/>
      <c r="BF535" s="241"/>
      <c r="BG535" s="241"/>
    </row>
    <row r="536" spans="1:59"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649</v>
      </c>
      <c r="V536" s="241"/>
      <c r="W536" s="241"/>
      <c r="X536" s="241"/>
      <c r="Y536" s="241"/>
      <c r="Z536" s="241"/>
      <c r="AA536" s="241"/>
      <c r="AB536" s="241"/>
      <c r="AC536" s="241" t="s">
        <v>325</v>
      </c>
      <c r="AD536" s="241"/>
      <c r="AE536" s="241"/>
      <c r="AF536" s="241"/>
      <c r="AG536" s="241"/>
      <c r="AH536" s="241"/>
      <c r="AI536" s="241"/>
      <c r="AJ536" s="241"/>
      <c r="AK536" s="241"/>
      <c r="AL536" s="241"/>
      <c r="AM536" s="241"/>
      <c r="AN536" s="241"/>
      <c r="AO536" s="241"/>
      <c r="AP536" s="244"/>
      <c r="AQ536" s="241"/>
      <c r="AR536" s="241"/>
      <c r="AS536" s="241"/>
      <c r="AT536" s="244"/>
      <c r="AU536" s="241"/>
      <c r="AV536" s="241"/>
      <c r="AW536" s="241"/>
      <c r="AX536" s="241"/>
      <c r="AY536" s="241"/>
      <c r="AZ536" s="241"/>
      <c r="BA536" s="241"/>
      <c r="BB536" s="241"/>
      <c r="BC536" s="241"/>
      <c r="BD536" s="241"/>
      <c r="BE536" s="241"/>
      <c r="BF536" s="241"/>
      <c r="BG536" s="241"/>
    </row>
    <row r="537" spans="1:59"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650</v>
      </c>
      <c r="V537" s="241"/>
      <c r="W537" s="241"/>
      <c r="X537" s="241"/>
      <c r="Y537" s="241"/>
      <c r="Z537" s="241"/>
      <c r="AA537" s="241"/>
      <c r="AB537" s="241"/>
      <c r="AC537" s="241" t="s">
        <v>386</v>
      </c>
      <c r="AD537" s="241"/>
      <c r="AE537" s="241"/>
      <c r="AF537" s="241"/>
      <c r="AG537" s="241"/>
      <c r="AH537" s="241"/>
      <c r="AI537" s="241"/>
      <c r="AJ537" s="241"/>
      <c r="AK537" s="241"/>
      <c r="AL537" s="241"/>
      <c r="AM537" s="241"/>
      <c r="AN537" s="241"/>
      <c r="AO537" s="241"/>
      <c r="AP537" s="244"/>
      <c r="AQ537" s="241"/>
      <c r="AR537" s="241"/>
      <c r="AS537" s="241"/>
      <c r="AT537" s="244"/>
      <c r="AU537" s="241"/>
      <c r="AV537" s="241"/>
      <c r="AW537" s="241"/>
      <c r="AX537" s="241"/>
      <c r="AY537" s="241"/>
      <c r="AZ537" s="241"/>
      <c r="BA537" s="241"/>
      <c r="BB537" s="241"/>
      <c r="BC537" s="241"/>
      <c r="BD537" s="241"/>
      <c r="BE537" s="241"/>
      <c r="BF537" s="241"/>
      <c r="BG537" s="241"/>
    </row>
    <row r="538" spans="1:59"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651</v>
      </c>
      <c r="V538" s="241"/>
      <c r="W538" s="241"/>
      <c r="X538" s="241"/>
      <c r="Y538" s="241"/>
      <c r="Z538" s="241"/>
      <c r="AA538" s="241"/>
      <c r="AB538" s="241"/>
      <c r="AC538" s="241" t="s">
        <v>350</v>
      </c>
      <c r="AD538" s="241"/>
      <c r="AE538" s="241"/>
      <c r="AF538" s="241"/>
      <c r="AG538" s="241"/>
      <c r="AH538" s="241"/>
      <c r="AI538" s="241"/>
      <c r="AJ538" s="241"/>
      <c r="AK538" s="241"/>
      <c r="AL538" s="241"/>
      <c r="AM538" s="241"/>
      <c r="AN538" s="241"/>
      <c r="AO538" s="241"/>
      <c r="AP538" s="244"/>
      <c r="AQ538" s="241"/>
      <c r="AR538" s="241"/>
      <c r="AS538" s="241"/>
      <c r="AT538" s="244"/>
      <c r="AU538" s="241"/>
      <c r="AV538" s="241"/>
      <c r="AW538" s="241"/>
      <c r="AX538" s="241"/>
      <c r="AY538" s="241"/>
      <c r="AZ538" s="241"/>
      <c r="BA538" s="241"/>
      <c r="BB538" s="241"/>
      <c r="BC538" s="241"/>
      <c r="BD538" s="241"/>
      <c r="BE538" s="241"/>
      <c r="BF538" s="241"/>
      <c r="BG538" s="241"/>
    </row>
    <row r="539" spans="1:59"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652</v>
      </c>
      <c r="V539" s="241"/>
      <c r="W539" s="241"/>
      <c r="X539" s="241"/>
      <c r="Y539" s="241"/>
      <c r="Z539" s="241"/>
      <c r="AA539" s="241"/>
      <c r="AB539" s="241"/>
      <c r="AC539" s="241" t="s">
        <v>311</v>
      </c>
      <c r="AD539" s="241"/>
      <c r="AE539" s="241"/>
      <c r="AF539" s="241"/>
      <c r="AG539" s="241"/>
      <c r="AH539" s="241"/>
      <c r="AI539" s="241"/>
      <c r="AJ539" s="241"/>
      <c r="AK539" s="241"/>
      <c r="AL539" s="241"/>
      <c r="AM539" s="241"/>
      <c r="AN539" s="241"/>
      <c r="AO539" s="241"/>
      <c r="AP539" s="244"/>
      <c r="AQ539" s="241"/>
      <c r="AR539" s="241"/>
      <c r="AS539" s="241"/>
      <c r="AT539" s="244"/>
      <c r="AU539" s="241"/>
      <c r="AV539" s="241"/>
      <c r="AW539" s="241"/>
      <c r="AX539" s="241"/>
      <c r="AY539" s="241"/>
      <c r="AZ539" s="241"/>
      <c r="BA539" s="241"/>
      <c r="BB539" s="241"/>
      <c r="BC539" s="241"/>
      <c r="BD539" s="241"/>
      <c r="BE539" s="241"/>
      <c r="BF539" s="241"/>
      <c r="BG539" s="241"/>
    </row>
    <row r="540" spans="1:59"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653</v>
      </c>
      <c r="V540" s="241"/>
      <c r="W540" s="241"/>
      <c r="X540" s="241"/>
      <c r="Y540" s="241"/>
      <c r="Z540" s="241"/>
      <c r="AA540" s="241"/>
      <c r="AB540" s="241"/>
      <c r="AC540" s="241" t="s">
        <v>311</v>
      </c>
      <c r="AD540" s="241"/>
      <c r="AE540" s="241"/>
      <c r="AF540" s="241"/>
      <c r="AG540" s="241"/>
      <c r="AH540" s="241"/>
      <c r="AI540" s="241"/>
      <c r="AJ540" s="241"/>
      <c r="AK540" s="241"/>
      <c r="AL540" s="241"/>
      <c r="AM540" s="241"/>
      <c r="AN540" s="241"/>
      <c r="AO540" s="241"/>
      <c r="AP540" s="244"/>
      <c r="AQ540" s="241"/>
      <c r="AR540" s="241"/>
      <c r="AS540" s="241"/>
      <c r="AT540" s="244"/>
      <c r="AU540" s="241"/>
      <c r="AV540" s="241"/>
      <c r="AW540" s="241"/>
      <c r="AX540" s="241"/>
      <c r="AY540" s="241"/>
      <c r="AZ540" s="241"/>
      <c r="BA540" s="241"/>
      <c r="BB540" s="241"/>
      <c r="BC540" s="241"/>
      <c r="BD540" s="241"/>
      <c r="BE540" s="241"/>
      <c r="BF540" s="241"/>
      <c r="BG540" s="241"/>
    </row>
    <row r="541" spans="1:59"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654</v>
      </c>
      <c r="V541" s="241"/>
      <c r="W541" s="241"/>
      <c r="X541" s="241"/>
      <c r="Y541" s="241"/>
      <c r="Z541" s="241"/>
      <c r="AA541" s="241"/>
      <c r="AB541" s="241"/>
      <c r="AC541" s="241" t="s">
        <v>325</v>
      </c>
      <c r="AD541" s="241"/>
      <c r="AE541" s="241"/>
      <c r="AF541" s="241"/>
      <c r="AG541" s="241"/>
      <c r="AH541" s="241"/>
      <c r="AI541" s="241"/>
      <c r="AJ541" s="241"/>
      <c r="AK541" s="241"/>
      <c r="AL541" s="241"/>
      <c r="AM541" s="241"/>
      <c r="AN541" s="241"/>
      <c r="AO541" s="241"/>
      <c r="AP541" s="244"/>
      <c r="AQ541" s="241"/>
      <c r="AR541" s="241"/>
      <c r="AS541" s="241"/>
      <c r="AT541" s="244"/>
      <c r="AU541" s="241"/>
      <c r="AV541" s="241"/>
      <c r="AW541" s="241"/>
      <c r="AX541" s="241"/>
      <c r="AY541" s="241"/>
      <c r="AZ541" s="241"/>
      <c r="BA541" s="241"/>
      <c r="BB541" s="241"/>
      <c r="BC541" s="241"/>
      <c r="BD541" s="241"/>
      <c r="BE541" s="241"/>
      <c r="BF541" s="241"/>
      <c r="BG541" s="241"/>
    </row>
    <row r="542" spans="1:59"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655</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4"/>
      <c r="AQ542" s="241"/>
      <c r="AR542" s="241"/>
      <c r="AS542" s="241"/>
      <c r="AT542" s="244"/>
      <c r="AU542" s="241"/>
      <c r="AV542" s="241"/>
      <c r="AW542" s="241"/>
      <c r="AX542" s="241"/>
      <c r="AY542" s="241"/>
      <c r="AZ542" s="241"/>
      <c r="BA542" s="241"/>
      <c r="BB542" s="241"/>
      <c r="BC542" s="241"/>
      <c r="BD542" s="241"/>
      <c r="BE542" s="241"/>
      <c r="BF542" s="241"/>
      <c r="BG542" s="241"/>
    </row>
    <row r="543" spans="1:59"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656</v>
      </c>
      <c r="V543" s="241"/>
      <c r="W543" s="241"/>
      <c r="X543" s="241"/>
      <c r="Y543" s="241"/>
      <c r="Z543" s="241"/>
      <c r="AA543" s="241"/>
      <c r="AB543" s="241"/>
      <c r="AC543" s="241" t="s">
        <v>316</v>
      </c>
      <c r="AD543" s="241"/>
      <c r="AE543" s="241"/>
      <c r="AF543" s="241"/>
      <c r="AG543" s="241"/>
      <c r="AH543" s="241"/>
      <c r="AI543" s="241"/>
      <c r="AJ543" s="241"/>
      <c r="AK543" s="241"/>
      <c r="AL543" s="241"/>
      <c r="AM543" s="241"/>
      <c r="AN543" s="241"/>
      <c r="AO543" s="241"/>
      <c r="AP543" s="244"/>
      <c r="AQ543" s="241"/>
      <c r="AR543" s="241"/>
      <c r="AS543" s="241"/>
      <c r="AT543" s="244"/>
      <c r="AU543" s="241"/>
      <c r="AV543" s="241"/>
      <c r="AW543" s="241"/>
      <c r="AX543" s="241"/>
      <c r="AY543" s="241"/>
      <c r="AZ543" s="241"/>
      <c r="BA543" s="241"/>
      <c r="BB543" s="241"/>
      <c r="BC543" s="241"/>
      <c r="BD543" s="241"/>
      <c r="BE543" s="241"/>
      <c r="BF543" s="241"/>
      <c r="BG543" s="241"/>
    </row>
    <row r="544" spans="1:59"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657</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4"/>
      <c r="AQ544" s="241"/>
      <c r="AR544" s="241"/>
      <c r="AS544" s="241"/>
      <c r="AT544" s="244"/>
      <c r="AU544" s="241"/>
      <c r="AV544" s="241"/>
      <c r="AW544" s="241"/>
      <c r="AX544" s="241"/>
      <c r="AY544" s="241"/>
      <c r="AZ544" s="241"/>
      <c r="BA544" s="241"/>
      <c r="BB544" s="241"/>
      <c r="BC544" s="241"/>
      <c r="BD544" s="241"/>
      <c r="BE544" s="241"/>
      <c r="BF544" s="241"/>
      <c r="BG544" s="241"/>
    </row>
    <row r="545" spans="1:59"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658</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4"/>
      <c r="AQ545" s="241"/>
      <c r="AR545" s="241"/>
      <c r="AS545" s="241"/>
      <c r="AT545" s="244"/>
      <c r="AU545" s="241"/>
      <c r="AV545" s="241"/>
      <c r="AW545" s="241"/>
      <c r="AX545" s="241"/>
      <c r="AY545" s="241"/>
      <c r="AZ545" s="241"/>
      <c r="BA545" s="241"/>
      <c r="BB545" s="241"/>
      <c r="BC545" s="241"/>
      <c r="BD545" s="241"/>
      <c r="BE545" s="241"/>
      <c r="BF545" s="241"/>
      <c r="BG545" s="241"/>
    </row>
    <row r="546" spans="1:59"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659</v>
      </c>
      <c r="V546" s="241"/>
      <c r="W546" s="241"/>
      <c r="X546" s="241"/>
      <c r="Y546" s="241"/>
      <c r="Z546" s="241"/>
      <c r="AA546" s="241"/>
      <c r="AB546" s="241"/>
      <c r="AC546" s="241" t="s">
        <v>309</v>
      </c>
      <c r="AD546" s="241"/>
      <c r="AE546" s="241"/>
      <c r="AF546" s="241"/>
      <c r="AG546" s="241"/>
      <c r="AH546" s="241"/>
      <c r="AI546" s="241"/>
      <c r="AJ546" s="241"/>
      <c r="AK546" s="241"/>
      <c r="AL546" s="241"/>
      <c r="AM546" s="241"/>
      <c r="AN546" s="241"/>
      <c r="AO546" s="241"/>
      <c r="AP546" s="244"/>
      <c r="AQ546" s="241"/>
      <c r="AR546" s="241"/>
      <c r="AS546" s="241"/>
      <c r="AT546" s="244"/>
      <c r="AU546" s="241"/>
      <c r="AV546" s="241"/>
      <c r="AW546" s="241"/>
      <c r="AX546" s="241"/>
      <c r="AY546" s="241"/>
      <c r="AZ546" s="241"/>
      <c r="BA546" s="241"/>
      <c r="BB546" s="241"/>
      <c r="BC546" s="241"/>
      <c r="BD546" s="241"/>
      <c r="BE546" s="241"/>
      <c r="BF546" s="241"/>
      <c r="BG546" s="241"/>
    </row>
    <row r="547" spans="1:59"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660</v>
      </c>
      <c r="V547" s="241"/>
      <c r="W547" s="241"/>
      <c r="X547" s="241"/>
      <c r="Y547" s="241"/>
      <c r="Z547" s="241"/>
      <c r="AA547" s="241"/>
      <c r="AB547" s="241"/>
      <c r="AC547" s="241" t="s">
        <v>325</v>
      </c>
      <c r="AD547" s="241"/>
      <c r="AE547" s="241"/>
      <c r="AF547" s="241"/>
      <c r="AG547" s="241"/>
      <c r="AH547" s="241"/>
      <c r="AI547" s="241"/>
      <c r="AJ547" s="241"/>
      <c r="AK547" s="241"/>
      <c r="AL547" s="241"/>
      <c r="AM547" s="241"/>
      <c r="AN547" s="241"/>
      <c r="AO547" s="241"/>
      <c r="AP547" s="244"/>
      <c r="AQ547" s="241"/>
      <c r="AR547" s="241"/>
      <c r="AS547" s="241"/>
      <c r="AT547" s="244"/>
      <c r="AU547" s="241"/>
      <c r="AV547" s="241"/>
      <c r="AW547" s="241"/>
      <c r="AX547" s="241"/>
      <c r="AY547" s="241"/>
      <c r="AZ547" s="241"/>
      <c r="BA547" s="241"/>
      <c r="BB547" s="241"/>
      <c r="BC547" s="241"/>
      <c r="BD547" s="241"/>
      <c r="BE547" s="241"/>
      <c r="BF547" s="241"/>
      <c r="BG547" s="241"/>
    </row>
    <row r="548" spans="1:59"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661</v>
      </c>
      <c r="V548" s="241"/>
      <c r="W548" s="241"/>
      <c r="X548" s="241"/>
      <c r="Y548" s="241"/>
      <c r="Z548" s="241"/>
      <c r="AA548" s="241"/>
      <c r="AB548" s="241"/>
      <c r="AC548" s="241" t="s">
        <v>316</v>
      </c>
      <c r="AD548" s="241"/>
      <c r="AE548" s="241"/>
      <c r="AF548" s="241"/>
      <c r="AG548" s="241"/>
      <c r="AH548" s="241"/>
      <c r="AI548" s="241"/>
      <c r="AJ548" s="241"/>
      <c r="AK548" s="241"/>
      <c r="AL548" s="241"/>
      <c r="AM548" s="241"/>
      <c r="AN548" s="241"/>
      <c r="AO548" s="241"/>
      <c r="AP548" s="244"/>
      <c r="AQ548" s="241"/>
      <c r="AR548" s="241"/>
      <c r="AS548" s="241"/>
      <c r="AT548" s="244"/>
      <c r="AU548" s="241"/>
      <c r="AV548" s="241"/>
      <c r="AW548" s="241"/>
      <c r="AX548" s="241"/>
      <c r="AY548" s="241"/>
      <c r="AZ548" s="241"/>
      <c r="BA548" s="241"/>
      <c r="BB548" s="241"/>
      <c r="BC548" s="241"/>
      <c r="BD548" s="241"/>
      <c r="BE548" s="241"/>
      <c r="BF548" s="241"/>
      <c r="BG548" s="241"/>
    </row>
    <row r="549" spans="1:59"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662</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4"/>
      <c r="AQ549" s="241"/>
      <c r="AR549" s="241"/>
      <c r="AS549" s="241"/>
      <c r="AT549" s="244"/>
      <c r="AU549" s="241"/>
      <c r="AV549" s="241"/>
      <c r="AW549" s="241"/>
      <c r="AX549" s="241"/>
      <c r="AY549" s="241"/>
      <c r="AZ549" s="241"/>
      <c r="BA549" s="241"/>
      <c r="BB549" s="241"/>
      <c r="BC549" s="241"/>
      <c r="BD549" s="241"/>
      <c r="BE549" s="241"/>
      <c r="BF549" s="241"/>
      <c r="BG549" s="241"/>
    </row>
    <row r="550" spans="1:59"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663</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4"/>
      <c r="AQ550" s="241"/>
      <c r="AR550" s="241"/>
      <c r="AS550" s="241"/>
      <c r="AT550" s="244"/>
      <c r="AU550" s="241"/>
      <c r="AV550" s="241"/>
      <c r="AW550" s="241"/>
      <c r="AX550" s="241"/>
      <c r="AY550" s="241"/>
      <c r="AZ550" s="241"/>
      <c r="BA550" s="241"/>
      <c r="BB550" s="241"/>
      <c r="BC550" s="241"/>
      <c r="BD550" s="241"/>
      <c r="BE550" s="241"/>
      <c r="BF550" s="241"/>
      <c r="BG550" s="241"/>
    </row>
    <row r="551" spans="1:59"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664</v>
      </c>
      <c r="V551" s="241"/>
      <c r="W551" s="241"/>
      <c r="X551" s="241"/>
      <c r="Y551" s="241"/>
      <c r="Z551" s="241"/>
      <c r="AA551" s="241"/>
      <c r="AB551" s="241"/>
      <c r="AC551" s="241" t="s">
        <v>316</v>
      </c>
      <c r="AD551" s="241"/>
      <c r="AE551" s="241"/>
      <c r="AF551" s="241"/>
      <c r="AG551" s="241"/>
      <c r="AH551" s="241"/>
      <c r="AI551" s="241"/>
      <c r="AJ551" s="241"/>
      <c r="AK551" s="241"/>
      <c r="AL551" s="241"/>
      <c r="AM551" s="241"/>
      <c r="AN551" s="241"/>
      <c r="AO551" s="241"/>
      <c r="AP551" s="244"/>
      <c r="AQ551" s="241"/>
      <c r="AR551" s="241"/>
      <c r="AS551" s="241"/>
      <c r="AT551" s="244"/>
      <c r="AU551" s="241"/>
      <c r="AV551" s="241"/>
      <c r="AW551" s="241"/>
      <c r="AX551" s="241"/>
      <c r="AY551" s="241"/>
      <c r="AZ551" s="241"/>
      <c r="BA551" s="241"/>
      <c r="BB551" s="241"/>
      <c r="BC551" s="241"/>
      <c r="BD551" s="241"/>
      <c r="BE551" s="241"/>
      <c r="BF551" s="241"/>
      <c r="BG551" s="241"/>
    </row>
    <row r="552" spans="1:59"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665</v>
      </c>
      <c r="V552" s="241"/>
      <c r="W552" s="241"/>
      <c r="X552" s="241"/>
      <c r="Y552" s="241"/>
      <c r="Z552" s="241"/>
      <c r="AA552" s="241"/>
      <c r="AB552" s="241"/>
      <c r="AC552" s="241" t="s">
        <v>316</v>
      </c>
      <c r="AD552" s="241"/>
      <c r="AE552" s="241"/>
      <c r="AF552" s="241"/>
      <c r="AG552" s="241"/>
      <c r="AH552" s="241"/>
      <c r="AI552" s="241"/>
      <c r="AJ552" s="241"/>
      <c r="AK552" s="241"/>
      <c r="AL552" s="241"/>
      <c r="AM552" s="241"/>
      <c r="AN552" s="241"/>
      <c r="AO552" s="241"/>
      <c r="AP552" s="244"/>
      <c r="AQ552" s="241"/>
      <c r="AR552" s="241"/>
      <c r="AS552" s="241"/>
      <c r="AT552" s="244"/>
      <c r="AU552" s="241"/>
      <c r="AV552" s="241"/>
      <c r="AW552" s="241"/>
      <c r="AX552" s="241"/>
      <c r="AY552" s="241"/>
      <c r="AZ552" s="241"/>
      <c r="BA552" s="241"/>
      <c r="BB552" s="241"/>
      <c r="BC552" s="241"/>
      <c r="BD552" s="241"/>
      <c r="BE552" s="241"/>
      <c r="BF552" s="241"/>
      <c r="BG552" s="241"/>
    </row>
    <row r="553" spans="1:59"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666</v>
      </c>
      <c r="V553" s="241"/>
      <c r="W553" s="241"/>
      <c r="X553" s="241"/>
      <c r="Y553" s="241"/>
      <c r="Z553" s="241"/>
      <c r="AA553" s="241"/>
      <c r="AB553" s="241"/>
      <c r="AC553" s="241" t="s">
        <v>316</v>
      </c>
      <c r="AD553" s="241"/>
      <c r="AE553" s="241"/>
      <c r="AF553" s="241"/>
      <c r="AG553" s="241"/>
      <c r="AH553" s="241"/>
      <c r="AI553" s="241"/>
      <c r="AJ553" s="241"/>
      <c r="AK553" s="241"/>
      <c r="AL553" s="241"/>
      <c r="AM553" s="241"/>
      <c r="AN553" s="241"/>
      <c r="AO553" s="241"/>
      <c r="AP553" s="244"/>
      <c r="AQ553" s="241"/>
      <c r="AR553" s="241"/>
      <c r="AS553" s="241"/>
      <c r="AT553" s="244"/>
      <c r="AU553" s="241"/>
      <c r="AV553" s="241"/>
      <c r="AW553" s="241"/>
      <c r="AX553" s="241"/>
      <c r="AY553" s="241"/>
      <c r="AZ553" s="241"/>
      <c r="BA553" s="241"/>
      <c r="BB553" s="241"/>
      <c r="BC553" s="241"/>
      <c r="BD553" s="241"/>
      <c r="BE553" s="241"/>
      <c r="BF553" s="241"/>
      <c r="BG553" s="241"/>
    </row>
    <row r="554" spans="1:59"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667</v>
      </c>
      <c r="V554" s="241"/>
      <c r="W554" s="241"/>
      <c r="X554" s="241"/>
      <c r="Y554" s="241"/>
      <c r="Z554" s="241"/>
      <c r="AA554" s="241"/>
      <c r="AB554" s="241"/>
      <c r="AC554" s="241" t="s">
        <v>309</v>
      </c>
      <c r="AD554" s="241"/>
      <c r="AE554" s="241"/>
      <c r="AF554" s="241"/>
      <c r="AG554" s="241"/>
      <c r="AH554" s="241"/>
      <c r="AI554" s="241"/>
      <c r="AJ554" s="241"/>
      <c r="AK554" s="241"/>
      <c r="AL554" s="241"/>
      <c r="AM554" s="241"/>
      <c r="AN554" s="241"/>
      <c r="AO554" s="241"/>
      <c r="AP554" s="244"/>
      <c r="AQ554" s="241"/>
      <c r="AR554" s="241"/>
      <c r="AS554" s="241"/>
      <c r="AT554" s="244"/>
      <c r="AU554" s="241"/>
      <c r="AV554" s="241"/>
      <c r="AW554" s="241"/>
      <c r="AX554" s="241"/>
      <c r="AY554" s="241"/>
      <c r="AZ554" s="241"/>
      <c r="BA554" s="241"/>
      <c r="BB554" s="241"/>
      <c r="BC554" s="241"/>
      <c r="BD554" s="241"/>
      <c r="BE554" s="241"/>
      <c r="BF554" s="241"/>
      <c r="BG554" s="241"/>
    </row>
    <row r="555" spans="1:59"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668</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4"/>
      <c r="AQ555" s="241"/>
      <c r="AR555" s="241"/>
      <c r="AS555" s="241"/>
      <c r="AT555" s="244"/>
      <c r="AU555" s="241"/>
      <c r="AV555" s="241"/>
      <c r="AW555" s="241"/>
      <c r="AX555" s="241"/>
      <c r="AY555" s="241"/>
      <c r="AZ555" s="241"/>
      <c r="BA555" s="241"/>
      <c r="BB555" s="241"/>
      <c r="BC555" s="241"/>
      <c r="BD555" s="241"/>
      <c r="BE555" s="241"/>
      <c r="BF555" s="241"/>
      <c r="BG555" s="241"/>
    </row>
    <row r="556" spans="1:59"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669</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4"/>
      <c r="AQ556" s="241"/>
      <c r="AR556" s="241"/>
      <c r="AS556" s="241"/>
      <c r="AT556" s="244"/>
      <c r="AU556" s="241"/>
      <c r="AV556" s="241"/>
      <c r="AW556" s="241"/>
      <c r="AX556" s="241"/>
      <c r="AY556" s="241"/>
      <c r="AZ556" s="241"/>
      <c r="BA556" s="241"/>
      <c r="BB556" s="241"/>
      <c r="BC556" s="241"/>
      <c r="BD556" s="241"/>
      <c r="BE556" s="241"/>
      <c r="BF556" s="241"/>
      <c r="BG556" s="241"/>
    </row>
    <row r="557" spans="1:59"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274</v>
      </c>
      <c r="V557" s="241"/>
      <c r="W557" s="241"/>
      <c r="X557" s="241"/>
      <c r="Y557" s="241"/>
      <c r="Z557" s="241"/>
      <c r="AA557" s="241"/>
      <c r="AB557" s="241"/>
      <c r="AC557" s="241" t="s">
        <v>316</v>
      </c>
      <c r="AD557" s="241"/>
      <c r="AE557" s="241"/>
      <c r="AF557" s="241"/>
      <c r="AG557" s="241"/>
      <c r="AH557" s="241"/>
      <c r="AI557" s="241"/>
      <c r="AJ557" s="241"/>
      <c r="AK557" s="241"/>
      <c r="AL557" s="241"/>
      <c r="AM557" s="241"/>
      <c r="AN557" s="241"/>
      <c r="AO557" s="241"/>
      <c r="AP557" s="244"/>
      <c r="AQ557" s="241"/>
      <c r="AR557" s="241"/>
      <c r="AS557" s="241"/>
      <c r="AT557" s="244"/>
      <c r="AU557" s="241"/>
      <c r="AV557" s="241"/>
      <c r="AW557" s="241"/>
      <c r="AX557" s="241"/>
      <c r="AY557" s="241"/>
      <c r="AZ557" s="241"/>
      <c r="BA557" s="241"/>
      <c r="BB557" s="241"/>
      <c r="BC557" s="241"/>
      <c r="BD557" s="241"/>
      <c r="BE557" s="241"/>
      <c r="BF557" s="241"/>
      <c r="BG557" s="241"/>
    </row>
    <row r="558" spans="1:59"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670</v>
      </c>
      <c r="V558" s="241"/>
      <c r="W558" s="241"/>
      <c r="X558" s="241"/>
      <c r="Y558" s="241"/>
      <c r="Z558" s="241"/>
      <c r="AA558" s="241"/>
      <c r="AB558" s="241"/>
      <c r="AC558" s="241" t="s">
        <v>316</v>
      </c>
      <c r="AD558" s="241"/>
      <c r="AE558" s="241"/>
      <c r="AF558" s="241"/>
      <c r="AG558" s="241"/>
      <c r="AH558" s="241"/>
      <c r="AI558" s="241"/>
      <c r="AJ558" s="241"/>
      <c r="AK558" s="241"/>
      <c r="AL558" s="241"/>
      <c r="AM558" s="241"/>
      <c r="AN558" s="241"/>
      <c r="AO558" s="241"/>
      <c r="AP558" s="244"/>
      <c r="AQ558" s="241"/>
      <c r="AR558" s="241"/>
      <c r="AS558" s="241"/>
      <c r="AT558" s="244"/>
      <c r="AU558" s="241"/>
      <c r="AV558" s="241"/>
      <c r="AW558" s="241"/>
      <c r="AX558" s="241"/>
      <c r="AY558" s="241"/>
      <c r="AZ558" s="241"/>
      <c r="BA558" s="241"/>
      <c r="BB558" s="241"/>
      <c r="BC558" s="241"/>
      <c r="BD558" s="241"/>
      <c r="BE558" s="241"/>
      <c r="BF558" s="241"/>
      <c r="BG558" s="241"/>
    </row>
    <row r="559" spans="1:59"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671</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4"/>
      <c r="AQ559" s="241"/>
      <c r="AR559" s="241"/>
      <c r="AS559" s="241"/>
      <c r="AT559" s="244"/>
      <c r="AU559" s="241"/>
      <c r="AV559" s="241"/>
      <c r="AW559" s="241"/>
      <c r="AX559" s="241"/>
      <c r="AY559" s="241"/>
      <c r="AZ559" s="241"/>
      <c r="BA559" s="241"/>
      <c r="BB559" s="241"/>
      <c r="BC559" s="241"/>
      <c r="BD559" s="241"/>
      <c r="BE559" s="241"/>
      <c r="BF559" s="241"/>
      <c r="BG559" s="241"/>
    </row>
    <row r="560" spans="1:59"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672</v>
      </c>
      <c r="V560" s="241"/>
      <c r="W560" s="241"/>
      <c r="X560" s="241"/>
      <c r="Y560" s="241"/>
      <c r="Z560" s="241"/>
      <c r="AA560" s="241"/>
      <c r="AB560" s="241"/>
      <c r="AC560" s="241" t="s">
        <v>386</v>
      </c>
      <c r="AD560" s="241"/>
      <c r="AE560" s="241"/>
      <c r="AF560" s="241"/>
      <c r="AG560" s="241"/>
      <c r="AH560" s="241"/>
      <c r="AI560" s="241"/>
      <c r="AJ560" s="241"/>
      <c r="AK560" s="241"/>
      <c r="AL560" s="241"/>
      <c r="AM560" s="241"/>
      <c r="AN560" s="241"/>
      <c r="AO560" s="241"/>
      <c r="AP560" s="244"/>
      <c r="AQ560" s="241"/>
      <c r="AR560" s="241"/>
      <c r="AS560" s="241"/>
      <c r="AT560" s="244"/>
      <c r="AU560" s="241"/>
      <c r="AV560" s="241"/>
      <c r="AW560" s="241"/>
      <c r="AX560" s="241"/>
      <c r="AY560" s="241"/>
      <c r="AZ560" s="241"/>
      <c r="BA560" s="241"/>
      <c r="BB560" s="241"/>
      <c r="BC560" s="241"/>
      <c r="BD560" s="241"/>
      <c r="BE560" s="241"/>
      <c r="BF560" s="241"/>
      <c r="BG560" s="241"/>
    </row>
    <row r="561" spans="1:59"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673</v>
      </c>
      <c r="V561" s="241"/>
      <c r="W561" s="241"/>
      <c r="X561" s="241"/>
      <c r="Y561" s="241"/>
      <c r="Z561" s="241"/>
      <c r="AA561" s="241"/>
      <c r="AB561" s="241"/>
      <c r="AC561" s="241" t="s">
        <v>386</v>
      </c>
      <c r="AD561" s="241"/>
      <c r="AE561" s="241"/>
      <c r="AF561" s="241"/>
      <c r="AG561" s="241"/>
      <c r="AH561" s="241"/>
      <c r="AI561" s="241"/>
      <c r="AJ561" s="241"/>
      <c r="AK561" s="241"/>
      <c r="AL561" s="241"/>
      <c r="AM561" s="241"/>
      <c r="AN561" s="241"/>
      <c r="AO561" s="241"/>
      <c r="AP561" s="244"/>
      <c r="AQ561" s="241"/>
      <c r="AR561" s="241"/>
      <c r="AS561" s="241"/>
      <c r="AT561" s="244"/>
      <c r="AU561" s="241"/>
      <c r="AV561" s="241"/>
      <c r="AW561" s="241"/>
      <c r="AX561" s="241"/>
      <c r="AY561" s="241"/>
      <c r="AZ561" s="241"/>
      <c r="BA561" s="241"/>
      <c r="BB561" s="241"/>
      <c r="BC561" s="241"/>
      <c r="BD561" s="241"/>
      <c r="BE561" s="241"/>
      <c r="BF561" s="241"/>
      <c r="BG561" s="241"/>
    </row>
    <row r="562" spans="1:59"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674</v>
      </c>
      <c r="V562" s="241"/>
      <c r="W562" s="241"/>
      <c r="X562" s="241"/>
      <c r="Y562" s="241"/>
      <c r="Z562" s="241"/>
      <c r="AA562" s="241"/>
      <c r="AB562" s="241"/>
      <c r="AC562" s="241" t="s">
        <v>311</v>
      </c>
      <c r="AD562" s="241"/>
      <c r="AE562" s="241"/>
      <c r="AF562" s="241"/>
      <c r="AG562" s="241"/>
      <c r="AH562" s="241"/>
      <c r="AI562" s="241"/>
      <c r="AJ562" s="241"/>
      <c r="AK562" s="241"/>
      <c r="AL562" s="241"/>
      <c r="AM562" s="241"/>
      <c r="AN562" s="241"/>
      <c r="AO562" s="241"/>
      <c r="AP562" s="244"/>
      <c r="AQ562" s="241"/>
      <c r="AR562" s="241"/>
      <c r="AS562" s="241"/>
      <c r="AT562" s="244"/>
      <c r="AU562" s="241"/>
      <c r="AV562" s="241"/>
      <c r="AW562" s="241"/>
      <c r="AX562" s="241"/>
      <c r="AY562" s="241"/>
      <c r="AZ562" s="241"/>
      <c r="BA562" s="241"/>
      <c r="BB562" s="241"/>
      <c r="BC562" s="241"/>
      <c r="BD562" s="241"/>
      <c r="BE562" s="241"/>
      <c r="BF562" s="241"/>
      <c r="BG562" s="241"/>
    </row>
    <row r="563" spans="1:59"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675</v>
      </c>
      <c r="V563" s="241"/>
      <c r="W563" s="241"/>
      <c r="X563" s="241"/>
      <c r="Y563" s="241"/>
      <c r="Z563" s="241"/>
      <c r="AA563" s="241"/>
      <c r="AB563" s="241"/>
      <c r="AC563" s="241" t="s">
        <v>316</v>
      </c>
      <c r="AD563" s="241"/>
      <c r="AE563" s="241"/>
      <c r="AF563" s="241"/>
      <c r="AG563" s="241"/>
      <c r="AH563" s="241"/>
      <c r="AI563" s="241"/>
      <c r="AJ563" s="241"/>
      <c r="AK563" s="241"/>
      <c r="AL563" s="241"/>
      <c r="AM563" s="241"/>
      <c r="AN563" s="241"/>
      <c r="AO563" s="241"/>
      <c r="AP563" s="244"/>
      <c r="AQ563" s="241"/>
      <c r="AR563" s="241"/>
      <c r="AS563" s="241"/>
      <c r="AT563" s="244"/>
      <c r="AU563" s="241"/>
      <c r="AV563" s="241"/>
      <c r="AW563" s="241"/>
      <c r="AX563" s="241"/>
      <c r="AY563" s="241"/>
      <c r="AZ563" s="241"/>
      <c r="BA563" s="241"/>
      <c r="BB563" s="241"/>
      <c r="BC563" s="241"/>
      <c r="BD563" s="241"/>
      <c r="BE563" s="241"/>
      <c r="BF563" s="241"/>
      <c r="BG563" s="241"/>
    </row>
    <row r="564" spans="1:59"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676</v>
      </c>
      <c r="V564" s="241"/>
      <c r="W564" s="241"/>
      <c r="X564" s="241"/>
      <c r="Y564" s="241"/>
      <c r="Z564" s="241"/>
      <c r="AA564" s="241"/>
      <c r="AB564" s="241"/>
      <c r="AC564" s="241" t="s">
        <v>325</v>
      </c>
      <c r="AD564" s="241"/>
      <c r="AE564" s="241"/>
      <c r="AF564" s="241"/>
      <c r="AG564" s="241"/>
      <c r="AH564" s="241"/>
      <c r="AI564" s="241"/>
      <c r="AJ564" s="241"/>
      <c r="AK564" s="241"/>
      <c r="AL564" s="241"/>
      <c r="AM564" s="241"/>
      <c r="AN564" s="241"/>
      <c r="AO564" s="241"/>
      <c r="AP564" s="244"/>
      <c r="AQ564" s="241"/>
      <c r="AR564" s="241"/>
      <c r="AS564" s="241"/>
      <c r="AT564" s="244"/>
      <c r="AU564" s="241"/>
      <c r="AV564" s="241"/>
      <c r="AW564" s="241"/>
      <c r="AX564" s="241"/>
      <c r="AY564" s="241"/>
      <c r="AZ564" s="241"/>
      <c r="BA564" s="241"/>
      <c r="BB564" s="241"/>
      <c r="BC564" s="241"/>
      <c r="BD564" s="241"/>
      <c r="BE564" s="241"/>
      <c r="BF564" s="241"/>
      <c r="BG564" s="241"/>
    </row>
    <row r="565" spans="1:59"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677</v>
      </c>
      <c r="V565" s="241"/>
      <c r="W565" s="241"/>
      <c r="X565" s="241"/>
      <c r="Y565" s="241"/>
      <c r="Z565" s="241"/>
      <c r="AA565" s="241"/>
      <c r="AB565" s="241"/>
      <c r="AC565" s="241" t="s">
        <v>322</v>
      </c>
      <c r="AD565" s="241"/>
      <c r="AE565" s="241"/>
      <c r="AF565" s="241"/>
      <c r="AG565" s="241"/>
      <c r="AH565" s="241"/>
      <c r="AI565" s="241"/>
      <c r="AJ565" s="241"/>
      <c r="AK565" s="241"/>
      <c r="AL565" s="241"/>
      <c r="AM565" s="241"/>
      <c r="AN565" s="241"/>
      <c r="AO565" s="241"/>
      <c r="AP565" s="244"/>
      <c r="AQ565" s="241"/>
      <c r="AR565" s="241"/>
      <c r="AS565" s="241"/>
      <c r="AT565" s="244"/>
      <c r="AU565" s="241"/>
      <c r="AV565" s="241"/>
      <c r="AW565" s="241"/>
      <c r="AX565" s="241"/>
      <c r="AY565" s="241"/>
      <c r="AZ565" s="241"/>
      <c r="BA565" s="241"/>
      <c r="BB565" s="241"/>
      <c r="BC565" s="241"/>
      <c r="BD565" s="241"/>
      <c r="BE565" s="241"/>
      <c r="BF565" s="241"/>
      <c r="BG565" s="241"/>
    </row>
    <row r="566" spans="1:59"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678</v>
      </c>
      <c r="V566" s="241"/>
      <c r="W566" s="241"/>
      <c r="X566" s="241"/>
      <c r="Y566" s="241"/>
      <c r="Z566" s="241"/>
      <c r="AA566" s="241"/>
      <c r="AB566" s="241"/>
      <c r="AC566" s="241" t="s">
        <v>313</v>
      </c>
      <c r="AD566" s="241"/>
      <c r="AE566" s="241"/>
      <c r="AF566" s="241"/>
      <c r="AG566" s="241"/>
      <c r="AH566" s="241"/>
      <c r="AI566" s="241"/>
      <c r="AJ566" s="241"/>
      <c r="AK566" s="241"/>
      <c r="AL566" s="241"/>
      <c r="AM566" s="241"/>
      <c r="AN566" s="241"/>
      <c r="AO566" s="241"/>
      <c r="AP566" s="244"/>
      <c r="AQ566" s="241"/>
      <c r="AR566" s="241"/>
      <c r="AS566" s="241"/>
      <c r="AT566" s="244"/>
      <c r="AU566" s="241"/>
      <c r="AV566" s="241"/>
      <c r="AW566" s="241"/>
      <c r="AX566" s="241"/>
      <c r="AY566" s="241"/>
      <c r="AZ566" s="241"/>
      <c r="BA566" s="241"/>
      <c r="BB566" s="241"/>
      <c r="BC566" s="241"/>
      <c r="BD566" s="241"/>
      <c r="BE566" s="241"/>
      <c r="BF566" s="241"/>
      <c r="BG566" s="241"/>
    </row>
    <row r="567" spans="1:59"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679</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4"/>
      <c r="AQ567" s="241"/>
      <c r="AR567" s="241"/>
      <c r="AS567" s="241"/>
      <c r="AT567" s="244"/>
      <c r="AU567" s="241"/>
      <c r="AV567" s="241"/>
      <c r="AW567" s="241"/>
      <c r="AX567" s="241"/>
      <c r="AY567" s="241"/>
      <c r="AZ567" s="241"/>
      <c r="BA567" s="241"/>
      <c r="BB567" s="241"/>
      <c r="BC567" s="241"/>
      <c r="BD567" s="241"/>
      <c r="BE567" s="241"/>
      <c r="BF567" s="241"/>
      <c r="BG567" s="241"/>
    </row>
    <row r="568" spans="1:59"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277</v>
      </c>
      <c r="V568" s="241"/>
      <c r="W568" s="241"/>
      <c r="X568" s="241"/>
      <c r="Y568" s="241"/>
      <c r="Z568" s="241"/>
      <c r="AA568" s="241"/>
      <c r="AB568" s="241"/>
      <c r="AC568" s="241" t="s">
        <v>316</v>
      </c>
      <c r="AD568" s="241"/>
      <c r="AE568" s="241"/>
      <c r="AF568" s="241"/>
      <c r="AG568" s="241"/>
      <c r="AH568" s="241"/>
      <c r="AI568" s="241"/>
      <c r="AJ568" s="241"/>
      <c r="AK568" s="241"/>
      <c r="AL568" s="241"/>
      <c r="AM568" s="241"/>
      <c r="AN568" s="241"/>
      <c r="AO568" s="241"/>
      <c r="AP568" s="244"/>
      <c r="AQ568" s="241"/>
      <c r="AR568" s="241"/>
      <c r="AS568" s="241"/>
      <c r="AT568" s="244"/>
      <c r="AU568" s="241"/>
      <c r="AV568" s="241"/>
      <c r="AW568" s="241"/>
      <c r="AX568" s="241"/>
      <c r="AY568" s="241"/>
      <c r="AZ568" s="241"/>
      <c r="BA568" s="241"/>
      <c r="BB568" s="241"/>
      <c r="BC568" s="241"/>
      <c r="BD568" s="241"/>
      <c r="BE568" s="241"/>
      <c r="BF568" s="241"/>
      <c r="BG568" s="241"/>
    </row>
    <row r="569" spans="1:59"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680</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4"/>
      <c r="AQ569" s="241"/>
      <c r="AR569" s="241"/>
      <c r="AS569" s="241"/>
      <c r="AT569" s="244"/>
      <c r="AU569" s="241"/>
      <c r="AV569" s="241"/>
      <c r="AW569" s="241"/>
      <c r="AX569" s="241"/>
      <c r="AY569" s="241"/>
      <c r="AZ569" s="241"/>
      <c r="BA569" s="241"/>
      <c r="BB569" s="241"/>
      <c r="BC569" s="241"/>
      <c r="BD569" s="241"/>
      <c r="BE569" s="241"/>
      <c r="BF569" s="241"/>
      <c r="BG569" s="241"/>
    </row>
    <row r="570" spans="1:59"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681</v>
      </c>
      <c r="V570" s="241"/>
      <c r="W570" s="241"/>
      <c r="X570" s="241"/>
      <c r="Y570" s="241"/>
      <c r="Z570" s="241"/>
      <c r="AA570" s="241"/>
      <c r="AB570" s="241"/>
      <c r="AC570" s="241" t="s">
        <v>325</v>
      </c>
      <c r="AD570" s="241"/>
      <c r="AE570" s="241"/>
      <c r="AF570" s="241"/>
      <c r="AG570" s="241"/>
      <c r="AH570" s="241"/>
      <c r="AI570" s="241"/>
      <c r="AJ570" s="241"/>
      <c r="AK570" s="241"/>
      <c r="AL570" s="241"/>
      <c r="AM570" s="241"/>
      <c r="AN570" s="241"/>
      <c r="AO570" s="241"/>
      <c r="AP570" s="244"/>
      <c r="AQ570" s="241"/>
      <c r="AR570" s="241"/>
      <c r="AS570" s="241"/>
      <c r="AT570" s="244"/>
      <c r="AU570" s="241"/>
      <c r="AV570" s="241"/>
      <c r="AW570" s="241"/>
      <c r="AX570" s="241"/>
      <c r="AY570" s="241"/>
      <c r="AZ570" s="241"/>
      <c r="BA570" s="241"/>
      <c r="BB570" s="241"/>
      <c r="BC570" s="241"/>
      <c r="BD570" s="241"/>
      <c r="BE570" s="241"/>
      <c r="BF570" s="241"/>
      <c r="BG570" s="241"/>
    </row>
    <row r="571" spans="1:59"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682</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4"/>
      <c r="AQ571" s="241"/>
      <c r="AR571" s="241"/>
      <c r="AS571" s="241"/>
      <c r="AT571" s="244"/>
      <c r="AU571" s="241"/>
      <c r="AV571" s="241"/>
      <c r="AW571" s="241"/>
      <c r="AX571" s="241"/>
      <c r="AY571" s="241"/>
      <c r="AZ571" s="241"/>
      <c r="BA571" s="241"/>
      <c r="BB571" s="241"/>
      <c r="BC571" s="241"/>
      <c r="BD571" s="241"/>
      <c r="BE571" s="241"/>
      <c r="BF571" s="241"/>
      <c r="BG571" s="241"/>
    </row>
    <row r="572" spans="1:59"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683</v>
      </c>
      <c r="V572" s="241"/>
      <c r="W572" s="241"/>
      <c r="X572" s="241"/>
      <c r="Y572" s="241"/>
      <c r="Z572" s="241"/>
      <c r="AA572" s="241"/>
      <c r="AB572" s="241"/>
      <c r="AC572" s="241" t="s">
        <v>316</v>
      </c>
      <c r="AD572" s="241"/>
      <c r="AE572" s="241"/>
      <c r="AF572" s="241"/>
      <c r="AG572" s="241"/>
      <c r="AH572" s="241"/>
      <c r="AI572" s="241"/>
      <c r="AJ572" s="241"/>
      <c r="AK572" s="241"/>
      <c r="AL572" s="241"/>
      <c r="AM572" s="241"/>
      <c r="AN572" s="241"/>
      <c r="AO572" s="241"/>
      <c r="AP572" s="244"/>
      <c r="AQ572" s="241"/>
      <c r="AR572" s="241"/>
      <c r="AS572" s="241"/>
      <c r="AT572" s="244"/>
      <c r="AU572" s="241"/>
      <c r="AV572" s="241"/>
      <c r="AW572" s="241"/>
      <c r="AX572" s="241"/>
      <c r="AY572" s="241"/>
      <c r="AZ572" s="241"/>
      <c r="BA572" s="241"/>
      <c r="BB572" s="241"/>
      <c r="BC572" s="241"/>
      <c r="BD572" s="241"/>
      <c r="BE572" s="241"/>
      <c r="BF572" s="241"/>
      <c r="BG572" s="241"/>
    </row>
    <row r="573" spans="1:59"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684</v>
      </c>
      <c r="V573" s="241"/>
      <c r="W573" s="241"/>
      <c r="X573" s="241"/>
      <c r="Y573" s="241"/>
      <c r="Z573" s="241"/>
      <c r="AA573" s="241"/>
      <c r="AB573" s="241"/>
      <c r="AC573" s="241" t="s">
        <v>322</v>
      </c>
      <c r="AD573" s="241"/>
      <c r="AE573" s="241"/>
      <c r="AF573" s="241"/>
      <c r="AG573" s="241"/>
      <c r="AH573" s="241"/>
      <c r="AI573" s="241"/>
      <c r="AJ573" s="241"/>
      <c r="AK573" s="241"/>
      <c r="AL573" s="241"/>
      <c r="AM573" s="241"/>
      <c r="AN573" s="241"/>
      <c r="AO573" s="241"/>
      <c r="AP573" s="244"/>
      <c r="AQ573" s="241"/>
      <c r="AR573" s="241"/>
      <c r="AS573" s="241"/>
      <c r="AT573" s="244"/>
      <c r="AU573" s="241"/>
      <c r="AV573" s="241"/>
      <c r="AW573" s="241"/>
      <c r="AX573" s="241"/>
      <c r="AY573" s="241"/>
      <c r="AZ573" s="241"/>
      <c r="BA573" s="241"/>
      <c r="BB573" s="241"/>
      <c r="BC573" s="241"/>
      <c r="BD573" s="241"/>
      <c r="BE573" s="241"/>
      <c r="BF573" s="241"/>
      <c r="BG573" s="241"/>
    </row>
    <row r="574" spans="1:59"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685</v>
      </c>
      <c r="V574" s="241"/>
      <c r="W574" s="241"/>
      <c r="X574" s="241"/>
      <c r="Y574" s="241"/>
      <c r="Z574" s="241"/>
      <c r="AA574" s="241"/>
      <c r="AB574" s="241"/>
      <c r="AC574" s="241" t="s">
        <v>309</v>
      </c>
      <c r="AD574" s="241"/>
      <c r="AE574" s="241"/>
      <c r="AF574" s="241"/>
      <c r="AG574" s="241"/>
      <c r="AH574" s="241"/>
      <c r="AI574" s="241"/>
      <c r="AJ574" s="241"/>
      <c r="AK574" s="241"/>
      <c r="AL574" s="241"/>
      <c r="AM574" s="241"/>
      <c r="AN574" s="241"/>
      <c r="AO574" s="241"/>
      <c r="AP574" s="244"/>
      <c r="AQ574" s="241"/>
      <c r="AR574" s="241"/>
      <c r="AS574" s="241"/>
      <c r="AT574" s="244"/>
      <c r="AU574" s="241"/>
      <c r="AV574" s="241"/>
      <c r="AW574" s="241"/>
      <c r="AX574" s="241"/>
      <c r="AY574" s="241"/>
      <c r="AZ574" s="241"/>
      <c r="BA574" s="241"/>
      <c r="BB574" s="241"/>
      <c r="BC574" s="241"/>
      <c r="BD574" s="241"/>
      <c r="BE574" s="241"/>
      <c r="BF574" s="241"/>
      <c r="BG574" s="241"/>
    </row>
    <row r="575" spans="1:59"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686</v>
      </c>
      <c r="V575" s="241"/>
      <c r="W575" s="241"/>
      <c r="X575" s="241"/>
      <c r="Y575" s="241"/>
      <c r="Z575" s="241"/>
      <c r="AA575" s="241"/>
      <c r="AB575" s="241"/>
      <c r="AC575" s="241" t="s">
        <v>311</v>
      </c>
      <c r="AD575" s="241"/>
      <c r="AE575" s="241"/>
      <c r="AF575" s="241"/>
      <c r="AG575" s="241"/>
      <c r="AH575" s="241"/>
      <c r="AI575" s="241"/>
      <c r="AJ575" s="241"/>
      <c r="AK575" s="241"/>
      <c r="AL575" s="241"/>
      <c r="AM575" s="241"/>
      <c r="AN575" s="241"/>
      <c r="AO575" s="241"/>
      <c r="AP575" s="244"/>
      <c r="AQ575" s="241"/>
      <c r="AR575" s="241"/>
      <c r="AS575" s="241"/>
      <c r="AT575" s="244"/>
      <c r="AU575" s="241"/>
      <c r="AV575" s="241"/>
      <c r="AW575" s="241"/>
      <c r="AX575" s="241"/>
      <c r="AY575" s="241"/>
      <c r="AZ575" s="241"/>
      <c r="BA575" s="241"/>
      <c r="BB575" s="241"/>
      <c r="BC575" s="241"/>
      <c r="BD575" s="241"/>
      <c r="BE575" s="241"/>
      <c r="BF575" s="241"/>
      <c r="BG575" s="241"/>
    </row>
    <row r="576" spans="1:59"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687</v>
      </c>
      <c r="V576" s="241"/>
      <c r="W576" s="241"/>
      <c r="X576" s="241"/>
      <c r="Y576" s="241"/>
      <c r="Z576" s="241"/>
      <c r="AA576" s="241"/>
      <c r="AB576" s="241"/>
      <c r="AC576" s="241" t="s">
        <v>325</v>
      </c>
      <c r="AD576" s="241"/>
      <c r="AE576" s="241"/>
      <c r="AF576" s="241"/>
      <c r="AG576" s="241"/>
      <c r="AH576" s="241"/>
      <c r="AI576" s="241"/>
      <c r="AJ576" s="241"/>
      <c r="AK576" s="241"/>
      <c r="AL576" s="241"/>
      <c r="AM576" s="241"/>
      <c r="AN576" s="241"/>
      <c r="AO576" s="241"/>
      <c r="AP576" s="244"/>
      <c r="AQ576" s="241"/>
      <c r="AR576" s="241"/>
      <c r="AS576" s="241"/>
      <c r="AT576" s="244"/>
      <c r="AU576" s="241"/>
      <c r="AV576" s="241"/>
      <c r="AW576" s="241"/>
      <c r="AX576" s="241"/>
      <c r="AY576" s="241"/>
      <c r="AZ576" s="241"/>
      <c r="BA576" s="241"/>
      <c r="BB576" s="241"/>
      <c r="BC576" s="241"/>
      <c r="BD576" s="241"/>
      <c r="BE576" s="241"/>
      <c r="BF576" s="241"/>
      <c r="BG576" s="241"/>
    </row>
    <row r="577" spans="1:59"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688</v>
      </c>
      <c r="V577" s="241"/>
      <c r="W577" s="241"/>
      <c r="X577" s="241"/>
      <c r="Y577" s="241"/>
      <c r="Z577" s="241"/>
      <c r="AA577" s="241"/>
      <c r="AB577" s="241"/>
      <c r="AC577" s="241" t="s">
        <v>350</v>
      </c>
      <c r="AD577" s="241"/>
      <c r="AE577" s="241"/>
      <c r="AF577" s="241"/>
      <c r="AG577" s="241"/>
      <c r="AH577" s="241"/>
      <c r="AI577" s="241"/>
      <c r="AJ577" s="241"/>
      <c r="AK577" s="241"/>
      <c r="AL577" s="241"/>
      <c r="AM577" s="241"/>
      <c r="AN577" s="241"/>
      <c r="AO577" s="241"/>
      <c r="AP577" s="244"/>
      <c r="AQ577" s="241"/>
      <c r="AR577" s="241"/>
      <c r="AS577" s="241"/>
      <c r="AT577" s="244"/>
      <c r="AU577" s="241"/>
      <c r="AV577" s="241"/>
      <c r="AW577" s="241"/>
      <c r="AX577" s="241"/>
      <c r="AY577" s="241"/>
      <c r="AZ577" s="241"/>
      <c r="BA577" s="241"/>
      <c r="BB577" s="241"/>
      <c r="BC577" s="241"/>
      <c r="BD577" s="241"/>
      <c r="BE577" s="241"/>
      <c r="BF577" s="241"/>
      <c r="BG577" s="241"/>
    </row>
    <row r="578" spans="1:59"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689</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4"/>
      <c r="AQ578" s="241"/>
      <c r="AR578" s="241"/>
      <c r="AS578" s="241"/>
      <c r="AT578" s="244"/>
      <c r="AU578" s="241"/>
      <c r="AV578" s="241"/>
      <c r="AW578" s="241"/>
      <c r="AX578" s="241"/>
      <c r="AY578" s="241"/>
      <c r="AZ578" s="241"/>
      <c r="BA578" s="241"/>
      <c r="BB578" s="241"/>
      <c r="BC578" s="241"/>
      <c r="BD578" s="241"/>
      <c r="BE578" s="241"/>
      <c r="BF578" s="241"/>
      <c r="BG578" s="241"/>
    </row>
    <row r="579" spans="1:59"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690</v>
      </c>
      <c r="V579" s="241"/>
      <c r="W579" s="241"/>
      <c r="X579" s="241"/>
      <c r="Y579" s="241"/>
      <c r="Z579" s="241"/>
      <c r="AA579" s="241"/>
      <c r="AB579" s="241"/>
      <c r="AC579" s="241" t="s">
        <v>311</v>
      </c>
      <c r="AD579" s="241"/>
      <c r="AE579" s="241"/>
      <c r="AF579" s="241"/>
      <c r="AG579" s="241"/>
      <c r="AH579" s="241"/>
      <c r="AI579" s="241"/>
      <c r="AJ579" s="241"/>
      <c r="AK579" s="241"/>
      <c r="AL579" s="241"/>
      <c r="AM579" s="241"/>
      <c r="AN579" s="241"/>
      <c r="AO579" s="241"/>
      <c r="AP579" s="244"/>
      <c r="AQ579" s="241"/>
      <c r="AR579" s="241"/>
      <c r="AS579" s="241"/>
      <c r="AT579" s="244"/>
      <c r="AU579" s="241"/>
      <c r="AV579" s="241"/>
      <c r="AW579" s="241"/>
      <c r="AX579" s="241"/>
      <c r="AY579" s="241"/>
      <c r="AZ579" s="241"/>
      <c r="BA579" s="241"/>
      <c r="BB579" s="241"/>
      <c r="BC579" s="241"/>
      <c r="BD579" s="241"/>
      <c r="BE579" s="241"/>
      <c r="BF579" s="241"/>
      <c r="BG579" s="241"/>
    </row>
    <row r="580" spans="1:59"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691</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4"/>
      <c r="AQ580" s="241"/>
      <c r="AR580" s="241"/>
      <c r="AS580" s="241"/>
      <c r="AT580" s="244"/>
      <c r="AU580" s="241"/>
      <c r="AV580" s="241"/>
      <c r="AW580" s="241"/>
      <c r="AX580" s="241"/>
      <c r="AY580" s="241"/>
      <c r="AZ580" s="241"/>
      <c r="BA580" s="241"/>
      <c r="BB580" s="241"/>
      <c r="BC580" s="241"/>
      <c r="BD580" s="241"/>
      <c r="BE580" s="241"/>
      <c r="BF580" s="241"/>
      <c r="BG580" s="241"/>
    </row>
    <row r="581" spans="1:59"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692</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4"/>
      <c r="AQ581" s="241"/>
      <c r="AR581" s="241"/>
      <c r="AS581" s="241"/>
      <c r="AT581" s="244"/>
      <c r="AU581" s="241"/>
      <c r="AV581" s="241"/>
      <c r="AW581" s="241"/>
      <c r="AX581" s="241"/>
      <c r="AY581" s="241"/>
      <c r="AZ581" s="241"/>
      <c r="BA581" s="241"/>
      <c r="BB581" s="241"/>
      <c r="BC581" s="241"/>
      <c r="BD581" s="241"/>
      <c r="BE581" s="241"/>
      <c r="BF581" s="241"/>
      <c r="BG581" s="241"/>
    </row>
    <row r="582" spans="1:59"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693</v>
      </c>
      <c r="V582" s="241"/>
      <c r="W582" s="241"/>
      <c r="X582" s="241"/>
      <c r="Y582" s="241"/>
      <c r="Z582" s="241"/>
      <c r="AA582" s="241"/>
      <c r="AB582" s="241"/>
      <c r="AC582" s="241" t="s">
        <v>316</v>
      </c>
      <c r="AD582" s="241"/>
      <c r="AE582" s="241"/>
      <c r="AF582" s="241"/>
      <c r="AG582" s="241"/>
      <c r="AH582" s="241"/>
      <c r="AI582" s="241"/>
      <c r="AJ582" s="241"/>
      <c r="AK582" s="241"/>
      <c r="AL582" s="241"/>
      <c r="AM582" s="241"/>
      <c r="AN582" s="241"/>
      <c r="AO582" s="241"/>
      <c r="AP582" s="244"/>
      <c r="AQ582" s="241"/>
      <c r="AR582" s="241"/>
      <c r="AS582" s="241"/>
      <c r="AT582" s="244"/>
      <c r="AU582" s="241"/>
      <c r="AV582" s="241"/>
      <c r="AW582" s="241"/>
      <c r="AX582" s="241"/>
      <c r="AY582" s="241"/>
      <c r="AZ582" s="241"/>
      <c r="BA582" s="241"/>
      <c r="BB582" s="241"/>
      <c r="BC582" s="241"/>
      <c r="BD582" s="241"/>
      <c r="BE582" s="241"/>
      <c r="BF582" s="241"/>
      <c r="BG582" s="241"/>
    </row>
    <row r="583" spans="1:59"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694</v>
      </c>
      <c r="V583" s="241"/>
      <c r="W583" s="241"/>
      <c r="X583" s="241"/>
      <c r="Y583" s="241"/>
      <c r="Z583" s="241"/>
      <c r="AA583" s="241"/>
      <c r="AB583" s="241"/>
      <c r="AC583" s="241" t="s">
        <v>309</v>
      </c>
      <c r="AD583" s="241"/>
      <c r="AE583" s="241"/>
      <c r="AF583" s="241"/>
      <c r="AG583" s="241"/>
      <c r="AH583" s="241"/>
      <c r="AI583" s="241"/>
      <c r="AJ583" s="241"/>
      <c r="AK583" s="241"/>
      <c r="AL583" s="241"/>
      <c r="AM583" s="241"/>
      <c r="AN583" s="241"/>
      <c r="AO583" s="241"/>
      <c r="AP583" s="244"/>
      <c r="AQ583" s="241"/>
      <c r="AR583" s="241"/>
      <c r="AS583" s="241"/>
      <c r="AT583" s="244"/>
      <c r="AU583" s="241"/>
      <c r="AV583" s="241"/>
      <c r="AW583" s="241"/>
      <c r="AX583" s="241"/>
      <c r="AY583" s="241"/>
      <c r="AZ583" s="241"/>
      <c r="BA583" s="241"/>
      <c r="BB583" s="241"/>
      <c r="BC583" s="241"/>
      <c r="BD583" s="241"/>
      <c r="BE583" s="241"/>
      <c r="BF583" s="241"/>
      <c r="BG583" s="241"/>
    </row>
    <row r="584" spans="1:59"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695</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4"/>
      <c r="AQ584" s="241"/>
      <c r="AR584" s="241"/>
      <c r="AS584" s="241"/>
      <c r="AT584" s="244"/>
      <c r="AU584" s="241"/>
      <c r="AV584" s="241"/>
      <c r="AW584" s="241"/>
      <c r="AX584" s="241"/>
      <c r="AY584" s="241"/>
      <c r="AZ584" s="241"/>
      <c r="BA584" s="241"/>
      <c r="BB584" s="241"/>
      <c r="BC584" s="241"/>
      <c r="BD584" s="241"/>
      <c r="BE584" s="241"/>
      <c r="BF584" s="241"/>
      <c r="BG584" s="241"/>
    </row>
    <row r="585" spans="1:59"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696</v>
      </c>
      <c r="V585" s="241"/>
      <c r="W585" s="241"/>
      <c r="X585" s="241"/>
      <c r="Y585" s="241"/>
      <c r="Z585" s="241"/>
      <c r="AA585" s="241"/>
      <c r="AB585" s="241"/>
      <c r="AC585" s="241" t="s">
        <v>309</v>
      </c>
      <c r="AD585" s="241"/>
      <c r="AE585" s="241"/>
      <c r="AF585" s="241"/>
      <c r="AG585" s="241"/>
      <c r="AH585" s="241"/>
      <c r="AI585" s="241"/>
      <c r="AJ585" s="241"/>
      <c r="AK585" s="241"/>
      <c r="AL585" s="241"/>
      <c r="AM585" s="241"/>
      <c r="AN585" s="241"/>
      <c r="AO585" s="241"/>
      <c r="AP585" s="244"/>
      <c r="AQ585" s="241"/>
      <c r="AR585" s="241"/>
      <c r="AS585" s="241"/>
      <c r="AT585" s="244"/>
      <c r="AU585" s="241"/>
      <c r="AV585" s="241"/>
      <c r="AW585" s="241"/>
      <c r="AX585" s="241"/>
      <c r="AY585" s="241"/>
      <c r="AZ585" s="241"/>
      <c r="BA585" s="241"/>
      <c r="BB585" s="241"/>
      <c r="BC585" s="241"/>
      <c r="BD585" s="241"/>
      <c r="BE585" s="241"/>
      <c r="BF585" s="241"/>
      <c r="BG585" s="241"/>
    </row>
    <row r="586" spans="1:59"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697</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4"/>
      <c r="AQ586" s="241"/>
      <c r="AR586" s="241"/>
      <c r="AS586" s="241"/>
      <c r="AT586" s="244"/>
      <c r="AU586" s="241"/>
      <c r="AV586" s="241"/>
      <c r="AW586" s="241"/>
      <c r="AX586" s="241"/>
      <c r="AY586" s="241"/>
      <c r="AZ586" s="241"/>
      <c r="BA586" s="241"/>
      <c r="BB586" s="241"/>
      <c r="BC586" s="241"/>
      <c r="BD586" s="241"/>
      <c r="BE586" s="241"/>
      <c r="BF586" s="241"/>
      <c r="BG586" s="241"/>
    </row>
    <row r="587" spans="1:59"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280</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4"/>
      <c r="AQ587" s="241"/>
      <c r="AR587" s="241"/>
      <c r="AS587" s="241"/>
      <c r="AT587" s="244"/>
      <c r="AU587" s="241"/>
      <c r="AV587" s="241"/>
      <c r="AW587" s="241"/>
      <c r="AX587" s="241"/>
      <c r="AY587" s="241"/>
      <c r="AZ587" s="241"/>
      <c r="BA587" s="241"/>
      <c r="BB587" s="241"/>
      <c r="BC587" s="241"/>
      <c r="BD587" s="241"/>
      <c r="BE587" s="241"/>
      <c r="BF587" s="241"/>
      <c r="BG587" s="241"/>
    </row>
    <row r="588" spans="1:59"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698</v>
      </c>
      <c r="V588" s="241"/>
      <c r="W588" s="241"/>
      <c r="X588" s="241"/>
      <c r="Y588" s="241"/>
      <c r="Z588" s="241"/>
      <c r="AA588" s="241"/>
      <c r="AB588" s="241"/>
      <c r="AC588" s="241" t="s">
        <v>322</v>
      </c>
      <c r="AD588" s="241"/>
      <c r="AE588" s="241"/>
      <c r="AF588" s="241"/>
      <c r="AG588" s="241"/>
      <c r="AH588" s="241"/>
      <c r="AI588" s="241"/>
      <c r="AJ588" s="241"/>
      <c r="AK588" s="241"/>
      <c r="AL588" s="241"/>
      <c r="AM588" s="241"/>
      <c r="AN588" s="241"/>
      <c r="AO588" s="241"/>
      <c r="AP588" s="244"/>
      <c r="AQ588" s="241"/>
      <c r="AR588" s="241"/>
      <c r="AS588" s="241"/>
      <c r="AT588" s="244"/>
      <c r="AU588" s="241"/>
      <c r="AV588" s="241"/>
      <c r="AW588" s="241"/>
      <c r="AX588" s="241"/>
      <c r="AY588" s="241"/>
      <c r="AZ588" s="241"/>
      <c r="BA588" s="241"/>
      <c r="BB588" s="241"/>
      <c r="BC588" s="241"/>
      <c r="BD588" s="241"/>
      <c r="BE588" s="241"/>
      <c r="BF588" s="241"/>
      <c r="BG588" s="241"/>
    </row>
    <row r="589" spans="1:59"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699</v>
      </c>
      <c r="V589" s="241"/>
      <c r="W589" s="241"/>
      <c r="X589" s="241"/>
      <c r="Y589" s="241"/>
      <c r="Z589" s="241"/>
      <c r="AA589" s="241"/>
      <c r="AB589" s="241"/>
      <c r="AC589" s="241" t="s">
        <v>325</v>
      </c>
      <c r="AD589" s="241"/>
      <c r="AE589" s="241"/>
      <c r="AF589" s="241"/>
      <c r="AG589" s="241"/>
      <c r="AH589" s="241"/>
      <c r="AI589" s="241"/>
      <c r="AJ589" s="241"/>
      <c r="AK589" s="241"/>
      <c r="AL589" s="241"/>
      <c r="AM589" s="241"/>
      <c r="AN589" s="241"/>
      <c r="AO589" s="241"/>
      <c r="AP589" s="244"/>
      <c r="AQ589" s="241"/>
      <c r="AR589" s="241"/>
      <c r="AS589" s="241"/>
      <c r="AT589" s="244"/>
      <c r="AU589" s="241"/>
      <c r="AV589" s="241"/>
      <c r="AW589" s="241"/>
      <c r="AX589" s="241"/>
      <c r="AY589" s="241"/>
      <c r="AZ589" s="241"/>
      <c r="BA589" s="241"/>
      <c r="BB589" s="241"/>
      <c r="BC589" s="241"/>
      <c r="BD589" s="241"/>
      <c r="BE589" s="241"/>
      <c r="BF589" s="241"/>
      <c r="BG589" s="241"/>
    </row>
    <row r="590" spans="1:59"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700</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4"/>
      <c r="AQ590" s="241"/>
      <c r="AR590" s="241"/>
      <c r="AS590" s="241"/>
      <c r="AT590" s="244"/>
      <c r="AU590" s="241"/>
      <c r="AV590" s="241"/>
      <c r="AW590" s="241"/>
      <c r="AX590" s="241"/>
      <c r="AY590" s="241"/>
      <c r="AZ590" s="241"/>
      <c r="BA590" s="241"/>
      <c r="BB590" s="241"/>
      <c r="BC590" s="241"/>
      <c r="BD590" s="241"/>
      <c r="BE590" s="241"/>
      <c r="BF590" s="241"/>
      <c r="BG590" s="241"/>
    </row>
    <row r="591" spans="1:59"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701</v>
      </c>
      <c r="V591" s="241"/>
      <c r="W591" s="241"/>
      <c r="X591" s="241"/>
      <c r="Y591" s="241"/>
      <c r="Z591" s="241"/>
      <c r="AA591" s="241"/>
      <c r="AB591" s="241"/>
      <c r="AC591" s="241" t="s">
        <v>316</v>
      </c>
      <c r="AD591" s="241"/>
      <c r="AE591" s="241"/>
      <c r="AF591" s="241"/>
      <c r="AG591" s="241"/>
      <c r="AH591" s="241"/>
      <c r="AI591" s="241"/>
      <c r="AJ591" s="241"/>
      <c r="AK591" s="241"/>
      <c r="AL591" s="241"/>
      <c r="AM591" s="241"/>
      <c r="AN591" s="241"/>
      <c r="AO591" s="241"/>
      <c r="AP591" s="244"/>
      <c r="AQ591" s="241"/>
      <c r="AR591" s="241"/>
      <c r="AS591" s="241"/>
      <c r="AT591" s="244"/>
      <c r="AU591" s="241"/>
      <c r="AV591" s="241"/>
      <c r="AW591" s="241"/>
      <c r="AX591" s="241"/>
      <c r="AY591" s="241"/>
      <c r="AZ591" s="241"/>
      <c r="BA591" s="241"/>
      <c r="BB591" s="241"/>
      <c r="BC591" s="241"/>
      <c r="BD591" s="241"/>
      <c r="BE591" s="241"/>
      <c r="BF591" s="241"/>
      <c r="BG591" s="241"/>
    </row>
    <row r="592" spans="1:59"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702</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4"/>
      <c r="AQ592" s="241"/>
      <c r="AR592" s="241"/>
      <c r="AS592" s="241"/>
      <c r="AT592" s="244"/>
      <c r="AU592" s="241"/>
      <c r="AV592" s="241"/>
      <c r="AW592" s="241"/>
      <c r="AX592" s="241"/>
      <c r="AY592" s="241"/>
      <c r="AZ592" s="241"/>
      <c r="BA592" s="241"/>
      <c r="BB592" s="241"/>
      <c r="BC592" s="241"/>
      <c r="BD592" s="241"/>
      <c r="BE592" s="241"/>
      <c r="BF592" s="241"/>
      <c r="BG592" s="241"/>
    </row>
    <row r="593" spans="1:5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703</v>
      </c>
      <c r="V593" s="241"/>
      <c r="W593" s="241"/>
      <c r="X593" s="241"/>
      <c r="Y593" s="241"/>
      <c r="Z593" s="241"/>
      <c r="AA593" s="241"/>
      <c r="AB593" s="241"/>
      <c r="AC593" s="241" t="s">
        <v>316</v>
      </c>
      <c r="AD593" s="241"/>
      <c r="AE593" s="241"/>
      <c r="AF593" s="241"/>
      <c r="AG593" s="241"/>
      <c r="AH593" s="241"/>
      <c r="AI593" s="241"/>
      <c r="AJ593" s="241"/>
      <c r="AK593" s="241"/>
      <c r="AL593" s="241"/>
      <c r="AM593" s="241"/>
      <c r="AN593" s="241"/>
      <c r="AO593" s="241"/>
      <c r="AP593" s="244"/>
      <c r="AQ593" s="241"/>
      <c r="AR593" s="241"/>
      <c r="AS593" s="241"/>
      <c r="AT593" s="244"/>
      <c r="AU593" s="241"/>
      <c r="AV593" s="241"/>
      <c r="AW593" s="241"/>
      <c r="AX593" s="241"/>
      <c r="AY593" s="241"/>
      <c r="AZ593" s="241"/>
      <c r="BA593" s="241"/>
      <c r="BB593" s="241"/>
      <c r="BC593" s="241"/>
      <c r="BD593" s="241"/>
      <c r="BE593" s="241"/>
      <c r="BF593" s="241"/>
      <c r="BG593" s="241"/>
    </row>
    <row r="594" spans="1:5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704</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4"/>
      <c r="AQ594" s="241"/>
      <c r="AR594" s="241"/>
      <c r="AS594" s="241"/>
      <c r="AT594" s="244"/>
      <c r="AU594" s="241"/>
      <c r="AV594" s="241"/>
      <c r="AW594" s="241"/>
      <c r="AX594" s="241"/>
      <c r="AY594" s="241"/>
      <c r="AZ594" s="241"/>
      <c r="BA594" s="241"/>
      <c r="BB594" s="241"/>
      <c r="BC594" s="241"/>
      <c r="BD594" s="241"/>
      <c r="BE594" s="241"/>
      <c r="BF594" s="241"/>
      <c r="BG594" s="241"/>
    </row>
    <row r="595" spans="1:5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705</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4"/>
      <c r="AQ595" s="241"/>
      <c r="AR595" s="241"/>
      <c r="AS595" s="241"/>
      <c r="AT595" s="244"/>
      <c r="AU595" s="241"/>
      <c r="AV595" s="241"/>
      <c r="AW595" s="241"/>
      <c r="AX595" s="241"/>
      <c r="AY595" s="241"/>
      <c r="AZ595" s="241"/>
      <c r="BA595" s="241"/>
      <c r="BB595" s="241"/>
      <c r="BC595" s="241"/>
      <c r="BD595" s="241"/>
      <c r="BE595" s="241"/>
      <c r="BF595" s="241"/>
      <c r="BG595" s="241"/>
    </row>
    <row r="596" spans="1:5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706</v>
      </c>
      <c r="V596" s="241"/>
      <c r="W596" s="241"/>
      <c r="X596" s="241"/>
      <c r="Y596" s="241"/>
      <c r="Z596" s="241"/>
      <c r="AA596" s="241"/>
      <c r="AB596" s="241"/>
      <c r="AC596" s="241" t="s">
        <v>311</v>
      </c>
      <c r="AD596" s="241"/>
      <c r="AE596" s="241"/>
      <c r="AF596" s="241"/>
      <c r="AG596" s="241"/>
      <c r="AH596" s="241"/>
      <c r="AI596" s="241"/>
      <c r="AJ596" s="241"/>
      <c r="AK596" s="241"/>
      <c r="AL596" s="241"/>
      <c r="AM596" s="241"/>
      <c r="AN596" s="241"/>
      <c r="AO596" s="241"/>
      <c r="AP596" s="244"/>
      <c r="AQ596" s="241"/>
      <c r="AR596" s="241"/>
      <c r="AS596" s="241"/>
      <c r="AT596" s="244"/>
      <c r="AU596" s="241"/>
      <c r="AV596" s="241"/>
      <c r="AW596" s="241"/>
      <c r="AX596" s="241"/>
      <c r="AY596" s="241"/>
      <c r="AZ596" s="241"/>
      <c r="BA596" s="241"/>
      <c r="BB596" s="241"/>
      <c r="BC596" s="241"/>
      <c r="BD596" s="241"/>
      <c r="BE596" s="241"/>
      <c r="BF596" s="241"/>
      <c r="BG596" s="241"/>
    </row>
    <row r="597" spans="1:5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707</v>
      </c>
      <c r="V597" s="241"/>
      <c r="W597" s="241"/>
      <c r="X597" s="241"/>
      <c r="Y597" s="241"/>
      <c r="Z597" s="241"/>
      <c r="AA597" s="241"/>
      <c r="AB597" s="241"/>
      <c r="AC597" s="241" t="s">
        <v>386</v>
      </c>
      <c r="AD597" s="241"/>
      <c r="AE597" s="241"/>
      <c r="AF597" s="241"/>
      <c r="AG597" s="241"/>
      <c r="AH597" s="241"/>
      <c r="AI597" s="241"/>
      <c r="AJ597" s="241"/>
      <c r="AK597" s="241"/>
      <c r="AL597" s="241"/>
      <c r="AM597" s="241"/>
      <c r="AN597" s="241"/>
      <c r="AO597" s="241"/>
      <c r="AP597" s="244"/>
      <c r="AQ597" s="241"/>
      <c r="AR597" s="241"/>
      <c r="AS597" s="241"/>
      <c r="AT597" s="244"/>
      <c r="AU597" s="241"/>
      <c r="AV597" s="241"/>
      <c r="AW597" s="241"/>
      <c r="AX597" s="241"/>
      <c r="AY597" s="241"/>
      <c r="AZ597" s="241"/>
      <c r="BA597" s="241"/>
      <c r="BB597" s="241"/>
      <c r="BC597" s="241"/>
      <c r="BD597" s="241"/>
      <c r="BE597" s="241"/>
      <c r="BF597" s="241"/>
      <c r="BG597" s="241"/>
    </row>
    <row r="598" spans="1:5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708</v>
      </c>
      <c r="V598" s="241"/>
      <c r="W598" s="241"/>
      <c r="X598" s="241"/>
      <c r="Y598" s="241"/>
      <c r="Z598" s="241"/>
      <c r="AA598" s="241"/>
      <c r="AB598" s="241"/>
      <c r="AC598" s="241" t="s">
        <v>350</v>
      </c>
      <c r="AD598" s="241"/>
      <c r="AE598" s="241"/>
      <c r="AF598" s="241"/>
      <c r="AG598" s="241"/>
      <c r="AH598" s="241"/>
      <c r="AI598" s="241"/>
      <c r="AJ598" s="241"/>
      <c r="AK598" s="241"/>
      <c r="AL598" s="241"/>
      <c r="AM598" s="241"/>
      <c r="AN598" s="241"/>
      <c r="AO598" s="241"/>
      <c r="AP598" s="244"/>
      <c r="AQ598" s="241"/>
      <c r="AR598" s="241"/>
      <c r="AS598" s="241"/>
      <c r="AT598" s="244"/>
      <c r="AU598" s="241"/>
      <c r="AV598" s="241"/>
      <c r="AW598" s="241"/>
      <c r="AX598" s="241"/>
      <c r="AY598" s="241"/>
      <c r="AZ598" s="241"/>
      <c r="BA598" s="241"/>
      <c r="BB598" s="241"/>
      <c r="BC598" s="241"/>
      <c r="BD598" s="241"/>
      <c r="BE598" s="241"/>
      <c r="BF598" s="241"/>
      <c r="BG598" s="241"/>
    </row>
    <row r="599" spans="1:5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709</v>
      </c>
      <c r="V599" s="241"/>
      <c r="W599" s="241"/>
      <c r="X599" s="241"/>
      <c r="Y599" s="241"/>
      <c r="Z599" s="241"/>
      <c r="AA599" s="241"/>
      <c r="AB599" s="241"/>
      <c r="AC599" s="241" t="s">
        <v>322</v>
      </c>
      <c r="AD599" s="241"/>
      <c r="AE599" s="241"/>
      <c r="AF599" s="241"/>
      <c r="AG599" s="241"/>
      <c r="AH599" s="241"/>
      <c r="AI599" s="241"/>
      <c r="AJ599" s="241"/>
      <c r="AK599" s="241"/>
      <c r="AL599" s="241"/>
      <c r="AM599" s="241"/>
      <c r="AN599" s="241"/>
      <c r="AO599" s="241"/>
      <c r="AP599" s="244"/>
      <c r="AQ599" s="241"/>
      <c r="AR599" s="241"/>
      <c r="AS599" s="241"/>
      <c r="AT599" s="244"/>
      <c r="AU599" s="241"/>
      <c r="AV599" s="241"/>
      <c r="AW599" s="241"/>
      <c r="AX599" s="241"/>
      <c r="AY599" s="241"/>
      <c r="AZ599" s="241"/>
      <c r="BA599" s="241"/>
      <c r="BB599" s="241"/>
      <c r="BC599" s="241"/>
      <c r="BD599" s="241"/>
      <c r="BE599" s="241"/>
      <c r="BF599" s="241"/>
      <c r="BG599" s="241"/>
    </row>
    <row r="600" spans="1:5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710</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4"/>
      <c r="AQ600" s="241"/>
      <c r="AR600" s="241"/>
      <c r="AS600" s="241"/>
      <c r="AT600" s="244"/>
      <c r="AU600" s="241"/>
      <c r="AV600" s="241"/>
      <c r="AW600" s="241"/>
      <c r="AX600" s="241"/>
      <c r="AY600" s="241"/>
      <c r="AZ600" s="241"/>
      <c r="BA600" s="241"/>
      <c r="BB600" s="241"/>
      <c r="BC600" s="241"/>
      <c r="BD600" s="241"/>
      <c r="BE600" s="241"/>
      <c r="BF600" s="241"/>
      <c r="BG600" s="241"/>
    </row>
    <row r="601" spans="1:5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711</v>
      </c>
      <c r="V601" s="241"/>
      <c r="W601" s="241"/>
      <c r="X601" s="241"/>
      <c r="Y601" s="241"/>
      <c r="Z601" s="241"/>
      <c r="AA601" s="241"/>
      <c r="AB601" s="241"/>
      <c r="AC601" s="241" t="s">
        <v>386</v>
      </c>
      <c r="AD601" s="241"/>
      <c r="AE601" s="241"/>
      <c r="AF601" s="241"/>
      <c r="AG601" s="241"/>
      <c r="AH601" s="241"/>
      <c r="AI601" s="241"/>
      <c r="AJ601" s="241"/>
      <c r="AK601" s="241"/>
      <c r="AL601" s="241"/>
      <c r="AM601" s="241"/>
      <c r="AN601" s="241"/>
      <c r="AO601" s="241"/>
      <c r="AP601" s="244"/>
      <c r="AQ601" s="241"/>
      <c r="AR601" s="241"/>
      <c r="AS601" s="241"/>
      <c r="AT601" s="244"/>
      <c r="AU601" s="241"/>
      <c r="AV601" s="241"/>
      <c r="AW601" s="241"/>
      <c r="AX601" s="241"/>
      <c r="AY601" s="241"/>
      <c r="AZ601" s="241"/>
      <c r="BA601" s="241"/>
      <c r="BB601" s="241"/>
      <c r="BC601" s="241"/>
      <c r="BD601" s="241"/>
      <c r="BE601" s="241"/>
      <c r="BF601" s="241"/>
      <c r="BG601" s="241"/>
    </row>
    <row r="602" spans="1:5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712</v>
      </c>
      <c r="V602" s="241"/>
      <c r="W602" s="241"/>
      <c r="X602" s="241"/>
      <c r="Y602" s="241"/>
      <c r="Z602" s="241"/>
      <c r="AA602" s="241"/>
      <c r="AB602" s="241"/>
      <c r="AC602" s="241" t="s">
        <v>350</v>
      </c>
      <c r="AD602" s="241"/>
      <c r="AE602" s="241"/>
      <c r="AF602" s="241"/>
      <c r="AG602" s="241"/>
      <c r="AH602" s="241"/>
      <c r="AI602" s="241"/>
      <c r="AJ602" s="241"/>
      <c r="AK602" s="241"/>
      <c r="AL602" s="241"/>
      <c r="AM602" s="241"/>
      <c r="AN602" s="241"/>
      <c r="AO602" s="241"/>
      <c r="AP602" s="244"/>
      <c r="AQ602" s="241"/>
      <c r="AR602" s="241"/>
      <c r="AS602" s="241"/>
      <c r="AT602" s="244"/>
      <c r="AU602" s="241"/>
      <c r="AV602" s="241"/>
      <c r="AW602" s="241"/>
      <c r="AX602" s="241"/>
      <c r="AY602" s="241"/>
      <c r="AZ602" s="241"/>
      <c r="BA602" s="241"/>
      <c r="BB602" s="241"/>
      <c r="BC602" s="241"/>
      <c r="BD602" s="241"/>
      <c r="BE602" s="241"/>
      <c r="BF602" s="241"/>
      <c r="BG602" s="241"/>
    </row>
    <row r="603" spans="1:5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713</v>
      </c>
      <c r="V603" s="241"/>
      <c r="W603" s="241"/>
      <c r="X603" s="241"/>
      <c r="Y603" s="241"/>
      <c r="Z603" s="241"/>
      <c r="AA603" s="241"/>
      <c r="AB603" s="241"/>
      <c r="AC603" s="241" t="s">
        <v>322</v>
      </c>
      <c r="AD603" s="241"/>
      <c r="AE603" s="241"/>
      <c r="AF603" s="241"/>
      <c r="AG603" s="241"/>
      <c r="AH603" s="241"/>
      <c r="AI603" s="241"/>
      <c r="AJ603" s="241"/>
      <c r="AK603" s="241"/>
      <c r="AL603" s="241"/>
      <c r="AM603" s="241"/>
      <c r="AN603" s="241"/>
      <c r="AO603" s="241"/>
      <c r="AP603" s="244"/>
      <c r="AQ603" s="241"/>
      <c r="AR603" s="241"/>
      <c r="AS603" s="241"/>
      <c r="AT603" s="244"/>
      <c r="AU603" s="241"/>
      <c r="AV603" s="241"/>
      <c r="AW603" s="241"/>
      <c r="AX603" s="241"/>
      <c r="AY603" s="241"/>
      <c r="AZ603" s="241"/>
      <c r="BA603" s="241"/>
      <c r="BB603" s="241"/>
      <c r="BC603" s="241"/>
      <c r="BD603" s="241"/>
      <c r="BE603" s="241"/>
      <c r="BF603" s="241"/>
      <c r="BG603" s="241"/>
    </row>
    <row r="604" spans="1:5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714</v>
      </c>
      <c r="V604" s="241"/>
      <c r="W604" s="241"/>
      <c r="X604" s="241"/>
      <c r="Y604" s="241"/>
      <c r="Z604" s="241"/>
      <c r="AA604" s="241"/>
      <c r="AB604" s="241"/>
      <c r="AC604" s="241" t="s">
        <v>325</v>
      </c>
      <c r="AD604" s="241"/>
      <c r="AE604" s="241"/>
      <c r="AF604" s="241"/>
      <c r="AG604" s="241"/>
      <c r="AH604" s="241"/>
      <c r="AI604" s="241"/>
      <c r="AJ604" s="241"/>
      <c r="AK604" s="241"/>
      <c r="AL604" s="241"/>
      <c r="AM604" s="241"/>
      <c r="AN604" s="241"/>
      <c r="AO604" s="241"/>
      <c r="AP604" s="244"/>
      <c r="AQ604" s="241"/>
      <c r="AR604" s="241"/>
      <c r="AS604" s="241"/>
      <c r="AT604" s="244"/>
      <c r="AU604" s="241"/>
      <c r="AV604" s="241"/>
      <c r="AW604" s="241"/>
      <c r="AX604" s="241"/>
      <c r="AY604" s="241"/>
      <c r="AZ604" s="241"/>
      <c r="BA604" s="241"/>
      <c r="BB604" s="241"/>
      <c r="BC604" s="241"/>
      <c r="BD604" s="241"/>
      <c r="BE604" s="241"/>
      <c r="BF604" s="241"/>
      <c r="BG604" s="241"/>
    </row>
    <row r="605" spans="1:5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715</v>
      </c>
      <c r="V605" s="241"/>
      <c r="W605" s="241"/>
      <c r="X605" s="241"/>
      <c r="Y605" s="241"/>
      <c r="Z605" s="241"/>
      <c r="AA605" s="241"/>
      <c r="AB605" s="241"/>
      <c r="AC605" s="241" t="s">
        <v>322</v>
      </c>
      <c r="AD605" s="241"/>
      <c r="AE605" s="241"/>
      <c r="AF605" s="241"/>
      <c r="AG605" s="241"/>
      <c r="AH605" s="241"/>
      <c r="AI605" s="241"/>
      <c r="AJ605" s="241"/>
      <c r="AK605" s="241"/>
      <c r="AL605" s="241"/>
      <c r="AM605" s="241"/>
      <c r="AN605" s="241"/>
      <c r="AO605" s="241"/>
      <c r="AP605" s="244"/>
      <c r="AQ605" s="241"/>
      <c r="AR605" s="241"/>
      <c r="AS605" s="241"/>
      <c r="AT605" s="244"/>
      <c r="AU605" s="241"/>
      <c r="AV605" s="241"/>
      <c r="AW605" s="241"/>
      <c r="AX605" s="241"/>
      <c r="AY605" s="241"/>
      <c r="AZ605" s="241"/>
      <c r="BA605" s="241"/>
      <c r="BB605" s="241"/>
      <c r="BC605" s="241"/>
      <c r="BD605" s="241"/>
      <c r="BE605" s="241"/>
      <c r="BF605" s="241"/>
      <c r="BG605" s="241"/>
    </row>
    <row r="606" spans="1:5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716</v>
      </c>
      <c r="V606" s="241"/>
      <c r="W606" s="241"/>
      <c r="X606" s="241"/>
      <c r="Y606" s="241"/>
      <c r="Z606" s="241"/>
      <c r="AA606" s="241"/>
      <c r="AB606" s="241"/>
      <c r="AC606" s="241" t="s">
        <v>316</v>
      </c>
      <c r="AD606" s="241"/>
      <c r="AE606" s="241"/>
      <c r="AF606" s="241"/>
      <c r="AG606" s="241"/>
      <c r="AH606" s="241"/>
      <c r="AI606" s="241"/>
      <c r="AJ606" s="241"/>
      <c r="AK606" s="241"/>
      <c r="AL606" s="241"/>
      <c r="AM606" s="241"/>
      <c r="AN606" s="241"/>
      <c r="AO606" s="241"/>
      <c r="AP606" s="244"/>
      <c r="AQ606" s="241"/>
      <c r="AR606" s="241"/>
      <c r="AS606" s="241"/>
      <c r="AT606" s="244"/>
      <c r="AU606" s="241"/>
      <c r="AV606" s="241"/>
      <c r="AW606" s="241"/>
      <c r="AX606" s="241"/>
      <c r="AY606" s="241"/>
      <c r="AZ606" s="241"/>
      <c r="BA606" s="241"/>
      <c r="BB606" s="241"/>
      <c r="BC606" s="241"/>
      <c r="BD606" s="241"/>
      <c r="BE606" s="241"/>
      <c r="BF606" s="241"/>
      <c r="BG606" s="241"/>
    </row>
    <row r="607" spans="1:5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717</v>
      </c>
      <c r="V607" s="241"/>
      <c r="W607" s="241"/>
      <c r="X607" s="241"/>
      <c r="Y607" s="241"/>
      <c r="Z607" s="241"/>
      <c r="AA607" s="241"/>
      <c r="AB607" s="241"/>
      <c r="AC607" s="241" t="s">
        <v>316</v>
      </c>
      <c r="AD607" s="241"/>
      <c r="AE607" s="241"/>
      <c r="AF607" s="241"/>
      <c r="AG607" s="241"/>
      <c r="AH607" s="241"/>
      <c r="AI607" s="241"/>
      <c r="AJ607" s="241"/>
      <c r="AK607" s="241"/>
      <c r="AL607" s="241"/>
      <c r="AM607" s="241"/>
      <c r="AN607" s="241"/>
      <c r="AO607" s="241"/>
      <c r="AP607" s="244"/>
      <c r="AQ607" s="241"/>
      <c r="AR607" s="241"/>
      <c r="AS607" s="241"/>
      <c r="AT607" s="244"/>
      <c r="AU607" s="241"/>
      <c r="AV607" s="241"/>
      <c r="AW607" s="241"/>
      <c r="AX607" s="241"/>
      <c r="AY607" s="241"/>
      <c r="AZ607" s="241"/>
      <c r="BA607" s="241"/>
      <c r="BB607" s="241"/>
      <c r="BC607" s="241"/>
      <c r="BD607" s="241"/>
      <c r="BE607" s="241"/>
      <c r="BF607" s="241"/>
      <c r="BG607" s="241"/>
    </row>
    <row r="608" spans="1:5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718</v>
      </c>
      <c r="V608" s="241"/>
      <c r="W608" s="241"/>
      <c r="X608" s="241"/>
      <c r="Y608" s="241"/>
      <c r="Z608" s="241"/>
      <c r="AA608" s="241"/>
      <c r="AB608" s="241"/>
      <c r="AC608" s="241" t="s">
        <v>366</v>
      </c>
      <c r="AD608" s="241"/>
      <c r="AE608" s="241"/>
      <c r="AF608" s="241"/>
      <c r="AG608" s="241"/>
      <c r="AH608" s="241"/>
      <c r="AI608" s="241"/>
      <c r="AJ608" s="241"/>
      <c r="AK608" s="241"/>
      <c r="AL608" s="241"/>
      <c r="AM608" s="241"/>
      <c r="AN608" s="241"/>
      <c r="AO608" s="241"/>
      <c r="AP608" s="244"/>
      <c r="AQ608" s="241"/>
      <c r="AR608" s="241"/>
      <c r="AS608" s="241"/>
      <c r="AT608" s="244"/>
      <c r="AU608" s="241"/>
      <c r="AV608" s="241"/>
      <c r="AW608" s="241"/>
      <c r="AX608" s="241"/>
      <c r="AY608" s="241"/>
      <c r="AZ608" s="241"/>
      <c r="BA608" s="241"/>
      <c r="BB608" s="241"/>
      <c r="BC608" s="241"/>
      <c r="BD608" s="241"/>
      <c r="BE608" s="241"/>
      <c r="BF608" s="241"/>
      <c r="BG608" s="241"/>
    </row>
    <row r="609" spans="1:5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719</v>
      </c>
      <c r="V609" s="241"/>
      <c r="W609" s="241"/>
      <c r="X609" s="241"/>
      <c r="Y609" s="241"/>
      <c r="Z609" s="241"/>
      <c r="AA609" s="241"/>
      <c r="AB609" s="241"/>
      <c r="AC609" s="241" t="s">
        <v>386</v>
      </c>
      <c r="AD609" s="241"/>
      <c r="AE609" s="241"/>
      <c r="AF609" s="241"/>
      <c r="AG609" s="241"/>
      <c r="AH609" s="241"/>
      <c r="AI609" s="241"/>
      <c r="AJ609" s="241"/>
      <c r="AK609" s="241"/>
      <c r="AL609" s="241"/>
      <c r="AM609" s="241"/>
      <c r="AN609" s="241"/>
      <c r="AO609" s="241"/>
      <c r="AP609" s="244"/>
      <c r="AQ609" s="241"/>
      <c r="AR609" s="241"/>
      <c r="AS609" s="241"/>
      <c r="AT609" s="244"/>
      <c r="AU609" s="241"/>
      <c r="AV609" s="241"/>
      <c r="AW609" s="241"/>
      <c r="AX609" s="241"/>
      <c r="AY609" s="241"/>
      <c r="AZ609" s="241"/>
      <c r="BA609" s="241"/>
      <c r="BB609" s="241"/>
      <c r="BC609" s="241"/>
      <c r="BD609" s="241"/>
      <c r="BE609" s="241"/>
      <c r="BF609" s="241"/>
      <c r="BG609" s="241"/>
    </row>
    <row r="610" spans="1:5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720</v>
      </c>
      <c r="V610" s="241"/>
      <c r="W610" s="241"/>
      <c r="X610" s="241"/>
      <c r="Y610" s="241"/>
      <c r="Z610" s="241"/>
      <c r="AA610" s="241"/>
      <c r="AB610" s="241"/>
      <c r="AC610" s="241" t="s">
        <v>322</v>
      </c>
      <c r="AD610" s="241"/>
      <c r="AE610" s="241"/>
      <c r="AF610" s="241"/>
      <c r="AG610" s="241"/>
      <c r="AH610" s="241"/>
      <c r="AI610" s="241"/>
      <c r="AJ610" s="241"/>
      <c r="AK610" s="241"/>
      <c r="AL610" s="241"/>
      <c r="AM610" s="241"/>
      <c r="AN610" s="241"/>
      <c r="AO610" s="241"/>
      <c r="AP610" s="244"/>
      <c r="AQ610" s="241"/>
      <c r="AR610" s="241"/>
      <c r="AS610" s="241"/>
      <c r="AT610" s="244"/>
      <c r="AU610" s="241"/>
      <c r="AV610" s="241"/>
      <c r="AW610" s="241"/>
      <c r="AX610" s="241"/>
      <c r="AY610" s="241"/>
      <c r="AZ610" s="241"/>
      <c r="BA610" s="241"/>
      <c r="BB610" s="241"/>
      <c r="BC610" s="241"/>
      <c r="BD610" s="241"/>
      <c r="BE610" s="241"/>
      <c r="BF610" s="241"/>
      <c r="BG610" s="241"/>
    </row>
    <row r="611" spans="1:5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721</v>
      </c>
      <c r="V611" s="241"/>
      <c r="W611" s="241"/>
      <c r="X611" s="241"/>
      <c r="Y611" s="241"/>
      <c r="Z611" s="241"/>
      <c r="AA611" s="241"/>
      <c r="AB611" s="241"/>
      <c r="AC611" s="241" t="s">
        <v>322</v>
      </c>
      <c r="AD611" s="241"/>
      <c r="AE611" s="241"/>
      <c r="AF611" s="241"/>
      <c r="AG611" s="241"/>
      <c r="AH611" s="241"/>
      <c r="AI611" s="241"/>
      <c r="AJ611" s="241"/>
      <c r="AK611" s="241"/>
      <c r="AL611" s="241"/>
      <c r="AM611" s="241"/>
      <c r="AN611" s="241"/>
      <c r="AO611" s="241"/>
      <c r="AP611" s="244"/>
      <c r="AQ611" s="241"/>
      <c r="AR611" s="241"/>
      <c r="AS611" s="241"/>
      <c r="AT611" s="244"/>
      <c r="AU611" s="241"/>
      <c r="AV611" s="241"/>
      <c r="AW611" s="241"/>
      <c r="AX611" s="241"/>
      <c r="AY611" s="241"/>
      <c r="AZ611" s="241"/>
      <c r="BA611" s="241"/>
      <c r="BB611" s="241"/>
      <c r="BC611" s="241"/>
      <c r="BD611" s="241"/>
      <c r="BE611" s="241"/>
      <c r="BF611" s="241"/>
      <c r="BG611" s="241"/>
    </row>
    <row r="612" spans="1:5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722</v>
      </c>
      <c r="V612" s="241"/>
      <c r="W612" s="241"/>
      <c r="X612" s="241"/>
      <c r="Y612" s="241"/>
      <c r="Z612" s="241"/>
      <c r="AA612" s="241"/>
      <c r="AB612" s="241"/>
      <c r="AC612" s="241" t="s">
        <v>316</v>
      </c>
      <c r="AD612" s="241"/>
      <c r="AE612" s="241"/>
      <c r="AF612" s="241"/>
      <c r="AG612" s="241"/>
      <c r="AH612" s="241"/>
      <c r="AI612" s="241"/>
      <c r="AJ612" s="241"/>
      <c r="AK612" s="241"/>
      <c r="AL612" s="241"/>
      <c r="AM612" s="241"/>
      <c r="AN612" s="241"/>
      <c r="AO612" s="241"/>
      <c r="AP612" s="244"/>
      <c r="AQ612" s="241"/>
      <c r="AR612" s="241"/>
      <c r="AS612" s="241"/>
      <c r="AT612" s="244"/>
      <c r="AU612" s="241"/>
      <c r="AV612" s="241"/>
      <c r="AW612" s="241"/>
      <c r="AX612" s="241"/>
      <c r="AY612" s="241"/>
      <c r="AZ612" s="241"/>
      <c r="BA612" s="241"/>
      <c r="BB612" s="241"/>
      <c r="BC612" s="241"/>
      <c r="BD612" s="241"/>
      <c r="BE612" s="241"/>
      <c r="BF612" s="241"/>
      <c r="BG612" s="241"/>
    </row>
    <row r="613" spans="1:5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723</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4"/>
      <c r="AQ613" s="241"/>
      <c r="AR613" s="241"/>
      <c r="AS613" s="241"/>
      <c r="AT613" s="244"/>
      <c r="AU613" s="241"/>
      <c r="AV613" s="241"/>
      <c r="AW613" s="241"/>
      <c r="AX613" s="241"/>
      <c r="AY613" s="241"/>
      <c r="AZ613" s="241"/>
      <c r="BA613" s="241"/>
      <c r="BB613" s="241"/>
      <c r="BC613" s="241"/>
      <c r="BD613" s="241"/>
      <c r="BE613" s="241"/>
      <c r="BF613" s="241"/>
      <c r="BG613" s="241"/>
    </row>
    <row r="614" spans="1:5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724</v>
      </c>
      <c r="V614" s="241"/>
      <c r="W614" s="241"/>
      <c r="X614" s="241"/>
      <c r="Y614" s="241"/>
      <c r="Z614" s="241"/>
      <c r="AA614" s="241"/>
      <c r="AB614" s="241"/>
      <c r="AC614" s="241" t="s">
        <v>350</v>
      </c>
      <c r="AD614" s="241"/>
      <c r="AE614" s="241"/>
      <c r="AF614" s="241"/>
      <c r="AG614" s="241"/>
      <c r="AH614" s="241"/>
      <c r="AI614" s="241"/>
      <c r="AJ614" s="241"/>
      <c r="AK614" s="241"/>
      <c r="AL614" s="241"/>
      <c r="AM614" s="241"/>
      <c r="AN614" s="241"/>
      <c r="AO614" s="241"/>
      <c r="AP614" s="244"/>
      <c r="AQ614" s="241"/>
      <c r="AR614" s="241"/>
      <c r="AS614" s="241"/>
      <c r="AT614" s="244"/>
      <c r="AU614" s="241"/>
      <c r="AV614" s="241"/>
      <c r="AW614" s="241"/>
      <c r="AX614" s="241"/>
      <c r="AY614" s="241"/>
      <c r="AZ614" s="241"/>
      <c r="BA614" s="241"/>
      <c r="BB614" s="241"/>
      <c r="BC614" s="241"/>
      <c r="BD614" s="241"/>
      <c r="BE614" s="241"/>
      <c r="BF614" s="241"/>
      <c r="BG614" s="241"/>
    </row>
    <row r="615" spans="1:5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725</v>
      </c>
      <c r="V615" s="241"/>
      <c r="W615" s="241"/>
      <c r="X615" s="241"/>
      <c r="Y615" s="241"/>
      <c r="Z615" s="241"/>
      <c r="AA615" s="241"/>
      <c r="AB615" s="241"/>
      <c r="AC615" s="241" t="s">
        <v>313</v>
      </c>
      <c r="AD615" s="241"/>
      <c r="AE615" s="241"/>
      <c r="AF615" s="241"/>
      <c r="AG615" s="241"/>
      <c r="AH615" s="241"/>
      <c r="AI615" s="241"/>
      <c r="AJ615" s="241"/>
      <c r="AK615" s="241"/>
      <c r="AL615" s="241"/>
      <c r="AM615" s="241"/>
      <c r="AN615" s="241"/>
      <c r="AO615" s="241"/>
      <c r="AP615" s="244"/>
      <c r="AQ615" s="241"/>
      <c r="AR615" s="241"/>
      <c r="AS615" s="241"/>
      <c r="AT615" s="244"/>
      <c r="AU615" s="241"/>
      <c r="AV615" s="241"/>
      <c r="AW615" s="241"/>
      <c r="AX615" s="241"/>
      <c r="AY615" s="241"/>
      <c r="AZ615" s="241"/>
      <c r="BA615" s="241"/>
      <c r="BB615" s="241"/>
      <c r="BC615" s="241"/>
      <c r="BD615" s="241"/>
      <c r="BE615" s="241"/>
      <c r="BF615" s="241"/>
      <c r="BG615" s="241"/>
    </row>
    <row r="616" spans="1:5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726</v>
      </c>
      <c r="V616" s="241"/>
      <c r="W616" s="241"/>
      <c r="X616" s="241"/>
      <c r="Y616" s="241"/>
      <c r="Z616" s="241"/>
      <c r="AA616" s="241"/>
      <c r="AB616" s="241"/>
      <c r="AC616" s="241" t="s">
        <v>386</v>
      </c>
      <c r="AD616" s="241"/>
      <c r="AE616" s="241"/>
      <c r="AF616" s="241"/>
      <c r="AG616" s="241"/>
      <c r="AH616" s="241"/>
      <c r="AI616" s="241"/>
      <c r="AJ616" s="241"/>
      <c r="AK616" s="241"/>
      <c r="AL616" s="241"/>
      <c r="AM616" s="241"/>
      <c r="AN616" s="241"/>
      <c r="AO616" s="241"/>
      <c r="AP616" s="244"/>
      <c r="AQ616" s="241"/>
      <c r="AR616" s="241"/>
      <c r="AS616" s="241"/>
      <c r="AT616" s="244"/>
      <c r="AU616" s="241"/>
      <c r="AV616" s="241"/>
      <c r="AW616" s="241"/>
      <c r="AX616" s="241"/>
      <c r="AY616" s="241"/>
      <c r="AZ616" s="241"/>
      <c r="BA616" s="241"/>
      <c r="BB616" s="241"/>
      <c r="BC616" s="241"/>
      <c r="BD616" s="241"/>
      <c r="BE616" s="241"/>
      <c r="BF616" s="241"/>
      <c r="BG616" s="241"/>
    </row>
    <row r="617" spans="1:5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727</v>
      </c>
      <c r="V617" s="241"/>
      <c r="W617" s="241"/>
      <c r="X617" s="241"/>
      <c r="Y617" s="241"/>
      <c r="Z617" s="241"/>
      <c r="AA617" s="241"/>
      <c r="AB617" s="241"/>
      <c r="AC617" s="241" t="s">
        <v>325</v>
      </c>
      <c r="AD617" s="241"/>
      <c r="AE617" s="241"/>
      <c r="AF617" s="241"/>
      <c r="AG617" s="241"/>
      <c r="AH617" s="241"/>
      <c r="AI617" s="241"/>
      <c r="AJ617" s="241"/>
      <c r="AK617" s="241"/>
      <c r="AL617" s="241"/>
      <c r="AM617" s="241"/>
      <c r="AN617" s="241"/>
      <c r="AO617" s="241"/>
      <c r="AP617" s="244"/>
      <c r="AQ617" s="241"/>
      <c r="AR617" s="241"/>
      <c r="AS617" s="241"/>
      <c r="AT617" s="244"/>
      <c r="AU617" s="241"/>
      <c r="AV617" s="241"/>
      <c r="AW617" s="241"/>
      <c r="AX617" s="241"/>
      <c r="AY617" s="241"/>
      <c r="AZ617" s="241"/>
      <c r="BA617" s="241"/>
      <c r="BB617" s="241"/>
      <c r="BC617" s="241"/>
      <c r="BD617" s="241"/>
      <c r="BE617" s="241"/>
      <c r="BF617" s="241"/>
      <c r="BG617" s="241"/>
    </row>
    <row r="618" spans="1:5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728</v>
      </c>
      <c r="V618" s="241"/>
      <c r="W618" s="241"/>
      <c r="X618" s="241"/>
      <c r="Y618" s="241"/>
      <c r="Z618" s="241"/>
      <c r="AA618" s="241"/>
      <c r="AB618" s="241"/>
      <c r="AC618" s="241" t="s">
        <v>386</v>
      </c>
      <c r="AD618" s="241"/>
      <c r="AE618" s="241"/>
      <c r="AF618" s="241"/>
      <c r="AG618" s="241"/>
      <c r="AH618" s="241"/>
      <c r="AI618" s="241"/>
      <c r="AJ618" s="241"/>
      <c r="AK618" s="241"/>
      <c r="AL618" s="241"/>
      <c r="AM618" s="241"/>
      <c r="AN618" s="241"/>
      <c r="AO618" s="241"/>
      <c r="AP618" s="244"/>
      <c r="AQ618" s="241"/>
      <c r="AR618" s="241"/>
      <c r="AS618" s="241"/>
      <c r="AT618" s="244"/>
      <c r="AU618" s="241"/>
      <c r="AV618" s="241"/>
      <c r="AW618" s="241"/>
      <c r="AX618" s="241"/>
      <c r="AY618" s="241"/>
      <c r="AZ618" s="241"/>
      <c r="BA618" s="241"/>
      <c r="BB618" s="241"/>
      <c r="BC618" s="241"/>
      <c r="BD618" s="241"/>
      <c r="BE618" s="241"/>
      <c r="BF618" s="241"/>
      <c r="BG618" s="241"/>
    </row>
    <row r="619" spans="1:5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729</v>
      </c>
      <c r="V619" s="241"/>
      <c r="W619" s="241"/>
      <c r="X619" s="241"/>
      <c r="Y619" s="241"/>
      <c r="Z619" s="241"/>
      <c r="AA619" s="241"/>
      <c r="AB619" s="241"/>
      <c r="AC619" s="241" t="s">
        <v>316</v>
      </c>
      <c r="AD619" s="241"/>
      <c r="AE619" s="241"/>
      <c r="AF619" s="241"/>
      <c r="AG619" s="241"/>
      <c r="AH619" s="241"/>
      <c r="AI619" s="241"/>
      <c r="AJ619" s="241"/>
      <c r="AK619" s="241"/>
      <c r="AL619" s="241"/>
      <c r="AM619" s="241"/>
      <c r="AN619" s="241"/>
      <c r="AO619" s="241"/>
      <c r="AP619" s="244"/>
      <c r="AQ619" s="241"/>
      <c r="AR619" s="241"/>
      <c r="AS619" s="241"/>
      <c r="AT619" s="244"/>
      <c r="AU619" s="241"/>
      <c r="AV619" s="241"/>
      <c r="AW619" s="241"/>
      <c r="AX619" s="241"/>
      <c r="AY619" s="241"/>
      <c r="AZ619" s="241"/>
      <c r="BA619" s="241"/>
      <c r="BB619" s="241"/>
      <c r="BC619" s="241"/>
      <c r="BD619" s="241"/>
      <c r="BE619" s="241"/>
      <c r="BF619" s="241"/>
      <c r="BG619" s="241"/>
    </row>
    <row r="620" spans="1:5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730</v>
      </c>
      <c r="V620" s="241"/>
      <c r="W620" s="241"/>
      <c r="X620" s="241"/>
      <c r="Y620" s="241"/>
      <c r="Z620" s="241"/>
      <c r="AA620" s="241"/>
      <c r="AB620" s="241"/>
      <c r="AC620" s="241" t="s">
        <v>366</v>
      </c>
      <c r="AD620" s="241"/>
      <c r="AE620" s="241"/>
      <c r="AF620" s="241"/>
      <c r="AG620" s="241"/>
      <c r="AH620" s="241"/>
      <c r="AI620" s="241"/>
      <c r="AJ620" s="241"/>
      <c r="AK620" s="241"/>
      <c r="AL620" s="241"/>
      <c r="AM620" s="241"/>
      <c r="AN620" s="241"/>
      <c r="AO620" s="241"/>
      <c r="AP620" s="244"/>
      <c r="AQ620" s="241"/>
      <c r="AR620" s="241"/>
      <c r="AS620" s="241"/>
      <c r="AT620" s="244"/>
      <c r="AU620" s="241"/>
      <c r="AV620" s="241"/>
      <c r="AW620" s="241"/>
      <c r="AX620" s="241"/>
      <c r="AY620" s="241"/>
      <c r="AZ620" s="241"/>
      <c r="BA620" s="241"/>
      <c r="BB620" s="241"/>
      <c r="BC620" s="241"/>
      <c r="BD620" s="241"/>
      <c r="BE620" s="241"/>
      <c r="BF620" s="241"/>
      <c r="BG620" s="241"/>
    </row>
    <row r="621" spans="1:5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731</v>
      </c>
      <c r="V621" s="241"/>
      <c r="W621" s="241"/>
      <c r="X621" s="241"/>
      <c r="Y621" s="241"/>
      <c r="Z621" s="241"/>
      <c r="AA621" s="241"/>
      <c r="AB621" s="241"/>
      <c r="AC621" s="241" t="s">
        <v>311</v>
      </c>
      <c r="AD621" s="241"/>
      <c r="AE621" s="241"/>
      <c r="AF621" s="241"/>
      <c r="AG621" s="241"/>
      <c r="AH621" s="241"/>
      <c r="AI621" s="241"/>
      <c r="AJ621" s="241"/>
      <c r="AK621" s="241"/>
      <c r="AL621" s="241"/>
      <c r="AM621" s="241"/>
      <c r="AN621" s="241"/>
      <c r="AO621" s="241"/>
      <c r="AP621" s="244"/>
      <c r="AQ621" s="241"/>
      <c r="AR621" s="241"/>
      <c r="AS621" s="241"/>
      <c r="AT621" s="244"/>
      <c r="AU621" s="241"/>
      <c r="AV621" s="241"/>
      <c r="AW621" s="241"/>
      <c r="AX621" s="241"/>
      <c r="AY621" s="241"/>
      <c r="AZ621" s="241"/>
      <c r="BA621" s="241"/>
      <c r="BB621" s="241"/>
      <c r="BC621" s="241"/>
      <c r="BD621" s="241"/>
      <c r="BE621" s="241"/>
      <c r="BF621" s="241"/>
      <c r="BG621" s="241"/>
    </row>
    <row r="622" spans="1:5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732</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4"/>
      <c r="AQ622" s="241"/>
      <c r="AR622" s="241"/>
      <c r="AS622" s="241"/>
      <c r="AT622" s="244"/>
      <c r="AU622" s="241"/>
      <c r="AV622" s="241"/>
      <c r="AW622" s="241"/>
      <c r="AX622" s="241"/>
      <c r="AY622" s="241"/>
      <c r="AZ622" s="241"/>
      <c r="BA622" s="241"/>
      <c r="BB622" s="241"/>
      <c r="BC622" s="241"/>
      <c r="BD622" s="241"/>
      <c r="BE622" s="241"/>
      <c r="BF622" s="241"/>
      <c r="BG622" s="241"/>
    </row>
    <row r="623" spans="1:5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733</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4"/>
      <c r="AQ623" s="241"/>
      <c r="AR623" s="241"/>
      <c r="AS623" s="241"/>
      <c r="AT623" s="244"/>
      <c r="AU623" s="241"/>
      <c r="AV623" s="241"/>
      <c r="AW623" s="241"/>
      <c r="AX623" s="241"/>
      <c r="AY623" s="241"/>
      <c r="AZ623" s="241"/>
      <c r="BA623" s="241"/>
      <c r="BB623" s="241"/>
      <c r="BC623" s="241"/>
      <c r="BD623" s="241"/>
      <c r="BE623" s="241"/>
      <c r="BF623" s="241"/>
      <c r="BG623" s="241"/>
    </row>
    <row r="624" spans="1:5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734</v>
      </c>
      <c r="V624" s="241"/>
      <c r="W624" s="241"/>
      <c r="X624" s="241"/>
      <c r="Y624" s="241"/>
      <c r="Z624" s="241"/>
      <c r="AA624" s="241"/>
      <c r="AB624" s="241"/>
      <c r="AC624" s="241" t="s">
        <v>309</v>
      </c>
      <c r="AD624" s="241"/>
      <c r="AE624" s="241"/>
      <c r="AF624" s="241"/>
      <c r="AG624" s="241"/>
      <c r="AH624" s="241"/>
      <c r="AI624" s="241"/>
      <c r="AJ624" s="241"/>
      <c r="AK624" s="241"/>
      <c r="AL624" s="241"/>
      <c r="AM624" s="241"/>
      <c r="AN624" s="241"/>
      <c r="AO624" s="241"/>
      <c r="AP624" s="244"/>
      <c r="AQ624" s="241"/>
      <c r="AR624" s="241"/>
      <c r="AS624" s="241"/>
      <c r="AT624" s="244"/>
      <c r="AU624" s="241"/>
      <c r="AV624" s="241"/>
      <c r="AW624" s="241"/>
      <c r="AX624" s="241"/>
      <c r="AY624" s="241"/>
      <c r="AZ624" s="241"/>
      <c r="BA624" s="241"/>
      <c r="BB624" s="241"/>
      <c r="BC624" s="241"/>
      <c r="BD624" s="241"/>
      <c r="BE624" s="241"/>
      <c r="BF624" s="241"/>
      <c r="BG624" s="241"/>
    </row>
    <row r="625" spans="1:5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735</v>
      </c>
      <c r="V625" s="241"/>
      <c r="W625" s="241"/>
      <c r="X625" s="241"/>
      <c r="Y625" s="241"/>
      <c r="Z625" s="241"/>
      <c r="AA625" s="241"/>
      <c r="AB625" s="241"/>
      <c r="AC625" s="241" t="s">
        <v>366</v>
      </c>
      <c r="AD625" s="241"/>
      <c r="AE625" s="241"/>
      <c r="AF625" s="241"/>
      <c r="AG625" s="241"/>
      <c r="AH625" s="241"/>
      <c r="AI625" s="241"/>
      <c r="AJ625" s="241"/>
      <c r="AK625" s="241"/>
      <c r="AL625" s="241"/>
      <c r="AM625" s="241"/>
      <c r="AN625" s="241"/>
      <c r="AO625" s="241"/>
      <c r="AP625" s="244"/>
      <c r="AQ625" s="241"/>
      <c r="AR625" s="241"/>
      <c r="AS625" s="241"/>
      <c r="AT625" s="244"/>
      <c r="AU625" s="241"/>
      <c r="AV625" s="241"/>
      <c r="AW625" s="241"/>
      <c r="AX625" s="241"/>
      <c r="AY625" s="241"/>
      <c r="AZ625" s="241"/>
      <c r="BA625" s="241"/>
      <c r="BB625" s="241"/>
      <c r="BC625" s="241"/>
      <c r="BD625" s="241"/>
      <c r="BE625" s="241"/>
      <c r="BF625" s="241"/>
      <c r="BG625" s="241"/>
    </row>
    <row r="626" spans="1:5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273</v>
      </c>
      <c r="V626" s="241"/>
      <c r="W626" s="241"/>
      <c r="X626" s="241"/>
      <c r="Y626" s="241"/>
      <c r="Z626" s="241"/>
      <c r="AA626" s="241"/>
      <c r="AB626" s="241"/>
      <c r="AC626" s="241" t="s">
        <v>350</v>
      </c>
      <c r="AD626" s="241"/>
      <c r="AE626" s="241"/>
      <c r="AF626" s="241"/>
      <c r="AG626" s="241"/>
      <c r="AH626" s="241"/>
      <c r="AI626" s="241"/>
      <c r="AJ626" s="241"/>
      <c r="AK626" s="241"/>
      <c r="AL626" s="241"/>
      <c r="AM626" s="241"/>
      <c r="AN626" s="241"/>
      <c r="AO626" s="241"/>
      <c r="AP626" s="244"/>
      <c r="AQ626" s="241"/>
      <c r="AR626" s="241"/>
      <c r="AS626" s="241"/>
      <c r="AT626" s="244"/>
      <c r="AU626" s="241"/>
      <c r="AV626" s="241"/>
      <c r="AW626" s="241"/>
      <c r="AX626" s="241"/>
      <c r="AY626" s="241"/>
      <c r="AZ626" s="241"/>
      <c r="BA626" s="241"/>
      <c r="BB626" s="241"/>
      <c r="BC626" s="241"/>
      <c r="BD626" s="241"/>
      <c r="BE626" s="241"/>
      <c r="BF626" s="241"/>
      <c r="BG626" s="241"/>
    </row>
    <row r="627" spans="1:5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736</v>
      </c>
      <c r="V627" s="241"/>
      <c r="W627" s="241"/>
      <c r="X627" s="241"/>
      <c r="Y627" s="241"/>
      <c r="Z627" s="241"/>
      <c r="AA627" s="241"/>
      <c r="AB627" s="241"/>
      <c r="AC627" s="241" t="s">
        <v>313</v>
      </c>
      <c r="AD627" s="241"/>
      <c r="AE627" s="241"/>
      <c r="AF627" s="241"/>
      <c r="AG627" s="241"/>
      <c r="AH627" s="241"/>
      <c r="AI627" s="241"/>
      <c r="AJ627" s="241"/>
      <c r="AK627" s="241"/>
      <c r="AL627" s="241"/>
      <c r="AM627" s="241"/>
      <c r="AN627" s="241"/>
      <c r="AO627" s="241"/>
      <c r="AP627" s="244"/>
      <c r="AQ627" s="241"/>
      <c r="AR627" s="241"/>
      <c r="AS627" s="241"/>
      <c r="AT627" s="244"/>
      <c r="AU627" s="241"/>
      <c r="AV627" s="241"/>
      <c r="AW627" s="241"/>
      <c r="AX627" s="241"/>
      <c r="AY627" s="241"/>
      <c r="AZ627" s="241"/>
      <c r="BA627" s="241"/>
      <c r="BB627" s="241"/>
      <c r="BC627" s="241"/>
      <c r="BD627" s="241"/>
      <c r="BE627" s="241"/>
      <c r="BF627" s="241"/>
      <c r="BG627" s="241"/>
    </row>
    <row r="628" spans="1:5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737</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4"/>
      <c r="AQ628" s="241"/>
      <c r="AR628" s="241"/>
      <c r="AS628" s="241"/>
      <c r="AT628" s="244"/>
      <c r="AU628" s="241"/>
      <c r="AV628" s="241"/>
      <c r="AW628" s="241"/>
      <c r="AX628" s="241"/>
      <c r="AY628" s="241"/>
      <c r="AZ628" s="241"/>
      <c r="BA628" s="241"/>
      <c r="BB628" s="241"/>
      <c r="BC628" s="241"/>
      <c r="BD628" s="241"/>
      <c r="BE628" s="241"/>
      <c r="BF628" s="241"/>
      <c r="BG628" s="241"/>
    </row>
    <row r="629" spans="1:5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738</v>
      </c>
      <c r="V629" s="241"/>
      <c r="W629" s="241"/>
      <c r="X629" s="241"/>
      <c r="Y629" s="241"/>
      <c r="Z629" s="241"/>
      <c r="AA629" s="241"/>
      <c r="AB629" s="241"/>
      <c r="AC629" s="241" t="s">
        <v>313</v>
      </c>
      <c r="AD629" s="241"/>
      <c r="AE629" s="241"/>
      <c r="AF629" s="241"/>
      <c r="AG629" s="241"/>
      <c r="AH629" s="241"/>
      <c r="AI629" s="241"/>
      <c r="AJ629" s="241"/>
      <c r="AK629" s="241"/>
      <c r="AL629" s="241"/>
      <c r="AM629" s="241"/>
      <c r="AN629" s="241"/>
      <c r="AO629" s="241"/>
      <c r="AP629" s="244"/>
      <c r="AQ629" s="241"/>
      <c r="AR629" s="241"/>
      <c r="AS629" s="241"/>
      <c r="AT629" s="244"/>
      <c r="AU629" s="241"/>
      <c r="AV629" s="241"/>
      <c r="AW629" s="241"/>
      <c r="AX629" s="241"/>
      <c r="AY629" s="241"/>
      <c r="AZ629" s="241"/>
      <c r="BA629" s="241"/>
      <c r="BB629" s="241"/>
      <c r="BC629" s="241"/>
      <c r="BD629" s="241"/>
      <c r="BE629" s="241"/>
      <c r="BF629" s="241"/>
      <c r="BG629" s="241"/>
    </row>
    <row r="630" spans="1:5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739</v>
      </c>
      <c r="V630" s="241"/>
      <c r="W630" s="241"/>
      <c r="X630" s="241"/>
      <c r="Y630" s="241"/>
      <c r="Z630" s="241"/>
      <c r="AA630" s="241"/>
      <c r="AB630" s="241"/>
      <c r="AC630" s="241" t="s">
        <v>313</v>
      </c>
      <c r="AD630" s="241"/>
      <c r="AE630" s="241"/>
      <c r="AF630" s="241"/>
      <c r="AG630" s="241"/>
      <c r="AH630" s="241"/>
      <c r="AI630" s="241"/>
      <c r="AJ630" s="241"/>
      <c r="AK630" s="241"/>
      <c r="AL630" s="241"/>
      <c r="AM630" s="241"/>
      <c r="AN630" s="241"/>
      <c r="AO630" s="241"/>
      <c r="AP630" s="244"/>
      <c r="AQ630" s="241"/>
      <c r="AR630" s="241"/>
      <c r="AS630" s="241"/>
      <c r="AT630" s="244"/>
      <c r="AU630" s="241"/>
      <c r="AV630" s="241"/>
      <c r="AW630" s="241"/>
      <c r="AX630" s="241"/>
      <c r="AY630" s="241"/>
      <c r="AZ630" s="241"/>
      <c r="BA630" s="241"/>
      <c r="BB630" s="241"/>
      <c r="BC630" s="241"/>
      <c r="BD630" s="241"/>
      <c r="BE630" s="241"/>
      <c r="BF630" s="241"/>
      <c r="BG630" s="241"/>
    </row>
    <row r="631" spans="1:5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740</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4"/>
      <c r="AQ631" s="241"/>
      <c r="AR631" s="241"/>
      <c r="AS631" s="241"/>
      <c r="AT631" s="244"/>
      <c r="AU631" s="241"/>
      <c r="AV631" s="241"/>
      <c r="AW631" s="241"/>
      <c r="AX631" s="241"/>
      <c r="AY631" s="241"/>
      <c r="AZ631" s="241"/>
      <c r="BA631" s="241"/>
      <c r="BB631" s="241"/>
      <c r="BC631" s="241"/>
      <c r="BD631" s="241"/>
      <c r="BE631" s="241"/>
      <c r="BF631" s="241"/>
      <c r="BG631" s="241"/>
    </row>
    <row r="632" spans="1:5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741</v>
      </c>
      <c r="V632" s="241"/>
      <c r="W632" s="241"/>
      <c r="X632" s="241"/>
      <c r="Y632" s="241"/>
      <c r="Z632" s="241"/>
      <c r="AA632" s="241"/>
      <c r="AB632" s="241"/>
      <c r="AC632" s="241" t="s">
        <v>325</v>
      </c>
      <c r="AD632" s="241"/>
      <c r="AE632" s="241"/>
      <c r="AF632" s="241"/>
      <c r="AG632" s="241"/>
      <c r="AH632" s="241"/>
      <c r="AI632" s="241"/>
      <c r="AJ632" s="241"/>
      <c r="AK632" s="241"/>
      <c r="AL632" s="241"/>
      <c r="AM632" s="241"/>
      <c r="AN632" s="241"/>
      <c r="AO632" s="241"/>
      <c r="AP632" s="244"/>
      <c r="AQ632" s="241"/>
      <c r="AR632" s="241"/>
      <c r="AS632" s="241"/>
      <c r="AT632" s="244"/>
      <c r="AU632" s="241"/>
      <c r="AV632" s="241"/>
      <c r="AW632" s="241"/>
      <c r="AX632" s="241"/>
      <c r="AY632" s="241"/>
      <c r="AZ632" s="241"/>
      <c r="BA632" s="241"/>
      <c r="BB632" s="241"/>
      <c r="BC632" s="241"/>
      <c r="BD632" s="241"/>
      <c r="BE632" s="241"/>
      <c r="BF632" s="241"/>
      <c r="BG632" s="241"/>
    </row>
    <row r="633" spans="1:5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742</v>
      </c>
      <c r="V633" s="241"/>
      <c r="W633" s="241"/>
      <c r="X633" s="241"/>
      <c r="Y633" s="241"/>
      <c r="Z633" s="241"/>
      <c r="AA633" s="241"/>
      <c r="AB633" s="241"/>
      <c r="AC633" s="241" t="s">
        <v>311</v>
      </c>
      <c r="AD633" s="241"/>
      <c r="AE633" s="241"/>
      <c r="AF633" s="241"/>
      <c r="AG633" s="241"/>
      <c r="AH633" s="241"/>
      <c r="AI633" s="241"/>
      <c r="AJ633" s="241"/>
      <c r="AK633" s="241"/>
      <c r="AL633" s="241"/>
      <c r="AM633" s="241"/>
      <c r="AN633" s="241"/>
      <c r="AO633" s="241"/>
      <c r="AP633" s="244"/>
      <c r="AQ633" s="241"/>
      <c r="AR633" s="241"/>
      <c r="AS633" s="241"/>
      <c r="AT633" s="244"/>
      <c r="AU633" s="241"/>
      <c r="AV633" s="241"/>
      <c r="AW633" s="241"/>
      <c r="AX633" s="241"/>
      <c r="AY633" s="241"/>
      <c r="AZ633" s="241"/>
      <c r="BA633" s="241"/>
      <c r="BB633" s="241"/>
      <c r="BC633" s="241"/>
      <c r="BD633" s="241"/>
      <c r="BE633" s="241"/>
      <c r="BF633" s="241"/>
      <c r="BG633" s="241"/>
    </row>
    <row r="634" spans="1:5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743</v>
      </c>
      <c r="V634" s="241"/>
      <c r="W634" s="241"/>
      <c r="X634" s="241"/>
      <c r="Y634" s="241"/>
      <c r="Z634" s="241"/>
      <c r="AA634" s="241"/>
      <c r="AB634" s="241"/>
      <c r="AC634" s="241" t="s">
        <v>322</v>
      </c>
      <c r="AD634" s="241"/>
      <c r="AE634" s="241"/>
      <c r="AF634" s="241"/>
      <c r="AG634" s="241"/>
      <c r="AH634" s="241"/>
      <c r="AI634" s="241"/>
      <c r="AJ634" s="241"/>
      <c r="AK634" s="241"/>
      <c r="AL634" s="241"/>
      <c r="AM634" s="241"/>
      <c r="AN634" s="241"/>
      <c r="AO634" s="241"/>
      <c r="AP634" s="244"/>
      <c r="AQ634" s="241"/>
      <c r="AR634" s="241"/>
      <c r="AS634" s="241"/>
      <c r="AT634" s="244"/>
      <c r="AU634" s="241"/>
      <c r="AV634" s="241"/>
      <c r="AW634" s="241"/>
      <c r="AX634" s="241"/>
      <c r="AY634" s="241"/>
      <c r="AZ634" s="241"/>
      <c r="BA634" s="241"/>
      <c r="BB634" s="241"/>
      <c r="BC634" s="241"/>
      <c r="BD634" s="241"/>
      <c r="BE634" s="241"/>
      <c r="BF634" s="241"/>
      <c r="BG634" s="241"/>
    </row>
    <row r="635" spans="1:5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744</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4"/>
      <c r="AQ635" s="241"/>
      <c r="AR635" s="241"/>
      <c r="AS635" s="241"/>
      <c r="AT635" s="244"/>
      <c r="AU635" s="241"/>
      <c r="AV635" s="241"/>
      <c r="AW635" s="241"/>
      <c r="AX635" s="241"/>
      <c r="AY635" s="241"/>
      <c r="AZ635" s="241"/>
      <c r="BA635" s="241"/>
      <c r="BB635" s="241"/>
      <c r="BC635" s="241"/>
      <c r="BD635" s="241"/>
      <c r="BE635" s="241"/>
      <c r="BF635" s="241"/>
      <c r="BG635" s="241"/>
    </row>
    <row r="636" spans="1:5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745</v>
      </c>
      <c r="V636" s="241"/>
      <c r="W636" s="241"/>
      <c r="X636" s="241"/>
      <c r="Y636" s="241"/>
      <c r="Z636" s="241"/>
      <c r="AA636" s="241"/>
      <c r="AB636" s="241"/>
      <c r="AC636" s="241" t="s">
        <v>325</v>
      </c>
      <c r="AD636" s="241"/>
      <c r="AE636" s="241"/>
      <c r="AF636" s="241"/>
      <c r="AG636" s="241"/>
      <c r="AH636" s="241"/>
      <c r="AI636" s="241"/>
      <c r="AJ636" s="241"/>
      <c r="AK636" s="241"/>
      <c r="AL636" s="241"/>
      <c r="AM636" s="241"/>
      <c r="AN636" s="241"/>
      <c r="AO636" s="241"/>
      <c r="AP636" s="244"/>
      <c r="AQ636" s="241"/>
      <c r="AR636" s="241"/>
      <c r="AS636" s="241"/>
      <c r="AT636" s="244"/>
      <c r="AU636" s="241"/>
      <c r="AV636" s="241"/>
      <c r="AW636" s="241"/>
      <c r="AX636" s="241"/>
      <c r="AY636" s="241"/>
      <c r="AZ636" s="241"/>
      <c r="BA636" s="241"/>
      <c r="BB636" s="241"/>
      <c r="BC636" s="241"/>
      <c r="BD636" s="241"/>
      <c r="BE636" s="241"/>
      <c r="BF636" s="241"/>
      <c r="BG636" s="241"/>
    </row>
    <row r="637" spans="1:5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746</v>
      </c>
      <c r="V637" s="241"/>
      <c r="W637" s="241"/>
      <c r="X637" s="241"/>
      <c r="Y637" s="241"/>
      <c r="Z637" s="241"/>
      <c r="AA637" s="241"/>
      <c r="AB637" s="241"/>
      <c r="AC637" s="241" t="s">
        <v>313</v>
      </c>
      <c r="AD637" s="241"/>
      <c r="AE637" s="241"/>
      <c r="AF637" s="241"/>
      <c r="AG637" s="241"/>
      <c r="AH637" s="241"/>
      <c r="AI637" s="241"/>
      <c r="AJ637" s="241"/>
      <c r="AK637" s="241"/>
      <c r="AL637" s="241"/>
      <c r="AM637" s="241"/>
      <c r="AN637" s="241"/>
      <c r="AO637" s="241"/>
      <c r="AP637" s="244"/>
      <c r="AQ637" s="241"/>
      <c r="AR637" s="241"/>
      <c r="AS637" s="241"/>
      <c r="AT637" s="244"/>
      <c r="AU637" s="241"/>
      <c r="AV637" s="241"/>
      <c r="AW637" s="241"/>
      <c r="AX637" s="241"/>
      <c r="AY637" s="241"/>
      <c r="AZ637" s="241"/>
      <c r="BA637" s="241"/>
      <c r="BB637" s="241"/>
      <c r="BC637" s="241"/>
      <c r="BD637" s="241"/>
      <c r="BE637" s="241"/>
      <c r="BF637" s="241"/>
      <c r="BG637" s="241"/>
    </row>
    <row r="638" spans="1:5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747</v>
      </c>
      <c r="V638" s="241"/>
      <c r="W638" s="241"/>
      <c r="X638" s="241"/>
      <c r="Y638" s="241"/>
      <c r="Z638" s="241"/>
      <c r="AA638" s="241"/>
      <c r="AB638" s="241"/>
      <c r="AC638" s="241" t="s">
        <v>309</v>
      </c>
      <c r="AD638" s="241"/>
      <c r="AE638" s="241"/>
      <c r="AF638" s="241"/>
      <c r="AG638" s="241"/>
      <c r="AH638" s="241"/>
      <c r="AI638" s="241"/>
      <c r="AJ638" s="241"/>
      <c r="AK638" s="241"/>
      <c r="AL638" s="241"/>
      <c r="AM638" s="241"/>
      <c r="AN638" s="241"/>
      <c r="AO638" s="241"/>
      <c r="AP638" s="244"/>
      <c r="AQ638" s="241"/>
      <c r="AR638" s="241"/>
      <c r="AS638" s="241"/>
      <c r="AT638" s="244"/>
      <c r="AU638" s="241"/>
      <c r="AV638" s="241"/>
      <c r="AW638" s="241"/>
      <c r="AX638" s="241"/>
      <c r="AY638" s="241"/>
      <c r="AZ638" s="241"/>
      <c r="BA638" s="241"/>
      <c r="BB638" s="241"/>
      <c r="BC638" s="241"/>
      <c r="BD638" s="241"/>
      <c r="BE638" s="241"/>
      <c r="BF638" s="241"/>
      <c r="BG638" s="241"/>
    </row>
    <row r="639" spans="1:5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748</v>
      </c>
      <c r="V639" s="241"/>
      <c r="W639" s="241"/>
      <c r="X639" s="241"/>
      <c r="Y639" s="241"/>
      <c r="Z639" s="241"/>
      <c r="AA639" s="241"/>
      <c r="AB639" s="241"/>
      <c r="AC639" s="241" t="s">
        <v>386</v>
      </c>
      <c r="AD639" s="241"/>
      <c r="AE639" s="241"/>
      <c r="AF639" s="241"/>
      <c r="AG639" s="241"/>
      <c r="AH639" s="241"/>
      <c r="AI639" s="241"/>
      <c r="AJ639" s="241"/>
      <c r="AK639" s="241"/>
      <c r="AL639" s="241"/>
      <c r="AM639" s="241"/>
      <c r="AN639" s="241"/>
      <c r="AO639" s="241"/>
      <c r="AP639" s="244"/>
      <c r="AQ639" s="241"/>
      <c r="AR639" s="241"/>
      <c r="AS639" s="241"/>
      <c r="AT639" s="244"/>
      <c r="AU639" s="241"/>
      <c r="AV639" s="241"/>
      <c r="AW639" s="241"/>
      <c r="AX639" s="241"/>
      <c r="AY639" s="241"/>
      <c r="AZ639" s="241"/>
      <c r="BA639" s="241"/>
      <c r="BB639" s="241"/>
      <c r="BC639" s="241"/>
      <c r="BD639" s="241"/>
      <c r="BE639" s="241"/>
      <c r="BF639" s="241"/>
      <c r="BG639" s="241"/>
    </row>
    <row r="640" spans="1:5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749</v>
      </c>
      <c r="V640" s="241"/>
      <c r="W640" s="241"/>
      <c r="X640" s="241"/>
      <c r="Y640" s="241"/>
      <c r="Z640" s="241"/>
      <c r="AA640" s="241"/>
      <c r="AB640" s="241"/>
      <c r="AC640" s="241" t="s">
        <v>313</v>
      </c>
      <c r="AD640" s="241"/>
      <c r="AE640" s="241"/>
      <c r="AF640" s="241"/>
      <c r="AG640" s="241"/>
      <c r="AH640" s="241"/>
      <c r="AI640" s="241"/>
      <c r="AJ640" s="241"/>
      <c r="AK640" s="241"/>
      <c r="AL640" s="241"/>
      <c r="AM640" s="241"/>
      <c r="AN640" s="241"/>
      <c r="AO640" s="241"/>
      <c r="AP640" s="244"/>
      <c r="AQ640" s="241"/>
      <c r="AR640" s="241"/>
      <c r="AS640" s="241"/>
      <c r="AT640" s="244"/>
      <c r="AU640" s="241"/>
      <c r="AV640" s="241"/>
      <c r="AW640" s="241"/>
      <c r="AX640" s="241"/>
      <c r="AY640" s="241"/>
      <c r="AZ640" s="241"/>
      <c r="BA640" s="241"/>
      <c r="BB640" s="241"/>
      <c r="BC640" s="241"/>
      <c r="BD640" s="241"/>
      <c r="BE640" s="241"/>
      <c r="BF640" s="241"/>
      <c r="BG640" s="241"/>
    </row>
    <row r="641" spans="1:5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750</v>
      </c>
      <c r="V641" s="241"/>
      <c r="W641" s="241"/>
      <c r="X641" s="241"/>
      <c r="Y641" s="241"/>
      <c r="Z641" s="241"/>
      <c r="AA641" s="241"/>
      <c r="AB641" s="241"/>
      <c r="AC641" s="241" t="s">
        <v>386</v>
      </c>
      <c r="AD641" s="241"/>
      <c r="AE641" s="241"/>
      <c r="AF641" s="241"/>
      <c r="AG641" s="241"/>
      <c r="AH641" s="241"/>
      <c r="AI641" s="241"/>
      <c r="AJ641" s="241"/>
      <c r="AK641" s="241"/>
      <c r="AL641" s="241"/>
      <c r="AM641" s="241"/>
      <c r="AN641" s="241"/>
      <c r="AO641" s="241"/>
      <c r="AP641" s="244"/>
      <c r="AQ641" s="241"/>
      <c r="AR641" s="241"/>
      <c r="AS641" s="241"/>
      <c r="AT641" s="244"/>
      <c r="AU641" s="241"/>
      <c r="AV641" s="241"/>
      <c r="AW641" s="241"/>
      <c r="AX641" s="241"/>
      <c r="AY641" s="241"/>
      <c r="AZ641" s="241"/>
      <c r="BA641" s="241"/>
      <c r="BB641" s="241"/>
      <c r="BC641" s="241"/>
      <c r="BD641" s="241"/>
      <c r="BE641" s="241"/>
      <c r="BF641" s="241"/>
      <c r="BG641" s="241"/>
    </row>
    <row r="642" spans="1:5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751</v>
      </c>
      <c r="V642" s="241"/>
      <c r="W642" s="241"/>
      <c r="X642" s="241"/>
      <c r="Y642" s="241"/>
      <c r="Z642" s="241"/>
      <c r="AA642" s="241"/>
      <c r="AB642" s="241"/>
      <c r="AC642" s="241" t="s">
        <v>325</v>
      </c>
      <c r="AD642" s="241"/>
      <c r="AE642" s="241"/>
      <c r="AF642" s="241"/>
      <c r="AG642" s="241"/>
      <c r="AH642" s="241"/>
      <c r="AI642" s="241"/>
      <c r="AJ642" s="241"/>
      <c r="AK642" s="241"/>
      <c r="AL642" s="241"/>
      <c r="AM642" s="241"/>
      <c r="AN642" s="241"/>
      <c r="AO642" s="241"/>
      <c r="AP642" s="244"/>
      <c r="AQ642" s="241"/>
      <c r="AR642" s="241"/>
      <c r="AS642" s="241"/>
      <c r="AT642" s="244"/>
      <c r="AU642" s="241"/>
      <c r="AV642" s="241"/>
      <c r="AW642" s="241"/>
      <c r="AX642" s="241"/>
      <c r="AY642" s="241"/>
      <c r="AZ642" s="241"/>
      <c r="BA642" s="241"/>
      <c r="BB642" s="241"/>
      <c r="BC642" s="241"/>
      <c r="BD642" s="241"/>
      <c r="BE642" s="241"/>
      <c r="BF642" s="241"/>
      <c r="BG642" s="241"/>
    </row>
    <row r="643" spans="1:5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752</v>
      </c>
      <c r="V643" s="241"/>
      <c r="W643" s="241"/>
      <c r="X643" s="241"/>
      <c r="Y643" s="241"/>
      <c r="Z643" s="241"/>
      <c r="AA643" s="241"/>
      <c r="AB643" s="241"/>
      <c r="AC643" s="241" t="s">
        <v>311</v>
      </c>
      <c r="AD643" s="241"/>
      <c r="AE643" s="241"/>
      <c r="AF643" s="241"/>
      <c r="AG643" s="241"/>
      <c r="AH643" s="241"/>
      <c r="AI643" s="241"/>
      <c r="AJ643" s="241"/>
      <c r="AK643" s="241"/>
      <c r="AL643" s="241"/>
      <c r="AM643" s="241"/>
      <c r="AN643" s="241"/>
      <c r="AO643" s="241"/>
      <c r="AP643" s="244"/>
      <c r="AQ643" s="241"/>
      <c r="AR643" s="241"/>
      <c r="AS643" s="241"/>
      <c r="AT643" s="244"/>
      <c r="AU643" s="241"/>
      <c r="AV643" s="241"/>
      <c r="AW643" s="241"/>
      <c r="AX643" s="241"/>
      <c r="AY643" s="241"/>
      <c r="AZ643" s="241"/>
      <c r="BA643" s="241"/>
      <c r="BB643" s="241"/>
      <c r="BC643" s="241"/>
      <c r="BD643" s="241"/>
      <c r="BE643" s="241"/>
      <c r="BF643" s="241"/>
      <c r="BG643" s="241"/>
    </row>
    <row r="644" spans="1:5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753</v>
      </c>
      <c r="V644" s="241"/>
      <c r="W644" s="241"/>
      <c r="X644" s="241"/>
      <c r="Y644" s="241"/>
      <c r="Z644" s="241"/>
      <c r="AA644" s="241"/>
      <c r="AB644" s="241"/>
      <c r="AC644" s="241" t="s">
        <v>316</v>
      </c>
      <c r="AD644" s="241"/>
      <c r="AE644" s="241"/>
      <c r="AF644" s="241"/>
      <c r="AG644" s="241"/>
      <c r="AH644" s="241"/>
      <c r="AI644" s="241"/>
      <c r="AJ644" s="241"/>
      <c r="AK644" s="241"/>
      <c r="AL644" s="241"/>
      <c r="AM644" s="241"/>
      <c r="AN644" s="241"/>
      <c r="AO644" s="241"/>
      <c r="AP644" s="244"/>
      <c r="AQ644" s="241"/>
      <c r="AR644" s="241"/>
      <c r="AS644" s="241"/>
      <c r="AT644" s="244"/>
      <c r="AU644" s="241"/>
      <c r="AV644" s="241"/>
      <c r="AW644" s="241"/>
      <c r="AX644" s="241"/>
      <c r="AY644" s="241"/>
      <c r="AZ644" s="241"/>
      <c r="BA644" s="241"/>
      <c r="BB644" s="241"/>
      <c r="BC644" s="241"/>
      <c r="BD644" s="241"/>
      <c r="BE644" s="241"/>
      <c r="BF644" s="241"/>
      <c r="BG644" s="241"/>
    </row>
    <row r="645" spans="1:5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754</v>
      </c>
      <c r="V645" s="241"/>
      <c r="W645" s="241"/>
      <c r="X645" s="241"/>
      <c r="Y645" s="241"/>
      <c r="Z645" s="241"/>
      <c r="AA645" s="241"/>
      <c r="AB645" s="241"/>
      <c r="AC645" s="241" t="s">
        <v>325</v>
      </c>
      <c r="AD645" s="241"/>
      <c r="AE645" s="241"/>
      <c r="AF645" s="241"/>
      <c r="AG645" s="241"/>
      <c r="AH645" s="241"/>
      <c r="AI645" s="241"/>
      <c r="AJ645" s="241"/>
      <c r="AK645" s="241"/>
      <c r="AL645" s="241"/>
      <c r="AM645" s="241"/>
      <c r="AN645" s="241"/>
      <c r="AO645" s="241"/>
      <c r="AP645" s="244"/>
      <c r="AQ645" s="241"/>
      <c r="AR645" s="241"/>
      <c r="AS645" s="241"/>
      <c r="AT645" s="244"/>
      <c r="AU645" s="241"/>
      <c r="AV645" s="241"/>
      <c r="AW645" s="241"/>
      <c r="AX645" s="241"/>
      <c r="AY645" s="241"/>
      <c r="AZ645" s="241"/>
      <c r="BA645" s="241"/>
      <c r="BB645" s="241"/>
      <c r="BC645" s="241"/>
      <c r="BD645" s="241"/>
      <c r="BE645" s="241"/>
      <c r="BF645" s="241"/>
      <c r="BG645" s="241"/>
    </row>
    <row r="646" spans="1:5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755</v>
      </c>
      <c r="V646" s="241"/>
      <c r="W646" s="241"/>
      <c r="X646" s="241"/>
      <c r="Y646" s="241"/>
      <c r="Z646" s="241"/>
      <c r="AA646" s="241"/>
      <c r="AB646" s="241"/>
      <c r="AC646" s="241" t="s">
        <v>325</v>
      </c>
      <c r="AD646" s="241"/>
      <c r="AE646" s="241"/>
      <c r="AF646" s="241"/>
      <c r="AG646" s="241"/>
      <c r="AH646" s="241"/>
      <c r="AI646" s="241"/>
      <c r="AJ646" s="241"/>
      <c r="AK646" s="241"/>
      <c r="AL646" s="241"/>
      <c r="AM646" s="241"/>
      <c r="AN646" s="241"/>
      <c r="AO646" s="241"/>
      <c r="AP646" s="244"/>
      <c r="AQ646" s="241"/>
      <c r="AR646" s="241"/>
      <c r="AS646" s="241"/>
      <c r="AT646" s="244"/>
      <c r="AU646" s="241"/>
      <c r="AV646" s="241"/>
      <c r="AW646" s="241"/>
      <c r="AX646" s="241"/>
      <c r="AY646" s="241"/>
      <c r="AZ646" s="241"/>
      <c r="BA646" s="241"/>
      <c r="BB646" s="241"/>
      <c r="BC646" s="241"/>
      <c r="BD646" s="241"/>
      <c r="BE646" s="241"/>
      <c r="BF646" s="241"/>
      <c r="BG646" s="241"/>
    </row>
    <row r="647" spans="1:5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756</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4"/>
      <c r="AQ647" s="241"/>
      <c r="AR647" s="241"/>
      <c r="AS647" s="241"/>
      <c r="AT647" s="244"/>
      <c r="AU647" s="241"/>
      <c r="AV647" s="241"/>
      <c r="AW647" s="241"/>
      <c r="AX647" s="241"/>
      <c r="AY647" s="241"/>
      <c r="AZ647" s="241"/>
      <c r="BA647" s="241"/>
      <c r="BB647" s="241"/>
      <c r="BC647" s="241"/>
      <c r="BD647" s="241"/>
      <c r="BE647" s="241"/>
      <c r="BF647" s="241"/>
      <c r="BG647" s="241"/>
    </row>
    <row r="648" spans="1:5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757</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4"/>
      <c r="AQ648" s="241"/>
      <c r="AR648" s="241"/>
      <c r="AS648" s="241"/>
      <c r="AT648" s="244"/>
      <c r="AU648" s="241"/>
      <c r="AV648" s="241"/>
      <c r="AW648" s="241"/>
      <c r="AX648" s="241"/>
      <c r="AY648" s="241"/>
      <c r="AZ648" s="241"/>
      <c r="BA648" s="241"/>
      <c r="BB648" s="241"/>
      <c r="BC648" s="241"/>
      <c r="BD648" s="241"/>
      <c r="BE648" s="241"/>
      <c r="BF648" s="241"/>
      <c r="BG648" s="241"/>
    </row>
    <row r="649" spans="1:5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758</v>
      </c>
      <c r="V649" s="241"/>
      <c r="W649" s="241"/>
      <c r="X649" s="241"/>
      <c r="Y649" s="241"/>
      <c r="Z649" s="241"/>
      <c r="AA649" s="241"/>
      <c r="AB649" s="241"/>
      <c r="AC649" s="241" t="s">
        <v>386</v>
      </c>
      <c r="AD649" s="241"/>
      <c r="AE649" s="241"/>
      <c r="AF649" s="241"/>
      <c r="AG649" s="241"/>
      <c r="AH649" s="241"/>
      <c r="AI649" s="241"/>
      <c r="AJ649" s="241"/>
      <c r="AK649" s="241"/>
      <c r="AL649" s="241"/>
      <c r="AM649" s="241"/>
      <c r="AN649" s="241"/>
      <c r="AO649" s="241"/>
      <c r="AP649" s="244"/>
      <c r="AQ649" s="241"/>
      <c r="AR649" s="241"/>
      <c r="AS649" s="241"/>
      <c r="AT649" s="244"/>
      <c r="AU649" s="241"/>
      <c r="AV649" s="241"/>
      <c r="AW649" s="241"/>
      <c r="AX649" s="241"/>
      <c r="AY649" s="241"/>
      <c r="AZ649" s="241"/>
      <c r="BA649" s="241"/>
      <c r="BB649" s="241"/>
      <c r="BC649" s="241"/>
      <c r="BD649" s="241"/>
      <c r="BE649" s="241"/>
      <c r="BF649" s="241"/>
      <c r="BG649" s="241"/>
    </row>
    <row r="650" spans="1:5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759</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4"/>
      <c r="AQ650" s="241"/>
      <c r="AR650" s="241"/>
      <c r="AS650" s="241"/>
      <c r="AT650" s="244"/>
      <c r="AU650" s="241"/>
      <c r="AV650" s="241"/>
      <c r="AW650" s="241"/>
      <c r="AX650" s="241"/>
      <c r="AY650" s="241"/>
      <c r="AZ650" s="241"/>
      <c r="BA650" s="241"/>
      <c r="BB650" s="241"/>
      <c r="BC650" s="241"/>
      <c r="BD650" s="241"/>
      <c r="BE650" s="241"/>
      <c r="BF650" s="241"/>
      <c r="BG650" s="241"/>
    </row>
    <row r="651" spans="1:5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760</v>
      </c>
      <c r="V651" s="241"/>
      <c r="W651" s="241"/>
      <c r="X651" s="241"/>
      <c r="Y651" s="241"/>
      <c r="Z651" s="241"/>
      <c r="AA651" s="241"/>
      <c r="AB651" s="241"/>
      <c r="AC651" s="241" t="s">
        <v>313</v>
      </c>
      <c r="AD651" s="241"/>
      <c r="AE651" s="241"/>
      <c r="AF651" s="241"/>
      <c r="AG651" s="241"/>
      <c r="AH651" s="241"/>
      <c r="AI651" s="241"/>
      <c r="AJ651" s="241"/>
      <c r="AK651" s="241"/>
      <c r="AL651" s="241"/>
      <c r="AM651" s="241"/>
      <c r="AN651" s="241"/>
      <c r="AO651" s="241"/>
      <c r="AP651" s="244"/>
      <c r="AQ651" s="241"/>
      <c r="AR651" s="241"/>
      <c r="AS651" s="241"/>
      <c r="AT651" s="244"/>
      <c r="AU651" s="241"/>
      <c r="AV651" s="241"/>
      <c r="AW651" s="241"/>
      <c r="AX651" s="241"/>
      <c r="AY651" s="241"/>
      <c r="AZ651" s="241"/>
      <c r="BA651" s="241"/>
      <c r="BB651" s="241"/>
      <c r="BC651" s="241"/>
      <c r="BD651" s="241"/>
      <c r="BE651" s="241"/>
      <c r="BF651" s="241"/>
      <c r="BG651" s="241"/>
    </row>
    <row r="652" spans="1:5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761</v>
      </c>
      <c r="V652" s="241"/>
      <c r="W652" s="241"/>
      <c r="X652" s="241"/>
      <c r="Y652" s="241"/>
      <c r="Z652" s="241"/>
      <c r="AA652" s="241"/>
      <c r="AB652" s="241"/>
      <c r="AC652" s="241" t="s">
        <v>316</v>
      </c>
      <c r="AD652" s="241"/>
      <c r="AE652" s="241"/>
      <c r="AF652" s="241"/>
      <c r="AG652" s="241"/>
      <c r="AH652" s="241"/>
      <c r="AI652" s="241"/>
      <c r="AJ652" s="241"/>
      <c r="AK652" s="241"/>
      <c r="AL652" s="241"/>
      <c r="AM652" s="241"/>
      <c r="AN652" s="241"/>
      <c r="AO652" s="241"/>
      <c r="AP652" s="244"/>
      <c r="AQ652" s="241"/>
      <c r="AR652" s="241"/>
      <c r="AS652" s="241"/>
      <c r="AT652" s="244"/>
      <c r="AU652" s="241"/>
      <c r="AV652" s="241"/>
      <c r="AW652" s="241"/>
      <c r="AX652" s="241"/>
      <c r="AY652" s="241"/>
      <c r="AZ652" s="241"/>
      <c r="BA652" s="241"/>
      <c r="BB652" s="241"/>
      <c r="BC652" s="241"/>
      <c r="BD652" s="241"/>
      <c r="BE652" s="241"/>
      <c r="BF652" s="241"/>
      <c r="BG652" s="241"/>
    </row>
    <row r="653" spans="1:5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762</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4"/>
      <c r="AQ653" s="241"/>
      <c r="AR653" s="241"/>
      <c r="AS653" s="241"/>
      <c r="AT653" s="244"/>
      <c r="AU653" s="241"/>
      <c r="AV653" s="241"/>
      <c r="AW653" s="241"/>
      <c r="AX653" s="241"/>
      <c r="AY653" s="241"/>
      <c r="AZ653" s="241"/>
      <c r="BA653" s="241"/>
      <c r="BB653" s="241"/>
      <c r="BC653" s="241"/>
      <c r="BD653" s="241"/>
      <c r="BE653" s="241"/>
      <c r="BF653" s="241"/>
      <c r="BG653" s="241"/>
    </row>
    <row r="654" spans="1:5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763</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4"/>
      <c r="AQ654" s="241"/>
      <c r="AR654" s="241"/>
      <c r="AS654" s="241"/>
      <c r="AT654" s="244"/>
      <c r="AU654" s="241"/>
      <c r="AV654" s="241"/>
      <c r="AW654" s="241"/>
      <c r="AX654" s="241"/>
      <c r="AY654" s="241"/>
      <c r="AZ654" s="241"/>
      <c r="BA654" s="241"/>
      <c r="BB654" s="241"/>
      <c r="BC654" s="241"/>
      <c r="BD654" s="241"/>
      <c r="BE654" s="241"/>
      <c r="BF654" s="241"/>
      <c r="BG654" s="241"/>
    </row>
    <row r="655" spans="1:5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764</v>
      </c>
      <c r="V655" s="241"/>
      <c r="W655" s="241"/>
      <c r="X655" s="241"/>
      <c r="Y655" s="241"/>
      <c r="Z655" s="241"/>
      <c r="AA655" s="241"/>
      <c r="AB655" s="241"/>
      <c r="AC655" s="241" t="s">
        <v>325</v>
      </c>
      <c r="AD655" s="241"/>
      <c r="AE655" s="241"/>
      <c r="AF655" s="241"/>
      <c r="AG655" s="241"/>
      <c r="AH655" s="241"/>
      <c r="AI655" s="241"/>
      <c r="AJ655" s="241"/>
      <c r="AK655" s="241"/>
      <c r="AL655" s="241"/>
      <c r="AM655" s="241"/>
      <c r="AN655" s="241"/>
      <c r="AO655" s="241"/>
      <c r="AP655" s="244"/>
      <c r="AQ655" s="241"/>
      <c r="AR655" s="241"/>
      <c r="AS655" s="241"/>
      <c r="AT655" s="244"/>
      <c r="AU655" s="241"/>
      <c r="AV655" s="241"/>
      <c r="AW655" s="241"/>
      <c r="AX655" s="241"/>
      <c r="AY655" s="241"/>
      <c r="AZ655" s="241"/>
      <c r="BA655" s="241"/>
      <c r="BB655" s="241"/>
      <c r="BC655" s="241"/>
      <c r="BD655" s="241"/>
      <c r="BE655" s="241"/>
      <c r="BF655" s="241"/>
      <c r="BG655" s="241"/>
    </row>
    <row r="656" spans="1:5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765</v>
      </c>
      <c r="V656" s="241"/>
      <c r="W656" s="241"/>
      <c r="X656" s="241"/>
      <c r="Y656" s="241"/>
      <c r="Z656" s="241"/>
      <c r="AA656" s="241"/>
      <c r="AB656" s="241"/>
      <c r="AC656" s="241" t="s">
        <v>350</v>
      </c>
      <c r="AD656" s="241"/>
      <c r="AE656" s="241"/>
      <c r="AF656" s="241"/>
      <c r="AG656" s="241"/>
      <c r="AH656" s="241"/>
      <c r="AI656" s="241"/>
      <c r="AJ656" s="241"/>
      <c r="AK656" s="241"/>
      <c r="AL656" s="241"/>
      <c r="AM656" s="241"/>
      <c r="AN656" s="241"/>
      <c r="AO656" s="241"/>
      <c r="AP656" s="244"/>
      <c r="AQ656" s="241"/>
      <c r="AR656" s="241"/>
      <c r="AS656" s="241"/>
      <c r="AT656" s="244"/>
      <c r="AU656" s="241"/>
      <c r="AV656" s="241"/>
      <c r="AW656" s="241"/>
      <c r="AX656" s="241"/>
      <c r="AY656" s="241"/>
      <c r="AZ656" s="241"/>
      <c r="BA656" s="241"/>
      <c r="BB656" s="241"/>
      <c r="BC656" s="241"/>
      <c r="BD656" s="241"/>
      <c r="BE656" s="241"/>
      <c r="BF656" s="241"/>
      <c r="BG656" s="241"/>
    </row>
    <row r="657" spans="1:5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766</v>
      </c>
      <c r="V657" s="241"/>
      <c r="W657" s="241"/>
      <c r="X657" s="241"/>
      <c r="Y657" s="241"/>
      <c r="Z657" s="241"/>
      <c r="AA657" s="241"/>
      <c r="AB657" s="241"/>
      <c r="AC657" s="241" t="s">
        <v>316</v>
      </c>
      <c r="AD657" s="241"/>
      <c r="AE657" s="241"/>
      <c r="AF657" s="241"/>
      <c r="AG657" s="241"/>
      <c r="AH657" s="241"/>
      <c r="AI657" s="241"/>
      <c r="AJ657" s="241"/>
      <c r="AK657" s="241"/>
      <c r="AL657" s="241"/>
      <c r="AM657" s="241"/>
      <c r="AN657" s="241"/>
      <c r="AO657" s="241"/>
      <c r="AP657" s="244"/>
      <c r="AQ657" s="241"/>
      <c r="AR657" s="241"/>
      <c r="AS657" s="241"/>
      <c r="AT657" s="244"/>
      <c r="AU657" s="241"/>
      <c r="AV657" s="241"/>
      <c r="AW657" s="241"/>
      <c r="AX657" s="241"/>
      <c r="AY657" s="241"/>
      <c r="AZ657" s="241"/>
      <c r="BA657" s="241"/>
      <c r="BB657" s="241"/>
      <c r="BC657" s="241"/>
      <c r="BD657" s="241"/>
      <c r="BE657" s="241"/>
      <c r="BF657" s="241"/>
      <c r="BG657" s="241"/>
    </row>
    <row r="658" spans="1:5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767</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4"/>
      <c r="AQ658" s="241"/>
      <c r="AR658" s="241"/>
      <c r="AS658" s="241"/>
      <c r="AT658" s="244"/>
      <c r="AU658" s="241"/>
      <c r="AV658" s="241"/>
      <c r="AW658" s="241"/>
      <c r="AX658" s="241"/>
      <c r="AY658" s="241"/>
      <c r="AZ658" s="241"/>
      <c r="BA658" s="241"/>
      <c r="BB658" s="241"/>
      <c r="BC658" s="241"/>
      <c r="BD658" s="241"/>
      <c r="BE658" s="241"/>
      <c r="BF658" s="241"/>
      <c r="BG658" s="241"/>
    </row>
    <row r="659" spans="1:5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768</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4"/>
      <c r="AQ659" s="241"/>
      <c r="AR659" s="241"/>
      <c r="AS659" s="241"/>
      <c r="AT659" s="244"/>
      <c r="AU659" s="241"/>
      <c r="AV659" s="241"/>
      <c r="AW659" s="241"/>
      <c r="AX659" s="241"/>
      <c r="AY659" s="241"/>
      <c r="AZ659" s="241"/>
      <c r="BA659" s="241"/>
      <c r="BB659" s="241"/>
      <c r="BC659" s="241"/>
      <c r="BD659" s="241"/>
      <c r="BE659" s="241"/>
      <c r="BF659" s="241"/>
      <c r="BG659" s="241"/>
    </row>
    <row r="660" spans="1:5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769</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4"/>
      <c r="AQ660" s="241"/>
      <c r="AR660" s="241"/>
      <c r="AS660" s="241"/>
      <c r="AT660" s="244"/>
      <c r="AU660" s="241"/>
      <c r="AV660" s="241"/>
      <c r="AW660" s="241"/>
      <c r="AX660" s="241"/>
      <c r="AY660" s="241"/>
      <c r="AZ660" s="241"/>
      <c r="BA660" s="241"/>
      <c r="BB660" s="241"/>
      <c r="BC660" s="241"/>
      <c r="BD660" s="241"/>
      <c r="BE660" s="241"/>
      <c r="BF660" s="241"/>
      <c r="BG660" s="241"/>
    </row>
    <row r="661" spans="1:5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770</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4"/>
      <c r="AQ661" s="241"/>
      <c r="AR661" s="241"/>
      <c r="AS661" s="241"/>
      <c r="AT661" s="244"/>
      <c r="AU661" s="241"/>
      <c r="AV661" s="241"/>
      <c r="AW661" s="241"/>
      <c r="AX661" s="241"/>
      <c r="AY661" s="241"/>
      <c r="AZ661" s="241"/>
      <c r="BA661" s="241"/>
      <c r="BB661" s="241"/>
      <c r="BC661" s="241"/>
      <c r="BD661" s="241"/>
      <c r="BE661" s="241"/>
      <c r="BF661" s="241"/>
      <c r="BG661" s="241"/>
    </row>
    <row r="662" spans="1:5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771</v>
      </c>
      <c r="V662" s="241"/>
      <c r="W662" s="241"/>
      <c r="X662" s="241"/>
      <c r="Y662" s="241"/>
      <c r="Z662" s="241"/>
      <c r="AA662" s="241"/>
      <c r="AB662" s="241"/>
      <c r="AC662" s="241" t="s">
        <v>311</v>
      </c>
      <c r="AD662" s="241"/>
      <c r="AE662" s="241"/>
      <c r="AF662" s="241"/>
      <c r="AG662" s="241"/>
      <c r="AH662" s="241"/>
      <c r="AI662" s="241"/>
      <c r="AJ662" s="241"/>
      <c r="AK662" s="241"/>
      <c r="AL662" s="241"/>
      <c r="AM662" s="241"/>
      <c r="AN662" s="241"/>
      <c r="AO662" s="241"/>
      <c r="AP662" s="244"/>
      <c r="AQ662" s="241"/>
      <c r="AR662" s="241"/>
      <c r="AS662" s="241"/>
      <c r="AT662" s="244"/>
      <c r="AU662" s="241"/>
      <c r="AV662" s="241"/>
      <c r="AW662" s="241"/>
      <c r="AX662" s="241"/>
      <c r="AY662" s="241"/>
      <c r="AZ662" s="241"/>
      <c r="BA662" s="241"/>
      <c r="BB662" s="241"/>
      <c r="BC662" s="241"/>
      <c r="BD662" s="241"/>
      <c r="BE662" s="241"/>
      <c r="BF662" s="241"/>
      <c r="BG662" s="241"/>
    </row>
    <row r="663" spans="1:5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772</v>
      </c>
      <c r="V663" s="241"/>
      <c r="W663" s="241"/>
      <c r="X663" s="241"/>
      <c r="Y663" s="241"/>
      <c r="Z663" s="241"/>
      <c r="AA663" s="241"/>
      <c r="AB663" s="241"/>
      <c r="AC663" s="241" t="s">
        <v>313</v>
      </c>
      <c r="AD663" s="241"/>
      <c r="AE663" s="241"/>
      <c r="AF663" s="241"/>
      <c r="AG663" s="241"/>
      <c r="AH663" s="241"/>
      <c r="AI663" s="241"/>
      <c r="AJ663" s="241"/>
      <c r="AK663" s="241"/>
      <c r="AL663" s="241"/>
      <c r="AM663" s="241"/>
      <c r="AN663" s="241"/>
      <c r="AO663" s="241"/>
      <c r="AP663" s="244"/>
      <c r="AQ663" s="241"/>
      <c r="AR663" s="241"/>
      <c r="AS663" s="241"/>
      <c r="AT663" s="244"/>
      <c r="AU663" s="241"/>
      <c r="AV663" s="241"/>
      <c r="AW663" s="241"/>
      <c r="AX663" s="241"/>
      <c r="AY663" s="241"/>
      <c r="AZ663" s="241"/>
      <c r="BA663" s="241"/>
      <c r="BB663" s="241"/>
      <c r="BC663" s="241"/>
      <c r="BD663" s="241"/>
      <c r="BE663" s="241"/>
      <c r="BF663" s="241"/>
      <c r="BG663" s="241"/>
    </row>
    <row r="664" spans="1:5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773</v>
      </c>
      <c r="V664" s="241"/>
      <c r="W664" s="241"/>
      <c r="X664" s="241"/>
      <c r="Y664" s="241"/>
      <c r="Z664" s="241"/>
      <c r="AA664" s="241"/>
      <c r="AB664" s="241"/>
      <c r="AC664" s="241" t="s">
        <v>322</v>
      </c>
      <c r="AD664" s="241"/>
      <c r="AE664" s="241"/>
      <c r="AF664" s="241"/>
      <c r="AG664" s="241"/>
      <c r="AH664" s="241"/>
      <c r="AI664" s="241"/>
      <c r="AJ664" s="241"/>
      <c r="AK664" s="241"/>
      <c r="AL664" s="241"/>
      <c r="AM664" s="241"/>
      <c r="AN664" s="241"/>
      <c r="AO664" s="241"/>
      <c r="AP664" s="244"/>
      <c r="AQ664" s="241"/>
      <c r="AR664" s="241"/>
      <c r="AS664" s="241"/>
      <c r="AT664" s="244"/>
      <c r="AU664" s="241"/>
      <c r="AV664" s="241"/>
      <c r="AW664" s="241"/>
      <c r="AX664" s="241"/>
      <c r="AY664" s="241"/>
      <c r="AZ664" s="241"/>
      <c r="BA664" s="241"/>
      <c r="BB664" s="241"/>
      <c r="BC664" s="241"/>
      <c r="BD664" s="241"/>
      <c r="BE664" s="241"/>
      <c r="BF664" s="241"/>
      <c r="BG664" s="241"/>
    </row>
    <row r="665" spans="1:5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774</v>
      </c>
      <c r="V665" s="241"/>
      <c r="W665" s="241"/>
      <c r="X665" s="241"/>
      <c r="Y665" s="241"/>
      <c r="Z665" s="241"/>
      <c r="AA665" s="241"/>
      <c r="AB665" s="241"/>
      <c r="AC665" s="241" t="s">
        <v>316</v>
      </c>
      <c r="AD665" s="241"/>
      <c r="AE665" s="241"/>
      <c r="AF665" s="241"/>
      <c r="AG665" s="241"/>
      <c r="AH665" s="241"/>
      <c r="AI665" s="241"/>
      <c r="AJ665" s="241"/>
      <c r="AK665" s="241"/>
      <c r="AL665" s="241"/>
      <c r="AM665" s="241"/>
      <c r="AN665" s="241"/>
      <c r="AO665" s="241"/>
      <c r="AP665" s="244"/>
      <c r="AQ665" s="241"/>
      <c r="AR665" s="241"/>
      <c r="AS665" s="241"/>
      <c r="AT665" s="244"/>
      <c r="AU665" s="241"/>
      <c r="AV665" s="241"/>
      <c r="AW665" s="241"/>
      <c r="AX665" s="241"/>
      <c r="AY665" s="241"/>
      <c r="AZ665" s="241"/>
      <c r="BA665" s="241"/>
      <c r="BB665" s="241"/>
      <c r="BC665" s="241"/>
      <c r="BD665" s="241"/>
      <c r="BE665" s="241"/>
      <c r="BF665" s="241"/>
      <c r="BG665" s="241"/>
    </row>
    <row r="666" spans="1:5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775</v>
      </c>
      <c r="V666" s="241"/>
      <c r="W666" s="241"/>
      <c r="X666" s="241"/>
      <c r="Y666" s="241"/>
      <c r="Z666" s="241"/>
      <c r="AA666" s="241"/>
      <c r="AB666" s="241"/>
      <c r="AC666" s="241" t="s">
        <v>350</v>
      </c>
      <c r="AD666" s="241"/>
      <c r="AE666" s="241"/>
      <c r="AF666" s="241"/>
      <c r="AG666" s="241"/>
      <c r="AH666" s="241"/>
      <c r="AI666" s="241"/>
      <c r="AJ666" s="241"/>
      <c r="AK666" s="241"/>
      <c r="AL666" s="241"/>
      <c r="AM666" s="241"/>
      <c r="AN666" s="241"/>
      <c r="AO666" s="241"/>
      <c r="AP666" s="244"/>
      <c r="AQ666" s="241"/>
      <c r="AR666" s="241"/>
      <c r="AS666" s="241"/>
      <c r="AT666" s="244"/>
      <c r="AU666" s="241"/>
      <c r="AV666" s="241"/>
      <c r="AW666" s="241"/>
      <c r="AX666" s="241"/>
      <c r="AY666" s="241"/>
      <c r="AZ666" s="241"/>
      <c r="BA666" s="241"/>
      <c r="BB666" s="241"/>
      <c r="BC666" s="241"/>
      <c r="BD666" s="241"/>
      <c r="BE666" s="241"/>
      <c r="BF666" s="241"/>
      <c r="BG666" s="241"/>
    </row>
    <row r="667" spans="1:5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776</v>
      </c>
      <c r="V667" s="241"/>
      <c r="W667" s="241"/>
      <c r="X667" s="241"/>
      <c r="Y667" s="241"/>
      <c r="Z667" s="241"/>
      <c r="AA667" s="241"/>
      <c r="AB667" s="241"/>
      <c r="AC667" s="241" t="s">
        <v>316</v>
      </c>
      <c r="AD667" s="241"/>
      <c r="AE667" s="241"/>
      <c r="AF667" s="241"/>
      <c r="AG667" s="241"/>
      <c r="AH667" s="241"/>
      <c r="AI667" s="241"/>
      <c r="AJ667" s="241"/>
      <c r="AK667" s="241"/>
      <c r="AL667" s="241"/>
      <c r="AM667" s="241"/>
      <c r="AN667" s="241"/>
      <c r="AO667" s="241"/>
      <c r="AP667" s="244"/>
      <c r="AQ667" s="241"/>
      <c r="AR667" s="241"/>
      <c r="AS667" s="241"/>
      <c r="AT667" s="244"/>
      <c r="AU667" s="241"/>
      <c r="AV667" s="241"/>
      <c r="AW667" s="241"/>
      <c r="AX667" s="241"/>
      <c r="AY667" s="241"/>
      <c r="AZ667" s="241"/>
      <c r="BA667" s="241"/>
      <c r="BB667" s="241"/>
      <c r="BC667" s="241"/>
      <c r="BD667" s="241"/>
      <c r="BE667" s="241"/>
      <c r="BF667" s="241"/>
      <c r="BG667" s="241"/>
    </row>
    <row r="668" spans="1:5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777</v>
      </c>
      <c r="V668" s="241"/>
      <c r="W668" s="241"/>
      <c r="X668" s="241"/>
      <c r="Y668" s="241"/>
      <c r="Z668" s="241"/>
      <c r="AA668" s="241"/>
      <c r="AB668" s="241"/>
      <c r="AC668" s="241" t="s">
        <v>313</v>
      </c>
      <c r="AD668" s="241"/>
      <c r="AE668" s="241"/>
      <c r="AF668" s="241"/>
      <c r="AG668" s="241"/>
      <c r="AH668" s="241"/>
      <c r="AI668" s="241"/>
      <c r="AJ668" s="241"/>
      <c r="AK668" s="241"/>
      <c r="AL668" s="241"/>
      <c r="AM668" s="241"/>
      <c r="AN668" s="241"/>
      <c r="AO668" s="241"/>
      <c r="AP668" s="244"/>
      <c r="AQ668" s="241"/>
      <c r="AR668" s="241"/>
      <c r="AS668" s="241"/>
      <c r="AT668" s="244"/>
      <c r="AU668" s="241"/>
      <c r="AV668" s="241"/>
      <c r="AW668" s="241"/>
      <c r="AX668" s="241"/>
      <c r="AY668" s="241"/>
      <c r="AZ668" s="241"/>
      <c r="BA668" s="241"/>
      <c r="BB668" s="241"/>
      <c r="BC668" s="241"/>
      <c r="BD668" s="241"/>
      <c r="BE668" s="241"/>
      <c r="BF668" s="241"/>
      <c r="BG668" s="241"/>
    </row>
    <row r="669" spans="1:5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778</v>
      </c>
      <c r="V669" s="241"/>
      <c r="W669" s="241"/>
      <c r="X669" s="241"/>
      <c r="Y669" s="241"/>
      <c r="Z669" s="241"/>
      <c r="AA669" s="241"/>
      <c r="AB669" s="241"/>
      <c r="AC669" s="241" t="s">
        <v>386</v>
      </c>
      <c r="AD669" s="241"/>
      <c r="AE669" s="241"/>
      <c r="AF669" s="241"/>
      <c r="AG669" s="241"/>
      <c r="AH669" s="241"/>
      <c r="AI669" s="241"/>
      <c r="AJ669" s="241"/>
      <c r="AK669" s="241"/>
      <c r="AL669" s="241"/>
      <c r="AM669" s="241"/>
      <c r="AN669" s="241"/>
      <c r="AO669" s="241"/>
      <c r="AP669" s="244"/>
      <c r="AQ669" s="241"/>
      <c r="AR669" s="241"/>
      <c r="AS669" s="241"/>
      <c r="AT669" s="244"/>
      <c r="AU669" s="241"/>
      <c r="AV669" s="241"/>
      <c r="AW669" s="241"/>
      <c r="AX669" s="241"/>
      <c r="AY669" s="241"/>
      <c r="AZ669" s="241"/>
      <c r="BA669" s="241"/>
      <c r="BB669" s="241"/>
      <c r="BC669" s="241"/>
      <c r="BD669" s="241"/>
      <c r="BE669" s="241"/>
      <c r="BF669" s="241"/>
      <c r="BG669" s="241"/>
    </row>
    <row r="670" spans="1:5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779</v>
      </c>
      <c r="V670" s="241"/>
      <c r="W670" s="241"/>
      <c r="X670" s="241"/>
      <c r="Y670" s="241"/>
      <c r="Z670" s="241"/>
      <c r="AA670" s="241"/>
      <c r="AB670" s="241"/>
      <c r="AC670" s="241" t="s">
        <v>313</v>
      </c>
      <c r="AD670" s="241"/>
      <c r="AE670" s="241"/>
      <c r="AF670" s="241"/>
      <c r="AG670" s="241"/>
      <c r="AH670" s="241"/>
      <c r="AI670" s="241"/>
      <c r="AJ670" s="241"/>
      <c r="AK670" s="241"/>
      <c r="AL670" s="241"/>
      <c r="AM670" s="241"/>
      <c r="AN670" s="241"/>
      <c r="AO670" s="241"/>
      <c r="AP670" s="244"/>
      <c r="AQ670" s="241"/>
      <c r="AR670" s="241"/>
      <c r="AS670" s="241"/>
      <c r="AT670" s="244"/>
      <c r="AU670" s="241"/>
      <c r="AV670" s="241"/>
      <c r="AW670" s="241"/>
      <c r="AX670" s="241"/>
      <c r="AY670" s="241"/>
      <c r="AZ670" s="241"/>
      <c r="BA670" s="241"/>
      <c r="BB670" s="241"/>
      <c r="BC670" s="241"/>
      <c r="BD670" s="241"/>
      <c r="BE670" s="241"/>
      <c r="BF670" s="241"/>
      <c r="BG670" s="241"/>
    </row>
    <row r="671" spans="1:5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780</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4"/>
      <c r="AQ671" s="241"/>
      <c r="AR671" s="241"/>
      <c r="AS671" s="241"/>
      <c r="AT671" s="244"/>
      <c r="AU671" s="241"/>
      <c r="AV671" s="241"/>
      <c r="AW671" s="241"/>
      <c r="AX671" s="241"/>
      <c r="AY671" s="241"/>
      <c r="AZ671" s="241"/>
      <c r="BA671" s="241"/>
      <c r="BB671" s="241"/>
      <c r="BC671" s="241"/>
      <c r="BD671" s="241"/>
      <c r="BE671" s="241"/>
      <c r="BF671" s="241"/>
      <c r="BG671" s="241"/>
    </row>
    <row r="672" spans="1:5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276</v>
      </c>
      <c r="V672" s="241"/>
      <c r="W672" s="241"/>
      <c r="X672" s="241"/>
      <c r="Y672" s="241"/>
      <c r="Z672" s="241"/>
      <c r="AA672" s="241"/>
      <c r="AB672" s="241"/>
      <c r="AC672" s="241" t="s">
        <v>350</v>
      </c>
      <c r="AD672" s="241"/>
      <c r="AE672" s="241"/>
      <c r="AF672" s="241"/>
      <c r="AG672" s="241"/>
      <c r="AH672" s="241"/>
      <c r="AI672" s="241"/>
      <c r="AJ672" s="241"/>
      <c r="AK672" s="241"/>
      <c r="AL672" s="241"/>
      <c r="AM672" s="241"/>
      <c r="AN672" s="241"/>
      <c r="AO672" s="241"/>
      <c r="AP672" s="244"/>
      <c r="AQ672" s="241"/>
      <c r="AR672" s="241"/>
      <c r="AS672" s="241"/>
      <c r="AT672" s="244"/>
      <c r="AU672" s="241"/>
      <c r="AV672" s="241"/>
      <c r="AW672" s="241"/>
      <c r="AX672" s="241"/>
      <c r="AY672" s="241"/>
      <c r="AZ672" s="241"/>
      <c r="BA672" s="241"/>
      <c r="BB672" s="241"/>
      <c r="BC672" s="241"/>
      <c r="BD672" s="241"/>
      <c r="BE672" s="241"/>
      <c r="BF672" s="241"/>
      <c r="BG672" s="241"/>
    </row>
    <row r="673" spans="1:5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781</v>
      </c>
      <c r="V673" s="241"/>
      <c r="W673" s="241"/>
      <c r="X673" s="241"/>
      <c r="Y673" s="241"/>
      <c r="Z673" s="241"/>
      <c r="AA673" s="241"/>
      <c r="AB673" s="241"/>
      <c r="AC673" s="241" t="s">
        <v>309</v>
      </c>
      <c r="AD673" s="241"/>
      <c r="AE673" s="241"/>
      <c r="AF673" s="241"/>
      <c r="AG673" s="241"/>
      <c r="AH673" s="241"/>
      <c r="AI673" s="241"/>
      <c r="AJ673" s="241"/>
      <c r="AK673" s="241"/>
      <c r="AL673" s="241"/>
      <c r="AM673" s="241"/>
      <c r="AN673" s="241"/>
      <c r="AO673" s="241"/>
      <c r="AP673" s="244"/>
      <c r="AQ673" s="241"/>
      <c r="AR673" s="241"/>
      <c r="AS673" s="241"/>
      <c r="AT673" s="244"/>
      <c r="AU673" s="241"/>
      <c r="AV673" s="241"/>
      <c r="AW673" s="241"/>
      <c r="AX673" s="241"/>
      <c r="AY673" s="241"/>
      <c r="AZ673" s="241"/>
      <c r="BA673" s="241"/>
      <c r="BB673" s="241"/>
      <c r="BC673" s="241"/>
      <c r="BD673" s="241"/>
      <c r="BE673" s="241"/>
      <c r="BF673" s="241"/>
      <c r="BG673" s="241"/>
    </row>
    <row r="674" spans="1:5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782</v>
      </c>
      <c r="V674" s="241"/>
      <c r="W674" s="241"/>
      <c r="X674" s="241"/>
      <c r="Y674" s="241"/>
      <c r="Z674" s="241"/>
      <c r="AA674" s="241"/>
      <c r="AB674" s="241"/>
      <c r="AC674" s="241" t="s">
        <v>311</v>
      </c>
      <c r="AD674" s="241"/>
      <c r="AE674" s="241"/>
      <c r="AF674" s="241"/>
      <c r="AG674" s="241"/>
      <c r="AH674" s="241"/>
      <c r="AI674" s="241"/>
      <c r="AJ674" s="241"/>
      <c r="AK674" s="241"/>
      <c r="AL674" s="241"/>
      <c r="AM674" s="241"/>
      <c r="AN674" s="241"/>
      <c r="AO674" s="241"/>
      <c r="AP674" s="244"/>
      <c r="AQ674" s="241"/>
      <c r="AR674" s="241"/>
      <c r="AS674" s="241"/>
      <c r="AT674" s="244"/>
      <c r="AU674" s="241"/>
      <c r="AV674" s="241"/>
      <c r="AW674" s="241"/>
      <c r="AX674" s="241"/>
      <c r="AY674" s="241"/>
      <c r="AZ674" s="241"/>
      <c r="BA674" s="241"/>
      <c r="BB674" s="241"/>
      <c r="BC674" s="241"/>
      <c r="BD674" s="241"/>
      <c r="BE674" s="241"/>
      <c r="BF674" s="241"/>
      <c r="BG674" s="241"/>
    </row>
    <row r="675" spans="1:5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783</v>
      </c>
      <c r="V675" s="241"/>
      <c r="W675" s="241"/>
      <c r="X675" s="241"/>
      <c r="Y675" s="241"/>
      <c r="Z675" s="241"/>
      <c r="AA675" s="241"/>
      <c r="AB675" s="241"/>
      <c r="AC675" s="241" t="s">
        <v>322</v>
      </c>
      <c r="AD675" s="241"/>
      <c r="AE675" s="241"/>
      <c r="AF675" s="241"/>
      <c r="AG675" s="241"/>
      <c r="AH675" s="241"/>
      <c r="AI675" s="241"/>
      <c r="AJ675" s="241"/>
      <c r="AK675" s="241"/>
      <c r="AL675" s="241"/>
      <c r="AM675" s="241"/>
      <c r="AN675" s="241"/>
      <c r="AO675" s="241"/>
      <c r="AP675" s="244"/>
      <c r="AQ675" s="241"/>
      <c r="AR675" s="241"/>
      <c r="AS675" s="241"/>
      <c r="AT675" s="244"/>
      <c r="AU675" s="241"/>
      <c r="AV675" s="241"/>
      <c r="AW675" s="241"/>
      <c r="AX675" s="241"/>
      <c r="AY675" s="241"/>
      <c r="AZ675" s="241"/>
      <c r="BA675" s="241"/>
      <c r="BB675" s="241"/>
      <c r="BC675" s="241"/>
      <c r="BD675" s="241"/>
      <c r="BE675" s="241"/>
      <c r="BF675" s="241"/>
      <c r="BG675" s="241"/>
    </row>
    <row r="676" spans="1:5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784</v>
      </c>
      <c r="V676" s="241"/>
      <c r="W676" s="241"/>
      <c r="X676" s="241"/>
      <c r="Y676" s="241"/>
      <c r="Z676" s="241"/>
      <c r="AA676" s="241"/>
      <c r="AB676" s="241"/>
      <c r="AC676" s="241" t="s">
        <v>316</v>
      </c>
      <c r="AD676" s="241"/>
      <c r="AE676" s="241"/>
      <c r="AF676" s="241"/>
      <c r="AG676" s="241"/>
      <c r="AH676" s="241"/>
      <c r="AI676" s="241"/>
      <c r="AJ676" s="241"/>
      <c r="AK676" s="241"/>
      <c r="AL676" s="241"/>
      <c r="AM676" s="241"/>
      <c r="AN676" s="241"/>
      <c r="AO676" s="241"/>
      <c r="AP676" s="244"/>
      <c r="AQ676" s="241"/>
      <c r="AR676" s="241"/>
      <c r="AS676" s="241"/>
      <c r="AT676" s="244"/>
      <c r="AU676" s="241"/>
      <c r="AV676" s="241"/>
      <c r="AW676" s="241"/>
      <c r="AX676" s="241"/>
      <c r="AY676" s="241"/>
      <c r="AZ676" s="241"/>
      <c r="BA676" s="241"/>
      <c r="BB676" s="241"/>
      <c r="BC676" s="241"/>
      <c r="BD676" s="241"/>
      <c r="BE676" s="241"/>
      <c r="BF676" s="241"/>
      <c r="BG676" s="241"/>
    </row>
    <row r="677" spans="1:5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785</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4"/>
      <c r="AQ677" s="241"/>
      <c r="AR677" s="241"/>
      <c r="AS677" s="241"/>
      <c r="AT677" s="244"/>
      <c r="AU677" s="241"/>
      <c r="AV677" s="241"/>
      <c r="AW677" s="241"/>
      <c r="AX677" s="241"/>
      <c r="AY677" s="241"/>
      <c r="AZ677" s="241"/>
      <c r="BA677" s="241"/>
      <c r="BB677" s="241"/>
      <c r="BC677" s="241"/>
      <c r="BD677" s="241"/>
      <c r="BE677" s="241"/>
      <c r="BF677" s="241"/>
      <c r="BG677" s="241"/>
    </row>
    <row r="678" spans="1:5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786</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4"/>
      <c r="AQ678" s="241"/>
      <c r="AR678" s="241"/>
      <c r="AS678" s="241"/>
      <c r="AT678" s="244"/>
      <c r="AU678" s="241"/>
      <c r="AV678" s="241"/>
      <c r="AW678" s="241"/>
      <c r="AX678" s="241"/>
      <c r="AY678" s="241"/>
      <c r="AZ678" s="241"/>
      <c r="BA678" s="241"/>
      <c r="BB678" s="241"/>
      <c r="BC678" s="241"/>
      <c r="BD678" s="241"/>
      <c r="BE678" s="241"/>
      <c r="BF678" s="241"/>
      <c r="BG678" s="241"/>
    </row>
    <row r="679" spans="1:5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787</v>
      </c>
      <c r="V679" s="241"/>
      <c r="W679" s="241"/>
      <c r="X679" s="241"/>
      <c r="Y679" s="241"/>
      <c r="Z679" s="241"/>
      <c r="AA679" s="241"/>
      <c r="AB679" s="241"/>
      <c r="AC679" s="241" t="s">
        <v>322</v>
      </c>
      <c r="AD679" s="241"/>
      <c r="AE679" s="241"/>
      <c r="AF679" s="241"/>
      <c r="AG679" s="241"/>
      <c r="AH679" s="241"/>
      <c r="AI679" s="241"/>
      <c r="AJ679" s="241"/>
      <c r="AK679" s="241"/>
      <c r="AL679" s="241"/>
      <c r="AM679" s="241"/>
      <c r="AN679" s="241"/>
      <c r="AO679" s="241"/>
      <c r="AP679" s="244"/>
      <c r="AQ679" s="241"/>
      <c r="AR679" s="241"/>
      <c r="AS679" s="241"/>
      <c r="AT679" s="244"/>
      <c r="AU679" s="241"/>
      <c r="AV679" s="241"/>
      <c r="AW679" s="241"/>
      <c r="AX679" s="241"/>
      <c r="AY679" s="241"/>
      <c r="AZ679" s="241"/>
      <c r="BA679" s="241"/>
      <c r="BB679" s="241"/>
      <c r="BC679" s="241"/>
      <c r="BD679" s="241"/>
      <c r="BE679" s="241"/>
      <c r="BF679" s="241"/>
      <c r="BG679" s="241"/>
    </row>
    <row r="680" spans="1:5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788</v>
      </c>
      <c r="V680" s="241"/>
      <c r="W680" s="241"/>
      <c r="X680" s="241"/>
      <c r="Y680" s="241"/>
      <c r="Z680" s="241"/>
      <c r="AA680" s="241"/>
      <c r="AB680" s="241"/>
      <c r="AC680" s="241" t="s">
        <v>325</v>
      </c>
      <c r="AD680" s="241"/>
      <c r="AE680" s="241"/>
      <c r="AF680" s="241"/>
      <c r="AG680" s="241"/>
      <c r="AH680" s="241"/>
      <c r="AI680" s="241"/>
      <c r="AJ680" s="241"/>
      <c r="AK680" s="241"/>
      <c r="AL680" s="241"/>
      <c r="AM680" s="241"/>
      <c r="AN680" s="241"/>
      <c r="AO680" s="241"/>
      <c r="AP680" s="244"/>
      <c r="AQ680" s="241"/>
      <c r="AR680" s="241"/>
      <c r="AS680" s="241"/>
      <c r="AT680" s="244"/>
      <c r="AU680" s="241"/>
      <c r="AV680" s="241"/>
      <c r="AW680" s="241"/>
      <c r="AX680" s="241"/>
      <c r="AY680" s="241"/>
      <c r="AZ680" s="241"/>
      <c r="BA680" s="241"/>
      <c r="BB680" s="241"/>
      <c r="BC680" s="241"/>
      <c r="BD680" s="241"/>
      <c r="BE680" s="241"/>
      <c r="BF680" s="241"/>
      <c r="BG680" s="241"/>
    </row>
    <row r="681" spans="1:5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789</v>
      </c>
      <c r="V681" s="241"/>
      <c r="W681" s="241"/>
      <c r="X681" s="241"/>
      <c r="Y681" s="241"/>
      <c r="Z681" s="241"/>
      <c r="AA681" s="241"/>
      <c r="AB681" s="241"/>
      <c r="AC681" s="241" t="s">
        <v>386</v>
      </c>
      <c r="AD681" s="241"/>
      <c r="AE681" s="241"/>
      <c r="AF681" s="241"/>
      <c r="AG681" s="241"/>
      <c r="AH681" s="241"/>
      <c r="AI681" s="241"/>
      <c r="AJ681" s="241"/>
      <c r="AK681" s="241"/>
      <c r="AL681" s="241"/>
      <c r="AM681" s="241"/>
      <c r="AN681" s="241"/>
      <c r="AO681" s="241"/>
      <c r="AP681" s="244"/>
      <c r="AQ681" s="241"/>
      <c r="AR681" s="241"/>
      <c r="AS681" s="241"/>
      <c r="AT681" s="244"/>
      <c r="AU681" s="241"/>
      <c r="AV681" s="241"/>
      <c r="AW681" s="241"/>
      <c r="AX681" s="241"/>
      <c r="AY681" s="241"/>
      <c r="AZ681" s="241"/>
      <c r="BA681" s="241"/>
      <c r="BB681" s="241"/>
      <c r="BC681" s="241"/>
      <c r="BD681" s="241"/>
      <c r="BE681" s="241"/>
      <c r="BF681" s="241"/>
      <c r="BG681" s="241"/>
    </row>
    <row r="682" spans="1:5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790</v>
      </c>
      <c r="V682" s="241"/>
      <c r="W682" s="241"/>
      <c r="X682" s="241"/>
      <c r="Y682" s="241"/>
      <c r="Z682" s="241"/>
      <c r="AA682" s="241"/>
      <c r="AB682" s="241"/>
      <c r="AC682" s="241" t="s">
        <v>313</v>
      </c>
      <c r="AD682" s="241"/>
      <c r="AE682" s="241"/>
      <c r="AF682" s="241"/>
      <c r="AG682" s="241"/>
      <c r="AH682" s="241"/>
      <c r="AI682" s="241"/>
      <c r="AJ682" s="241"/>
      <c r="AK682" s="241"/>
      <c r="AL682" s="241"/>
      <c r="AM682" s="241"/>
      <c r="AN682" s="241"/>
      <c r="AO682" s="241"/>
      <c r="AP682" s="244"/>
      <c r="AQ682" s="241"/>
      <c r="AR682" s="241"/>
      <c r="AS682" s="241"/>
      <c r="AT682" s="244"/>
      <c r="AU682" s="241"/>
      <c r="AV682" s="241"/>
      <c r="AW682" s="241"/>
      <c r="AX682" s="241"/>
      <c r="AY682" s="241"/>
      <c r="AZ682" s="241"/>
      <c r="BA682" s="241"/>
      <c r="BB682" s="241"/>
      <c r="BC682" s="241"/>
      <c r="BD682" s="241"/>
      <c r="BE682" s="241"/>
      <c r="BF682" s="241"/>
      <c r="BG682" s="241"/>
    </row>
    <row r="683" spans="1:5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791</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4"/>
      <c r="AQ683" s="241"/>
      <c r="AR683" s="241"/>
      <c r="AS683" s="241"/>
      <c r="AT683" s="244"/>
      <c r="AU683" s="241"/>
      <c r="AV683" s="241"/>
      <c r="AW683" s="241"/>
      <c r="AX683" s="241"/>
      <c r="AY683" s="241"/>
      <c r="AZ683" s="241"/>
      <c r="BA683" s="241"/>
      <c r="BB683" s="241"/>
      <c r="BC683" s="241"/>
      <c r="BD683" s="241"/>
      <c r="BE683" s="241"/>
      <c r="BF683" s="241"/>
      <c r="BG683" s="241"/>
    </row>
    <row r="684" spans="1:5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792</v>
      </c>
      <c r="V684" s="241"/>
      <c r="W684" s="241"/>
      <c r="X684" s="241"/>
      <c r="Y684" s="241"/>
      <c r="Z684" s="241"/>
      <c r="AA684" s="241"/>
      <c r="AB684" s="241"/>
      <c r="AC684" s="241" t="s">
        <v>386</v>
      </c>
      <c r="AD684" s="241"/>
      <c r="AE684" s="241"/>
      <c r="AF684" s="241"/>
      <c r="AG684" s="241"/>
      <c r="AH684" s="241"/>
      <c r="AI684" s="241"/>
      <c r="AJ684" s="241"/>
      <c r="AK684" s="241"/>
      <c r="AL684" s="241"/>
      <c r="AM684" s="241"/>
      <c r="AN684" s="241"/>
      <c r="AO684" s="241"/>
      <c r="AP684" s="244"/>
      <c r="AQ684" s="241"/>
      <c r="AR684" s="241"/>
      <c r="AS684" s="241"/>
      <c r="AT684" s="244"/>
      <c r="AU684" s="241"/>
      <c r="AV684" s="241"/>
      <c r="AW684" s="241"/>
      <c r="AX684" s="241"/>
      <c r="AY684" s="241"/>
      <c r="AZ684" s="241"/>
      <c r="BA684" s="241"/>
      <c r="BB684" s="241"/>
      <c r="BC684" s="241"/>
      <c r="BD684" s="241"/>
      <c r="BE684" s="241"/>
      <c r="BF684" s="241"/>
      <c r="BG684" s="241"/>
    </row>
    <row r="685" spans="1:5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793</v>
      </c>
      <c r="V685" s="241"/>
      <c r="W685" s="241"/>
      <c r="X685" s="241"/>
      <c r="Y685" s="241"/>
      <c r="Z685" s="241"/>
      <c r="AA685" s="241"/>
      <c r="AB685" s="241"/>
      <c r="AC685" s="241" t="s">
        <v>350</v>
      </c>
      <c r="AD685" s="241"/>
      <c r="AE685" s="241"/>
      <c r="AF685" s="241"/>
      <c r="AG685" s="241"/>
      <c r="AH685" s="241"/>
      <c r="AI685" s="241"/>
      <c r="AJ685" s="241"/>
      <c r="AK685" s="241"/>
      <c r="AL685" s="241"/>
      <c r="AM685" s="241"/>
      <c r="AN685" s="241"/>
      <c r="AO685" s="241"/>
      <c r="AP685" s="244"/>
      <c r="AQ685" s="241"/>
      <c r="AR685" s="241"/>
      <c r="AS685" s="241"/>
      <c r="AT685" s="244"/>
      <c r="AU685" s="241"/>
      <c r="AV685" s="241"/>
      <c r="AW685" s="241"/>
      <c r="AX685" s="241"/>
      <c r="AY685" s="241"/>
      <c r="AZ685" s="241"/>
      <c r="BA685" s="241"/>
      <c r="BB685" s="241"/>
      <c r="BC685" s="241"/>
      <c r="BD685" s="241"/>
      <c r="BE685" s="241"/>
      <c r="BF685" s="241"/>
      <c r="BG685" s="241"/>
    </row>
    <row r="686" spans="1:5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794</v>
      </c>
      <c r="V686" s="241"/>
      <c r="W686" s="241"/>
      <c r="X686" s="241"/>
      <c r="Y686" s="241"/>
      <c r="Z686" s="241"/>
      <c r="AA686" s="241"/>
      <c r="AB686" s="241"/>
      <c r="AC686" s="241" t="s">
        <v>311</v>
      </c>
      <c r="AD686" s="241"/>
      <c r="AE686" s="241"/>
      <c r="AF686" s="241"/>
      <c r="AG686" s="241"/>
      <c r="AH686" s="241"/>
      <c r="AI686" s="241"/>
      <c r="AJ686" s="241"/>
      <c r="AK686" s="241"/>
      <c r="AL686" s="241"/>
      <c r="AM686" s="241"/>
      <c r="AN686" s="241"/>
      <c r="AO686" s="241"/>
      <c r="AP686" s="244"/>
      <c r="AQ686" s="241"/>
      <c r="AR686" s="241"/>
      <c r="AS686" s="241"/>
      <c r="AT686" s="244"/>
      <c r="AU686" s="241"/>
      <c r="AV686" s="241"/>
      <c r="AW686" s="241"/>
      <c r="AX686" s="241"/>
      <c r="AY686" s="241"/>
      <c r="AZ686" s="241"/>
      <c r="BA686" s="241"/>
      <c r="BB686" s="241"/>
      <c r="BC686" s="241"/>
      <c r="BD686" s="241"/>
      <c r="BE686" s="241"/>
      <c r="BF686" s="241"/>
      <c r="BG686" s="241"/>
    </row>
    <row r="687" spans="1:5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795</v>
      </c>
      <c r="V687" s="241"/>
      <c r="W687" s="241"/>
      <c r="X687" s="241"/>
      <c r="Y687" s="241"/>
      <c r="Z687" s="241"/>
      <c r="AA687" s="241"/>
      <c r="AB687" s="241"/>
      <c r="AC687" s="241" t="s">
        <v>350</v>
      </c>
      <c r="AD687" s="241"/>
      <c r="AE687" s="241"/>
      <c r="AF687" s="241"/>
      <c r="AG687" s="241"/>
      <c r="AH687" s="241"/>
      <c r="AI687" s="241"/>
      <c r="AJ687" s="241"/>
      <c r="AK687" s="241"/>
      <c r="AL687" s="241"/>
      <c r="AM687" s="241"/>
      <c r="AN687" s="241"/>
      <c r="AO687" s="241"/>
      <c r="AP687" s="244"/>
      <c r="AQ687" s="241"/>
      <c r="AR687" s="241"/>
      <c r="AS687" s="241"/>
      <c r="AT687" s="244"/>
      <c r="AU687" s="241"/>
      <c r="AV687" s="241"/>
      <c r="AW687" s="241"/>
      <c r="AX687" s="241"/>
      <c r="AY687" s="241"/>
      <c r="AZ687" s="241"/>
      <c r="BA687" s="241"/>
      <c r="BB687" s="241"/>
      <c r="BC687" s="241"/>
      <c r="BD687" s="241"/>
      <c r="BE687" s="241"/>
      <c r="BF687" s="241"/>
      <c r="BG687" s="241"/>
    </row>
    <row r="688" spans="1:5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796</v>
      </c>
      <c r="V688" s="241"/>
      <c r="W688" s="241"/>
      <c r="X688" s="241"/>
      <c r="Y688" s="241"/>
      <c r="Z688" s="241"/>
      <c r="AA688" s="241"/>
      <c r="AB688" s="241"/>
      <c r="AC688" s="241" t="s">
        <v>325</v>
      </c>
      <c r="AD688" s="241"/>
      <c r="AE688" s="241"/>
      <c r="AF688" s="241"/>
      <c r="AG688" s="241"/>
      <c r="AH688" s="241"/>
      <c r="AI688" s="241"/>
      <c r="AJ688" s="241"/>
      <c r="AK688" s="241"/>
      <c r="AL688" s="241"/>
      <c r="AM688" s="241"/>
      <c r="AN688" s="241"/>
      <c r="AO688" s="241"/>
      <c r="AP688" s="244"/>
      <c r="AQ688" s="241"/>
      <c r="AR688" s="241"/>
      <c r="AS688" s="241"/>
      <c r="AT688" s="244"/>
      <c r="AU688" s="241"/>
      <c r="AV688" s="241"/>
      <c r="AW688" s="241"/>
      <c r="AX688" s="241"/>
      <c r="AY688" s="241"/>
      <c r="AZ688" s="241"/>
      <c r="BA688" s="241"/>
      <c r="BB688" s="241"/>
      <c r="BC688" s="241"/>
      <c r="BD688" s="241"/>
      <c r="BE688" s="241"/>
      <c r="BF688" s="241"/>
      <c r="BG688" s="241"/>
    </row>
    <row r="689" spans="1:5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797</v>
      </c>
      <c r="V689" s="241"/>
      <c r="W689" s="241"/>
      <c r="X689" s="241"/>
      <c r="Y689" s="241"/>
      <c r="Z689" s="241"/>
      <c r="AA689" s="241"/>
      <c r="AB689" s="241"/>
      <c r="AC689" s="241" t="s">
        <v>386</v>
      </c>
      <c r="AD689" s="241"/>
      <c r="AE689" s="241"/>
      <c r="AF689" s="241"/>
      <c r="AG689" s="241"/>
      <c r="AH689" s="241"/>
      <c r="AI689" s="241"/>
      <c r="AJ689" s="241"/>
      <c r="AK689" s="241"/>
      <c r="AL689" s="241"/>
      <c r="AM689" s="241"/>
      <c r="AN689" s="241"/>
      <c r="AO689" s="241"/>
      <c r="AP689" s="244"/>
      <c r="AQ689" s="241"/>
      <c r="AR689" s="241"/>
      <c r="AS689" s="241"/>
      <c r="AT689" s="244"/>
      <c r="AU689" s="241"/>
      <c r="AV689" s="241"/>
      <c r="AW689" s="241"/>
      <c r="AX689" s="241"/>
      <c r="AY689" s="241"/>
      <c r="AZ689" s="241"/>
      <c r="BA689" s="241"/>
      <c r="BB689" s="241"/>
      <c r="BC689" s="241"/>
      <c r="BD689" s="241"/>
      <c r="BE689" s="241"/>
      <c r="BF689" s="241"/>
      <c r="BG689" s="241"/>
    </row>
    <row r="690" spans="1:5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798</v>
      </c>
      <c r="V690" s="241"/>
      <c r="W690" s="241"/>
      <c r="X690" s="241"/>
      <c r="Y690" s="241"/>
      <c r="Z690" s="241"/>
      <c r="AA690" s="241"/>
      <c r="AB690" s="241"/>
      <c r="AC690" s="241" t="s">
        <v>309</v>
      </c>
      <c r="AD690" s="241"/>
      <c r="AE690" s="241"/>
      <c r="AF690" s="241"/>
      <c r="AG690" s="241"/>
      <c r="AH690" s="241"/>
      <c r="AI690" s="241"/>
      <c r="AJ690" s="241"/>
      <c r="AK690" s="241"/>
      <c r="AL690" s="241"/>
      <c r="AM690" s="241"/>
      <c r="AN690" s="241"/>
      <c r="AO690" s="241"/>
      <c r="AP690" s="244"/>
      <c r="AQ690" s="241"/>
      <c r="AR690" s="241"/>
      <c r="AS690" s="241"/>
      <c r="AT690" s="244"/>
      <c r="AU690" s="241"/>
      <c r="AV690" s="241"/>
      <c r="AW690" s="241"/>
      <c r="AX690" s="241"/>
      <c r="AY690" s="241"/>
      <c r="AZ690" s="241"/>
      <c r="BA690" s="241"/>
      <c r="BB690" s="241"/>
      <c r="BC690" s="241"/>
      <c r="BD690" s="241"/>
      <c r="BE690" s="241"/>
      <c r="BF690" s="241"/>
      <c r="BG690" s="241"/>
    </row>
    <row r="691" spans="1:5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799</v>
      </c>
      <c r="V691" s="241"/>
      <c r="W691" s="241"/>
      <c r="X691" s="241"/>
      <c r="Y691" s="241"/>
      <c r="Z691" s="241"/>
      <c r="AA691" s="241"/>
      <c r="AB691" s="241"/>
      <c r="AC691" s="241" t="s">
        <v>386</v>
      </c>
      <c r="AD691" s="241"/>
      <c r="AE691" s="241"/>
      <c r="AF691" s="241"/>
      <c r="AG691" s="241"/>
      <c r="AH691" s="241"/>
      <c r="AI691" s="241"/>
      <c r="AJ691" s="241"/>
      <c r="AK691" s="241"/>
      <c r="AL691" s="241"/>
      <c r="AM691" s="241"/>
      <c r="AN691" s="241"/>
      <c r="AO691" s="241"/>
      <c r="AP691" s="244"/>
      <c r="AQ691" s="241"/>
      <c r="AR691" s="241"/>
      <c r="AS691" s="241"/>
      <c r="AT691" s="244"/>
      <c r="AU691" s="241"/>
      <c r="AV691" s="241"/>
      <c r="AW691" s="241"/>
      <c r="AX691" s="241"/>
      <c r="AY691" s="241"/>
      <c r="AZ691" s="241"/>
      <c r="BA691" s="241"/>
      <c r="BB691" s="241"/>
      <c r="BC691" s="241"/>
      <c r="BD691" s="241"/>
      <c r="BE691" s="241"/>
      <c r="BF691" s="241"/>
      <c r="BG691" s="241"/>
    </row>
    <row r="692" spans="1:5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800</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4"/>
      <c r="AQ692" s="241"/>
      <c r="AR692" s="241"/>
      <c r="AS692" s="241"/>
      <c r="AT692" s="244"/>
      <c r="AU692" s="241"/>
      <c r="AV692" s="241"/>
      <c r="AW692" s="241"/>
      <c r="AX692" s="241"/>
      <c r="AY692" s="241"/>
      <c r="AZ692" s="241"/>
      <c r="BA692" s="241"/>
      <c r="BB692" s="241"/>
      <c r="BC692" s="241"/>
      <c r="BD692" s="241"/>
      <c r="BE692" s="241"/>
      <c r="BF692" s="241"/>
      <c r="BG692" s="241"/>
    </row>
    <row r="693" spans="1:5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801</v>
      </c>
      <c r="V693" s="241"/>
      <c r="W693" s="241"/>
      <c r="X693" s="241"/>
      <c r="Y693" s="241"/>
      <c r="Z693" s="241"/>
      <c r="AA693" s="241"/>
      <c r="AB693" s="241"/>
      <c r="AC693" s="241" t="s">
        <v>309</v>
      </c>
      <c r="AD693" s="241"/>
      <c r="AE693" s="241"/>
      <c r="AF693" s="241"/>
      <c r="AG693" s="241"/>
      <c r="AH693" s="241"/>
      <c r="AI693" s="241"/>
      <c r="AJ693" s="241"/>
      <c r="AK693" s="241"/>
      <c r="AL693" s="241"/>
      <c r="AM693" s="241"/>
      <c r="AN693" s="241"/>
      <c r="AO693" s="241"/>
      <c r="AP693" s="244"/>
      <c r="AQ693" s="241"/>
      <c r="AR693" s="241"/>
      <c r="AS693" s="241"/>
      <c r="AT693" s="244"/>
      <c r="AU693" s="241"/>
      <c r="AV693" s="241"/>
      <c r="AW693" s="241"/>
      <c r="AX693" s="241"/>
      <c r="AY693" s="241"/>
      <c r="AZ693" s="241"/>
      <c r="BA693" s="241"/>
      <c r="BB693" s="241"/>
      <c r="BC693" s="241"/>
      <c r="BD693" s="241"/>
      <c r="BE693" s="241"/>
      <c r="BF693" s="241"/>
      <c r="BG693" s="241"/>
    </row>
    <row r="694" spans="1:5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802</v>
      </c>
      <c r="V694" s="241"/>
      <c r="W694" s="241"/>
      <c r="X694" s="241"/>
      <c r="Y694" s="241"/>
      <c r="Z694" s="241"/>
      <c r="AA694" s="241"/>
      <c r="AB694" s="241"/>
      <c r="AC694" s="241" t="s">
        <v>322</v>
      </c>
      <c r="AD694" s="241"/>
      <c r="AE694" s="241"/>
      <c r="AF694" s="241"/>
      <c r="AG694" s="241"/>
      <c r="AH694" s="241"/>
      <c r="AI694" s="241"/>
      <c r="AJ694" s="241"/>
      <c r="AK694" s="241"/>
      <c r="AL694" s="241"/>
      <c r="AM694" s="241"/>
      <c r="AN694" s="241"/>
      <c r="AO694" s="241"/>
      <c r="AP694" s="244"/>
      <c r="AQ694" s="241"/>
      <c r="AR694" s="241"/>
      <c r="AS694" s="241"/>
      <c r="AT694" s="244"/>
      <c r="AU694" s="241"/>
      <c r="AV694" s="241"/>
      <c r="AW694" s="241"/>
      <c r="AX694" s="241"/>
      <c r="AY694" s="241"/>
      <c r="AZ694" s="241"/>
      <c r="BA694" s="241"/>
      <c r="BB694" s="241"/>
      <c r="BC694" s="241"/>
      <c r="BD694" s="241"/>
      <c r="BE694" s="241"/>
      <c r="BF694" s="241"/>
      <c r="BG694" s="241"/>
    </row>
    <row r="695" spans="1:5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803</v>
      </c>
      <c r="V695" s="241"/>
      <c r="W695" s="241"/>
      <c r="X695" s="241"/>
      <c r="Y695" s="241"/>
      <c r="Z695" s="241"/>
      <c r="AA695" s="241"/>
      <c r="AB695" s="241"/>
      <c r="AC695" s="241" t="s">
        <v>325</v>
      </c>
      <c r="AD695" s="241"/>
      <c r="AE695" s="241"/>
      <c r="AF695" s="241"/>
      <c r="AG695" s="241"/>
      <c r="AH695" s="241"/>
      <c r="AI695" s="241"/>
      <c r="AJ695" s="241"/>
      <c r="AK695" s="241"/>
      <c r="AL695" s="241"/>
      <c r="AM695" s="241"/>
      <c r="AN695" s="241"/>
      <c r="AO695" s="241"/>
      <c r="AP695" s="244"/>
      <c r="AQ695" s="241"/>
      <c r="AR695" s="241"/>
      <c r="AS695" s="241"/>
      <c r="AT695" s="244"/>
      <c r="AU695" s="241"/>
      <c r="AV695" s="241"/>
      <c r="AW695" s="241"/>
      <c r="AX695" s="241"/>
      <c r="AY695" s="241"/>
      <c r="AZ695" s="241"/>
      <c r="BA695" s="241"/>
      <c r="BB695" s="241"/>
      <c r="BC695" s="241"/>
      <c r="BD695" s="241"/>
      <c r="BE695" s="241"/>
      <c r="BF695" s="241"/>
      <c r="BG695" s="241"/>
    </row>
    <row r="696" spans="1:5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804</v>
      </c>
      <c r="V696" s="241"/>
      <c r="W696" s="241"/>
      <c r="X696" s="241"/>
      <c r="Y696" s="241"/>
      <c r="Z696" s="241"/>
      <c r="AA696" s="241"/>
      <c r="AB696" s="241"/>
      <c r="AC696" s="241" t="s">
        <v>325</v>
      </c>
      <c r="AD696" s="241"/>
      <c r="AE696" s="241"/>
      <c r="AF696" s="241"/>
      <c r="AG696" s="241"/>
      <c r="AH696" s="241"/>
      <c r="AI696" s="241"/>
      <c r="AJ696" s="241"/>
      <c r="AK696" s="241"/>
      <c r="AL696" s="241"/>
      <c r="AM696" s="241"/>
      <c r="AN696" s="241"/>
      <c r="AO696" s="241"/>
      <c r="AP696" s="244"/>
      <c r="AQ696" s="241"/>
      <c r="AR696" s="241"/>
      <c r="AS696" s="241"/>
      <c r="AT696" s="244"/>
      <c r="AU696" s="241"/>
      <c r="AV696" s="241"/>
      <c r="AW696" s="241"/>
      <c r="AX696" s="241"/>
      <c r="AY696" s="241"/>
      <c r="AZ696" s="241"/>
      <c r="BA696" s="241"/>
      <c r="BB696" s="241"/>
      <c r="BC696" s="241"/>
      <c r="BD696" s="241"/>
      <c r="BE696" s="241"/>
      <c r="BF696" s="241"/>
      <c r="BG696" s="241"/>
    </row>
    <row r="697" spans="1:5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805</v>
      </c>
      <c r="V697" s="241"/>
      <c r="W697" s="241"/>
      <c r="X697" s="241"/>
      <c r="Y697" s="241"/>
      <c r="Z697" s="241"/>
      <c r="AA697" s="241"/>
      <c r="AB697" s="241"/>
      <c r="AC697" s="241" t="s">
        <v>386</v>
      </c>
      <c r="AD697" s="241"/>
      <c r="AE697" s="241"/>
      <c r="AF697" s="241"/>
      <c r="AG697" s="241"/>
      <c r="AH697" s="241"/>
      <c r="AI697" s="241"/>
      <c r="AJ697" s="241"/>
      <c r="AK697" s="241"/>
      <c r="AL697" s="241"/>
      <c r="AM697" s="241"/>
      <c r="AN697" s="241"/>
      <c r="AO697" s="241"/>
      <c r="AP697" s="244"/>
      <c r="AQ697" s="241"/>
      <c r="AR697" s="241"/>
      <c r="AS697" s="241"/>
      <c r="AT697" s="244"/>
      <c r="AU697" s="241"/>
      <c r="AV697" s="241"/>
      <c r="AW697" s="241"/>
      <c r="AX697" s="241"/>
      <c r="AY697" s="241"/>
      <c r="AZ697" s="241"/>
      <c r="BA697" s="241"/>
      <c r="BB697" s="241"/>
      <c r="BC697" s="241"/>
      <c r="BD697" s="241"/>
      <c r="BE697" s="241"/>
      <c r="BF697" s="241"/>
      <c r="BG697" s="241"/>
    </row>
    <row r="698" spans="1:5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806</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4"/>
      <c r="AQ698" s="241"/>
      <c r="AR698" s="241"/>
      <c r="AS698" s="241"/>
      <c r="AT698" s="244"/>
      <c r="AU698" s="241"/>
      <c r="AV698" s="241"/>
      <c r="AW698" s="241"/>
      <c r="AX698" s="241"/>
      <c r="AY698" s="241"/>
      <c r="AZ698" s="241"/>
      <c r="BA698" s="241"/>
      <c r="BB698" s="241"/>
      <c r="BC698" s="241"/>
      <c r="BD698" s="241"/>
      <c r="BE698" s="241"/>
      <c r="BF698" s="241"/>
      <c r="BG698" s="241"/>
    </row>
    <row r="699" spans="1:5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807</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4"/>
      <c r="AQ699" s="241"/>
      <c r="AR699" s="241"/>
      <c r="AS699" s="241"/>
      <c r="AT699" s="244"/>
      <c r="AU699" s="241"/>
      <c r="AV699" s="241"/>
      <c r="AW699" s="241"/>
      <c r="AX699" s="241"/>
      <c r="AY699" s="241"/>
      <c r="AZ699" s="241"/>
      <c r="BA699" s="241"/>
      <c r="BB699" s="241"/>
      <c r="BC699" s="241"/>
      <c r="BD699" s="241"/>
      <c r="BE699" s="241"/>
      <c r="BF699" s="241"/>
      <c r="BG699" s="241"/>
    </row>
    <row r="700" spans="1:5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808</v>
      </c>
      <c r="V700" s="241"/>
      <c r="W700" s="241"/>
      <c r="X700" s="241"/>
      <c r="Y700" s="241"/>
      <c r="Z700" s="241"/>
      <c r="AA700" s="241"/>
      <c r="AB700" s="241"/>
      <c r="AC700" s="241" t="s">
        <v>350</v>
      </c>
      <c r="AD700" s="241"/>
      <c r="AE700" s="241"/>
      <c r="AF700" s="241"/>
      <c r="AG700" s="241"/>
      <c r="AH700" s="241"/>
      <c r="AI700" s="241"/>
      <c r="AJ700" s="241"/>
      <c r="AK700" s="241"/>
      <c r="AL700" s="241"/>
      <c r="AM700" s="241"/>
      <c r="AN700" s="241"/>
      <c r="AO700" s="241"/>
      <c r="AP700" s="244"/>
      <c r="AQ700" s="241"/>
      <c r="AR700" s="241"/>
      <c r="AS700" s="241"/>
      <c r="AT700" s="244"/>
      <c r="AU700" s="241"/>
      <c r="AV700" s="241"/>
      <c r="AW700" s="241"/>
      <c r="AX700" s="241"/>
      <c r="AY700" s="241"/>
      <c r="AZ700" s="241"/>
      <c r="BA700" s="241"/>
      <c r="BB700" s="241"/>
      <c r="BC700" s="241"/>
      <c r="BD700" s="241"/>
      <c r="BE700" s="241"/>
      <c r="BF700" s="241"/>
      <c r="BG700" s="241"/>
    </row>
    <row r="701" spans="1:5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283</v>
      </c>
      <c r="V701" s="241"/>
      <c r="W701" s="241"/>
      <c r="X701" s="241"/>
      <c r="Y701" s="241"/>
      <c r="Z701" s="241"/>
      <c r="AA701" s="241"/>
      <c r="AB701" s="241"/>
      <c r="AC701" s="241" t="s">
        <v>322</v>
      </c>
      <c r="AD701" s="241"/>
      <c r="AE701" s="241"/>
      <c r="AF701" s="241"/>
      <c r="AG701" s="241"/>
      <c r="AH701" s="241"/>
      <c r="AI701" s="241"/>
      <c r="AJ701" s="241"/>
      <c r="AK701" s="241"/>
      <c r="AL701" s="241"/>
      <c r="AM701" s="241"/>
      <c r="AN701" s="241"/>
      <c r="AO701" s="241"/>
      <c r="AP701" s="244"/>
      <c r="AQ701" s="241"/>
      <c r="AR701" s="241"/>
      <c r="AS701" s="241"/>
      <c r="AT701" s="244"/>
      <c r="AU701" s="241"/>
      <c r="AV701" s="241"/>
      <c r="AW701" s="241"/>
      <c r="AX701" s="241"/>
      <c r="AY701" s="241"/>
      <c r="AZ701" s="241"/>
      <c r="BA701" s="241"/>
      <c r="BB701" s="241"/>
      <c r="BC701" s="241"/>
      <c r="BD701" s="241"/>
      <c r="BE701" s="241"/>
      <c r="BF701" s="241"/>
      <c r="BG701" s="241"/>
    </row>
    <row r="702" spans="1:5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809</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4"/>
      <c r="AQ702" s="241"/>
      <c r="AR702" s="241"/>
      <c r="AS702" s="241"/>
      <c r="AT702" s="244"/>
      <c r="AU702" s="241"/>
      <c r="AV702" s="241"/>
      <c r="AW702" s="241"/>
      <c r="AX702" s="241"/>
      <c r="AY702" s="241"/>
      <c r="AZ702" s="241"/>
      <c r="BA702" s="241"/>
      <c r="BB702" s="241"/>
      <c r="BC702" s="241"/>
      <c r="BD702" s="241"/>
      <c r="BE702" s="241"/>
      <c r="BF702" s="241"/>
      <c r="BG702" s="241"/>
    </row>
    <row r="703" spans="1:5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810</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4"/>
      <c r="AQ703" s="241"/>
      <c r="AR703" s="241"/>
      <c r="AS703" s="241"/>
      <c r="AT703" s="244"/>
      <c r="AU703" s="241"/>
      <c r="AV703" s="241"/>
      <c r="AW703" s="241"/>
      <c r="AX703" s="241"/>
      <c r="AY703" s="241"/>
      <c r="AZ703" s="241"/>
      <c r="BA703" s="241"/>
      <c r="BB703" s="241"/>
      <c r="BC703" s="241"/>
      <c r="BD703" s="241"/>
      <c r="BE703" s="241"/>
      <c r="BF703" s="241"/>
      <c r="BG703" s="241"/>
    </row>
    <row r="704" spans="1:5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811</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4"/>
      <c r="AQ704" s="241"/>
      <c r="AR704" s="241"/>
      <c r="AS704" s="241"/>
      <c r="AT704" s="244"/>
      <c r="AU704" s="241"/>
      <c r="AV704" s="241"/>
      <c r="AW704" s="241"/>
      <c r="AX704" s="241"/>
      <c r="AY704" s="241"/>
      <c r="AZ704" s="241"/>
      <c r="BA704" s="241"/>
      <c r="BB704" s="241"/>
      <c r="BC704" s="241"/>
      <c r="BD704" s="241"/>
      <c r="BE704" s="241"/>
      <c r="BF704" s="241"/>
      <c r="BG704" s="241"/>
    </row>
    <row r="705" spans="1:5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812</v>
      </c>
      <c r="V705" s="241"/>
      <c r="W705" s="241"/>
      <c r="X705" s="241"/>
      <c r="Y705" s="241"/>
      <c r="Z705" s="241"/>
      <c r="AA705" s="241"/>
      <c r="AB705" s="241"/>
      <c r="AC705" s="241" t="s">
        <v>325</v>
      </c>
      <c r="AD705" s="241"/>
      <c r="AE705" s="241"/>
      <c r="AF705" s="241"/>
      <c r="AG705" s="241"/>
      <c r="AH705" s="241"/>
      <c r="AI705" s="241"/>
      <c r="AJ705" s="241"/>
      <c r="AK705" s="241"/>
      <c r="AL705" s="241"/>
      <c r="AM705" s="241"/>
      <c r="AN705" s="241"/>
      <c r="AO705" s="241"/>
      <c r="AP705" s="244"/>
      <c r="AQ705" s="241"/>
      <c r="AR705" s="241"/>
      <c r="AS705" s="241"/>
      <c r="AT705" s="244"/>
      <c r="AU705" s="241"/>
      <c r="AV705" s="241"/>
      <c r="AW705" s="241"/>
      <c r="AX705" s="241"/>
      <c r="AY705" s="241"/>
      <c r="AZ705" s="241"/>
      <c r="BA705" s="241"/>
      <c r="BB705" s="241"/>
      <c r="BC705" s="241"/>
      <c r="BD705" s="241"/>
      <c r="BE705" s="241"/>
      <c r="BF705" s="241"/>
      <c r="BG705" s="241"/>
    </row>
    <row r="706" spans="1:5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813</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4"/>
      <c r="AQ706" s="241"/>
      <c r="AR706" s="241"/>
      <c r="AS706" s="241"/>
      <c r="AT706" s="244"/>
      <c r="AU706" s="241"/>
      <c r="AV706" s="241"/>
      <c r="AW706" s="241"/>
      <c r="AX706" s="241"/>
      <c r="AY706" s="241"/>
      <c r="AZ706" s="241"/>
      <c r="BA706" s="241"/>
      <c r="BB706" s="241"/>
      <c r="BC706" s="241"/>
      <c r="BD706" s="241"/>
      <c r="BE706" s="241"/>
      <c r="BF706" s="241"/>
      <c r="BG706" s="241"/>
    </row>
    <row r="707" spans="1:5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814</v>
      </c>
      <c r="V707" s="241"/>
      <c r="W707" s="241"/>
      <c r="X707" s="241"/>
      <c r="Y707" s="241"/>
      <c r="Z707" s="241"/>
      <c r="AA707" s="241"/>
      <c r="AB707" s="241"/>
      <c r="AC707" s="241" t="s">
        <v>316</v>
      </c>
      <c r="AD707" s="241"/>
      <c r="AE707" s="241"/>
      <c r="AF707" s="241"/>
      <c r="AG707" s="241"/>
      <c r="AH707" s="241"/>
      <c r="AI707" s="241"/>
      <c r="AJ707" s="241"/>
      <c r="AK707" s="241"/>
      <c r="AL707" s="241"/>
      <c r="AM707" s="241"/>
      <c r="AN707" s="241"/>
      <c r="AO707" s="241"/>
      <c r="AP707" s="244"/>
      <c r="AQ707" s="241"/>
      <c r="AR707" s="241"/>
      <c r="AS707" s="241"/>
      <c r="AT707" s="244"/>
      <c r="AU707" s="241"/>
      <c r="AV707" s="241"/>
      <c r="AW707" s="241"/>
      <c r="AX707" s="241"/>
      <c r="AY707" s="241"/>
      <c r="AZ707" s="241"/>
      <c r="BA707" s="241"/>
      <c r="BB707" s="241"/>
      <c r="BC707" s="241"/>
      <c r="BD707" s="241"/>
      <c r="BE707" s="241"/>
      <c r="BF707" s="241"/>
      <c r="BG707" s="241"/>
    </row>
    <row r="708" spans="1:5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815</v>
      </c>
      <c r="V708" s="241"/>
      <c r="W708" s="241"/>
      <c r="X708" s="241"/>
      <c r="Y708" s="241"/>
      <c r="Z708" s="241"/>
      <c r="AA708" s="241"/>
      <c r="AB708" s="241"/>
      <c r="AC708" s="241" t="s">
        <v>316</v>
      </c>
      <c r="AD708" s="241"/>
      <c r="AE708" s="241"/>
      <c r="AF708" s="241"/>
      <c r="AG708" s="241"/>
      <c r="AH708" s="241"/>
      <c r="AI708" s="241"/>
      <c r="AJ708" s="241"/>
      <c r="AK708" s="241"/>
      <c r="AL708" s="241"/>
      <c r="AM708" s="241"/>
      <c r="AN708" s="241"/>
      <c r="AO708" s="241"/>
      <c r="AP708" s="244"/>
      <c r="AQ708" s="241"/>
      <c r="AR708" s="241"/>
      <c r="AS708" s="241"/>
      <c r="AT708" s="244"/>
      <c r="AU708" s="241"/>
      <c r="AV708" s="241"/>
      <c r="AW708" s="241"/>
      <c r="AX708" s="241"/>
      <c r="AY708" s="241"/>
      <c r="AZ708" s="241"/>
      <c r="BA708" s="241"/>
      <c r="BB708" s="241"/>
      <c r="BC708" s="241"/>
      <c r="BD708" s="241"/>
      <c r="BE708" s="241"/>
      <c r="BF708" s="241"/>
      <c r="BG708" s="241"/>
    </row>
    <row r="709" spans="1:5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816</v>
      </c>
      <c r="V709" s="241"/>
      <c r="W709" s="241"/>
      <c r="X709" s="241"/>
      <c r="Y709" s="241"/>
      <c r="Z709" s="241"/>
      <c r="AA709" s="241"/>
      <c r="AB709" s="241"/>
      <c r="AC709" s="241" t="s">
        <v>366</v>
      </c>
      <c r="AD709" s="241"/>
      <c r="AE709" s="241"/>
      <c r="AF709" s="241"/>
      <c r="AG709" s="241"/>
      <c r="AH709" s="241"/>
      <c r="AI709" s="241"/>
      <c r="AJ709" s="241"/>
      <c r="AK709" s="241"/>
      <c r="AL709" s="241"/>
      <c r="AM709" s="241"/>
      <c r="AN709" s="241"/>
      <c r="AO709" s="241"/>
      <c r="AP709" s="244"/>
      <c r="AQ709" s="241"/>
      <c r="AR709" s="241"/>
      <c r="AS709" s="241"/>
      <c r="AT709" s="244"/>
      <c r="AU709" s="241"/>
      <c r="AV709" s="241"/>
      <c r="AW709" s="241"/>
      <c r="AX709" s="241"/>
      <c r="AY709" s="241"/>
      <c r="AZ709" s="241"/>
      <c r="BA709" s="241"/>
      <c r="BB709" s="241"/>
      <c r="BC709" s="241"/>
      <c r="BD709" s="241"/>
      <c r="BE709" s="241"/>
      <c r="BF709" s="241"/>
      <c r="BG709" s="241"/>
    </row>
    <row r="710" spans="1:5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817</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4"/>
      <c r="AQ710" s="241"/>
      <c r="AR710" s="241"/>
      <c r="AS710" s="241"/>
      <c r="AT710" s="244"/>
      <c r="AU710" s="241"/>
      <c r="AV710" s="241"/>
      <c r="AW710" s="241"/>
      <c r="AX710" s="241"/>
      <c r="AY710" s="241"/>
      <c r="AZ710" s="241"/>
      <c r="BA710" s="241"/>
      <c r="BB710" s="241"/>
      <c r="BC710" s="241"/>
      <c r="BD710" s="241"/>
      <c r="BE710" s="241"/>
      <c r="BF710" s="241"/>
      <c r="BG710" s="241"/>
    </row>
    <row r="711" spans="1:5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818</v>
      </c>
      <c r="V711" s="241"/>
      <c r="W711" s="241"/>
      <c r="X711" s="241"/>
      <c r="Y711" s="241"/>
      <c r="Z711" s="241"/>
      <c r="AA711" s="241"/>
      <c r="AB711" s="241"/>
      <c r="AC711" s="241" t="s">
        <v>325</v>
      </c>
      <c r="AD711" s="241"/>
      <c r="AE711" s="241"/>
      <c r="AF711" s="241"/>
      <c r="AG711" s="241"/>
      <c r="AH711" s="241"/>
      <c r="AI711" s="241"/>
      <c r="AJ711" s="241"/>
      <c r="AK711" s="241"/>
      <c r="AL711" s="241"/>
      <c r="AM711" s="241"/>
      <c r="AN711" s="241"/>
      <c r="AO711" s="241"/>
      <c r="AP711" s="244"/>
      <c r="AQ711" s="241"/>
      <c r="AR711" s="241"/>
      <c r="AS711" s="241"/>
      <c r="AT711" s="244"/>
      <c r="AU711" s="241"/>
      <c r="AV711" s="241"/>
      <c r="AW711" s="241"/>
      <c r="AX711" s="241"/>
      <c r="AY711" s="241"/>
      <c r="AZ711" s="241"/>
      <c r="BA711" s="241"/>
      <c r="BB711" s="241"/>
      <c r="BC711" s="241"/>
      <c r="BD711" s="241"/>
      <c r="BE711" s="241"/>
      <c r="BF711" s="241"/>
      <c r="BG711" s="241"/>
    </row>
    <row r="712" spans="1:5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819</v>
      </c>
      <c r="V712" s="241"/>
      <c r="W712" s="241"/>
      <c r="X712" s="241"/>
      <c r="Y712" s="241"/>
      <c r="Z712" s="241"/>
      <c r="AA712" s="241"/>
      <c r="AB712" s="241"/>
      <c r="AC712" s="241" t="s">
        <v>325</v>
      </c>
      <c r="AD712" s="241"/>
      <c r="AE712" s="241"/>
      <c r="AF712" s="241"/>
      <c r="AG712" s="241"/>
      <c r="AH712" s="241"/>
      <c r="AI712" s="241"/>
      <c r="AJ712" s="241"/>
      <c r="AK712" s="241"/>
      <c r="AL712" s="241"/>
      <c r="AM712" s="241"/>
      <c r="AN712" s="241"/>
      <c r="AO712" s="241"/>
      <c r="AP712" s="244"/>
      <c r="AQ712" s="241"/>
      <c r="AR712" s="241"/>
      <c r="AS712" s="241"/>
      <c r="AT712" s="244"/>
      <c r="AU712" s="241"/>
      <c r="AV712" s="241"/>
      <c r="AW712" s="241"/>
      <c r="AX712" s="241"/>
      <c r="AY712" s="241"/>
      <c r="AZ712" s="241"/>
      <c r="BA712" s="241"/>
      <c r="BB712" s="241"/>
      <c r="BC712" s="241"/>
      <c r="BD712" s="241"/>
      <c r="BE712" s="241"/>
      <c r="BF712" s="241"/>
      <c r="BG712" s="241"/>
    </row>
    <row r="713" spans="1:5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820</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4"/>
      <c r="AQ713" s="241"/>
      <c r="AR713" s="241"/>
      <c r="AS713" s="241"/>
      <c r="AT713" s="244"/>
      <c r="AU713" s="241"/>
      <c r="AV713" s="241"/>
      <c r="AW713" s="241"/>
      <c r="AX713" s="241"/>
      <c r="AY713" s="241"/>
      <c r="AZ713" s="241"/>
      <c r="BA713" s="241"/>
      <c r="BB713" s="241"/>
      <c r="BC713" s="241"/>
      <c r="BD713" s="241"/>
      <c r="BE713" s="241"/>
      <c r="BF713" s="241"/>
      <c r="BG713" s="241"/>
    </row>
    <row r="714" spans="1:5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821</v>
      </c>
      <c r="V714" s="241"/>
      <c r="W714" s="241"/>
      <c r="X714" s="241"/>
      <c r="Y714" s="241"/>
      <c r="Z714" s="241"/>
      <c r="AA714" s="241"/>
      <c r="AB714" s="241"/>
      <c r="AC714" s="241" t="s">
        <v>316</v>
      </c>
      <c r="AD714" s="241"/>
      <c r="AE714" s="241"/>
      <c r="AF714" s="241"/>
      <c r="AG714" s="241"/>
      <c r="AH714" s="241"/>
      <c r="AI714" s="241"/>
      <c r="AJ714" s="241"/>
      <c r="AK714" s="241"/>
      <c r="AL714" s="241"/>
      <c r="AM714" s="241"/>
      <c r="AN714" s="241"/>
      <c r="AO714" s="241"/>
      <c r="AP714" s="244"/>
      <c r="AQ714" s="241"/>
      <c r="AR714" s="241"/>
      <c r="AS714" s="241"/>
      <c r="AT714" s="244"/>
      <c r="AU714" s="241"/>
      <c r="AV714" s="241"/>
      <c r="AW714" s="241"/>
      <c r="AX714" s="241"/>
      <c r="AY714" s="241"/>
      <c r="AZ714" s="241"/>
      <c r="BA714" s="241"/>
      <c r="BB714" s="241"/>
      <c r="BC714" s="241"/>
      <c r="BD714" s="241"/>
      <c r="BE714" s="241"/>
      <c r="BF714" s="241"/>
      <c r="BG714" s="241"/>
    </row>
    <row r="715" spans="1:5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822</v>
      </c>
      <c r="V715" s="241"/>
      <c r="W715" s="241"/>
      <c r="X715" s="241"/>
      <c r="Y715" s="241"/>
      <c r="Z715" s="241"/>
      <c r="AA715" s="241"/>
      <c r="AB715" s="241"/>
      <c r="AC715" s="241" t="s">
        <v>316</v>
      </c>
      <c r="AD715" s="241"/>
      <c r="AE715" s="241"/>
      <c r="AF715" s="241"/>
      <c r="AG715" s="241"/>
      <c r="AH715" s="241"/>
      <c r="AI715" s="241"/>
      <c r="AJ715" s="241"/>
      <c r="AK715" s="241"/>
      <c r="AL715" s="241"/>
      <c r="AM715" s="241"/>
      <c r="AN715" s="241"/>
      <c r="AO715" s="241"/>
      <c r="AP715" s="244"/>
      <c r="AQ715" s="241"/>
      <c r="AR715" s="241"/>
      <c r="AS715" s="241"/>
      <c r="AT715" s="244"/>
      <c r="AU715" s="241"/>
      <c r="AV715" s="241"/>
      <c r="AW715" s="241"/>
      <c r="AX715" s="241"/>
      <c r="AY715" s="241"/>
      <c r="AZ715" s="241"/>
      <c r="BA715" s="241"/>
      <c r="BB715" s="241"/>
      <c r="BC715" s="241"/>
      <c r="BD715" s="241"/>
      <c r="BE715" s="241"/>
      <c r="BF715" s="241"/>
      <c r="BG715" s="241"/>
    </row>
    <row r="716" spans="1:5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823</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4"/>
      <c r="AQ716" s="241"/>
      <c r="AR716" s="241"/>
      <c r="AS716" s="241"/>
      <c r="AT716" s="244"/>
      <c r="AU716" s="241"/>
      <c r="AV716" s="241"/>
      <c r="AW716" s="241"/>
      <c r="AX716" s="241"/>
      <c r="AY716" s="241"/>
      <c r="AZ716" s="241"/>
      <c r="BA716" s="241"/>
      <c r="BB716" s="241"/>
      <c r="BC716" s="241"/>
      <c r="BD716" s="241"/>
      <c r="BE716" s="241"/>
      <c r="BF716" s="241"/>
      <c r="BG716" s="241"/>
    </row>
    <row r="717" spans="1:5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824</v>
      </c>
      <c r="V717" s="241"/>
      <c r="W717" s="241"/>
      <c r="X717" s="241"/>
      <c r="Y717" s="241"/>
      <c r="Z717" s="241"/>
      <c r="AA717" s="241"/>
      <c r="AB717" s="241"/>
      <c r="AC717" s="241" t="s">
        <v>316</v>
      </c>
      <c r="AD717" s="241"/>
      <c r="AE717" s="241"/>
      <c r="AF717" s="241"/>
      <c r="AG717" s="241"/>
      <c r="AH717" s="241"/>
      <c r="AI717" s="241"/>
      <c r="AJ717" s="241"/>
      <c r="AK717" s="241"/>
      <c r="AL717" s="241"/>
      <c r="AM717" s="241"/>
      <c r="AN717" s="241"/>
      <c r="AO717" s="241"/>
      <c r="AP717" s="244"/>
      <c r="AQ717" s="241"/>
      <c r="AR717" s="241"/>
      <c r="AS717" s="241"/>
      <c r="AT717" s="244"/>
      <c r="AU717" s="241"/>
      <c r="AV717" s="241"/>
      <c r="AW717" s="241"/>
      <c r="AX717" s="241"/>
      <c r="AY717" s="241"/>
      <c r="AZ717" s="241"/>
      <c r="BA717" s="241"/>
      <c r="BB717" s="241"/>
      <c r="BC717" s="241"/>
      <c r="BD717" s="241"/>
      <c r="BE717" s="241"/>
      <c r="BF717" s="241"/>
      <c r="BG717" s="241"/>
    </row>
    <row r="718" spans="1:5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825</v>
      </c>
      <c r="V718" s="241"/>
      <c r="W718" s="241"/>
      <c r="X718" s="241"/>
      <c r="Y718" s="241"/>
      <c r="Z718" s="241"/>
      <c r="AA718" s="241"/>
      <c r="AB718" s="241"/>
      <c r="AC718" s="241" t="s">
        <v>309</v>
      </c>
      <c r="AD718" s="241"/>
      <c r="AE718" s="241"/>
      <c r="AF718" s="241"/>
      <c r="AG718" s="241"/>
      <c r="AH718" s="241"/>
      <c r="AI718" s="241"/>
      <c r="AJ718" s="241"/>
      <c r="AK718" s="241"/>
      <c r="AL718" s="241"/>
      <c r="AM718" s="241"/>
      <c r="AN718" s="241"/>
      <c r="AO718" s="241"/>
      <c r="AP718" s="244"/>
      <c r="AQ718" s="241"/>
      <c r="AR718" s="241"/>
      <c r="AS718" s="241"/>
      <c r="AT718" s="244"/>
      <c r="AU718" s="241"/>
      <c r="AV718" s="241"/>
      <c r="AW718" s="241"/>
      <c r="AX718" s="241"/>
      <c r="AY718" s="241"/>
      <c r="AZ718" s="241"/>
      <c r="BA718" s="241"/>
      <c r="BB718" s="241"/>
      <c r="BC718" s="241"/>
      <c r="BD718" s="241"/>
      <c r="BE718" s="241"/>
      <c r="BF718" s="241"/>
      <c r="BG718" s="241"/>
    </row>
    <row r="719" spans="1:5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826</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4"/>
      <c r="AQ719" s="241"/>
      <c r="AR719" s="241"/>
      <c r="AS719" s="241"/>
      <c r="AT719" s="244"/>
      <c r="AU719" s="241"/>
      <c r="AV719" s="241"/>
      <c r="AW719" s="241"/>
      <c r="AX719" s="241"/>
      <c r="AY719" s="241"/>
      <c r="AZ719" s="241"/>
      <c r="BA719" s="241"/>
      <c r="BB719" s="241"/>
      <c r="BC719" s="241"/>
      <c r="BD719" s="241"/>
      <c r="BE719" s="241"/>
      <c r="BF719" s="241"/>
      <c r="BG719" s="241"/>
    </row>
    <row r="720" spans="1:5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827</v>
      </c>
      <c r="V720" s="241"/>
      <c r="W720" s="241"/>
      <c r="X720" s="241"/>
      <c r="Y720" s="241"/>
      <c r="Z720" s="241"/>
      <c r="AA720" s="241"/>
      <c r="AB720" s="241"/>
      <c r="AC720" s="241" t="s">
        <v>325</v>
      </c>
      <c r="AD720" s="241"/>
      <c r="AE720" s="241"/>
      <c r="AF720" s="241"/>
      <c r="AG720" s="241"/>
      <c r="AH720" s="241"/>
      <c r="AI720" s="241"/>
      <c r="AJ720" s="241"/>
      <c r="AK720" s="241"/>
      <c r="AL720" s="241"/>
      <c r="AM720" s="241"/>
      <c r="AN720" s="241"/>
      <c r="AO720" s="241"/>
      <c r="AP720" s="244"/>
      <c r="AQ720" s="241"/>
      <c r="AR720" s="241"/>
      <c r="AS720" s="241"/>
      <c r="AT720" s="244"/>
      <c r="AU720" s="241"/>
      <c r="AV720" s="241"/>
      <c r="AW720" s="241"/>
      <c r="AX720" s="241"/>
      <c r="AY720" s="241"/>
      <c r="AZ720" s="241"/>
      <c r="BA720" s="241"/>
      <c r="BB720" s="241"/>
      <c r="BC720" s="241"/>
      <c r="BD720" s="241"/>
      <c r="BE720" s="241"/>
      <c r="BF720" s="241"/>
      <c r="BG720" s="241"/>
    </row>
    <row r="721" spans="1:5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828</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4"/>
      <c r="AQ721" s="241"/>
      <c r="AR721" s="241"/>
      <c r="AS721" s="241"/>
      <c r="AT721" s="244"/>
      <c r="AU721" s="241"/>
      <c r="AV721" s="241"/>
      <c r="AW721" s="241"/>
      <c r="AX721" s="241"/>
      <c r="AY721" s="241"/>
      <c r="AZ721" s="241"/>
      <c r="BA721" s="241"/>
      <c r="BB721" s="241"/>
      <c r="BC721" s="241"/>
      <c r="BD721" s="241"/>
      <c r="BE721" s="241"/>
      <c r="BF721" s="241"/>
      <c r="BG721" s="241"/>
    </row>
    <row r="722" spans="1:5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829</v>
      </c>
      <c r="V722" s="241"/>
      <c r="W722" s="241"/>
      <c r="X722" s="241"/>
      <c r="Y722" s="241"/>
      <c r="Z722" s="241"/>
      <c r="AA722" s="241"/>
      <c r="AB722" s="241"/>
      <c r="AC722" s="241" t="s">
        <v>350</v>
      </c>
      <c r="AD722" s="241"/>
      <c r="AE722" s="241"/>
      <c r="AF722" s="241"/>
      <c r="AG722" s="241"/>
      <c r="AH722" s="241"/>
      <c r="AI722" s="241"/>
      <c r="AJ722" s="241"/>
      <c r="AK722" s="241"/>
      <c r="AL722" s="241"/>
      <c r="AM722" s="241"/>
      <c r="AN722" s="241"/>
      <c r="AO722" s="241"/>
      <c r="AP722" s="244"/>
      <c r="AQ722" s="241"/>
      <c r="AR722" s="241"/>
      <c r="AS722" s="241"/>
      <c r="AT722" s="244"/>
      <c r="AU722" s="241"/>
      <c r="AV722" s="241"/>
      <c r="AW722" s="241"/>
      <c r="AX722" s="241"/>
      <c r="AY722" s="241"/>
      <c r="AZ722" s="241"/>
      <c r="BA722" s="241"/>
      <c r="BB722" s="241"/>
      <c r="BC722" s="241"/>
      <c r="BD722" s="241"/>
      <c r="BE722" s="241"/>
      <c r="BF722" s="241"/>
      <c r="BG722" s="241"/>
    </row>
    <row r="723" spans="1:5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830</v>
      </c>
      <c r="V723" s="241"/>
      <c r="W723" s="241"/>
      <c r="X723" s="241"/>
      <c r="Y723" s="241"/>
      <c r="Z723" s="241"/>
      <c r="AA723" s="241"/>
      <c r="AB723" s="241"/>
      <c r="AC723" s="241" t="s">
        <v>316</v>
      </c>
      <c r="AD723" s="241"/>
      <c r="AE723" s="241"/>
      <c r="AF723" s="241"/>
      <c r="AG723" s="241"/>
      <c r="AH723" s="241"/>
      <c r="AI723" s="241"/>
      <c r="AJ723" s="241"/>
      <c r="AK723" s="241"/>
      <c r="AL723" s="241"/>
      <c r="AM723" s="241"/>
      <c r="AN723" s="241"/>
      <c r="AO723" s="241"/>
      <c r="AP723" s="244"/>
      <c r="AQ723" s="241"/>
      <c r="AR723" s="241"/>
      <c r="AS723" s="241"/>
      <c r="AT723" s="244"/>
      <c r="AU723" s="241"/>
      <c r="AV723" s="241"/>
      <c r="AW723" s="241"/>
      <c r="AX723" s="241"/>
      <c r="AY723" s="241"/>
      <c r="AZ723" s="241"/>
      <c r="BA723" s="241"/>
      <c r="BB723" s="241"/>
      <c r="BC723" s="241"/>
      <c r="BD723" s="241"/>
      <c r="BE723" s="241"/>
      <c r="BF723" s="241"/>
      <c r="BG723" s="241"/>
    </row>
    <row r="724" spans="1:5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831</v>
      </c>
      <c r="V724" s="241"/>
      <c r="W724" s="241"/>
      <c r="X724" s="241"/>
      <c r="Y724" s="241"/>
      <c r="Z724" s="241"/>
      <c r="AA724" s="241"/>
      <c r="AB724" s="241"/>
      <c r="AC724" s="241" t="s">
        <v>316</v>
      </c>
      <c r="AD724" s="241"/>
      <c r="AE724" s="241"/>
      <c r="AF724" s="241"/>
      <c r="AG724" s="241"/>
      <c r="AH724" s="241"/>
      <c r="AI724" s="241"/>
      <c r="AJ724" s="241"/>
      <c r="AK724" s="241"/>
      <c r="AL724" s="241"/>
      <c r="AM724" s="241"/>
      <c r="AN724" s="241"/>
      <c r="AO724" s="241"/>
      <c r="AP724" s="244"/>
      <c r="AQ724" s="241"/>
      <c r="AR724" s="241"/>
      <c r="AS724" s="241"/>
      <c r="AT724" s="244"/>
      <c r="AU724" s="241"/>
      <c r="AV724" s="241"/>
      <c r="AW724" s="241"/>
      <c r="AX724" s="241"/>
      <c r="AY724" s="241"/>
      <c r="AZ724" s="241"/>
      <c r="BA724" s="241"/>
      <c r="BB724" s="241"/>
      <c r="BC724" s="241"/>
      <c r="BD724" s="241"/>
      <c r="BE724" s="241"/>
      <c r="BF724" s="241"/>
      <c r="BG724" s="241"/>
    </row>
    <row r="725" spans="1:5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832</v>
      </c>
      <c r="V725" s="241"/>
      <c r="W725" s="241"/>
      <c r="X725" s="241"/>
      <c r="Y725" s="241"/>
      <c r="Z725" s="241"/>
      <c r="AA725" s="241"/>
      <c r="AB725" s="241"/>
      <c r="AC725" s="241" t="s">
        <v>386</v>
      </c>
      <c r="AD725" s="241"/>
      <c r="AE725" s="241"/>
      <c r="AF725" s="241"/>
      <c r="AG725" s="241"/>
      <c r="AH725" s="241"/>
      <c r="AI725" s="241"/>
      <c r="AJ725" s="241"/>
      <c r="AK725" s="241"/>
      <c r="AL725" s="241"/>
      <c r="AM725" s="241"/>
      <c r="AN725" s="241"/>
      <c r="AO725" s="241"/>
      <c r="AP725" s="244"/>
      <c r="AQ725" s="241"/>
      <c r="AR725" s="241"/>
      <c r="AS725" s="241"/>
      <c r="AT725" s="244"/>
      <c r="AU725" s="241"/>
      <c r="AV725" s="241"/>
      <c r="AW725" s="241"/>
      <c r="AX725" s="241"/>
      <c r="AY725" s="241"/>
      <c r="AZ725" s="241"/>
      <c r="BA725" s="241"/>
      <c r="BB725" s="241"/>
      <c r="BC725" s="241"/>
      <c r="BD725" s="241"/>
      <c r="BE725" s="241"/>
      <c r="BF725" s="241"/>
      <c r="BG725" s="241"/>
    </row>
    <row r="726" spans="1:5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833</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4"/>
      <c r="AQ726" s="241"/>
      <c r="AR726" s="241"/>
      <c r="AS726" s="241"/>
      <c r="AT726" s="244"/>
      <c r="AU726" s="241"/>
      <c r="AV726" s="241"/>
      <c r="AW726" s="241"/>
      <c r="AX726" s="241"/>
      <c r="AY726" s="241"/>
      <c r="AZ726" s="241"/>
      <c r="BA726" s="241"/>
      <c r="BB726" s="241"/>
      <c r="BC726" s="241"/>
      <c r="BD726" s="241"/>
      <c r="BE726" s="241"/>
      <c r="BF726" s="241"/>
      <c r="BG726" s="241"/>
    </row>
    <row r="727" spans="1:5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834</v>
      </c>
      <c r="V727" s="241"/>
      <c r="W727" s="241"/>
      <c r="X727" s="241"/>
      <c r="Y727" s="241"/>
      <c r="Z727" s="241"/>
      <c r="AA727" s="241"/>
      <c r="AB727" s="241"/>
      <c r="AC727" s="241" t="s">
        <v>386</v>
      </c>
      <c r="AD727" s="241"/>
      <c r="AE727" s="241"/>
      <c r="AF727" s="241"/>
      <c r="AG727" s="241"/>
      <c r="AH727" s="241"/>
      <c r="AI727" s="241"/>
      <c r="AJ727" s="241"/>
      <c r="AK727" s="241"/>
      <c r="AL727" s="241"/>
      <c r="AM727" s="241"/>
      <c r="AN727" s="241"/>
      <c r="AO727" s="241"/>
      <c r="AP727" s="244"/>
      <c r="AQ727" s="241"/>
      <c r="AR727" s="241"/>
      <c r="AS727" s="241"/>
      <c r="AT727" s="244"/>
      <c r="AU727" s="241"/>
      <c r="AV727" s="241"/>
      <c r="AW727" s="241"/>
      <c r="AX727" s="241"/>
      <c r="AY727" s="241"/>
      <c r="AZ727" s="241"/>
      <c r="BA727" s="241"/>
      <c r="BB727" s="241"/>
      <c r="BC727" s="241"/>
      <c r="BD727" s="241"/>
      <c r="BE727" s="241"/>
      <c r="BF727" s="241"/>
      <c r="BG727" s="241"/>
    </row>
    <row r="728" spans="1:5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835</v>
      </c>
      <c r="V728" s="241"/>
      <c r="W728" s="241"/>
      <c r="X728" s="241"/>
      <c r="Y728" s="241"/>
      <c r="Z728" s="241"/>
      <c r="AA728" s="241"/>
      <c r="AB728" s="241"/>
      <c r="AC728" s="241" t="s">
        <v>325</v>
      </c>
      <c r="AD728" s="241"/>
      <c r="AE728" s="241"/>
      <c r="AF728" s="241"/>
      <c r="AG728" s="241"/>
      <c r="AH728" s="241"/>
      <c r="AI728" s="241"/>
      <c r="AJ728" s="241"/>
      <c r="AK728" s="241"/>
      <c r="AL728" s="241"/>
      <c r="AM728" s="241"/>
      <c r="AN728" s="241"/>
      <c r="AO728" s="241"/>
      <c r="AP728" s="244"/>
      <c r="AQ728" s="241"/>
      <c r="AR728" s="241"/>
      <c r="AS728" s="241"/>
      <c r="AT728" s="244"/>
      <c r="AU728" s="241"/>
      <c r="AV728" s="241"/>
      <c r="AW728" s="241"/>
      <c r="AX728" s="241"/>
      <c r="AY728" s="241"/>
      <c r="AZ728" s="241"/>
      <c r="BA728" s="241"/>
      <c r="BB728" s="241"/>
      <c r="BC728" s="241"/>
      <c r="BD728" s="241"/>
      <c r="BE728" s="241"/>
      <c r="BF728" s="241"/>
      <c r="BG728" s="241"/>
    </row>
    <row r="729" spans="1:5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836</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4"/>
      <c r="AQ729" s="241"/>
      <c r="AR729" s="241"/>
      <c r="AS729" s="241"/>
      <c r="AT729" s="244"/>
      <c r="AU729" s="241"/>
      <c r="AV729" s="241"/>
      <c r="AW729" s="241"/>
      <c r="AX729" s="241"/>
      <c r="AY729" s="241"/>
      <c r="AZ729" s="241"/>
      <c r="BA729" s="241"/>
      <c r="BB729" s="241"/>
      <c r="BC729" s="241"/>
      <c r="BD729" s="241"/>
      <c r="BE729" s="241"/>
      <c r="BF729" s="241"/>
      <c r="BG729" s="241"/>
    </row>
    <row r="730" spans="1:5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837</v>
      </c>
      <c r="V730" s="241"/>
      <c r="W730" s="241"/>
      <c r="X730" s="241"/>
      <c r="Y730" s="241"/>
      <c r="Z730" s="241"/>
      <c r="AA730" s="241"/>
      <c r="AB730" s="241"/>
      <c r="AC730" s="241" t="s">
        <v>313</v>
      </c>
      <c r="AD730" s="241"/>
      <c r="AE730" s="241"/>
      <c r="AF730" s="241"/>
      <c r="AG730" s="241"/>
      <c r="AH730" s="241"/>
      <c r="AI730" s="241"/>
      <c r="AJ730" s="241"/>
      <c r="AK730" s="241"/>
      <c r="AL730" s="241"/>
      <c r="AM730" s="241"/>
      <c r="AN730" s="241"/>
      <c r="AO730" s="241"/>
      <c r="AP730" s="244"/>
      <c r="AQ730" s="241"/>
      <c r="AR730" s="241"/>
      <c r="AS730" s="241"/>
      <c r="AT730" s="244"/>
      <c r="AU730" s="241"/>
      <c r="AV730" s="241"/>
      <c r="AW730" s="241"/>
      <c r="AX730" s="241"/>
      <c r="AY730" s="241"/>
      <c r="AZ730" s="241"/>
      <c r="BA730" s="241"/>
      <c r="BB730" s="241"/>
      <c r="BC730" s="241"/>
      <c r="BD730" s="241"/>
      <c r="BE730" s="241"/>
      <c r="BF730" s="241"/>
      <c r="BG730" s="241"/>
    </row>
    <row r="731" spans="1:5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838</v>
      </c>
      <c r="V731" s="241"/>
      <c r="W731" s="241"/>
      <c r="X731" s="241"/>
      <c r="Y731" s="241"/>
      <c r="Z731" s="241"/>
      <c r="AA731" s="241"/>
      <c r="AB731" s="241"/>
      <c r="AC731" s="241" t="s">
        <v>311</v>
      </c>
      <c r="AD731" s="241"/>
      <c r="AE731" s="241"/>
      <c r="AF731" s="241"/>
      <c r="AG731" s="241"/>
      <c r="AH731" s="241"/>
      <c r="AI731" s="241"/>
      <c r="AJ731" s="241"/>
      <c r="AK731" s="241"/>
      <c r="AL731" s="241"/>
      <c r="AM731" s="241"/>
      <c r="AN731" s="241"/>
      <c r="AO731" s="241"/>
      <c r="AP731" s="244"/>
      <c r="AQ731" s="241"/>
      <c r="AR731" s="241"/>
      <c r="AS731" s="241"/>
      <c r="AT731" s="244"/>
      <c r="AU731" s="241"/>
      <c r="AV731" s="241"/>
      <c r="AW731" s="241"/>
      <c r="AX731" s="241"/>
      <c r="AY731" s="241"/>
      <c r="AZ731" s="241"/>
      <c r="BA731" s="241"/>
      <c r="BB731" s="241"/>
      <c r="BC731" s="241"/>
      <c r="BD731" s="241"/>
      <c r="BE731" s="241"/>
      <c r="BF731" s="241"/>
      <c r="BG731" s="241"/>
    </row>
    <row r="732" spans="1:5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839</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4"/>
      <c r="AQ732" s="241"/>
      <c r="AR732" s="241"/>
      <c r="AS732" s="241"/>
      <c r="AT732" s="244"/>
      <c r="AU732" s="241"/>
      <c r="AV732" s="241"/>
      <c r="AW732" s="241"/>
      <c r="AX732" s="241"/>
      <c r="AY732" s="241"/>
      <c r="AZ732" s="241"/>
      <c r="BA732" s="241"/>
      <c r="BB732" s="241"/>
      <c r="BC732" s="241"/>
      <c r="BD732" s="241"/>
      <c r="BE732" s="241"/>
      <c r="BF732" s="241"/>
      <c r="BG732" s="241"/>
    </row>
    <row r="733" spans="1:5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840</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4"/>
      <c r="AQ733" s="241"/>
      <c r="AR733" s="241"/>
      <c r="AS733" s="241"/>
      <c r="AT733" s="244"/>
      <c r="AU733" s="241"/>
      <c r="AV733" s="241"/>
      <c r="AW733" s="241"/>
      <c r="AX733" s="241"/>
      <c r="AY733" s="241"/>
      <c r="AZ733" s="241"/>
      <c r="BA733" s="241"/>
      <c r="BB733" s="241"/>
      <c r="BC733" s="241"/>
      <c r="BD733" s="241"/>
      <c r="BE733" s="241"/>
      <c r="BF733" s="241"/>
      <c r="BG733" s="241"/>
    </row>
    <row r="734" spans="1:5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841</v>
      </c>
      <c r="V734" s="241"/>
      <c r="W734" s="241"/>
      <c r="X734" s="241"/>
      <c r="Y734" s="241"/>
      <c r="Z734" s="241"/>
      <c r="AA734" s="241"/>
      <c r="AB734" s="241"/>
      <c r="AC734" s="241" t="s">
        <v>350</v>
      </c>
      <c r="AD734" s="241"/>
      <c r="AE734" s="241"/>
      <c r="AF734" s="241"/>
      <c r="AG734" s="241"/>
      <c r="AH734" s="241"/>
      <c r="AI734" s="241"/>
      <c r="AJ734" s="241"/>
      <c r="AK734" s="241"/>
      <c r="AL734" s="241"/>
      <c r="AM734" s="241"/>
      <c r="AN734" s="241"/>
      <c r="AO734" s="241"/>
      <c r="AP734" s="244"/>
      <c r="AQ734" s="241"/>
      <c r="AR734" s="241"/>
      <c r="AS734" s="241"/>
      <c r="AT734" s="244"/>
      <c r="AU734" s="241"/>
      <c r="AV734" s="241"/>
      <c r="AW734" s="241"/>
      <c r="AX734" s="241"/>
      <c r="AY734" s="241"/>
      <c r="AZ734" s="241"/>
      <c r="BA734" s="241"/>
      <c r="BB734" s="241"/>
      <c r="BC734" s="241"/>
      <c r="BD734" s="241"/>
      <c r="BE734" s="241"/>
      <c r="BF734" s="241"/>
      <c r="BG734" s="241"/>
    </row>
    <row r="735" spans="1:5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842</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4"/>
      <c r="AQ735" s="241"/>
      <c r="AR735" s="241"/>
      <c r="AS735" s="241"/>
      <c r="AT735" s="244"/>
      <c r="AU735" s="241"/>
      <c r="AV735" s="241"/>
      <c r="AW735" s="241"/>
      <c r="AX735" s="241"/>
      <c r="AY735" s="241"/>
      <c r="AZ735" s="241"/>
      <c r="BA735" s="241"/>
      <c r="BB735" s="241"/>
      <c r="BC735" s="241"/>
      <c r="BD735" s="241"/>
      <c r="BE735" s="241"/>
      <c r="BF735" s="241"/>
      <c r="BG735" s="241"/>
    </row>
    <row r="736" spans="1:5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843</v>
      </c>
      <c r="V736" s="241"/>
      <c r="W736" s="241"/>
      <c r="X736" s="241"/>
      <c r="Y736" s="241"/>
      <c r="Z736" s="241"/>
      <c r="AA736" s="241"/>
      <c r="AB736" s="241"/>
      <c r="AC736" s="241" t="s">
        <v>350</v>
      </c>
      <c r="AD736" s="241"/>
      <c r="AE736" s="241"/>
      <c r="AF736" s="241"/>
      <c r="AG736" s="241"/>
      <c r="AH736" s="241"/>
      <c r="AI736" s="241"/>
      <c r="AJ736" s="241"/>
      <c r="AK736" s="241"/>
      <c r="AL736" s="241"/>
      <c r="AM736" s="241"/>
      <c r="AN736" s="241"/>
      <c r="AO736" s="241"/>
      <c r="AP736" s="244"/>
      <c r="AQ736" s="241"/>
      <c r="AR736" s="241"/>
      <c r="AS736" s="241"/>
      <c r="AT736" s="244"/>
      <c r="AU736" s="241"/>
      <c r="AV736" s="241"/>
      <c r="AW736" s="241"/>
      <c r="AX736" s="241"/>
      <c r="AY736" s="241"/>
      <c r="AZ736" s="241"/>
      <c r="BA736" s="241"/>
      <c r="BB736" s="241"/>
      <c r="BC736" s="241"/>
      <c r="BD736" s="241"/>
      <c r="BE736" s="241"/>
      <c r="BF736" s="241"/>
      <c r="BG736" s="241"/>
    </row>
    <row r="737" spans="1:5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844</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4"/>
      <c r="AQ737" s="241"/>
      <c r="AR737" s="241"/>
      <c r="AS737" s="241"/>
      <c r="AT737" s="244"/>
      <c r="AU737" s="241"/>
      <c r="AV737" s="241"/>
      <c r="AW737" s="241"/>
      <c r="AX737" s="241"/>
      <c r="AY737" s="241"/>
      <c r="AZ737" s="241"/>
      <c r="BA737" s="241"/>
      <c r="BB737" s="241"/>
      <c r="BC737" s="241"/>
      <c r="BD737" s="241"/>
      <c r="BE737" s="241"/>
      <c r="BF737" s="241"/>
      <c r="BG737" s="241"/>
    </row>
    <row r="738" spans="1:5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845</v>
      </c>
      <c r="V738" s="241"/>
      <c r="W738" s="241"/>
      <c r="X738" s="241"/>
      <c r="Y738" s="241"/>
      <c r="Z738" s="241"/>
      <c r="AA738" s="241"/>
      <c r="AB738" s="241"/>
      <c r="AC738" s="241" t="s">
        <v>386</v>
      </c>
      <c r="AD738" s="241"/>
      <c r="AE738" s="241"/>
      <c r="AF738" s="241"/>
      <c r="AG738" s="241"/>
      <c r="AH738" s="241"/>
      <c r="AI738" s="241"/>
      <c r="AJ738" s="241"/>
      <c r="AK738" s="241"/>
      <c r="AL738" s="241"/>
      <c r="AM738" s="241"/>
      <c r="AN738" s="241"/>
      <c r="AO738" s="241"/>
      <c r="AP738" s="244"/>
      <c r="AQ738" s="241"/>
      <c r="AR738" s="241"/>
      <c r="AS738" s="241"/>
      <c r="AT738" s="244"/>
      <c r="AU738" s="241"/>
      <c r="AV738" s="241"/>
      <c r="AW738" s="241"/>
      <c r="AX738" s="241"/>
      <c r="AY738" s="241"/>
      <c r="AZ738" s="241"/>
      <c r="BA738" s="241"/>
      <c r="BB738" s="241"/>
      <c r="BC738" s="241"/>
      <c r="BD738" s="241"/>
      <c r="BE738" s="241"/>
      <c r="BF738" s="241"/>
      <c r="BG738" s="241"/>
    </row>
    <row r="739" spans="1:5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846</v>
      </c>
      <c r="V739" s="241"/>
      <c r="W739" s="241"/>
      <c r="X739" s="241"/>
      <c r="Y739" s="241"/>
      <c r="Z739" s="241"/>
      <c r="AA739" s="241"/>
      <c r="AB739" s="241"/>
      <c r="AC739" s="241" t="s">
        <v>322</v>
      </c>
      <c r="AD739" s="241"/>
      <c r="AE739" s="241"/>
      <c r="AF739" s="241"/>
      <c r="AG739" s="241"/>
      <c r="AH739" s="241"/>
      <c r="AI739" s="241"/>
      <c r="AJ739" s="241"/>
      <c r="AK739" s="241"/>
      <c r="AL739" s="241"/>
      <c r="AM739" s="241"/>
      <c r="AN739" s="241"/>
      <c r="AO739" s="241"/>
      <c r="AP739" s="244"/>
      <c r="AQ739" s="241"/>
      <c r="AR739" s="241"/>
      <c r="AS739" s="241"/>
      <c r="AT739" s="244"/>
      <c r="AU739" s="241"/>
      <c r="AV739" s="241"/>
      <c r="AW739" s="241"/>
      <c r="AX739" s="241"/>
      <c r="AY739" s="241"/>
      <c r="AZ739" s="241"/>
      <c r="BA739" s="241"/>
      <c r="BB739" s="241"/>
      <c r="BC739" s="241"/>
      <c r="BD739" s="241"/>
      <c r="BE739" s="241"/>
      <c r="BF739" s="241"/>
      <c r="BG739" s="241"/>
    </row>
    <row r="740" spans="1:5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847</v>
      </c>
      <c r="V740" s="241"/>
      <c r="W740" s="241"/>
      <c r="X740" s="241"/>
      <c r="Y740" s="241"/>
      <c r="Z740" s="241"/>
      <c r="AA740" s="241"/>
      <c r="AB740" s="241"/>
      <c r="AC740" s="241" t="s">
        <v>386</v>
      </c>
      <c r="AD740" s="241"/>
      <c r="AE740" s="241"/>
      <c r="AF740" s="241"/>
      <c r="AG740" s="241"/>
      <c r="AH740" s="241"/>
      <c r="AI740" s="241"/>
      <c r="AJ740" s="241"/>
      <c r="AK740" s="241"/>
      <c r="AL740" s="241"/>
      <c r="AM740" s="241"/>
      <c r="AN740" s="241"/>
      <c r="AO740" s="241"/>
      <c r="AP740" s="244"/>
      <c r="AQ740" s="241"/>
      <c r="AR740" s="241"/>
      <c r="AS740" s="241"/>
      <c r="AT740" s="244"/>
      <c r="AU740" s="241"/>
      <c r="AV740" s="241"/>
      <c r="AW740" s="241"/>
      <c r="AX740" s="241"/>
      <c r="AY740" s="241"/>
      <c r="AZ740" s="241"/>
      <c r="BA740" s="241"/>
      <c r="BB740" s="241"/>
      <c r="BC740" s="241"/>
      <c r="BD740" s="241"/>
      <c r="BE740" s="241"/>
      <c r="BF740" s="241"/>
      <c r="BG740" s="241"/>
    </row>
    <row r="741" spans="1:5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848</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4"/>
      <c r="AQ741" s="241"/>
      <c r="AR741" s="241"/>
      <c r="AS741" s="241"/>
      <c r="AT741" s="244"/>
      <c r="AU741" s="241"/>
      <c r="AV741" s="241"/>
      <c r="AW741" s="241"/>
      <c r="AX741" s="241"/>
      <c r="AY741" s="241"/>
      <c r="AZ741" s="241"/>
      <c r="BA741" s="241"/>
      <c r="BB741" s="241"/>
      <c r="BC741" s="241"/>
      <c r="BD741" s="241"/>
      <c r="BE741" s="241"/>
      <c r="BF741" s="241"/>
      <c r="BG741" s="241"/>
    </row>
    <row r="742" spans="1:5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849</v>
      </c>
      <c r="V742" s="241"/>
      <c r="W742" s="241"/>
      <c r="X742" s="241"/>
      <c r="Y742" s="241"/>
      <c r="Z742" s="241"/>
      <c r="AA742" s="241"/>
      <c r="AB742" s="241"/>
      <c r="AC742" s="241" t="s">
        <v>311</v>
      </c>
      <c r="AD742" s="241"/>
      <c r="AE742" s="241"/>
      <c r="AF742" s="241"/>
      <c r="AG742" s="241"/>
      <c r="AH742" s="241"/>
      <c r="AI742" s="241"/>
      <c r="AJ742" s="241"/>
      <c r="AK742" s="241"/>
      <c r="AL742" s="241"/>
      <c r="AM742" s="241"/>
      <c r="AN742" s="241"/>
      <c r="AO742" s="241"/>
      <c r="AP742" s="244"/>
      <c r="AQ742" s="241"/>
      <c r="AR742" s="241"/>
      <c r="AS742" s="241"/>
      <c r="AT742" s="244"/>
      <c r="AU742" s="241"/>
      <c r="AV742" s="241"/>
      <c r="AW742" s="241"/>
      <c r="AX742" s="241"/>
      <c r="AY742" s="241"/>
      <c r="AZ742" s="241"/>
      <c r="BA742" s="241"/>
      <c r="BB742" s="241"/>
      <c r="BC742" s="241"/>
      <c r="BD742" s="241"/>
      <c r="BE742" s="241"/>
      <c r="BF742" s="241"/>
      <c r="BG742" s="241"/>
    </row>
    <row r="743" spans="1:5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850</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4"/>
      <c r="AQ743" s="241"/>
      <c r="AR743" s="241"/>
      <c r="AS743" s="241"/>
      <c r="AT743" s="244"/>
      <c r="AU743" s="241"/>
      <c r="AV743" s="241"/>
      <c r="AW743" s="241"/>
      <c r="AX743" s="241"/>
      <c r="AY743" s="241"/>
      <c r="AZ743" s="241"/>
      <c r="BA743" s="241"/>
      <c r="BB743" s="241"/>
      <c r="BC743" s="241"/>
      <c r="BD743" s="241"/>
      <c r="BE743" s="241"/>
      <c r="BF743" s="241"/>
      <c r="BG743" s="241"/>
    </row>
    <row r="744" spans="1:5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851</v>
      </c>
      <c r="V744" s="241"/>
      <c r="W744" s="241"/>
      <c r="X744" s="241"/>
      <c r="Y744" s="241"/>
      <c r="Z744" s="241"/>
      <c r="AA744" s="241"/>
      <c r="AB744" s="241"/>
      <c r="AC744" s="241" t="s">
        <v>313</v>
      </c>
      <c r="AD744" s="241"/>
      <c r="AE744" s="241"/>
      <c r="AF744" s="241"/>
      <c r="AG744" s="241"/>
      <c r="AH744" s="241"/>
      <c r="AI744" s="241"/>
      <c r="AJ744" s="241"/>
      <c r="AK744" s="241"/>
      <c r="AL744" s="241"/>
      <c r="AM744" s="241"/>
      <c r="AN744" s="241"/>
      <c r="AO744" s="241"/>
      <c r="AP744" s="244"/>
      <c r="AQ744" s="241"/>
      <c r="AR744" s="241"/>
      <c r="AS744" s="241"/>
      <c r="AT744" s="244"/>
      <c r="AU744" s="241"/>
      <c r="AV744" s="241"/>
      <c r="AW744" s="241"/>
      <c r="AX744" s="241"/>
      <c r="AY744" s="241"/>
      <c r="AZ744" s="241"/>
      <c r="BA744" s="241"/>
      <c r="BB744" s="241"/>
      <c r="BC744" s="241"/>
      <c r="BD744" s="241"/>
      <c r="BE744" s="241"/>
      <c r="BF744" s="241"/>
      <c r="BG744" s="241"/>
    </row>
    <row r="745" spans="1:5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852</v>
      </c>
      <c r="V745" s="241"/>
      <c r="W745" s="241"/>
      <c r="X745" s="241"/>
      <c r="Y745" s="241"/>
      <c r="Z745" s="241"/>
      <c r="AA745" s="241"/>
      <c r="AB745" s="241"/>
      <c r="AC745" s="241" t="s">
        <v>322</v>
      </c>
      <c r="AD745" s="241"/>
      <c r="AE745" s="241"/>
      <c r="AF745" s="241"/>
      <c r="AG745" s="241"/>
      <c r="AH745" s="241"/>
      <c r="AI745" s="241"/>
      <c r="AJ745" s="241"/>
      <c r="AK745" s="241"/>
      <c r="AL745" s="241"/>
      <c r="AM745" s="241"/>
      <c r="AN745" s="241"/>
      <c r="AO745" s="241"/>
      <c r="AP745" s="244"/>
      <c r="AQ745" s="241"/>
      <c r="AR745" s="241"/>
      <c r="AS745" s="241"/>
      <c r="AT745" s="244"/>
      <c r="AU745" s="241"/>
      <c r="AV745" s="241"/>
      <c r="AW745" s="241"/>
      <c r="AX745" s="241"/>
      <c r="AY745" s="241"/>
      <c r="AZ745" s="241"/>
      <c r="BA745" s="241"/>
      <c r="BB745" s="241"/>
      <c r="BC745" s="241"/>
      <c r="BD745" s="241"/>
      <c r="BE745" s="241"/>
      <c r="BF745" s="241"/>
      <c r="BG745" s="241"/>
    </row>
    <row r="746" spans="1:5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853</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4"/>
      <c r="AQ746" s="241"/>
      <c r="AR746" s="241"/>
      <c r="AS746" s="241"/>
      <c r="AT746" s="244"/>
      <c r="AU746" s="241"/>
      <c r="AV746" s="241"/>
      <c r="AW746" s="241"/>
      <c r="AX746" s="241"/>
      <c r="AY746" s="241"/>
      <c r="AZ746" s="241"/>
      <c r="BA746" s="241"/>
      <c r="BB746" s="241"/>
      <c r="BC746" s="241"/>
      <c r="BD746" s="241"/>
      <c r="BE746" s="241"/>
      <c r="BF746" s="241"/>
      <c r="BG746" s="241"/>
    </row>
    <row r="747" spans="1:5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854</v>
      </c>
      <c r="V747" s="241"/>
      <c r="W747" s="241"/>
      <c r="X747" s="241"/>
      <c r="Y747" s="241"/>
      <c r="Z747" s="241"/>
      <c r="AA747" s="241"/>
      <c r="AB747" s="241"/>
      <c r="AC747" s="241" t="s">
        <v>311</v>
      </c>
      <c r="AD747" s="241"/>
      <c r="AE747" s="241"/>
      <c r="AF747" s="241"/>
      <c r="AG747" s="241"/>
      <c r="AH747" s="241"/>
      <c r="AI747" s="241"/>
      <c r="AJ747" s="241"/>
      <c r="AK747" s="241"/>
      <c r="AL747" s="241"/>
      <c r="AM747" s="241"/>
      <c r="AN747" s="241"/>
      <c r="AO747" s="241"/>
      <c r="AP747" s="244"/>
      <c r="AQ747" s="241"/>
      <c r="AR747" s="241"/>
      <c r="AS747" s="241"/>
      <c r="AT747" s="244"/>
      <c r="AU747" s="241"/>
      <c r="AV747" s="241"/>
      <c r="AW747" s="241"/>
      <c r="AX747" s="241"/>
      <c r="AY747" s="241"/>
      <c r="AZ747" s="241"/>
      <c r="BA747" s="241"/>
      <c r="BB747" s="241"/>
      <c r="BC747" s="241"/>
      <c r="BD747" s="241"/>
      <c r="BE747" s="241"/>
      <c r="BF747" s="241"/>
      <c r="BG747" s="241"/>
    </row>
    <row r="748" spans="1:5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855</v>
      </c>
      <c r="V748" s="241"/>
      <c r="W748" s="241"/>
      <c r="X748" s="241"/>
      <c r="Y748" s="241"/>
      <c r="Z748" s="241"/>
      <c r="AA748" s="241"/>
      <c r="AB748" s="241"/>
      <c r="AC748" s="241" t="s">
        <v>366</v>
      </c>
      <c r="AD748" s="241"/>
      <c r="AE748" s="241"/>
      <c r="AF748" s="241"/>
      <c r="AG748" s="241"/>
      <c r="AH748" s="241"/>
      <c r="AI748" s="241"/>
      <c r="AJ748" s="241"/>
      <c r="AK748" s="241"/>
      <c r="AL748" s="241"/>
      <c r="AM748" s="241"/>
      <c r="AN748" s="241"/>
      <c r="AO748" s="241"/>
      <c r="AP748" s="244"/>
      <c r="AQ748" s="241"/>
      <c r="AR748" s="241"/>
      <c r="AS748" s="241"/>
      <c r="AT748" s="244"/>
      <c r="AU748" s="241"/>
      <c r="AV748" s="241"/>
      <c r="AW748" s="241"/>
      <c r="AX748" s="241"/>
      <c r="AY748" s="241"/>
      <c r="AZ748" s="241"/>
      <c r="BA748" s="241"/>
      <c r="BB748" s="241"/>
      <c r="BC748" s="241"/>
      <c r="BD748" s="241"/>
      <c r="BE748" s="241"/>
      <c r="BF748" s="241"/>
      <c r="BG748" s="241"/>
    </row>
    <row r="749" spans="1:5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856</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4"/>
      <c r="AQ749" s="241"/>
      <c r="AR749" s="241"/>
      <c r="AS749" s="241"/>
      <c r="AT749" s="244"/>
      <c r="AU749" s="241"/>
      <c r="AV749" s="241"/>
      <c r="AW749" s="241"/>
      <c r="AX749" s="241"/>
      <c r="AY749" s="241"/>
      <c r="AZ749" s="241"/>
      <c r="BA749" s="241"/>
      <c r="BB749" s="241"/>
      <c r="BC749" s="241"/>
      <c r="BD749" s="241"/>
      <c r="BE749" s="241"/>
      <c r="BF749" s="241"/>
      <c r="BG749" s="241"/>
    </row>
    <row r="750" spans="1:5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857</v>
      </c>
      <c r="V750" s="241"/>
      <c r="W750" s="241"/>
      <c r="X750" s="241"/>
      <c r="Y750" s="241"/>
      <c r="Z750" s="241"/>
      <c r="AA750" s="241"/>
      <c r="AB750" s="241"/>
      <c r="AC750" s="241" t="s">
        <v>325</v>
      </c>
      <c r="AD750" s="241"/>
      <c r="AE750" s="241"/>
      <c r="AF750" s="241"/>
      <c r="AG750" s="241"/>
      <c r="AH750" s="241"/>
      <c r="AI750" s="241"/>
      <c r="AJ750" s="241"/>
      <c r="AK750" s="241"/>
      <c r="AL750" s="241"/>
      <c r="AM750" s="241"/>
      <c r="AN750" s="241"/>
      <c r="AO750" s="241"/>
      <c r="AP750" s="244"/>
      <c r="AQ750" s="241"/>
      <c r="AR750" s="241"/>
      <c r="AS750" s="241"/>
      <c r="AT750" s="244"/>
      <c r="AU750" s="241"/>
      <c r="AV750" s="241"/>
      <c r="AW750" s="241"/>
      <c r="AX750" s="241"/>
      <c r="AY750" s="241"/>
      <c r="AZ750" s="241"/>
      <c r="BA750" s="241"/>
      <c r="BB750" s="241"/>
      <c r="BC750" s="241"/>
      <c r="BD750" s="241"/>
      <c r="BE750" s="241"/>
      <c r="BF750" s="241"/>
      <c r="BG750" s="241"/>
    </row>
    <row r="751" spans="1:5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858</v>
      </c>
      <c r="V751" s="241"/>
      <c r="W751" s="241"/>
      <c r="X751" s="241"/>
      <c r="Y751" s="241"/>
      <c r="Z751" s="241"/>
      <c r="AA751" s="241"/>
      <c r="AB751" s="241"/>
      <c r="AC751" s="241" t="s">
        <v>350</v>
      </c>
      <c r="AD751" s="241"/>
      <c r="AE751" s="241"/>
      <c r="AF751" s="241"/>
      <c r="AG751" s="241"/>
      <c r="AH751" s="241"/>
      <c r="AI751" s="241"/>
      <c r="AJ751" s="241"/>
      <c r="AK751" s="241"/>
      <c r="AL751" s="241"/>
      <c r="AM751" s="241"/>
      <c r="AN751" s="241"/>
      <c r="AO751" s="241"/>
      <c r="AP751" s="244"/>
      <c r="AQ751" s="241"/>
      <c r="AR751" s="241"/>
      <c r="AS751" s="241"/>
      <c r="AT751" s="244"/>
      <c r="AU751" s="241"/>
      <c r="AV751" s="241"/>
      <c r="AW751" s="241"/>
      <c r="AX751" s="241"/>
      <c r="AY751" s="241"/>
      <c r="AZ751" s="241"/>
      <c r="BA751" s="241"/>
      <c r="BB751" s="241"/>
      <c r="BC751" s="241"/>
      <c r="BD751" s="241"/>
      <c r="BE751" s="241"/>
      <c r="BF751" s="241"/>
      <c r="BG751" s="241"/>
    </row>
    <row r="752" spans="1:5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859</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4"/>
      <c r="AQ752" s="241"/>
      <c r="AR752" s="241"/>
      <c r="AS752" s="241"/>
      <c r="AT752" s="244"/>
      <c r="AU752" s="241"/>
      <c r="AV752" s="241"/>
      <c r="AW752" s="241"/>
      <c r="AX752" s="241"/>
      <c r="AY752" s="241"/>
      <c r="AZ752" s="241"/>
      <c r="BA752" s="241"/>
      <c r="BB752" s="241"/>
      <c r="BC752" s="241"/>
      <c r="BD752" s="241"/>
      <c r="BE752" s="241"/>
      <c r="BF752" s="241"/>
      <c r="BG752" s="241"/>
    </row>
    <row r="753" spans="1:5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860</v>
      </c>
      <c r="V753" s="241"/>
      <c r="W753" s="241"/>
      <c r="X753" s="241"/>
      <c r="Y753" s="241"/>
      <c r="Z753" s="241"/>
      <c r="AA753" s="241"/>
      <c r="AB753" s="241"/>
      <c r="AC753" s="241" t="s">
        <v>311</v>
      </c>
      <c r="AD753" s="241"/>
      <c r="AE753" s="241"/>
      <c r="AF753" s="241"/>
      <c r="AG753" s="241"/>
      <c r="AH753" s="241"/>
      <c r="AI753" s="241"/>
      <c r="AJ753" s="241"/>
      <c r="AK753" s="241"/>
      <c r="AL753" s="241"/>
      <c r="AM753" s="241"/>
      <c r="AN753" s="241"/>
      <c r="AO753" s="241"/>
      <c r="AP753" s="244"/>
      <c r="AQ753" s="241"/>
      <c r="AR753" s="241"/>
      <c r="AS753" s="241"/>
      <c r="AT753" s="244"/>
      <c r="AU753" s="241"/>
      <c r="AV753" s="241"/>
      <c r="AW753" s="241"/>
      <c r="AX753" s="241"/>
      <c r="AY753" s="241"/>
      <c r="AZ753" s="241"/>
      <c r="BA753" s="241"/>
      <c r="BB753" s="241"/>
      <c r="BC753" s="241"/>
      <c r="BD753" s="241"/>
      <c r="BE753" s="241"/>
      <c r="BF753" s="241"/>
      <c r="BG753" s="241"/>
    </row>
    <row r="754" spans="1:5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861</v>
      </c>
      <c r="V754" s="241"/>
      <c r="W754" s="241"/>
      <c r="X754" s="241"/>
      <c r="Y754" s="241"/>
      <c r="Z754" s="241"/>
      <c r="AA754" s="241"/>
      <c r="AB754" s="241"/>
      <c r="AC754" s="241" t="s">
        <v>313</v>
      </c>
      <c r="AD754" s="241"/>
      <c r="AE754" s="241"/>
      <c r="AF754" s="241"/>
      <c r="AG754" s="241"/>
      <c r="AH754" s="241"/>
      <c r="AI754" s="241"/>
      <c r="AJ754" s="241"/>
      <c r="AK754" s="241"/>
      <c r="AL754" s="241"/>
      <c r="AM754" s="241"/>
      <c r="AN754" s="241"/>
      <c r="AO754" s="241"/>
      <c r="AP754" s="244"/>
      <c r="AQ754" s="241"/>
      <c r="AR754" s="241"/>
      <c r="AS754" s="241"/>
      <c r="AT754" s="244"/>
      <c r="AU754" s="241"/>
      <c r="AV754" s="241"/>
      <c r="AW754" s="241"/>
      <c r="AX754" s="241"/>
      <c r="AY754" s="241"/>
      <c r="AZ754" s="241"/>
      <c r="BA754" s="241"/>
      <c r="BB754" s="241"/>
      <c r="BC754" s="241"/>
      <c r="BD754" s="241"/>
      <c r="BE754" s="241"/>
      <c r="BF754" s="241"/>
      <c r="BG754" s="241"/>
    </row>
    <row r="755" spans="1:5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862</v>
      </c>
      <c r="V755" s="241"/>
      <c r="W755" s="241"/>
      <c r="X755" s="241"/>
      <c r="Y755" s="241"/>
      <c r="Z755" s="241"/>
      <c r="AA755" s="241"/>
      <c r="AB755" s="241"/>
      <c r="AC755" s="241" t="s">
        <v>316</v>
      </c>
      <c r="AD755" s="241"/>
      <c r="AE755" s="241"/>
      <c r="AF755" s="241"/>
      <c r="AG755" s="241"/>
      <c r="AH755" s="241"/>
      <c r="AI755" s="241"/>
      <c r="AJ755" s="241"/>
      <c r="AK755" s="241"/>
      <c r="AL755" s="241"/>
      <c r="AM755" s="241"/>
      <c r="AN755" s="241"/>
      <c r="AO755" s="241"/>
      <c r="AP755" s="244"/>
      <c r="AQ755" s="241"/>
      <c r="AR755" s="241"/>
      <c r="AS755" s="241"/>
      <c r="AT755" s="244"/>
      <c r="AU755" s="241"/>
      <c r="AV755" s="241"/>
      <c r="AW755" s="241"/>
      <c r="AX755" s="241"/>
      <c r="AY755" s="241"/>
      <c r="AZ755" s="241"/>
      <c r="BA755" s="241"/>
      <c r="BB755" s="241"/>
      <c r="BC755" s="241"/>
      <c r="BD755" s="241"/>
      <c r="BE755" s="241"/>
      <c r="BF755" s="241"/>
      <c r="BG755" s="241"/>
    </row>
    <row r="756" spans="1:5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863</v>
      </c>
      <c r="V756" s="241"/>
      <c r="W756" s="241"/>
      <c r="X756" s="241"/>
      <c r="Y756" s="241"/>
      <c r="Z756" s="241"/>
      <c r="AA756" s="241"/>
      <c r="AB756" s="241"/>
      <c r="AC756" s="241" t="s">
        <v>325</v>
      </c>
      <c r="AD756" s="241"/>
      <c r="AE756" s="241"/>
      <c r="AF756" s="241"/>
      <c r="AG756" s="241"/>
      <c r="AH756" s="241"/>
      <c r="AI756" s="241"/>
      <c r="AJ756" s="241"/>
      <c r="AK756" s="241"/>
      <c r="AL756" s="241"/>
      <c r="AM756" s="241"/>
      <c r="AN756" s="241"/>
      <c r="AO756" s="241"/>
      <c r="AP756" s="244"/>
      <c r="AQ756" s="241"/>
      <c r="AR756" s="241"/>
      <c r="AS756" s="241"/>
      <c r="AT756" s="244"/>
      <c r="AU756" s="241"/>
      <c r="AV756" s="241"/>
      <c r="AW756" s="241"/>
      <c r="AX756" s="241"/>
      <c r="AY756" s="241"/>
      <c r="AZ756" s="241"/>
      <c r="BA756" s="241"/>
      <c r="BB756" s="241"/>
      <c r="BC756" s="241"/>
      <c r="BD756" s="241"/>
      <c r="BE756" s="241"/>
      <c r="BF756" s="241"/>
      <c r="BG756" s="241"/>
    </row>
    <row r="757" spans="1:5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864</v>
      </c>
      <c r="V757" s="241"/>
      <c r="W757" s="241"/>
      <c r="X757" s="241"/>
      <c r="Y757" s="241"/>
      <c r="Z757" s="241"/>
      <c r="AA757" s="241"/>
      <c r="AB757" s="241"/>
      <c r="AC757" s="241" t="s">
        <v>386</v>
      </c>
      <c r="AD757" s="241"/>
      <c r="AE757" s="241"/>
      <c r="AF757" s="241"/>
      <c r="AG757" s="241"/>
      <c r="AH757" s="241"/>
      <c r="AI757" s="241"/>
      <c r="AJ757" s="241"/>
      <c r="AK757" s="241"/>
      <c r="AL757" s="241"/>
      <c r="AM757" s="241"/>
      <c r="AN757" s="241"/>
      <c r="AO757" s="241"/>
      <c r="AP757" s="244"/>
      <c r="AQ757" s="241"/>
      <c r="AR757" s="241"/>
      <c r="AS757" s="241"/>
      <c r="AT757" s="244"/>
      <c r="AU757" s="241"/>
      <c r="AV757" s="241"/>
      <c r="AW757" s="241"/>
      <c r="AX757" s="241"/>
      <c r="AY757" s="241"/>
      <c r="AZ757" s="241"/>
      <c r="BA757" s="241"/>
      <c r="BB757" s="241"/>
      <c r="BC757" s="241"/>
      <c r="BD757" s="241"/>
      <c r="BE757" s="241"/>
      <c r="BF757" s="241"/>
      <c r="BG757" s="241"/>
    </row>
    <row r="758" spans="1:5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865</v>
      </c>
      <c r="V758" s="241"/>
      <c r="W758" s="241"/>
      <c r="X758" s="241"/>
      <c r="Y758" s="241"/>
      <c r="Z758" s="241"/>
      <c r="AA758" s="241"/>
      <c r="AB758" s="241"/>
      <c r="AC758" s="241" t="s">
        <v>309</v>
      </c>
      <c r="AD758" s="241"/>
      <c r="AE758" s="241"/>
      <c r="AF758" s="241"/>
      <c r="AG758" s="241"/>
      <c r="AH758" s="241"/>
      <c r="AI758" s="241"/>
      <c r="AJ758" s="241"/>
      <c r="AK758" s="241"/>
      <c r="AL758" s="241"/>
      <c r="AM758" s="241"/>
      <c r="AN758" s="241"/>
      <c r="AO758" s="241"/>
      <c r="AP758" s="244"/>
      <c r="AQ758" s="241"/>
      <c r="AR758" s="241"/>
      <c r="AS758" s="241"/>
      <c r="AT758" s="244"/>
      <c r="AU758" s="241"/>
      <c r="AV758" s="241"/>
      <c r="AW758" s="241"/>
      <c r="AX758" s="241"/>
      <c r="AY758" s="241"/>
      <c r="AZ758" s="241"/>
      <c r="BA758" s="241"/>
      <c r="BB758" s="241"/>
      <c r="BC758" s="241"/>
      <c r="BD758" s="241"/>
      <c r="BE758" s="241"/>
      <c r="BF758" s="241"/>
      <c r="BG758" s="241"/>
    </row>
    <row r="759" spans="1:5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866</v>
      </c>
      <c r="V759" s="241"/>
      <c r="W759" s="241"/>
      <c r="X759" s="241"/>
      <c r="Y759" s="241"/>
      <c r="Z759" s="241"/>
      <c r="AA759" s="241"/>
      <c r="AB759" s="241"/>
      <c r="AC759" s="241" t="s">
        <v>309</v>
      </c>
      <c r="AD759" s="241"/>
      <c r="AE759" s="241"/>
      <c r="AF759" s="241"/>
      <c r="AG759" s="241"/>
      <c r="AH759" s="241"/>
      <c r="AI759" s="241"/>
      <c r="AJ759" s="241"/>
      <c r="AK759" s="241"/>
      <c r="AL759" s="241"/>
      <c r="AM759" s="241"/>
      <c r="AN759" s="241"/>
      <c r="AO759" s="241"/>
      <c r="AP759" s="244"/>
      <c r="AQ759" s="241"/>
      <c r="AR759" s="241"/>
      <c r="AS759" s="241"/>
      <c r="AT759" s="244"/>
      <c r="AU759" s="241"/>
      <c r="AV759" s="241"/>
      <c r="AW759" s="241"/>
      <c r="AX759" s="241"/>
      <c r="AY759" s="241"/>
      <c r="AZ759" s="241"/>
      <c r="BA759" s="241"/>
      <c r="BB759" s="241"/>
      <c r="BC759" s="241"/>
      <c r="BD759" s="241"/>
      <c r="BE759" s="241"/>
      <c r="BF759" s="241"/>
      <c r="BG759" s="241"/>
    </row>
    <row r="760" spans="1:5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867</v>
      </c>
      <c r="V760" s="241"/>
      <c r="W760" s="241"/>
      <c r="X760" s="241"/>
      <c r="Y760" s="241"/>
      <c r="Z760" s="241"/>
      <c r="AA760" s="241"/>
      <c r="AB760" s="241"/>
      <c r="AC760" s="241" t="s">
        <v>313</v>
      </c>
      <c r="AD760" s="241"/>
      <c r="AE760" s="241"/>
      <c r="AF760" s="241"/>
      <c r="AG760" s="241"/>
      <c r="AH760" s="241"/>
      <c r="AI760" s="241"/>
      <c r="AJ760" s="241"/>
      <c r="AK760" s="241"/>
      <c r="AL760" s="241"/>
      <c r="AM760" s="241"/>
      <c r="AN760" s="241"/>
      <c r="AO760" s="241"/>
      <c r="AP760" s="244"/>
      <c r="AQ760" s="241"/>
      <c r="AR760" s="241"/>
      <c r="AS760" s="241"/>
      <c r="AT760" s="244"/>
      <c r="AU760" s="241"/>
      <c r="AV760" s="241"/>
      <c r="AW760" s="241"/>
      <c r="AX760" s="241"/>
      <c r="AY760" s="241"/>
      <c r="AZ760" s="241"/>
      <c r="BA760" s="241"/>
      <c r="BB760" s="241"/>
      <c r="BC760" s="241"/>
      <c r="BD760" s="241"/>
      <c r="BE760" s="241"/>
      <c r="BF760" s="241"/>
      <c r="BG760" s="241"/>
    </row>
    <row r="761" spans="1:5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868</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4"/>
      <c r="AQ761" s="241"/>
      <c r="AR761" s="241"/>
      <c r="AS761" s="241"/>
      <c r="AT761" s="244"/>
      <c r="AU761" s="241"/>
      <c r="AV761" s="241"/>
      <c r="AW761" s="241"/>
      <c r="AX761" s="241"/>
      <c r="AY761" s="241"/>
      <c r="AZ761" s="241"/>
      <c r="BA761" s="241"/>
      <c r="BB761" s="241"/>
      <c r="BC761" s="241"/>
      <c r="BD761" s="241"/>
      <c r="BE761" s="241"/>
      <c r="BF761" s="241"/>
      <c r="BG761" s="241"/>
    </row>
    <row r="762" spans="1:5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869</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4"/>
      <c r="AQ762" s="241"/>
      <c r="AR762" s="241"/>
      <c r="AS762" s="241"/>
      <c r="AT762" s="244"/>
      <c r="AU762" s="241"/>
      <c r="AV762" s="241"/>
      <c r="AW762" s="241"/>
      <c r="AX762" s="241"/>
      <c r="AY762" s="241"/>
      <c r="AZ762" s="241"/>
      <c r="BA762" s="241"/>
      <c r="BB762" s="241"/>
      <c r="BC762" s="241"/>
      <c r="BD762" s="241"/>
      <c r="BE762" s="241"/>
      <c r="BF762" s="241"/>
      <c r="BG762" s="241"/>
    </row>
    <row r="763" spans="1:5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870</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4"/>
      <c r="AQ763" s="241"/>
      <c r="AR763" s="241"/>
      <c r="AS763" s="241"/>
      <c r="AT763" s="244"/>
      <c r="AU763" s="241"/>
      <c r="AV763" s="241"/>
      <c r="AW763" s="241"/>
      <c r="AX763" s="241"/>
      <c r="AY763" s="241"/>
      <c r="AZ763" s="241"/>
      <c r="BA763" s="241"/>
      <c r="BB763" s="241"/>
      <c r="BC763" s="241"/>
      <c r="BD763" s="241"/>
      <c r="BE763" s="241"/>
      <c r="BF763" s="241"/>
      <c r="BG763" s="241"/>
    </row>
    <row r="764" spans="1:5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871</v>
      </c>
      <c r="V764" s="241"/>
      <c r="W764" s="241"/>
      <c r="X764" s="241"/>
      <c r="Y764" s="241"/>
      <c r="Z764" s="241"/>
      <c r="AA764" s="241"/>
      <c r="AB764" s="241"/>
      <c r="AC764" s="241" t="s">
        <v>316</v>
      </c>
      <c r="AD764" s="241"/>
      <c r="AE764" s="241"/>
      <c r="AF764" s="241"/>
      <c r="AG764" s="241"/>
      <c r="AH764" s="241"/>
      <c r="AI764" s="241"/>
      <c r="AJ764" s="241"/>
      <c r="AK764" s="241"/>
      <c r="AL764" s="241"/>
      <c r="AM764" s="241"/>
      <c r="AN764" s="241"/>
      <c r="AO764" s="241"/>
      <c r="AP764" s="244"/>
      <c r="AQ764" s="241"/>
      <c r="AR764" s="241"/>
      <c r="AS764" s="241"/>
      <c r="AT764" s="244"/>
      <c r="AU764" s="241"/>
      <c r="AV764" s="241"/>
      <c r="AW764" s="241"/>
      <c r="AX764" s="241"/>
      <c r="AY764" s="241"/>
      <c r="AZ764" s="241"/>
      <c r="BA764" s="241"/>
      <c r="BB764" s="241"/>
      <c r="BC764" s="241"/>
      <c r="BD764" s="241"/>
      <c r="BE764" s="241"/>
      <c r="BF764" s="241"/>
      <c r="BG764" s="241"/>
    </row>
    <row r="765" spans="1:5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872</v>
      </c>
      <c r="V765" s="241"/>
      <c r="W765" s="241"/>
      <c r="X765" s="241"/>
      <c r="Y765" s="241"/>
      <c r="Z765" s="241"/>
      <c r="AA765" s="241"/>
      <c r="AB765" s="241"/>
      <c r="AC765" s="241" t="s">
        <v>322</v>
      </c>
      <c r="AD765" s="241"/>
      <c r="AE765" s="241"/>
      <c r="AF765" s="241"/>
      <c r="AG765" s="241"/>
      <c r="AH765" s="241"/>
      <c r="AI765" s="241"/>
      <c r="AJ765" s="241"/>
      <c r="AK765" s="241"/>
      <c r="AL765" s="241"/>
      <c r="AM765" s="241"/>
      <c r="AN765" s="241"/>
      <c r="AO765" s="241"/>
      <c r="AP765" s="244"/>
      <c r="AQ765" s="241"/>
      <c r="AR765" s="241"/>
      <c r="AS765" s="241"/>
      <c r="AT765" s="244"/>
      <c r="AU765" s="241"/>
      <c r="AV765" s="241"/>
      <c r="AW765" s="241"/>
      <c r="AX765" s="241"/>
      <c r="AY765" s="241"/>
      <c r="AZ765" s="241"/>
      <c r="BA765" s="241"/>
      <c r="BB765" s="241"/>
      <c r="BC765" s="241"/>
      <c r="BD765" s="241"/>
      <c r="BE765" s="241"/>
      <c r="BF765" s="241"/>
      <c r="BG765" s="241"/>
    </row>
    <row r="766" spans="1:5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873</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4"/>
      <c r="AQ766" s="241"/>
      <c r="AR766" s="241"/>
      <c r="AS766" s="241"/>
      <c r="AT766" s="244"/>
      <c r="AU766" s="241"/>
      <c r="AV766" s="241"/>
      <c r="AW766" s="241"/>
      <c r="AX766" s="241"/>
      <c r="AY766" s="241"/>
      <c r="AZ766" s="241"/>
      <c r="BA766" s="241"/>
      <c r="BB766" s="241"/>
      <c r="BC766" s="241"/>
      <c r="BD766" s="241"/>
      <c r="BE766" s="241"/>
      <c r="BF766" s="241"/>
      <c r="BG766" s="241"/>
    </row>
    <row r="767" spans="1:5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874</v>
      </c>
      <c r="V767" s="241"/>
      <c r="W767" s="241"/>
      <c r="X767" s="241"/>
      <c r="Y767" s="241"/>
      <c r="Z767" s="241"/>
      <c r="AA767" s="241"/>
      <c r="AB767" s="241"/>
      <c r="AC767" s="241" t="s">
        <v>313</v>
      </c>
      <c r="AD767" s="241"/>
      <c r="AE767" s="241"/>
      <c r="AF767" s="241"/>
      <c r="AG767" s="241"/>
      <c r="AH767" s="241"/>
      <c r="AI767" s="241"/>
      <c r="AJ767" s="241"/>
      <c r="AK767" s="241"/>
      <c r="AL767" s="241"/>
      <c r="AM767" s="241"/>
      <c r="AN767" s="241"/>
      <c r="AO767" s="241"/>
      <c r="AP767" s="244"/>
      <c r="AQ767" s="241"/>
      <c r="AR767" s="241"/>
      <c r="AS767" s="241"/>
      <c r="AT767" s="244"/>
      <c r="AU767" s="241"/>
      <c r="AV767" s="241"/>
      <c r="AW767" s="241"/>
      <c r="AX767" s="241"/>
      <c r="AY767" s="241"/>
      <c r="AZ767" s="241"/>
      <c r="BA767" s="241"/>
      <c r="BB767" s="241"/>
      <c r="BC767" s="241"/>
      <c r="BD767" s="241"/>
      <c r="BE767" s="241"/>
      <c r="BF767" s="241"/>
      <c r="BG767" s="241"/>
    </row>
    <row r="768" spans="1:5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875</v>
      </c>
      <c r="V768" s="241"/>
      <c r="W768" s="241"/>
      <c r="X768" s="241"/>
      <c r="Y768" s="241"/>
      <c r="Z768" s="241"/>
      <c r="AA768" s="241"/>
      <c r="AB768" s="241"/>
      <c r="AC768" s="241" t="s">
        <v>311</v>
      </c>
      <c r="AD768" s="241"/>
      <c r="AE768" s="241"/>
      <c r="AF768" s="241"/>
      <c r="AG768" s="241"/>
      <c r="AH768" s="241"/>
      <c r="AI768" s="241"/>
      <c r="AJ768" s="241"/>
      <c r="AK768" s="241"/>
      <c r="AL768" s="241"/>
      <c r="AM768" s="241"/>
      <c r="AN768" s="241"/>
      <c r="AO768" s="241"/>
      <c r="AP768" s="244"/>
      <c r="AQ768" s="241"/>
      <c r="AR768" s="241"/>
      <c r="AS768" s="241"/>
      <c r="AT768" s="244"/>
      <c r="AU768" s="241"/>
      <c r="AV768" s="241"/>
      <c r="AW768" s="241"/>
      <c r="AX768" s="241"/>
      <c r="AY768" s="241"/>
      <c r="AZ768" s="241"/>
      <c r="BA768" s="241"/>
      <c r="BB768" s="241"/>
      <c r="BC768" s="241"/>
      <c r="BD768" s="241"/>
      <c r="BE768" s="241"/>
      <c r="BF768" s="241"/>
      <c r="BG768" s="241"/>
    </row>
    <row r="769" spans="1:5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876</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4"/>
      <c r="AQ769" s="241"/>
      <c r="AR769" s="241"/>
      <c r="AS769" s="241"/>
      <c r="AT769" s="244"/>
      <c r="AU769" s="241"/>
      <c r="AV769" s="241"/>
      <c r="AW769" s="241"/>
      <c r="AX769" s="241"/>
      <c r="AY769" s="241"/>
      <c r="AZ769" s="241"/>
      <c r="BA769" s="241"/>
      <c r="BB769" s="241"/>
      <c r="BC769" s="241"/>
      <c r="BD769" s="241"/>
      <c r="BE769" s="241"/>
      <c r="BF769" s="241"/>
      <c r="BG769" s="241"/>
    </row>
    <row r="770" spans="1:5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877</v>
      </c>
      <c r="V770" s="241"/>
      <c r="W770" s="241"/>
      <c r="X770" s="241"/>
      <c r="Y770" s="241"/>
      <c r="Z770" s="241"/>
      <c r="AA770" s="241"/>
      <c r="AB770" s="241"/>
      <c r="AC770" s="241" t="s">
        <v>325</v>
      </c>
      <c r="AD770" s="241"/>
      <c r="AE770" s="241"/>
      <c r="AF770" s="241"/>
      <c r="AG770" s="241"/>
      <c r="AH770" s="241"/>
      <c r="AI770" s="241"/>
      <c r="AJ770" s="241"/>
      <c r="AK770" s="241"/>
      <c r="AL770" s="241"/>
      <c r="AM770" s="241"/>
      <c r="AN770" s="241"/>
      <c r="AO770" s="241"/>
      <c r="AP770" s="244"/>
      <c r="AQ770" s="241"/>
      <c r="AR770" s="241"/>
      <c r="AS770" s="241"/>
      <c r="AT770" s="244"/>
      <c r="AU770" s="241"/>
      <c r="AV770" s="241"/>
      <c r="AW770" s="241"/>
      <c r="AX770" s="241"/>
      <c r="AY770" s="241"/>
      <c r="AZ770" s="241"/>
      <c r="BA770" s="241"/>
      <c r="BB770" s="241"/>
      <c r="BC770" s="241"/>
      <c r="BD770" s="241"/>
      <c r="BE770" s="241"/>
      <c r="BF770" s="241"/>
      <c r="BG770" s="241"/>
    </row>
    <row r="771" spans="1:5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878</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4"/>
      <c r="AQ771" s="241"/>
      <c r="AR771" s="241"/>
      <c r="AS771" s="241"/>
      <c r="AT771" s="244"/>
      <c r="AU771" s="241"/>
      <c r="AV771" s="241"/>
      <c r="AW771" s="241"/>
      <c r="AX771" s="241"/>
      <c r="AY771" s="241"/>
      <c r="AZ771" s="241"/>
      <c r="BA771" s="241"/>
      <c r="BB771" s="241"/>
      <c r="BC771" s="241"/>
      <c r="BD771" s="241"/>
      <c r="BE771" s="241"/>
      <c r="BF771" s="241"/>
      <c r="BG771" s="241"/>
    </row>
    <row r="772" spans="1:5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879</v>
      </c>
      <c r="V772" s="241"/>
      <c r="W772" s="241"/>
      <c r="X772" s="241"/>
      <c r="Y772" s="241"/>
      <c r="Z772" s="241"/>
      <c r="AA772" s="241"/>
      <c r="AB772" s="241"/>
      <c r="AC772" s="241" t="s">
        <v>309</v>
      </c>
      <c r="AD772" s="241"/>
      <c r="AE772" s="241"/>
      <c r="AF772" s="241"/>
      <c r="AG772" s="241"/>
      <c r="AH772" s="241"/>
      <c r="AI772" s="241"/>
      <c r="AJ772" s="241"/>
      <c r="AK772" s="241"/>
      <c r="AL772" s="241"/>
      <c r="AM772" s="241"/>
      <c r="AN772" s="241"/>
      <c r="AO772" s="241"/>
      <c r="AP772" s="244"/>
      <c r="AQ772" s="241"/>
      <c r="AR772" s="241"/>
      <c r="AS772" s="241"/>
      <c r="AT772" s="244"/>
      <c r="AU772" s="241"/>
      <c r="AV772" s="241"/>
      <c r="AW772" s="241"/>
      <c r="AX772" s="241"/>
      <c r="AY772" s="241"/>
      <c r="AZ772" s="241"/>
      <c r="BA772" s="241"/>
      <c r="BB772" s="241"/>
      <c r="BC772" s="241"/>
      <c r="BD772" s="241"/>
      <c r="BE772" s="241"/>
      <c r="BF772" s="241"/>
      <c r="BG772" s="241"/>
    </row>
    <row r="773" spans="1:5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279</v>
      </c>
      <c r="V773" s="241"/>
      <c r="W773" s="241"/>
      <c r="X773" s="241"/>
      <c r="Y773" s="241"/>
      <c r="Z773" s="241"/>
      <c r="AA773" s="241"/>
      <c r="AB773" s="241"/>
      <c r="AC773" s="241" t="s">
        <v>350</v>
      </c>
      <c r="AD773" s="241"/>
      <c r="AE773" s="241"/>
      <c r="AF773" s="241"/>
      <c r="AG773" s="241"/>
      <c r="AH773" s="241"/>
      <c r="AI773" s="241"/>
      <c r="AJ773" s="241"/>
      <c r="AK773" s="241"/>
      <c r="AL773" s="241"/>
      <c r="AM773" s="241"/>
      <c r="AN773" s="241"/>
      <c r="AO773" s="241"/>
      <c r="AP773" s="244"/>
      <c r="AQ773" s="241"/>
      <c r="AR773" s="241"/>
      <c r="AS773" s="241"/>
      <c r="AT773" s="244"/>
      <c r="AU773" s="241"/>
      <c r="AV773" s="241"/>
      <c r="AW773" s="241"/>
      <c r="AX773" s="241"/>
      <c r="AY773" s="241"/>
      <c r="AZ773" s="241"/>
      <c r="BA773" s="241"/>
      <c r="BB773" s="241"/>
      <c r="BC773" s="241"/>
      <c r="BD773" s="241"/>
      <c r="BE773" s="241"/>
      <c r="BF773" s="241"/>
      <c r="BG773" s="241"/>
    </row>
    <row r="774" spans="1:5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880</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4"/>
      <c r="AQ774" s="241"/>
      <c r="AR774" s="241"/>
      <c r="AS774" s="241"/>
      <c r="AT774" s="244"/>
      <c r="AU774" s="241"/>
      <c r="AV774" s="241"/>
      <c r="AW774" s="241"/>
      <c r="AX774" s="241"/>
      <c r="AY774" s="241"/>
      <c r="AZ774" s="241"/>
      <c r="BA774" s="241"/>
      <c r="BB774" s="241"/>
      <c r="BC774" s="241"/>
      <c r="BD774" s="241"/>
      <c r="BE774" s="241"/>
      <c r="BF774" s="241"/>
      <c r="BG774" s="241"/>
    </row>
    <row r="775" spans="1:5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881</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4"/>
      <c r="AQ775" s="241"/>
      <c r="AR775" s="241"/>
      <c r="AS775" s="241"/>
      <c r="AT775" s="244"/>
      <c r="AU775" s="241"/>
      <c r="AV775" s="241"/>
      <c r="AW775" s="241"/>
      <c r="AX775" s="241"/>
      <c r="AY775" s="241"/>
      <c r="AZ775" s="241"/>
      <c r="BA775" s="241"/>
      <c r="BB775" s="241"/>
      <c r="BC775" s="241"/>
      <c r="BD775" s="241"/>
      <c r="BE775" s="241"/>
      <c r="BF775" s="241"/>
      <c r="BG775" s="241"/>
    </row>
    <row r="776" spans="1:5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882</v>
      </c>
      <c r="V776" s="241"/>
      <c r="W776" s="241"/>
      <c r="X776" s="241"/>
      <c r="Y776" s="241"/>
      <c r="Z776" s="241"/>
      <c r="AA776" s="241"/>
      <c r="AB776" s="241"/>
      <c r="AC776" s="241" t="s">
        <v>311</v>
      </c>
      <c r="AD776" s="241"/>
      <c r="AE776" s="241"/>
      <c r="AF776" s="241"/>
      <c r="AG776" s="241"/>
      <c r="AH776" s="241"/>
      <c r="AI776" s="241"/>
      <c r="AJ776" s="241"/>
      <c r="AK776" s="241"/>
      <c r="AL776" s="241"/>
      <c r="AM776" s="241"/>
      <c r="AN776" s="241"/>
      <c r="AO776" s="241"/>
      <c r="AP776" s="244"/>
      <c r="AQ776" s="241"/>
      <c r="AR776" s="241"/>
      <c r="AS776" s="241"/>
      <c r="AT776" s="244"/>
      <c r="AU776" s="241"/>
      <c r="AV776" s="241"/>
      <c r="AW776" s="241"/>
      <c r="AX776" s="241"/>
      <c r="AY776" s="241"/>
      <c r="AZ776" s="241"/>
      <c r="BA776" s="241"/>
      <c r="BB776" s="241"/>
      <c r="BC776" s="241"/>
      <c r="BD776" s="241"/>
      <c r="BE776" s="241"/>
      <c r="BF776" s="241"/>
      <c r="BG776" s="241"/>
    </row>
    <row r="777" spans="1:5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883</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4"/>
      <c r="AQ777" s="241"/>
      <c r="AR777" s="241"/>
      <c r="AS777" s="241"/>
      <c r="AT777" s="244"/>
      <c r="AU777" s="241"/>
      <c r="AV777" s="241"/>
      <c r="AW777" s="241"/>
      <c r="AX777" s="241"/>
      <c r="AY777" s="241"/>
      <c r="AZ777" s="241"/>
      <c r="BA777" s="241"/>
      <c r="BB777" s="241"/>
      <c r="BC777" s="241"/>
      <c r="BD777" s="241"/>
      <c r="BE777" s="241"/>
      <c r="BF777" s="241"/>
      <c r="BG777" s="241"/>
    </row>
    <row r="778" spans="1:5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884</v>
      </c>
      <c r="V778" s="241"/>
      <c r="W778" s="241"/>
      <c r="X778" s="241"/>
      <c r="Y778" s="241"/>
      <c r="Z778" s="241"/>
      <c r="AA778" s="241"/>
      <c r="AB778" s="241"/>
      <c r="AC778" s="241" t="s">
        <v>309</v>
      </c>
      <c r="AD778" s="241"/>
      <c r="AE778" s="241"/>
      <c r="AF778" s="241"/>
      <c r="AG778" s="241"/>
      <c r="AH778" s="241"/>
      <c r="AI778" s="241"/>
      <c r="AJ778" s="241"/>
      <c r="AK778" s="241"/>
      <c r="AL778" s="241"/>
      <c r="AM778" s="241"/>
      <c r="AN778" s="241"/>
      <c r="AO778" s="241"/>
      <c r="AP778" s="244"/>
      <c r="AQ778" s="241"/>
      <c r="AR778" s="241"/>
      <c r="AS778" s="241"/>
      <c r="AT778" s="244"/>
      <c r="AU778" s="241"/>
      <c r="AV778" s="241"/>
      <c r="AW778" s="241"/>
      <c r="AX778" s="241"/>
      <c r="AY778" s="241"/>
      <c r="AZ778" s="241"/>
      <c r="BA778" s="241"/>
      <c r="BB778" s="241"/>
      <c r="BC778" s="241"/>
      <c r="BD778" s="241"/>
      <c r="BE778" s="241"/>
      <c r="BF778" s="241"/>
      <c r="BG778" s="241"/>
    </row>
    <row r="779" spans="1:5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885</v>
      </c>
      <c r="V779" s="241"/>
      <c r="W779" s="241"/>
      <c r="X779" s="241"/>
      <c r="Y779" s="241"/>
      <c r="Z779" s="241"/>
      <c r="AA779" s="241"/>
      <c r="AB779" s="241"/>
      <c r="AC779" s="241" t="s">
        <v>325</v>
      </c>
      <c r="AD779" s="241"/>
      <c r="AE779" s="241"/>
      <c r="AF779" s="241"/>
      <c r="AG779" s="241"/>
      <c r="AH779" s="241"/>
      <c r="AI779" s="241"/>
      <c r="AJ779" s="241"/>
      <c r="AK779" s="241"/>
      <c r="AL779" s="241"/>
      <c r="AM779" s="241"/>
      <c r="AN779" s="241"/>
      <c r="AO779" s="241"/>
      <c r="AP779" s="244"/>
      <c r="AQ779" s="241"/>
      <c r="AR779" s="241"/>
      <c r="AS779" s="241"/>
      <c r="AT779" s="244"/>
      <c r="AU779" s="241"/>
      <c r="AV779" s="241"/>
      <c r="AW779" s="241"/>
      <c r="AX779" s="241"/>
      <c r="AY779" s="241"/>
      <c r="AZ779" s="241"/>
      <c r="BA779" s="241"/>
      <c r="BB779" s="241"/>
      <c r="BC779" s="241"/>
      <c r="BD779" s="241"/>
      <c r="BE779" s="241"/>
      <c r="BF779" s="241"/>
      <c r="BG779" s="241"/>
    </row>
    <row r="780" spans="1:5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886</v>
      </c>
      <c r="V780" s="241"/>
      <c r="W780" s="241"/>
      <c r="X780" s="241"/>
      <c r="Y780" s="241"/>
      <c r="Z780" s="241"/>
      <c r="AA780" s="241"/>
      <c r="AB780" s="241"/>
      <c r="AC780" s="241" t="s">
        <v>316</v>
      </c>
      <c r="AD780" s="241"/>
      <c r="AE780" s="241"/>
      <c r="AF780" s="241"/>
      <c r="AG780" s="241"/>
      <c r="AH780" s="241"/>
      <c r="AI780" s="241"/>
      <c r="AJ780" s="241"/>
      <c r="AK780" s="241"/>
      <c r="AL780" s="241"/>
      <c r="AM780" s="241"/>
      <c r="AN780" s="241"/>
      <c r="AO780" s="241"/>
      <c r="AP780" s="244"/>
      <c r="AQ780" s="241"/>
      <c r="AR780" s="241"/>
      <c r="AS780" s="241"/>
      <c r="AT780" s="244"/>
      <c r="AU780" s="241"/>
      <c r="AV780" s="241"/>
      <c r="AW780" s="241"/>
      <c r="AX780" s="241"/>
      <c r="AY780" s="241"/>
      <c r="AZ780" s="241"/>
      <c r="BA780" s="241"/>
      <c r="BB780" s="241"/>
      <c r="BC780" s="241"/>
      <c r="BD780" s="241"/>
      <c r="BE780" s="241"/>
      <c r="BF780" s="241"/>
      <c r="BG780" s="241"/>
    </row>
    <row r="781" spans="1:5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887</v>
      </c>
      <c r="V781" s="241"/>
      <c r="W781" s="241"/>
      <c r="X781" s="241"/>
      <c r="Y781" s="241"/>
      <c r="Z781" s="241"/>
      <c r="AA781" s="241"/>
      <c r="AB781" s="241"/>
      <c r="AC781" s="241" t="s">
        <v>316</v>
      </c>
      <c r="AD781" s="241"/>
      <c r="AE781" s="241"/>
      <c r="AF781" s="241"/>
      <c r="AG781" s="241"/>
      <c r="AH781" s="241"/>
      <c r="AI781" s="241"/>
      <c r="AJ781" s="241"/>
      <c r="AK781" s="241"/>
      <c r="AL781" s="241"/>
      <c r="AM781" s="241"/>
      <c r="AN781" s="241"/>
      <c r="AO781" s="241"/>
      <c r="AP781" s="244"/>
      <c r="AQ781" s="241"/>
      <c r="AR781" s="241"/>
      <c r="AS781" s="241"/>
      <c r="AT781" s="244"/>
      <c r="AU781" s="241"/>
      <c r="AV781" s="241"/>
      <c r="AW781" s="241"/>
      <c r="AX781" s="241"/>
      <c r="AY781" s="241"/>
      <c r="AZ781" s="241"/>
      <c r="BA781" s="241"/>
      <c r="BB781" s="241"/>
      <c r="BC781" s="241"/>
      <c r="BD781" s="241"/>
      <c r="BE781" s="241"/>
      <c r="BF781" s="241"/>
      <c r="BG781" s="241"/>
    </row>
    <row r="782" spans="1:5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888</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4"/>
      <c r="AQ782" s="241"/>
      <c r="AR782" s="241"/>
      <c r="AS782" s="241"/>
      <c r="AT782" s="244"/>
      <c r="AU782" s="241"/>
      <c r="AV782" s="241"/>
      <c r="AW782" s="241"/>
      <c r="AX782" s="241"/>
      <c r="AY782" s="241"/>
      <c r="AZ782" s="241"/>
      <c r="BA782" s="241"/>
      <c r="BB782" s="241"/>
      <c r="BC782" s="241"/>
      <c r="BD782" s="241"/>
      <c r="BE782" s="241"/>
      <c r="BF782" s="241"/>
      <c r="BG782" s="241"/>
    </row>
    <row r="783" spans="1:5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889</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4"/>
      <c r="AQ783" s="241"/>
      <c r="AR783" s="241"/>
      <c r="AS783" s="241"/>
      <c r="AT783" s="244"/>
      <c r="AU783" s="241"/>
      <c r="AV783" s="241"/>
      <c r="AW783" s="241"/>
      <c r="AX783" s="241"/>
      <c r="AY783" s="241"/>
      <c r="AZ783" s="241"/>
      <c r="BA783" s="241"/>
      <c r="BB783" s="241"/>
      <c r="BC783" s="241"/>
      <c r="BD783" s="241"/>
      <c r="BE783" s="241"/>
      <c r="BF783" s="241"/>
      <c r="BG783" s="241"/>
    </row>
    <row r="784" spans="1:5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890</v>
      </c>
      <c r="V784" s="241"/>
      <c r="W784" s="241"/>
      <c r="X784" s="241"/>
      <c r="Y784" s="241"/>
      <c r="Z784" s="241"/>
      <c r="AA784" s="241"/>
      <c r="AB784" s="241"/>
      <c r="AC784" s="241" t="s">
        <v>313</v>
      </c>
      <c r="AD784" s="241"/>
      <c r="AE784" s="241"/>
      <c r="AF784" s="241"/>
      <c r="AG784" s="241"/>
      <c r="AH784" s="241"/>
      <c r="AI784" s="241"/>
      <c r="AJ784" s="241"/>
      <c r="AK784" s="241"/>
      <c r="AL784" s="241"/>
      <c r="AM784" s="241"/>
      <c r="AN784" s="241"/>
      <c r="AO784" s="241"/>
      <c r="AP784" s="244"/>
      <c r="AQ784" s="241"/>
      <c r="AR784" s="241"/>
      <c r="AS784" s="241"/>
      <c r="AT784" s="244"/>
      <c r="AU784" s="241"/>
      <c r="AV784" s="241"/>
      <c r="AW784" s="241"/>
      <c r="AX784" s="241"/>
      <c r="AY784" s="241"/>
      <c r="AZ784" s="241"/>
      <c r="BA784" s="241"/>
      <c r="BB784" s="241"/>
      <c r="BC784" s="241"/>
      <c r="BD784" s="241"/>
      <c r="BE784" s="241"/>
      <c r="BF784" s="241"/>
      <c r="BG784" s="241"/>
    </row>
    <row r="785" spans="1:5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891</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4"/>
      <c r="AQ785" s="241"/>
      <c r="AR785" s="241"/>
      <c r="AS785" s="241"/>
      <c r="AT785" s="244"/>
      <c r="AU785" s="241"/>
      <c r="AV785" s="241"/>
      <c r="AW785" s="241"/>
      <c r="AX785" s="241"/>
      <c r="AY785" s="241"/>
      <c r="AZ785" s="241"/>
      <c r="BA785" s="241"/>
      <c r="BB785" s="241"/>
      <c r="BC785" s="241"/>
      <c r="BD785" s="241"/>
      <c r="BE785" s="241"/>
      <c r="BF785" s="241"/>
      <c r="BG785" s="241"/>
    </row>
    <row r="786" spans="1:5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892</v>
      </c>
      <c r="V786" s="241"/>
      <c r="W786" s="241"/>
      <c r="X786" s="241"/>
      <c r="Y786" s="241"/>
      <c r="Z786" s="241"/>
      <c r="AA786" s="241"/>
      <c r="AB786" s="241"/>
      <c r="AC786" s="241" t="s">
        <v>350</v>
      </c>
      <c r="AD786" s="241"/>
      <c r="AE786" s="241"/>
      <c r="AF786" s="241"/>
      <c r="AG786" s="241"/>
      <c r="AH786" s="241"/>
      <c r="AI786" s="241"/>
      <c r="AJ786" s="241"/>
      <c r="AK786" s="241"/>
      <c r="AL786" s="241"/>
      <c r="AM786" s="241"/>
      <c r="AN786" s="241"/>
      <c r="AO786" s="241"/>
      <c r="AP786" s="244"/>
      <c r="AQ786" s="241"/>
      <c r="AR786" s="241"/>
      <c r="AS786" s="241"/>
      <c r="AT786" s="244"/>
      <c r="AU786" s="241"/>
      <c r="AV786" s="241"/>
      <c r="AW786" s="241"/>
      <c r="AX786" s="241"/>
      <c r="AY786" s="241"/>
      <c r="AZ786" s="241"/>
      <c r="BA786" s="241"/>
      <c r="BB786" s="241"/>
      <c r="BC786" s="241"/>
      <c r="BD786" s="241"/>
      <c r="BE786" s="241"/>
      <c r="BF786" s="241"/>
      <c r="BG786" s="241"/>
    </row>
    <row r="787" spans="1:5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893</v>
      </c>
      <c r="V787" s="241"/>
      <c r="W787" s="241"/>
      <c r="X787" s="241"/>
      <c r="Y787" s="241"/>
      <c r="Z787" s="241"/>
      <c r="AA787" s="241"/>
      <c r="AB787" s="241"/>
      <c r="AC787" s="241" t="s">
        <v>311</v>
      </c>
      <c r="AD787" s="241"/>
      <c r="AE787" s="241"/>
      <c r="AF787" s="241"/>
      <c r="AG787" s="241"/>
      <c r="AH787" s="241"/>
      <c r="AI787" s="241"/>
      <c r="AJ787" s="241"/>
      <c r="AK787" s="241"/>
      <c r="AL787" s="241"/>
      <c r="AM787" s="241"/>
      <c r="AN787" s="241"/>
      <c r="AO787" s="241"/>
      <c r="AP787" s="244"/>
      <c r="AQ787" s="241"/>
      <c r="AR787" s="241"/>
      <c r="AS787" s="241"/>
      <c r="AT787" s="244"/>
      <c r="AU787" s="241"/>
      <c r="AV787" s="241"/>
      <c r="AW787" s="241"/>
      <c r="AX787" s="241"/>
      <c r="AY787" s="241"/>
      <c r="AZ787" s="241"/>
      <c r="BA787" s="241"/>
      <c r="BB787" s="241"/>
      <c r="BC787" s="241"/>
      <c r="BD787" s="241"/>
      <c r="BE787" s="241"/>
      <c r="BF787" s="241"/>
      <c r="BG787" s="241"/>
    </row>
    <row r="788" spans="1:5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894</v>
      </c>
      <c r="V788" s="241"/>
      <c r="W788" s="241"/>
      <c r="X788" s="241"/>
      <c r="Y788" s="241"/>
      <c r="Z788" s="241"/>
      <c r="AA788" s="241"/>
      <c r="AB788" s="241"/>
      <c r="AC788" s="241" t="s">
        <v>316</v>
      </c>
      <c r="AD788" s="241"/>
      <c r="AE788" s="241"/>
      <c r="AF788" s="241"/>
      <c r="AG788" s="241"/>
      <c r="AH788" s="241"/>
      <c r="AI788" s="241"/>
      <c r="AJ788" s="241"/>
      <c r="AK788" s="241"/>
      <c r="AL788" s="241"/>
      <c r="AM788" s="241"/>
      <c r="AN788" s="241"/>
      <c r="AO788" s="241"/>
      <c r="AP788" s="244"/>
      <c r="AQ788" s="241"/>
      <c r="AR788" s="241"/>
      <c r="AS788" s="241"/>
      <c r="AT788" s="244"/>
      <c r="AU788" s="241"/>
      <c r="AV788" s="241"/>
      <c r="AW788" s="241"/>
      <c r="AX788" s="241"/>
      <c r="AY788" s="241"/>
      <c r="AZ788" s="241"/>
      <c r="BA788" s="241"/>
      <c r="BB788" s="241"/>
      <c r="BC788" s="241"/>
      <c r="BD788" s="241"/>
      <c r="BE788" s="241"/>
      <c r="BF788" s="241"/>
      <c r="BG788" s="241"/>
    </row>
    <row r="789" spans="1:5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895</v>
      </c>
      <c r="V789" s="241"/>
      <c r="W789" s="241"/>
      <c r="X789" s="241"/>
      <c r="Y789" s="241"/>
      <c r="Z789" s="241"/>
      <c r="AA789" s="241"/>
      <c r="AB789" s="241"/>
      <c r="AC789" s="241" t="s">
        <v>386</v>
      </c>
      <c r="AD789" s="241"/>
      <c r="AE789" s="241"/>
      <c r="AF789" s="241"/>
      <c r="AG789" s="241"/>
      <c r="AH789" s="241"/>
      <c r="AI789" s="241"/>
      <c r="AJ789" s="241"/>
      <c r="AK789" s="241"/>
      <c r="AL789" s="241"/>
      <c r="AM789" s="241"/>
      <c r="AN789" s="241"/>
      <c r="AO789" s="241"/>
      <c r="AP789" s="244"/>
      <c r="AQ789" s="241"/>
      <c r="AR789" s="241"/>
      <c r="AS789" s="241"/>
      <c r="AT789" s="244"/>
      <c r="AU789" s="241"/>
      <c r="AV789" s="241"/>
      <c r="AW789" s="241"/>
      <c r="AX789" s="241"/>
      <c r="AY789" s="241"/>
      <c r="AZ789" s="241"/>
      <c r="BA789" s="241"/>
      <c r="BB789" s="241"/>
      <c r="BC789" s="241"/>
      <c r="BD789" s="241"/>
      <c r="BE789" s="241"/>
      <c r="BF789" s="241"/>
      <c r="BG789" s="241"/>
    </row>
    <row r="790" spans="1:5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896</v>
      </c>
      <c r="V790" s="241"/>
      <c r="W790" s="241"/>
      <c r="X790" s="241"/>
      <c r="Y790" s="241"/>
      <c r="Z790" s="241"/>
      <c r="AA790" s="241"/>
      <c r="AB790" s="241"/>
      <c r="AC790" s="241" t="s">
        <v>311</v>
      </c>
      <c r="AD790" s="241"/>
      <c r="AE790" s="241"/>
      <c r="AF790" s="241"/>
      <c r="AG790" s="241"/>
      <c r="AH790" s="241"/>
      <c r="AI790" s="241"/>
      <c r="AJ790" s="241"/>
      <c r="AK790" s="241"/>
      <c r="AL790" s="241"/>
      <c r="AM790" s="241"/>
      <c r="AN790" s="241"/>
      <c r="AO790" s="241"/>
      <c r="AP790" s="244"/>
      <c r="AQ790" s="241"/>
      <c r="AR790" s="241"/>
      <c r="AS790" s="241"/>
      <c r="AT790" s="244"/>
      <c r="AU790" s="241"/>
      <c r="AV790" s="241"/>
      <c r="AW790" s="241"/>
      <c r="AX790" s="241"/>
      <c r="AY790" s="241"/>
      <c r="AZ790" s="241"/>
      <c r="BA790" s="241"/>
      <c r="BB790" s="241"/>
      <c r="BC790" s="241"/>
      <c r="BD790" s="241"/>
      <c r="BE790" s="241"/>
      <c r="BF790" s="241"/>
      <c r="BG790" s="241"/>
    </row>
    <row r="791" spans="1:5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897</v>
      </c>
      <c r="V791" s="241"/>
      <c r="W791" s="241"/>
      <c r="X791" s="241"/>
      <c r="Y791" s="241"/>
      <c r="Z791" s="241"/>
      <c r="AA791" s="241"/>
      <c r="AB791" s="241"/>
      <c r="AC791" s="241" t="s">
        <v>309</v>
      </c>
      <c r="AD791" s="241"/>
      <c r="AE791" s="241"/>
      <c r="AF791" s="241"/>
      <c r="AG791" s="241"/>
      <c r="AH791" s="241"/>
      <c r="AI791" s="241"/>
      <c r="AJ791" s="241"/>
      <c r="AK791" s="241"/>
      <c r="AL791" s="241"/>
      <c r="AM791" s="241"/>
      <c r="AN791" s="241"/>
      <c r="AO791" s="241"/>
      <c r="AP791" s="244"/>
      <c r="AQ791" s="241"/>
      <c r="AR791" s="241"/>
      <c r="AS791" s="241"/>
      <c r="AT791" s="244"/>
      <c r="AU791" s="241"/>
      <c r="AV791" s="241"/>
      <c r="AW791" s="241"/>
      <c r="AX791" s="241"/>
      <c r="AY791" s="241"/>
      <c r="AZ791" s="241"/>
      <c r="BA791" s="241"/>
      <c r="BB791" s="241"/>
      <c r="BC791" s="241"/>
      <c r="BD791" s="241"/>
      <c r="BE791" s="241"/>
      <c r="BF791" s="241"/>
      <c r="BG791" s="241"/>
    </row>
    <row r="792" spans="1:5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898</v>
      </c>
      <c r="V792" s="241"/>
      <c r="W792" s="241"/>
      <c r="X792" s="241"/>
      <c r="Y792" s="241"/>
      <c r="Z792" s="241"/>
      <c r="AA792" s="241"/>
      <c r="AB792" s="241"/>
      <c r="AC792" s="241" t="s">
        <v>313</v>
      </c>
      <c r="AD792" s="241"/>
      <c r="AE792" s="241"/>
      <c r="AF792" s="241"/>
      <c r="AG792" s="241"/>
      <c r="AH792" s="241"/>
      <c r="AI792" s="241"/>
      <c r="AJ792" s="241"/>
      <c r="AK792" s="241"/>
      <c r="AL792" s="241"/>
      <c r="AM792" s="241"/>
      <c r="AN792" s="241"/>
      <c r="AO792" s="241"/>
      <c r="AP792" s="244"/>
      <c r="AQ792" s="241"/>
      <c r="AR792" s="241"/>
      <c r="AS792" s="241"/>
      <c r="AT792" s="244"/>
      <c r="AU792" s="241"/>
      <c r="AV792" s="241"/>
      <c r="AW792" s="241"/>
      <c r="AX792" s="241"/>
      <c r="AY792" s="241"/>
      <c r="AZ792" s="241"/>
      <c r="BA792" s="241"/>
      <c r="BB792" s="241"/>
      <c r="BC792" s="241"/>
      <c r="BD792" s="241"/>
      <c r="BE792" s="241"/>
      <c r="BF792" s="241"/>
      <c r="BG792" s="241"/>
    </row>
    <row r="793" spans="1:5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899</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4"/>
      <c r="AQ793" s="241"/>
      <c r="AR793" s="241"/>
      <c r="AS793" s="241"/>
      <c r="AT793" s="244"/>
      <c r="AU793" s="241"/>
      <c r="AV793" s="241"/>
      <c r="AW793" s="241"/>
      <c r="AX793" s="241"/>
      <c r="AY793" s="241"/>
      <c r="AZ793" s="241"/>
      <c r="BA793" s="241"/>
      <c r="BB793" s="241"/>
      <c r="BC793" s="241"/>
      <c r="BD793" s="241"/>
      <c r="BE793" s="241"/>
      <c r="BF793" s="241"/>
      <c r="BG793" s="241"/>
    </row>
    <row r="794" spans="1:5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900</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4"/>
      <c r="AQ794" s="241"/>
      <c r="AR794" s="241"/>
      <c r="AS794" s="241"/>
      <c r="AT794" s="244"/>
      <c r="AU794" s="241"/>
      <c r="AV794" s="241"/>
      <c r="AW794" s="241"/>
      <c r="AX794" s="241"/>
      <c r="AY794" s="241"/>
      <c r="AZ794" s="241"/>
      <c r="BA794" s="241"/>
      <c r="BB794" s="241"/>
      <c r="BC794" s="241"/>
      <c r="BD794" s="241"/>
      <c r="BE794" s="241"/>
      <c r="BF794" s="241"/>
      <c r="BG794" s="241"/>
    </row>
    <row r="795" spans="1:5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901</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4"/>
      <c r="AQ795" s="241"/>
      <c r="AR795" s="241"/>
      <c r="AS795" s="241"/>
      <c r="AT795" s="244"/>
      <c r="AU795" s="241"/>
      <c r="AV795" s="241"/>
      <c r="AW795" s="241"/>
      <c r="AX795" s="241"/>
      <c r="AY795" s="241"/>
      <c r="AZ795" s="241"/>
      <c r="BA795" s="241"/>
      <c r="BB795" s="241"/>
      <c r="BC795" s="241"/>
      <c r="BD795" s="241"/>
      <c r="BE795" s="241"/>
      <c r="BF795" s="241"/>
      <c r="BG795" s="241"/>
    </row>
    <row r="796" spans="1:5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902</v>
      </c>
      <c r="V796" s="241"/>
      <c r="W796" s="241"/>
      <c r="X796" s="241"/>
      <c r="Y796" s="241"/>
      <c r="Z796" s="241"/>
      <c r="AA796" s="241"/>
      <c r="AB796" s="241"/>
      <c r="AC796" s="241" t="s">
        <v>386</v>
      </c>
      <c r="AD796" s="241"/>
      <c r="AE796" s="241"/>
      <c r="AF796" s="241"/>
      <c r="AG796" s="241"/>
      <c r="AH796" s="241"/>
      <c r="AI796" s="241"/>
      <c r="AJ796" s="241"/>
      <c r="AK796" s="241"/>
      <c r="AL796" s="241"/>
      <c r="AM796" s="241"/>
      <c r="AN796" s="241"/>
      <c r="AO796" s="241"/>
      <c r="AP796" s="244"/>
      <c r="AQ796" s="241"/>
      <c r="AR796" s="241"/>
      <c r="AS796" s="241"/>
      <c r="AT796" s="244"/>
      <c r="AU796" s="241"/>
      <c r="AV796" s="241"/>
      <c r="AW796" s="241"/>
      <c r="AX796" s="241"/>
      <c r="AY796" s="241"/>
      <c r="AZ796" s="241"/>
      <c r="BA796" s="241"/>
      <c r="BB796" s="241"/>
      <c r="BC796" s="241"/>
      <c r="BD796" s="241"/>
      <c r="BE796" s="241"/>
      <c r="BF796" s="241"/>
      <c r="BG796" s="241"/>
    </row>
    <row r="797" spans="1:5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903</v>
      </c>
      <c r="V797" s="241"/>
      <c r="W797" s="241"/>
      <c r="X797" s="241"/>
      <c r="Y797" s="241"/>
      <c r="Z797" s="241"/>
      <c r="AA797" s="241"/>
      <c r="AB797" s="241"/>
      <c r="AC797" s="241" t="s">
        <v>313</v>
      </c>
      <c r="AD797" s="241"/>
      <c r="AE797" s="241"/>
      <c r="AF797" s="241"/>
      <c r="AG797" s="241"/>
      <c r="AH797" s="241"/>
      <c r="AI797" s="241"/>
      <c r="AJ797" s="241"/>
      <c r="AK797" s="241"/>
      <c r="AL797" s="241"/>
      <c r="AM797" s="241"/>
      <c r="AN797" s="241"/>
      <c r="AO797" s="241"/>
      <c r="AP797" s="244"/>
      <c r="AQ797" s="241"/>
      <c r="AR797" s="241"/>
      <c r="AS797" s="241"/>
      <c r="AT797" s="244"/>
      <c r="AU797" s="241"/>
      <c r="AV797" s="241"/>
      <c r="AW797" s="241"/>
      <c r="AX797" s="241"/>
      <c r="AY797" s="241"/>
      <c r="AZ797" s="241"/>
      <c r="BA797" s="241"/>
      <c r="BB797" s="241"/>
      <c r="BC797" s="241"/>
      <c r="BD797" s="241"/>
      <c r="BE797" s="241"/>
      <c r="BF797" s="241"/>
      <c r="BG797" s="241"/>
    </row>
    <row r="798" spans="1:5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904</v>
      </c>
      <c r="V798" s="241"/>
      <c r="W798" s="241"/>
      <c r="X798" s="241"/>
      <c r="Y798" s="241"/>
      <c r="Z798" s="241"/>
      <c r="AA798" s="241"/>
      <c r="AB798" s="241"/>
      <c r="AC798" s="241" t="s">
        <v>311</v>
      </c>
      <c r="AD798" s="241"/>
      <c r="AE798" s="241"/>
      <c r="AF798" s="241"/>
      <c r="AG798" s="241"/>
      <c r="AH798" s="241"/>
      <c r="AI798" s="241"/>
      <c r="AJ798" s="241"/>
      <c r="AK798" s="241"/>
      <c r="AL798" s="241"/>
      <c r="AM798" s="241"/>
      <c r="AN798" s="241"/>
      <c r="AO798" s="241"/>
      <c r="AP798" s="244"/>
      <c r="AQ798" s="241"/>
      <c r="AR798" s="241"/>
      <c r="AS798" s="241"/>
      <c r="AT798" s="244"/>
      <c r="AU798" s="241"/>
      <c r="AV798" s="241"/>
      <c r="AW798" s="241"/>
      <c r="AX798" s="241"/>
      <c r="AY798" s="241"/>
      <c r="AZ798" s="241"/>
      <c r="BA798" s="241"/>
      <c r="BB798" s="241"/>
      <c r="BC798" s="241"/>
      <c r="BD798" s="241"/>
      <c r="BE798" s="241"/>
      <c r="BF798" s="241"/>
      <c r="BG798" s="241"/>
    </row>
    <row r="799" spans="1:5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905</v>
      </c>
      <c r="V799" s="241"/>
      <c r="W799" s="241"/>
      <c r="X799" s="241"/>
      <c r="Y799" s="241"/>
      <c r="Z799" s="241"/>
      <c r="AA799" s="241"/>
      <c r="AB799" s="241"/>
      <c r="AC799" s="241" t="s">
        <v>311</v>
      </c>
      <c r="AD799" s="241"/>
      <c r="AE799" s="241"/>
      <c r="AF799" s="241"/>
      <c r="AG799" s="241"/>
      <c r="AH799" s="241"/>
      <c r="AI799" s="241"/>
      <c r="AJ799" s="241"/>
      <c r="AK799" s="241"/>
      <c r="AL799" s="241"/>
      <c r="AM799" s="241"/>
      <c r="AN799" s="241"/>
      <c r="AO799" s="241"/>
      <c r="AP799" s="244"/>
      <c r="AQ799" s="241"/>
      <c r="AR799" s="241"/>
      <c r="AS799" s="241"/>
      <c r="AT799" s="244"/>
      <c r="AU799" s="241"/>
      <c r="AV799" s="241"/>
      <c r="AW799" s="241"/>
      <c r="AX799" s="241"/>
      <c r="AY799" s="241"/>
      <c r="AZ799" s="241"/>
      <c r="BA799" s="241"/>
      <c r="BB799" s="241"/>
      <c r="BC799" s="241"/>
      <c r="BD799" s="241"/>
      <c r="BE799" s="241"/>
      <c r="BF799" s="241"/>
      <c r="BG799" s="241"/>
    </row>
    <row r="800" spans="1:5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906</v>
      </c>
      <c r="V800" s="241"/>
      <c r="W800" s="241"/>
      <c r="X800" s="241"/>
      <c r="Y800" s="241"/>
      <c r="Z800" s="241"/>
      <c r="AA800" s="241"/>
      <c r="AB800" s="241"/>
      <c r="AC800" s="241" t="s">
        <v>309</v>
      </c>
      <c r="AD800" s="241"/>
      <c r="AE800" s="241"/>
      <c r="AF800" s="241"/>
      <c r="AG800" s="241"/>
      <c r="AH800" s="241"/>
      <c r="AI800" s="241"/>
      <c r="AJ800" s="241"/>
      <c r="AK800" s="241"/>
      <c r="AL800" s="241"/>
      <c r="AM800" s="241"/>
      <c r="AN800" s="241"/>
      <c r="AO800" s="241"/>
      <c r="AP800" s="244"/>
      <c r="AQ800" s="241"/>
      <c r="AR800" s="241"/>
      <c r="AS800" s="241"/>
      <c r="AT800" s="244"/>
      <c r="AU800" s="241"/>
      <c r="AV800" s="241"/>
      <c r="AW800" s="241"/>
      <c r="AX800" s="241"/>
      <c r="AY800" s="241"/>
      <c r="AZ800" s="241"/>
      <c r="BA800" s="241"/>
      <c r="BB800" s="241"/>
      <c r="BC800" s="241"/>
      <c r="BD800" s="241"/>
      <c r="BE800" s="241"/>
      <c r="BF800" s="241"/>
      <c r="BG800" s="241"/>
    </row>
    <row r="801" spans="1:5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907</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4"/>
      <c r="AQ801" s="241"/>
      <c r="AR801" s="241"/>
      <c r="AS801" s="241"/>
      <c r="AT801" s="244"/>
      <c r="AU801" s="241"/>
      <c r="AV801" s="241"/>
      <c r="AW801" s="241"/>
      <c r="AX801" s="241"/>
      <c r="AY801" s="241"/>
      <c r="AZ801" s="241"/>
      <c r="BA801" s="241"/>
      <c r="BB801" s="241"/>
      <c r="BC801" s="241"/>
      <c r="BD801" s="241"/>
      <c r="BE801" s="241"/>
      <c r="BF801" s="241"/>
      <c r="BG801" s="241"/>
    </row>
    <row r="802" spans="1:5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908</v>
      </c>
      <c r="V802" s="241"/>
      <c r="W802" s="241"/>
      <c r="X802" s="241"/>
      <c r="Y802" s="241"/>
      <c r="Z802" s="241"/>
      <c r="AA802" s="241"/>
      <c r="AB802" s="241"/>
      <c r="AC802" s="241" t="s">
        <v>325</v>
      </c>
      <c r="AD802" s="241"/>
      <c r="AE802" s="241"/>
      <c r="AF802" s="241"/>
      <c r="AG802" s="241"/>
      <c r="AH802" s="241"/>
      <c r="AI802" s="241"/>
      <c r="AJ802" s="241"/>
      <c r="AK802" s="241"/>
      <c r="AL802" s="241"/>
      <c r="AM802" s="241"/>
      <c r="AN802" s="241"/>
      <c r="AO802" s="241"/>
      <c r="AP802" s="244"/>
      <c r="AQ802" s="241"/>
      <c r="AR802" s="241"/>
      <c r="AS802" s="241"/>
      <c r="AT802" s="244"/>
      <c r="AU802" s="241"/>
      <c r="AV802" s="241"/>
      <c r="AW802" s="241"/>
      <c r="AX802" s="241"/>
      <c r="AY802" s="241"/>
      <c r="AZ802" s="241"/>
      <c r="BA802" s="241"/>
      <c r="BB802" s="241"/>
      <c r="BC802" s="241"/>
      <c r="BD802" s="241"/>
      <c r="BE802" s="241"/>
      <c r="BF802" s="241"/>
      <c r="BG802" s="241"/>
    </row>
    <row r="803" spans="1:5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909</v>
      </c>
      <c r="V803" s="241"/>
      <c r="W803" s="241"/>
      <c r="X803" s="241"/>
      <c r="Y803" s="241"/>
      <c r="Z803" s="241"/>
      <c r="AA803" s="241"/>
      <c r="AB803" s="241"/>
      <c r="AC803" s="241" t="s">
        <v>316</v>
      </c>
      <c r="AD803" s="241"/>
      <c r="AE803" s="241"/>
      <c r="AF803" s="241"/>
      <c r="AG803" s="241"/>
      <c r="AH803" s="241"/>
      <c r="AI803" s="241"/>
      <c r="AJ803" s="241"/>
      <c r="AK803" s="241"/>
      <c r="AL803" s="241"/>
      <c r="AM803" s="241"/>
      <c r="AN803" s="241"/>
      <c r="AO803" s="241"/>
      <c r="AP803" s="244"/>
      <c r="AQ803" s="241"/>
      <c r="AR803" s="241"/>
      <c r="AS803" s="241"/>
      <c r="AT803" s="244"/>
      <c r="AU803" s="241"/>
      <c r="AV803" s="241"/>
      <c r="AW803" s="241"/>
      <c r="AX803" s="241"/>
      <c r="AY803" s="241"/>
      <c r="AZ803" s="241"/>
      <c r="BA803" s="241"/>
      <c r="BB803" s="241"/>
      <c r="BC803" s="241"/>
      <c r="BD803" s="241"/>
      <c r="BE803" s="241"/>
      <c r="BF803" s="241"/>
      <c r="BG803" s="241"/>
    </row>
    <row r="804" spans="1:5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910</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4"/>
      <c r="AQ804" s="241"/>
      <c r="AR804" s="241"/>
      <c r="AS804" s="241"/>
      <c r="AT804" s="244"/>
      <c r="AU804" s="241"/>
      <c r="AV804" s="241"/>
      <c r="AW804" s="241"/>
      <c r="AX804" s="241"/>
      <c r="AY804" s="241"/>
      <c r="AZ804" s="241"/>
      <c r="BA804" s="241"/>
      <c r="BB804" s="241"/>
      <c r="BC804" s="241"/>
      <c r="BD804" s="241"/>
      <c r="BE804" s="241"/>
      <c r="BF804" s="241"/>
      <c r="BG804" s="241"/>
    </row>
    <row r="805" spans="1:5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911</v>
      </c>
      <c r="V805" s="241"/>
      <c r="W805" s="241"/>
      <c r="X805" s="241"/>
      <c r="Y805" s="241"/>
      <c r="Z805" s="241"/>
      <c r="AA805" s="241"/>
      <c r="AB805" s="241"/>
      <c r="AC805" s="241" t="s">
        <v>313</v>
      </c>
      <c r="AD805" s="241"/>
      <c r="AE805" s="241"/>
      <c r="AF805" s="241"/>
      <c r="AG805" s="241"/>
      <c r="AH805" s="241"/>
      <c r="AI805" s="241"/>
      <c r="AJ805" s="241"/>
      <c r="AK805" s="241"/>
      <c r="AL805" s="241"/>
      <c r="AM805" s="241"/>
      <c r="AN805" s="241"/>
      <c r="AO805" s="241"/>
      <c r="AP805" s="244"/>
      <c r="AQ805" s="241"/>
      <c r="AR805" s="241"/>
      <c r="AS805" s="241"/>
      <c r="AT805" s="244"/>
      <c r="AU805" s="241"/>
      <c r="AV805" s="241"/>
      <c r="AW805" s="241"/>
      <c r="AX805" s="241"/>
      <c r="AY805" s="241"/>
      <c r="AZ805" s="241"/>
      <c r="BA805" s="241"/>
      <c r="BB805" s="241"/>
      <c r="BC805" s="241"/>
      <c r="BD805" s="241"/>
      <c r="BE805" s="241"/>
      <c r="BF805" s="241"/>
      <c r="BG805" s="241"/>
    </row>
    <row r="806" spans="1:5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912</v>
      </c>
      <c r="V806" s="241"/>
      <c r="W806" s="241"/>
      <c r="X806" s="241"/>
      <c r="Y806" s="241"/>
      <c r="Z806" s="241"/>
      <c r="AA806" s="241"/>
      <c r="AB806" s="241"/>
      <c r="AC806" s="241" t="s">
        <v>386</v>
      </c>
      <c r="AD806" s="241"/>
      <c r="AE806" s="241"/>
      <c r="AF806" s="241"/>
      <c r="AG806" s="241"/>
      <c r="AH806" s="241"/>
      <c r="AI806" s="241"/>
      <c r="AJ806" s="241"/>
      <c r="AK806" s="241"/>
      <c r="AL806" s="241"/>
      <c r="AM806" s="241"/>
      <c r="AN806" s="241"/>
      <c r="AO806" s="241"/>
      <c r="AP806" s="244"/>
      <c r="AQ806" s="241"/>
      <c r="AR806" s="241"/>
      <c r="AS806" s="241"/>
      <c r="AT806" s="244"/>
      <c r="AU806" s="241"/>
      <c r="AV806" s="241"/>
      <c r="AW806" s="241"/>
      <c r="AX806" s="241"/>
      <c r="AY806" s="241"/>
      <c r="AZ806" s="241"/>
      <c r="BA806" s="241"/>
      <c r="BB806" s="241"/>
      <c r="BC806" s="241"/>
      <c r="BD806" s="241"/>
      <c r="BE806" s="241"/>
      <c r="BF806" s="241"/>
      <c r="BG806" s="241"/>
    </row>
    <row r="807" spans="1:5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913</v>
      </c>
      <c r="V807" s="241"/>
      <c r="W807" s="241"/>
      <c r="X807" s="241"/>
      <c r="Y807" s="241"/>
      <c r="Z807" s="241"/>
      <c r="AA807" s="241"/>
      <c r="AB807" s="241"/>
      <c r="AC807" s="241" t="s">
        <v>322</v>
      </c>
      <c r="AD807" s="241"/>
      <c r="AE807" s="241"/>
      <c r="AF807" s="241"/>
      <c r="AG807" s="241"/>
      <c r="AH807" s="241"/>
      <c r="AI807" s="241"/>
      <c r="AJ807" s="241"/>
      <c r="AK807" s="241"/>
      <c r="AL807" s="241"/>
      <c r="AM807" s="241"/>
      <c r="AN807" s="241"/>
      <c r="AO807" s="241"/>
      <c r="AP807" s="244"/>
      <c r="AQ807" s="241"/>
      <c r="AR807" s="241"/>
      <c r="AS807" s="241"/>
      <c r="AT807" s="244"/>
      <c r="AU807" s="241"/>
      <c r="AV807" s="241"/>
      <c r="AW807" s="241"/>
      <c r="AX807" s="241"/>
      <c r="AY807" s="241"/>
      <c r="AZ807" s="241"/>
      <c r="BA807" s="241"/>
      <c r="BB807" s="241"/>
      <c r="BC807" s="241"/>
      <c r="BD807" s="241"/>
      <c r="BE807" s="241"/>
      <c r="BF807" s="241"/>
      <c r="BG807" s="241"/>
    </row>
    <row r="808" spans="1:5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914</v>
      </c>
      <c r="V808" s="241"/>
      <c r="W808" s="241"/>
      <c r="X808" s="241"/>
      <c r="Y808" s="241"/>
      <c r="Z808" s="241"/>
      <c r="AA808" s="241"/>
      <c r="AB808" s="241"/>
      <c r="AC808" s="241" t="s">
        <v>386</v>
      </c>
      <c r="AD808" s="241"/>
      <c r="AE808" s="241"/>
      <c r="AF808" s="241"/>
      <c r="AG808" s="241"/>
      <c r="AH808" s="241"/>
      <c r="AI808" s="241"/>
      <c r="AJ808" s="241"/>
      <c r="AK808" s="241"/>
      <c r="AL808" s="241"/>
      <c r="AM808" s="241"/>
      <c r="AN808" s="241"/>
      <c r="AO808" s="241"/>
      <c r="AP808" s="244"/>
      <c r="AQ808" s="241"/>
      <c r="AR808" s="241"/>
      <c r="AS808" s="241"/>
      <c r="AT808" s="244"/>
      <c r="AU808" s="241"/>
      <c r="AV808" s="241"/>
      <c r="AW808" s="241"/>
      <c r="AX808" s="241"/>
      <c r="AY808" s="241"/>
      <c r="AZ808" s="241"/>
      <c r="BA808" s="241"/>
      <c r="BB808" s="241"/>
      <c r="BC808" s="241"/>
      <c r="BD808" s="241"/>
      <c r="BE808" s="241"/>
      <c r="BF808" s="241"/>
      <c r="BG808" s="241"/>
    </row>
    <row r="809" spans="1:5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915</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4"/>
      <c r="AQ809" s="241"/>
      <c r="AR809" s="241"/>
      <c r="AS809" s="241"/>
      <c r="AT809" s="244"/>
      <c r="AU809" s="241"/>
      <c r="AV809" s="241"/>
      <c r="AW809" s="241"/>
      <c r="AX809" s="241"/>
      <c r="AY809" s="241"/>
      <c r="AZ809" s="241"/>
      <c r="BA809" s="241"/>
      <c r="BB809" s="241"/>
      <c r="BC809" s="241"/>
      <c r="BD809" s="241"/>
      <c r="BE809" s="241"/>
      <c r="BF809" s="241"/>
      <c r="BG809" s="241"/>
    </row>
    <row r="810" spans="1:5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916</v>
      </c>
      <c r="V810" s="241"/>
      <c r="W810" s="241"/>
      <c r="X810" s="241"/>
      <c r="Y810" s="241"/>
      <c r="Z810" s="241"/>
      <c r="AA810" s="241"/>
      <c r="AB810" s="241"/>
      <c r="AC810" s="241" t="s">
        <v>316</v>
      </c>
      <c r="AD810" s="241"/>
      <c r="AE810" s="241"/>
      <c r="AF810" s="241"/>
      <c r="AG810" s="241"/>
      <c r="AH810" s="241"/>
      <c r="AI810" s="241"/>
      <c r="AJ810" s="241"/>
      <c r="AK810" s="241"/>
      <c r="AL810" s="241"/>
      <c r="AM810" s="241"/>
      <c r="AN810" s="241"/>
      <c r="AO810" s="241"/>
      <c r="AP810" s="244"/>
      <c r="AQ810" s="241"/>
      <c r="AR810" s="241"/>
      <c r="AS810" s="241"/>
      <c r="AT810" s="244"/>
      <c r="AU810" s="241"/>
      <c r="AV810" s="241"/>
      <c r="AW810" s="241"/>
      <c r="AX810" s="241"/>
      <c r="AY810" s="241"/>
      <c r="AZ810" s="241"/>
      <c r="BA810" s="241"/>
      <c r="BB810" s="241"/>
      <c r="BC810" s="241"/>
      <c r="BD810" s="241"/>
      <c r="BE810" s="241"/>
      <c r="BF810" s="241"/>
      <c r="BG810" s="241"/>
    </row>
    <row r="811" spans="1:5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917</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4"/>
      <c r="AQ811" s="241"/>
      <c r="AR811" s="241"/>
      <c r="AS811" s="241"/>
      <c r="AT811" s="244"/>
      <c r="AU811" s="241"/>
      <c r="AV811" s="241"/>
      <c r="AW811" s="241"/>
      <c r="AX811" s="241"/>
      <c r="AY811" s="241"/>
      <c r="AZ811" s="241"/>
      <c r="BA811" s="241"/>
      <c r="BB811" s="241"/>
      <c r="BC811" s="241"/>
      <c r="BD811" s="241"/>
      <c r="BE811" s="241"/>
      <c r="BF811" s="241"/>
      <c r="BG811" s="241"/>
    </row>
    <row r="812" spans="1:5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918</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4"/>
      <c r="AQ812" s="241"/>
      <c r="AR812" s="241"/>
      <c r="AS812" s="241"/>
      <c r="AT812" s="244"/>
      <c r="AU812" s="241"/>
      <c r="AV812" s="241"/>
      <c r="AW812" s="241"/>
      <c r="AX812" s="241"/>
      <c r="AY812" s="241"/>
      <c r="AZ812" s="241"/>
      <c r="BA812" s="241"/>
      <c r="BB812" s="241"/>
      <c r="BC812" s="241"/>
      <c r="BD812" s="241"/>
      <c r="BE812" s="241"/>
      <c r="BF812" s="241"/>
      <c r="BG812" s="241"/>
    </row>
    <row r="813" spans="1:5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919</v>
      </c>
      <c r="V813" s="241"/>
      <c r="W813" s="241"/>
      <c r="X813" s="241"/>
      <c r="Y813" s="241"/>
      <c r="Z813" s="241"/>
      <c r="AA813" s="241"/>
      <c r="AB813" s="241"/>
      <c r="AC813" s="241" t="s">
        <v>325</v>
      </c>
      <c r="AD813" s="241"/>
      <c r="AE813" s="241"/>
      <c r="AF813" s="241"/>
      <c r="AG813" s="241"/>
      <c r="AH813" s="241"/>
      <c r="AI813" s="241"/>
      <c r="AJ813" s="241"/>
      <c r="AK813" s="241"/>
      <c r="AL813" s="241"/>
      <c r="AM813" s="241"/>
      <c r="AN813" s="241"/>
      <c r="AO813" s="241"/>
      <c r="AP813" s="244"/>
      <c r="AQ813" s="241"/>
      <c r="AR813" s="241"/>
      <c r="AS813" s="241"/>
      <c r="AT813" s="244"/>
      <c r="AU813" s="241"/>
      <c r="AV813" s="241"/>
      <c r="AW813" s="241"/>
      <c r="AX813" s="241"/>
      <c r="AY813" s="241"/>
      <c r="AZ813" s="241"/>
      <c r="BA813" s="241"/>
      <c r="BB813" s="241"/>
      <c r="BC813" s="241"/>
      <c r="BD813" s="241"/>
      <c r="BE813" s="241"/>
      <c r="BF813" s="241"/>
      <c r="BG813" s="241"/>
    </row>
    <row r="814" spans="1:5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920</v>
      </c>
      <c r="V814" s="241"/>
      <c r="W814" s="241"/>
      <c r="X814" s="241"/>
      <c r="Y814" s="241"/>
      <c r="Z814" s="241"/>
      <c r="AA814" s="241"/>
      <c r="AB814" s="241"/>
      <c r="AC814" s="241" t="s">
        <v>309</v>
      </c>
      <c r="AD814" s="241"/>
      <c r="AE814" s="241"/>
      <c r="AF814" s="241"/>
      <c r="AG814" s="241"/>
      <c r="AH814" s="241"/>
      <c r="AI814" s="241"/>
      <c r="AJ814" s="241"/>
      <c r="AK814" s="241"/>
      <c r="AL814" s="241"/>
      <c r="AM814" s="241"/>
      <c r="AN814" s="241"/>
      <c r="AO814" s="241"/>
      <c r="AP814" s="244"/>
      <c r="AQ814" s="241"/>
      <c r="AR814" s="241"/>
      <c r="AS814" s="241"/>
      <c r="AT814" s="244"/>
      <c r="AU814" s="241"/>
      <c r="AV814" s="241"/>
      <c r="AW814" s="241"/>
      <c r="AX814" s="241"/>
      <c r="AY814" s="241"/>
      <c r="AZ814" s="241"/>
      <c r="BA814" s="241"/>
      <c r="BB814" s="241"/>
      <c r="BC814" s="241"/>
      <c r="BD814" s="241"/>
      <c r="BE814" s="241"/>
      <c r="BF814" s="241"/>
      <c r="BG814" s="241"/>
    </row>
    <row r="815" spans="1:5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921</v>
      </c>
      <c r="V815" s="241"/>
      <c r="W815" s="241"/>
      <c r="X815" s="241"/>
      <c r="Y815" s="241"/>
      <c r="Z815" s="241"/>
      <c r="AA815" s="241"/>
      <c r="AB815" s="241"/>
      <c r="AC815" s="241" t="s">
        <v>325</v>
      </c>
      <c r="AD815" s="241"/>
      <c r="AE815" s="241"/>
      <c r="AF815" s="241"/>
      <c r="AG815" s="241"/>
      <c r="AH815" s="241"/>
      <c r="AI815" s="241"/>
      <c r="AJ815" s="241"/>
      <c r="AK815" s="241"/>
      <c r="AL815" s="241"/>
      <c r="AM815" s="241"/>
      <c r="AN815" s="241"/>
      <c r="AO815" s="241"/>
      <c r="AP815" s="244"/>
      <c r="AQ815" s="241"/>
      <c r="AR815" s="241"/>
      <c r="AS815" s="241"/>
      <c r="AT815" s="244"/>
      <c r="AU815" s="241"/>
      <c r="AV815" s="241"/>
      <c r="AW815" s="241"/>
      <c r="AX815" s="241"/>
      <c r="AY815" s="241"/>
      <c r="AZ815" s="241"/>
      <c r="BA815" s="241"/>
      <c r="BB815" s="241"/>
      <c r="BC815" s="241"/>
      <c r="BD815" s="241"/>
      <c r="BE815" s="241"/>
      <c r="BF815" s="241"/>
      <c r="BG815" s="241"/>
    </row>
    <row r="816" spans="1:5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922</v>
      </c>
      <c r="V816" s="241"/>
      <c r="W816" s="241"/>
      <c r="X816" s="241"/>
      <c r="Y816" s="241"/>
      <c r="Z816" s="241"/>
      <c r="AA816" s="241"/>
      <c r="AB816" s="241"/>
      <c r="AC816" s="241" t="s">
        <v>309</v>
      </c>
      <c r="AD816" s="241"/>
      <c r="AE816" s="241"/>
      <c r="AF816" s="241"/>
      <c r="AG816" s="241"/>
      <c r="AH816" s="241"/>
      <c r="AI816" s="241"/>
      <c r="AJ816" s="241"/>
      <c r="AK816" s="241"/>
      <c r="AL816" s="241"/>
      <c r="AM816" s="241"/>
      <c r="AN816" s="241"/>
      <c r="AO816" s="241"/>
      <c r="AP816" s="244"/>
      <c r="AQ816" s="241"/>
      <c r="AR816" s="241"/>
      <c r="AS816" s="241"/>
      <c r="AT816" s="244"/>
      <c r="AU816" s="241"/>
      <c r="AV816" s="241"/>
      <c r="AW816" s="241"/>
      <c r="AX816" s="241"/>
      <c r="AY816" s="241"/>
      <c r="AZ816" s="241"/>
      <c r="BA816" s="241"/>
      <c r="BB816" s="241"/>
      <c r="BC816" s="241"/>
      <c r="BD816" s="241"/>
      <c r="BE816" s="241"/>
      <c r="BF816" s="241"/>
      <c r="BG816" s="241"/>
    </row>
    <row r="817" spans="1:5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923</v>
      </c>
      <c r="V817" s="241"/>
      <c r="W817" s="241"/>
      <c r="X817" s="241"/>
      <c r="Y817" s="241"/>
      <c r="Z817" s="241"/>
      <c r="AA817" s="241"/>
      <c r="AB817" s="241"/>
      <c r="AC817" s="241" t="s">
        <v>313</v>
      </c>
      <c r="AD817" s="241"/>
      <c r="AE817" s="241"/>
      <c r="AF817" s="241"/>
      <c r="AG817" s="241"/>
      <c r="AH817" s="241"/>
      <c r="AI817" s="241"/>
      <c r="AJ817" s="241"/>
      <c r="AK817" s="241"/>
      <c r="AL817" s="241"/>
      <c r="AM817" s="241"/>
      <c r="AN817" s="241"/>
      <c r="AO817" s="241"/>
      <c r="AP817" s="244"/>
      <c r="AQ817" s="241"/>
      <c r="AR817" s="241"/>
      <c r="AS817" s="241"/>
      <c r="AT817" s="244"/>
      <c r="AU817" s="241"/>
      <c r="AV817" s="241"/>
      <c r="AW817" s="241"/>
      <c r="AX817" s="241"/>
      <c r="AY817" s="241"/>
      <c r="AZ817" s="241"/>
      <c r="BA817" s="241"/>
      <c r="BB817" s="241"/>
      <c r="BC817" s="241"/>
      <c r="BD817" s="241"/>
      <c r="BE817" s="241"/>
      <c r="BF817" s="241"/>
      <c r="BG817" s="241"/>
    </row>
    <row r="818" spans="1:5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924</v>
      </c>
      <c r="V818" s="241"/>
      <c r="W818" s="241"/>
      <c r="X818" s="241"/>
      <c r="Y818" s="241"/>
      <c r="Z818" s="241"/>
      <c r="AA818" s="241"/>
      <c r="AB818" s="241"/>
      <c r="AC818" s="241" t="s">
        <v>350</v>
      </c>
      <c r="AD818" s="241"/>
      <c r="AE818" s="241"/>
      <c r="AF818" s="241"/>
      <c r="AG818" s="241"/>
      <c r="AH818" s="241"/>
      <c r="AI818" s="241"/>
      <c r="AJ818" s="241"/>
      <c r="AK818" s="241"/>
      <c r="AL818" s="241"/>
      <c r="AM818" s="241"/>
      <c r="AN818" s="241"/>
      <c r="AO818" s="241"/>
      <c r="AP818" s="244"/>
      <c r="AQ818" s="241"/>
      <c r="AR818" s="241"/>
      <c r="AS818" s="241"/>
      <c r="AT818" s="244"/>
      <c r="AU818" s="241"/>
      <c r="AV818" s="241"/>
      <c r="AW818" s="241"/>
      <c r="AX818" s="241"/>
      <c r="AY818" s="241"/>
      <c r="AZ818" s="241"/>
      <c r="BA818" s="241"/>
      <c r="BB818" s="241"/>
      <c r="BC818" s="241"/>
      <c r="BD818" s="241"/>
      <c r="BE818" s="241"/>
      <c r="BF818" s="241"/>
      <c r="BG818" s="241"/>
    </row>
    <row r="819" spans="1:5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925</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4"/>
      <c r="AQ819" s="241"/>
      <c r="AR819" s="241"/>
      <c r="AS819" s="241"/>
      <c r="AT819" s="244"/>
      <c r="AU819" s="241"/>
      <c r="AV819" s="241"/>
      <c r="AW819" s="241"/>
      <c r="AX819" s="241"/>
      <c r="AY819" s="241"/>
      <c r="AZ819" s="241"/>
      <c r="BA819" s="241"/>
      <c r="BB819" s="241"/>
      <c r="BC819" s="241"/>
      <c r="BD819" s="241"/>
      <c r="BE819" s="241"/>
      <c r="BF819" s="241"/>
      <c r="BG819" s="241"/>
    </row>
    <row r="820" spans="1:5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926</v>
      </c>
      <c r="V820" s="241"/>
      <c r="W820" s="241"/>
      <c r="X820" s="241"/>
      <c r="Y820" s="241"/>
      <c r="Z820" s="241"/>
      <c r="AA820" s="241"/>
      <c r="AB820" s="241"/>
      <c r="AC820" s="241" t="s">
        <v>309</v>
      </c>
      <c r="AD820" s="241"/>
      <c r="AE820" s="241"/>
      <c r="AF820" s="241"/>
      <c r="AG820" s="241"/>
      <c r="AH820" s="241"/>
      <c r="AI820" s="241"/>
      <c r="AJ820" s="241"/>
      <c r="AK820" s="241"/>
      <c r="AL820" s="241"/>
      <c r="AM820" s="241"/>
      <c r="AN820" s="241"/>
      <c r="AO820" s="241"/>
      <c r="AP820" s="244"/>
      <c r="AQ820" s="241"/>
      <c r="AR820" s="241"/>
      <c r="AS820" s="241"/>
      <c r="AT820" s="244"/>
      <c r="AU820" s="241"/>
      <c r="AV820" s="241"/>
      <c r="AW820" s="241"/>
      <c r="AX820" s="241"/>
      <c r="AY820" s="241"/>
      <c r="AZ820" s="241"/>
      <c r="BA820" s="241"/>
      <c r="BB820" s="241"/>
      <c r="BC820" s="241"/>
      <c r="BD820" s="241"/>
      <c r="BE820" s="241"/>
      <c r="BF820" s="241"/>
      <c r="BG820" s="241"/>
    </row>
    <row r="821" spans="1:5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927</v>
      </c>
      <c r="V821" s="241"/>
      <c r="W821" s="241"/>
      <c r="X821" s="241"/>
      <c r="Y821" s="241"/>
      <c r="Z821" s="241"/>
      <c r="AA821" s="241"/>
      <c r="AB821" s="241"/>
      <c r="AC821" s="241" t="s">
        <v>350</v>
      </c>
      <c r="AD821" s="241"/>
      <c r="AE821" s="241"/>
      <c r="AF821" s="241"/>
      <c r="AG821" s="241"/>
      <c r="AH821" s="241"/>
      <c r="AI821" s="241"/>
      <c r="AJ821" s="241"/>
      <c r="AK821" s="241"/>
      <c r="AL821" s="241"/>
      <c r="AM821" s="241"/>
      <c r="AN821" s="241"/>
      <c r="AO821" s="241"/>
      <c r="AP821" s="244"/>
      <c r="AQ821" s="241"/>
      <c r="AR821" s="241"/>
      <c r="AS821" s="241"/>
      <c r="AT821" s="244"/>
      <c r="AU821" s="241"/>
      <c r="AV821" s="241"/>
      <c r="AW821" s="241"/>
      <c r="AX821" s="241"/>
      <c r="AY821" s="241"/>
      <c r="AZ821" s="241"/>
      <c r="BA821" s="241"/>
      <c r="BB821" s="241"/>
      <c r="BC821" s="241"/>
      <c r="BD821" s="241"/>
      <c r="BE821" s="241"/>
      <c r="BF821" s="241"/>
      <c r="BG821" s="241"/>
    </row>
    <row r="822" spans="1:5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928</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4"/>
      <c r="AQ822" s="241"/>
      <c r="AR822" s="241"/>
      <c r="AS822" s="241"/>
      <c r="AT822" s="244"/>
      <c r="AU822" s="241"/>
      <c r="AV822" s="241"/>
      <c r="AW822" s="241"/>
      <c r="AX822" s="241"/>
      <c r="AY822" s="241"/>
      <c r="AZ822" s="241"/>
      <c r="BA822" s="241"/>
      <c r="BB822" s="241"/>
      <c r="BC822" s="241"/>
      <c r="BD822" s="241"/>
      <c r="BE822" s="241"/>
      <c r="BF822" s="241"/>
      <c r="BG822" s="241"/>
    </row>
    <row r="823" spans="1:5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929</v>
      </c>
      <c r="V823" s="241"/>
      <c r="W823" s="241"/>
      <c r="X823" s="241"/>
      <c r="Y823" s="241"/>
      <c r="Z823" s="241"/>
      <c r="AA823" s="241"/>
      <c r="AB823" s="241"/>
      <c r="AC823" s="241" t="s">
        <v>350</v>
      </c>
      <c r="AD823" s="241"/>
      <c r="AE823" s="241"/>
      <c r="AF823" s="241"/>
      <c r="AG823" s="241"/>
      <c r="AH823" s="241"/>
      <c r="AI823" s="241"/>
      <c r="AJ823" s="241"/>
      <c r="AK823" s="241"/>
      <c r="AL823" s="241"/>
      <c r="AM823" s="241"/>
      <c r="AN823" s="241"/>
      <c r="AO823" s="241"/>
      <c r="AP823" s="244"/>
      <c r="AQ823" s="241"/>
      <c r="AR823" s="241"/>
      <c r="AS823" s="241"/>
      <c r="AT823" s="244"/>
      <c r="AU823" s="241"/>
      <c r="AV823" s="241"/>
      <c r="AW823" s="241"/>
      <c r="AX823" s="241"/>
      <c r="AY823" s="241"/>
      <c r="AZ823" s="241"/>
      <c r="BA823" s="241"/>
      <c r="BB823" s="241"/>
      <c r="BC823" s="241"/>
      <c r="BD823" s="241"/>
      <c r="BE823" s="241"/>
      <c r="BF823" s="241"/>
      <c r="BG823" s="241"/>
    </row>
    <row r="824" spans="1:5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930</v>
      </c>
      <c r="V824" s="241"/>
      <c r="W824" s="241"/>
      <c r="X824" s="241"/>
      <c r="Y824" s="241"/>
      <c r="Z824" s="241"/>
      <c r="AA824" s="241"/>
      <c r="AB824" s="241"/>
      <c r="AC824" s="241" t="s">
        <v>350</v>
      </c>
      <c r="AD824" s="241"/>
      <c r="AE824" s="241"/>
      <c r="AF824" s="241"/>
      <c r="AG824" s="241"/>
      <c r="AH824" s="241"/>
      <c r="AI824" s="241"/>
      <c r="AJ824" s="241"/>
      <c r="AK824" s="241"/>
      <c r="AL824" s="241"/>
      <c r="AM824" s="241"/>
      <c r="AN824" s="241"/>
      <c r="AO824" s="241"/>
      <c r="AP824" s="244"/>
      <c r="AQ824" s="241"/>
      <c r="AR824" s="241"/>
      <c r="AS824" s="241"/>
      <c r="AT824" s="244"/>
      <c r="AU824" s="241"/>
      <c r="AV824" s="241"/>
      <c r="AW824" s="241"/>
      <c r="AX824" s="241"/>
      <c r="AY824" s="241"/>
      <c r="AZ824" s="241"/>
      <c r="BA824" s="241"/>
      <c r="BB824" s="241"/>
      <c r="BC824" s="241"/>
      <c r="BD824" s="241"/>
      <c r="BE824" s="241"/>
      <c r="BF824" s="241"/>
      <c r="BG824" s="241"/>
    </row>
    <row r="825" spans="1:5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931</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4"/>
      <c r="AQ825" s="241"/>
      <c r="AR825" s="241"/>
      <c r="AS825" s="241"/>
      <c r="AT825" s="244"/>
      <c r="AU825" s="241"/>
      <c r="AV825" s="241"/>
      <c r="AW825" s="241"/>
      <c r="AX825" s="241"/>
      <c r="AY825" s="241"/>
      <c r="AZ825" s="241"/>
      <c r="BA825" s="241"/>
      <c r="BB825" s="241"/>
      <c r="BC825" s="241"/>
      <c r="BD825" s="241"/>
      <c r="BE825" s="241"/>
      <c r="BF825" s="241"/>
      <c r="BG825" s="241"/>
    </row>
    <row r="826" spans="1:5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932</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4"/>
      <c r="AQ826" s="241"/>
      <c r="AR826" s="241"/>
      <c r="AS826" s="241"/>
      <c r="AT826" s="244"/>
      <c r="AU826" s="241"/>
      <c r="AV826" s="241"/>
      <c r="AW826" s="241"/>
      <c r="AX826" s="241"/>
      <c r="AY826" s="241"/>
      <c r="AZ826" s="241"/>
      <c r="BA826" s="241"/>
      <c r="BB826" s="241"/>
      <c r="BC826" s="241"/>
      <c r="BD826" s="241"/>
      <c r="BE826" s="241"/>
      <c r="BF826" s="241"/>
      <c r="BG826" s="241"/>
    </row>
    <row r="827" spans="1:5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933</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4"/>
      <c r="AQ827" s="241"/>
      <c r="AR827" s="241"/>
      <c r="AS827" s="241"/>
      <c r="AT827" s="244"/>
      <c r="AU827" s="241"/>
      <c r="AV827" s="241"/>
      <c r="AW827" s="241"/>
      <c r="AX827" s="241"/>
      <c r="AY827" s="241"/>
      <c r="AZ827" s="241"/>
      <c r="BA827" s="241"/>
      <c r="BB827" s="241"/>
      <c r="BC827" s="241"/>
      <c r="BD827" s="241"/>
      <c r="BE827" s="241"/>
      <c r="BF827" s="241"/>
      <c r="BG827" s="241"/>
    </row>
    <row r="828" spans="1:5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934</v>
      </c>
      <c r="V828" s="241"/>
      <c r="W828" s="241"/>
      <c r="X828" s="241"/>
      <c r="Y828" s="241"/>
      <c r="Z828" s="241"/>
      <c r="AA828" s="241"/>
      <c r="AB828" s="241"/>
      <c r="AC828" s="241" t="s">
        <v>325</v>
      </c>
      <c r="AD828" s="241"/>
      <c r="AE828" s="241"/>
      <c r="AF828" s="241"/>
      <c r="AG828" s="241"/>
      <c r="AH828" s="241"/>
      <c r="AI828" s="241"/>
      <c r="AJ828" s="241"/>
      <c r="AK828" s="241"/>
      <c r="AL828" s="241"/>
      <c r="AM828" s="241"/>
      <c r="AN828" s="241"/>
      <c r="AO828" s="241"/>
      <c r="AP828" s="244"/>
      <c r="AQ828" s="241"/>
      <c r="AR828" s="241"/>
      <c r="AS828" s="241"/>
      <c r="AT828" s="244"/>
      <c r="AU828" s="241"/>
      <c r="AV828" s="241"/>
      <c r="AW828" s="241"/>
      <c r="AX828" s="241"/>
      <c r="AY828" s="241"/>
      <c r="AZ828" s="241"/>
      <c r="BA828" s="241"/>
      <c r="BB828" s="241"/>
      <c r="BC828" s="241"/>
      <c r="BD828" s="241"/>
      <c r="BE828" s="241"/>
      <c r="BF828" s="241"/>
      <c r="BG828" s="241"/>
    </row>
    <row r="829" spans="1:59"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935</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4"/>
      <c r="AQ829" s="241"/>
      <c r="AR829" s="241"/>
      <c r="AS829" s="241"/>
      <c r="AT829" s="244"/>
      <c r="AU829" s="241"/>
      <c r="AV829" s="241"/>
      <c r="AW829" s="241"/>
      <c r="AX829" s="241"/>
      <c r="AY829" s="241"/>
      <c r="AZ829" s="241"/>
      <c r="BA829" s="241"/>
      <c r="BB829" s="241"/>
      <c r="BC829" s="241"/>
      <c r="BD829" s="241"/>
      <c r="BE829" s="241"/>
      <c r="BF829" s="241"/>
      <c r="BG829" s="241"/>
    </row>
    <row r="830" spans="1:59"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936</v>
      </c>
      <c r="V830" s="241"/>
      <c r="W830" s="241"/>
      <c r="X830" s="241"/>
      <c r="Y830" s="241"/>
      <c r="Z830" s="241"/>
      <c r="AA830" s="241"/>
      <c r="AB830" s="241"/>
      <c r="AC830" s="241" t="s">
        <v>313</v>
      </c>
      <c r="AD830" s="241"/>
      <c r="AE830" s="241"/>
      <c r="AF830" s="241"/>
      <c r="AG830" s="241"/>
      <c r="AH830" s="241"/>
      <c r="AI830" s="241"/>
      <c r="AJ830" s="241"/>
      <c r="AK830" s="241"/>
      <c r="AL830" s="241"/>
      <c r="AM830" s="241"/>
      <c r="AN830" s="241"/>
      <c r="AO830" s="241"/>
      <c r="AP830" s="244"/>
      <c r="AQ830" s="241"/>
      <c r="AR830" s="241"/>
      <c r="AS830" s="241"/>
      <c r="AT830" s="244"/>
      <c r="AU830" s="241"/>
      <c r="AV830" s="241"/>
      <c r="AW830" s="241"/>
      <c r="AX830" s="241"/>
      <c r="AY830" s="241"/>
      <c r="AZ830" s="241"/>
      <c r="BA830" s="241"/>
      <c r="BB830" s="241"/>
      <c r="BC830" s="241"/>
      <c r="BD830" s="241"/>
      <c r="BE830" s="241"/>
      <c r="BF830" s="241"/>
      <c r="BG830" s="241"/>
    </row>
    <row r="831" spans="1:59"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937</v>
      </c>
      <c r="V831" s="241"/>
      <c r="W831" s="241"/>
      <c r="X831" s="241"/>
      <c r="Y831" s="241"/>
      <c r="Z831" s="241"/>
      <c r="AA831" s="241"/>
      <c r="AB831" s="241"/>
      <c r="AC831" s="241" t="s">
        <v>366</v>
      </c>
      <c r="AD831" s="241"/>
      <c r="AE831" s="241"/>
      <c r="AF831" s="241"/>
      <c r="AG831" s="241"/>
      <c r="AH831" s="241"/>
      <c r="AI831" s="241"/>
      <c r="AJ831" s="241"/>
      <c r="AK831" s="241"/>
      <c r="AL831" s="241"/>
      <c r="AM831" s="241"/>
      <c r="AN831" s="241"/>
      <c r="AO831" s="241"/>
      <c r="AP831" s="244"/>
      <c r="AQ831" s="241"/>
      <c r="AR831" s="241"/>
      <c r="AS831" s="241"/>
      <c r="AT831" s="244"/>
      <c r="AU831" s="241"/>
      <c r="AV831" s="241"/>
      <c r="AW831" s="241"/>
      <c r="AX831" s="241"/>
      <c r="AY831" s="241"/>
      <c r="AZ831" s="241"/>
      <c r="BA831" s="241"/>
      <c r="BB831" s="241"/>
      <c r="BC831" s="241"/>
      <c r="BD831" s="241"/>
      <c r="BE831" s="241"/>
      <c r="BF831" s="241"/>
      <c r="BG831" s="241"/>
    </row>
    <row r="832" spans="1:59" s="240" customFormat="1" ht="15" customHeight="1" x14ac:dyDescent="0.25">
      <c r="B832" s="241"/>
      <c r="C832" s="241"/>
      <c r="D832" s="241"/>
      <c r="E832" s="241"/>
      <c r="F832" s="241"/>
      <c r="G832" s="241"/>
      <c r="H832" s="241"/>
      <c r="I832" s="241"/>
      <c r="J832" s="241"/>
      <c r="K832" s="241"/>
      <c r="L832" s="241"/>
      <c r="M832" s="241"/>
      <c r="N832" s="241"/>
      <c r="O832" s="241"/>
      <c r="P832" s="241"/>
      <c r="Q832" s="241"/>
      <c r="R832" s="241"/>
      <c r="S832" s="241"/>
      <c r="T832" s="241"/>
      <c r="U832" s="241" t="s">
        <v>938</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row>
    <row r="833" spans="2:59" s="240" customFormat="1" ht="15" customHeight="1" x14ac:dyDescent="0.25">
      <c r="B833" s="241"/>
      <c r="C833" s="241"/>
      <c r="D833" s="241"/>
      <c r="E833" s="241"/>
      <c r="F833" s="241"/>
      <c r="G833" s="241"/>
      <c r="H833" s="241"/>
      <c r="I833" s="241"/>
      <c r="J833" s="241"/>
      <c r="K833" s="241"/>
      <c r="L833" s="241"/>
      <c r="M833" s="241"/>
      <c r="N833" s="241"/>
      <c r="O833" s="241"/>
      <c r="P833" s="241"/>
      <c r="Q833" s="241"/>
      <c r="R833" s="241"/>
      <c r="S833" s="241"/>
      <c r="T833" s="241"/>
      <c r="U833" s="241" t="s">
        <v>286</v>
      </c>
      <c r="V833" s="241"/>
      <c r="W833" s="241"/>
      <c r="X833" s="241"/>
      <c r="Y833" s="241"/>
      <c r="Z833" s="241"/>
      <c r="AA833" s="241"/>
      <c r="AB833" s="241"/>
      <c r="AC833" s="241" t="s">
        <v>350</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row>
    <row r="834" spans="2:59" s="240" customFormat="1" ht="15" customHeight="1" x14ac:dyDescent="0.25">
      <c r="B834" s="241"/>
      <c r="C834" s="241"/>
      <c r="D834" s="241"/>
      <c r="E834" s="241"/>
      <c r="F834" s="241"/>
      <c r="G834" s="241"/>
      <c r="H834" s="241"/>
      <c r="I834" s="241"/>
      <c r="J834" s="241"/>
      <c r="K834" s="241"/>
      <c r="L834" s="241"/>
      <c r="M834" s="241"/>
      <c r="N834" s="241"/>
      <c r="O834" s="241"/>
      <c r="P834" s="241"/>
      <c r="Q834" s="241"/>
      <c r="R834" s="241"/>
      <c r="S834" s="241"/>
      <c r="T834" s="241"/>
      <c r="U834" s="241" t="s">
        <v>939</v>
      </c>
      <c r="V834" s="241"/>
      <c r="W834" s="241"/>
      <c r="X834" s="241"/>
      <c r="Y834" s="241"/>
      <c r="Z834" s="241"/>
      <c r="AA834" s="241"/>
      <c r="AB834" s="241"/>
      <c r="AC834" s="241" t="s">
        <v>325</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row>
    <row r="835" spans="2:59" s="240" customFormat="1" ht="15" customHeight="1" x14ac:dyDescent="0.25">
      <c r="B835" s="241"/>
      <c r="C835" s="241"/>
      <c r="D835" s="241"/>
      <c r="E835" s="241"/>
      <c r="F835" s="241"/>
      <c r="G835" s="241"/>
      <c r="H835" s="241"/>
      <c r="I835" s="241"/>
      <c r="J835" s="241"/>
      <c r="K835" s="241"/>
      <c r="L835" s="241"/>
      <c r="M835" s="241"/>
      <c r="N835" s="241"/>
      <c r="O835" s="241"/>
      <c r="P835" s="241"/>
      <c r="Q835" s="241"/>
      <c r="R835" s="241"/>
      <c r="S835" s="241"/>
      <c r="T835" s="241"/>
      <c r="U835" s="241" t="s">
        <v>940</v>
      </c>
      <c r="V835" s="241"/>
      <c r="W835" s="241"/>
      <c r="X835" s="241"/>
      <c r="Y835" s="241"/>
      <c r="Z835" s="241"/>
      <c r="AA835" s="241"/>
      <c r="AB835" s="241"/>
      <c r="AC835" s="241" t="s">
        <v>350</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row>
    <row r="836" spans="2:59" s="240" customFormat="1" ht="15" customHeight="1" x14ac:dyDescent="0.25">
      <c r="B836" s="241"/>
      <c r="C836" s="241"/>
      <c r="D836" s="241"/>
      <c r="E836" s="241"/>
      <c r="F836" s="241"/>
      <c r="G836" s="241"/>
      <c r="H836" s="241"/>
      <c r="I836" s="241"/>
      <c r="J836" s="241"/>
      <c r="K836" s="241"/>
      <c r="L836" s="241"/>
      <c r="M836" s="241"/>
      <c r="N836" s="241"/>
      <c r="O836" s="241"/>
      <c r="P836" s="241"/>
      <c r="Q836" s="241"/>
      <c r="R836" s="241"/>
      <c r="S836" s="241"/>
      <c r="T836" s="241"/>
      <c r="U836" s="241" t="s">
        <v>941</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row>
    <row r="837" spans="2:59" s="240" customFormat="1" ht="15" customHeight="1" x14ac:dyDescent="0.25">
      <c r="B837" s="241"/>
      <c r="C837" s="241"/>
      <c r="D837" s="241"/>
      <c r="E837" s="241"/>
      <c r="F837" s="241"/>
      <c r="G837" s="241"/>
      <c r="H837" s="241"/>
      <c r="I837" s="241"/>
      <c r="J837" s="241"/>
      <c r="K837" s="241"/>
      <c r="L837" s="241"/>
      <c r="M837" s="241"/>
      <c r="N837" s="241"/>
      <c r="O837" s="241"/>
      <c r="P837" s="241"/>
      <c r="Q837" s="241"/>
      <c r="R837" s="241"/>
      <c r="S837" s="241"/>
      <c r="T837" s="241"/>
      <c r="U837" s="241" t="s">
        <v>942</v>
      </c>
      <c r="V837" s="241"/>
      <c r="W837" s="241"/>
      <c r="X837" s="241"/>
      <c r="Y837" s="241"/>
      <c r="Z837" s="241"/>
      <c r="AA837" s="241"/>
      <c r="AB837" s="241"/>
      <c r="AC837" s="241" t="s">
        <v>322</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row>
    <row r="838" spans="2:59" s="240" customFormat="1" ht="15" customHeight="1" x14ac:dyDescent="0.25">
      <c r="B838" s="241"/>
      <c r="C838" s="241"/>
      <c r="D838" s="241"/>
      <c r="E838" s="241"/>
      <c r="F838" s="241"/>
      <c r="G838" s="241"/>
      <c r="H838" s="241"/>
      <c r="I838" s="241"/>
      <c r="J838" s="241"/>
      <c r="K838" s="241"/>
      <c r="L838" s="241"/>
      <c r="M838" s="241"/>
      <c r="N838" s="241"/>
      <c r="O838" s="241"/>
      <c r="P838" s="241"/>
      <c r="Q838" s="241"/>
      <c r="R838" s="241"/>
      <c r="S838" s="241"/>
      <c r="T838" s="241"/>
      <c r="U838" s="241" t="s">
        <v>943</v>
      </c>
      <c r="V838" s="241"/>
      <c r="W838" s="241"/>
      <c r="X838" s="241"/>
      <c r="Y838" s="241"/>
      <c r="Z838" s="241"/>
      <c r="AA838" s="241"/>
      <c r="AB838" s="241"/>
      <c r="AC838" s="241" t="s">
        <v>313</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row>
    <row r="839" spans="2:59" s="240" customFormat="1" ht="15" customHeight="1" x14ac:dyDescent="0.25">
      <c r="B839" s="241"/>
      <c r="C839" s="241"/>
      <c r="D839" s="241"/>
      <c r="E839" s="241"/>
      <c r="F839" s="241"/>
      <c r="G839" s="241"/>
      <c r="H839" s="241"/>
      <c r="I839" s="241"/>
      <c r="J839" s="241"/>
      <c r="K839" s="241"/>
      <c r="L839" s="241"/>
      <c r="M839" s="241"/>
      <c r="N839" s="241"/>
      <c r="O839" s="241"/>
      <c r="P839" s="241"/>
      <c r="Q839" s="241"/>
      <c r="R839" s="241"/>
      <c r="S839" s="241"/>
      <c r="T839" s="241"/>
      <c r="U839" s="241" t="s">
        <v>944</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row>
    <row r="840" spans="2:59" s="240" customFormat="1" ht="15" customHeight="1" x14ac:dyDescent="0.25">
      <c r="B840" s="241"/>
      <c r="C840" s="241"/>
      <c r="D840" s="241"/>
      <c r="E840" s="241"/>
      <c r="F840" s="241"/>
      <c r="G840" s="241"/>
      <c r="H840" s="241"/>
      <c r="I840" s="241"/>
      <c r="J840" s="241"/>
      <c r="K840" s="241"/>
      <c r="L840" s="241"/>
      <c r="M840" s="241"/>
      <c r="N840" s="241"/>
      <c r="O840" s="241"/>
      <c r="P840" s="241"/>
      <c r="Q840" s="241"/>
      <c r="R840" s="241"/>
      <c r="S840" s="241"/>
      <c r="T840" s="241"/>
      <c r="U840" s="241" t="s">
        <v>945</v>
      </c>
      <c r="V840" s="241"/>
      <c r="W840" s="241"/>
      <c r="X840" s="241"/>
      <c r="Y840" s="241"/>
      <c r="Z840" s="241"/>
      <c r="AA840" s="241"/>
      <c r="AB840" s="241"/>
      <c r="AC840" s="241" t="s">
        <v>350</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row>
    <row r="841" spans="2:59" s="240" customFormat="1" ht="15" customHeight="1" x14ac:dyDescent="0.25">
      <c r="B841" s="241"/>
      <c r="C841" s="241"/>
      <c r="D841" s="241"/>
      <c r="E841" s="241"/>
      <c r="F841" s="241"/>
      <c r="G841" s="241"/>
      <c r="H841" s="241"/>
      <c r="I841" s="241"/>
      <c r="J841" s="241"/>
      <c r="K841" s="241"/>
      <c r="L841" s="241"/>
      <c r="M841" s="241"/>
      <c r="N841" s="241"/>
      <c r="O841" s="241"/>
      <c r="P841" s="241"/>
      <c r="Q841" s="241"/>
      <c r="R841" s="241"/>
      <c r="S841" s="241"/>
      <c r="T841" s="241"/>
      <c r="U841" s="241" t="s">
        <v>946</v>
      </c>
      <c r="V841" s="241"/>
      <c r="W841" s="241"/>
      <c r="X841" s="241"/>
      <c r="Y841" s="241"/>
      <c r="Z841" s="241"/>
      <c r="AA841" s="241"/>
      <c r="AB841" s="241"/>
      <c r="AC841" s="241" t="s">
        <v>313</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row>
    <row r="842" spans="2:59" s="240" customFormat="1" ht="15" customHeight="1" x14ac:dyDescent="0.25">
      <c r="B842" s="241"/>
      <c r="C842" s="241"/>
      <c r="D842" s="241"/>
      <c r="E842" s="241"/>
      <c r="F842" s="241"/>
      <c r="G842" s="241"/>
      <c r="H842" s="241"/>
      <c r="I842" s="241"/>
      <c r="J842" s="241"/>
      <c r="K842" s="241"/>
      <c r="L842" s="241"/>
      <c r="M842" s="241"/>
      <c r="N842" s="241"/>
      <c r="O842" s="241"/>
      <c r="P842" s="241"/>
      <c r="Q842" s="241"/>
      <c r="R842" s="241"/>
      <c r="S842" s="241"/>
      <c r="T842" s="241"/>
      <c r="U842" s="241" t="s">
        <v>947</v>
      </c>
      <c r="V842" s="241"/>
      <c r="W842" s="241"/>
      <c r="X842" s="241"/>
      <c r="Y842" s="241"/>
      <c r="Z842" s="241"/>
      <c r="AA842" s="241"/>
      <c r="AB842" s="241"/>
      <c r="AC842" s="241" t="s">
        <v>309</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row>
    <row r="843" spans="2:59" s="240" customFormat="1" ht="15" customHeight="1" x14ac:dyDescent="0.25">
      <c r="B843" s="241"/>
      <c r="C843" s="241"/>
      <c r="D843" s="241"/>
      <c r="E843" s="241"/>
      <c r="F843" s="241"/>
      <c r="G843" s="241"/>
      <c r="H843" s="241"/>
      <c r="I843" s="241"/>
      <c r="J843" s="241"/>
      <c r="K843" s="241"/>
      <c r="L843" s="241"/>
      <c r="M843" s="241"/>
      <c r="N843" s="241"/>
      <c r="O843" s="241"/>
      <c r="P843" s="241"/>
      <c r="Q843" s="241"/>
      <c r="R843" s="241"/>
      <c r="S843" s="241"/>
      <c r="T843" s="241"/>
      <c r="U843" s="241" t="s">
        <v>948</v>
      </c>
      <c r="V843" s="241"/>
      <c r="W843" s="241"/>
      <c r="X843" s="241"/>
      <c r="Y843" s="241"/>
      <c r="Z843" s="241"/>
      <c r="AA843" s="241"/>
      <c r="AB843" s="241"/>
      <c r="AC843" s="241" t="s">
        <v>386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row>
    <row r="844" spans="2:59" s="240" customFormat="1" ht="15" customHeight="1" x14ac:dyDescent="0.25">
      <c r="B844" s="241"/>
      <c r="C844" s="241"/>
      <c r="D844" s="241"/>
      <c r="E844" s="241"/>
      <c r="F844" s="241"/>
      <c r="G844" s="241"/>
      <c r="H844" s="241"/>
      <c r="I844" s="241"/>
      <c r="J844" s="241"/>
      <c r="K844" s="241"/>
      <c r="L844" s="241"/>
      <c r="M844" s="241"/>
      <c r="N844" s="241"/>
      <c r="O844" s="241"/>
      <c r="P844" s="241"/>
      <c r="Q844" s="241"/>
      <c r="R844" s="241"/>
      <c r="S844" s="241"/>
      <c r="T844" s="241"/>
      <c r="U844" s="241" t="s">
        <v>949</v>
      </c>
      <c r="V844" s="241"/>
      <c r="W844" s="241"/>
      <c r="X844" s="241"/>
      <c r="Y844" s="241"/>
      <c r="Z844" s="241"/>
      <c r="AA844" s="241"/>
      <c r="AB844" s="241"/>
      <c r="AC844" s="241" t="s">
        <v>316</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row>
    <row r="845" spans="2:59" s="240" customFormat="1" ht="15" customHeight="1" x14ac:dyDescent="0.25">
      <c r="B845" s="241"/>
      <c r="C845" s="241"/>
      <c r="D845" s="241"/>
      <c r="E845" s="241"/>
      <c r="F845" s="241"/>
      <c r="G845" s="241"/>
      <c r="H845" s="241"/>
      <c r="I845" s="241"/>
      <c r="J845" s="241"/>
      <c r="K845" s="241"/>
      <c r="L845" s="241"/>
      <c r="M845" s="241"/>
      <c r="N845" s="241"/>
      <c r="O845" s="241"/>
      <c r="P845" s="241"/>
      <c r="Q845" s="241"/>
      <c r="R845" s="241"/>
      <c r="S845" s="241"/>
      <c r="T845" s="241"/>
      <c r="U845" s="241" t="s">
        <v>950</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row>
    <row r="846" spans="2:59" s="240" customFormat="1" ht="15" customHeight="1" x14ac:dyDescent="0.25">
      <c r="B846" s="241"/>
      <c r="C846" s="241"/>
      <c r="D846" s="241"/>
      <c r="E846" s="241"/>
      <c r="F846" s="241"/>
      <c r="G846" s="241"/>
      <c r="H846" s="241"/>
      <c r="I846" s="241"/>
      <c r="J846" s="241"/>
      <c r="K846" s="241"/>
      <c r="L846" s="241"/>
      <c r="M846" s="241"/>
      <c r="N846" s="241"/>
      <c r="O846" s="241"/>
      <c r="P846" s="241"/>
      <c r="Q846" s="241"/>
      <c r="R846" s="241"/>
      <c r="S846" s="241"/>
      <c r="T846" s="241"/>
      <c r="U846" s="241" t="s">
        <v>951</v>
      </c>
      <c r="V846" s="241"/>
      <c r="W846" s="241"/>
      <c r="X846" s="241"/>
      <c r="Y846" s="241"/>
      <c r="Z846" s="241"/>
      <c r="AA846" s="241"/>
      <c r="AB846" s="241"/>
      <c r="AC846" s="241" t="s">
        <v>313</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row>
    <row r="847" spans="2:59" s="240" customFormat="1" ht="15" customHeight="1" x14ac:dyDescent="0.25">
      <c r="B847" s="241"/>
      <c r="C847" s="241"/>
      <c r="D847" s="241"/>
      <c r="E847" s="241"/>
      <c r="F847" s="241"/>
      <c r="G847" s="241"/>
      <c r="H847" s="241"/>
      <c r="I847" s="241"/>
      <c r="J847" s="241"/>
      <c r="K847" s="241"/>
      <c r="L847" s="241"/>
      <c r="M847" s="241"/>
      <c r="N847" s="241"/>
      <c r="O847" s="241"/>
      <c r="P847" s="241"/>
      <c r="Q847" s="241"/>
      <c r="R847" s="241"/>
      <c r="S847" s="241"/>
      <c r="T847" s="241"/>
      <c r="U847" s="241" t="s">
        <v>952</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row>
    <row r="848" spans="2:59" s="240" customFormat="1" ht="15" customHeight="1" x14ac:dyDescent="0.25">
      <c r="B848" s="241"/>
      <c r="C848" s="241"/>
      <c r="D848" s="241"/>
      <c r="E848" s="241"/>
      <c r="F848" s="241"/>
      <c r="G848" s="241"/>
      <c r="H848" s="241"/>
      <c r="I848" s="241"/>
      <c r="J848" s="241"/>
      <c r="K848" s="241"/>
      <c r="L848" s="241"/>
      <c r="M848" s="241"/>
      <c r="N848" s="241"/>
      <c r="O848" s="241"/>
      <c r="P848" s="241"/>
      <c r="Q848" s="241"/>
      <c r="R848" s="241"/>
      <c r="S848" s="241"/>
      <c r="T848" s="241"/>
      <c r="U848" s="241" t="s">
        <v>953</v>
      </c>
      <c r="V848" s="241"/>
      <c r="W848" s="241"/>
      <c r="X848" s="241"/>
      <c r="Y848" s="241"/>
      <c r="Z848" s="241"/>
      <c r="AA848" s="241"/>
      <c r="AB848" s="241"/>
      <c r="AC848" s="241" t="s">
        <v>325</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row>
    <row r="849" spans="2:59" s="240" customFormat="1" ht="15" customHeight="1" x14ac:dyDescent="0.25">
      <c r="B849" s="241"/>
      <c r="C849" s="241"/>
      <c r="D849" s="241"/>
      <c r="E849" s="241"/>
      <c r="F849" s="241"/>
      <c r="G849" s="241"/>
      <c r="H849" s="241"/>
      <c r="I849" s="241"/>
      <c r="J849" s="241"/>
      <c r="K849" s="241"/>
      <c r="L849" s="241"/>
      <c r="M849" s="241"/>
      <c r="N849" s="241"/>
      <c r="O849" s="241"/>
      <c r="P849" s="241"/>
      <c r="Q849" s="241"/>
      <c r="R849" s="241"/>
      <c r="S849" s="241"/>
      <c r="T849" s="241"/>
      <c r="U849" s="241" t="s">
        <v>954</v>
      </c>
      <c r="V849" s="241"/>
      <c r="W849" s="241"/>
      <c r="X849" s="241"/>
      <c r="Y849" s="241"/>
      <c r="Z849" s="241"/>
      <c r="AA849" s="241"/>
      <c r="AB849" s="241"/>
      <c r="AC849" s="241" t="s">
        <v>313</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row>
    <row r="850" spans="2:59" s="240" customFormat="1" ht="15" customHeight="1" x14ac:dyDescent="0.25">
      <c r="B850" s="241"/>
      <c r="C850" s="241"/>
      <c r="D850" s="241"/>
      <c r="E850" s="241"/>
      <c r="F850" s="241"/>
      <c r="G850" s="241"/>
      <c r="H850" s="241"/>
      <c r="I850" s="241"/>
      <c r="J850" s="241"/>
      <c r="K850" s="241"/>
      <c r="L850" s="241"/>
      <c r="M850" s="241"/>
      <c r="N850" s="241"/>
      <c r="O850" s="241"/>
      <c r="P850" s="241"/>
      <c r="Q850" s="241"/>
      <c r="R850" s="241"/>
      <c r="S850" s="241"/>
      <c r="T850" s="241"/>
      <c r="U850" s="241" t="s">
        <v>955</v>
      </c>
      <c r="V850" s="241"/>
      <c r="W850" s="241"/>
      <c r="X850" s="241"/>
      <c r="Y850" s="241"/>
      <c r="Z850" s="241"/>
      <c r="AA850" s="241"/>
      <c r="AB850" s="241"/>
      <c r="AC850" s="241" t="s">
        <v>313</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row>
    <row r="851" spans="2:59" s="240" customFormat="1" ht="15" customHeight="1" x14ac:dyDescent="0.25">
      <c r="B851" s="241"/>
      <c r="C851" s="241"/>
      <c r="D851" s="241"/>
      <c r="E851" s="241"/>
      <c r="F851" s="241"/>
      <c r="G851" s="241"/>
      <c r="H851" s="241"/>
      <c r="I851" s="241"/>
      <c r="J851" s="241"/>
      <c r="K851" s="241"/>
      <c r="L851" s="241"/>
      <c r="M851" s="241"/>
      <c r="N851" s="241"/>
      <c r="O851" s="241"/>
      <c r="P851" s="241"/>
      <c r="Q851" s="241"/>
      <c r="R851" s="241"/>
      <c r="S851" s="241"/>
      <c r="T851" s="241"/>
      <c r="U851" s="241" t="s">
        <v>956</v>
      </c>
      <c r="V851" s="241"/>
      <c r="W851" s="241"/>
      <c r="X851" s="241"/>
      <c r="Y851" s="241"/>
      <c r="Z851" s="241"/>
      <c r="AA851" s="241"/>
      <c r="AB851" s="241"/>
      <c r="AC851" s="241" t="s">
        <v>309</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row>
    <row r="852" spans="2:59" s="240" customFormat="1" ht="15" customHeight="1" x14ac:dyDescent="0.25">
      <c r="B852" s="241"/>
      <c r="C852" s="241"/>
      <c r="D852" s="241"/>
      <c r="E852" s="241"/>
      <c r="F852" s="241"/>
      <c r="G852" s="241"/>
      <c r="H852" s="241"/>
      <c r="I852" s="241"/>
      <c r="J852" s="241"/>
      <c r="K852" s="241"/>
      <c r="L852" s="241"/>
      <c r="M852" s="241"/>
      <c r="N852" s="241"/>
      <c r="O852" s="241"/>
      <c r="P852" s="241"/>
      <c r="Q852" s="241"/>
      <c r="R852" s="241"/>
      <c r="S852" s="241"/>
      <c r="T852" s="241"/>
      <c r="U852" s="241" t="s">
        <v>957</v>
      </c>
      <c r="V852" s="241"/>
      <c r="W852" s="241"/>
      <c r="X852" s="241"/>
      <c r="Y852" s="241"/>
      <c r="Z852" s="241"/>
      <c r="AA852" s="241"/>
      <c r="AB852" s="241"/>
      <c r="AC852" s="241" t="s">
        <v>313</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row>
    <row r="853" spans="2:59" s="240" customFormat="1" ht="15" customHeight="1" x14ac:dyDescent="0.25">
      <c r="B853" s="241"/>
      <c r="C853" s="241"/>
      <c r="D853" s="241"/>
      <c r="E853" s="241"/>
      <c r="F853" s="241"/>
      <c r="G853" s="241"/>
      <c r="H853" s="241"/>
      <c r="I853" s="241"/>
      <c r="J853" s="241"/>
      <c r="K853" s="241"/>
      <c r="L853" s="241"/>
      <c r="M853" s="241"/>
      <c r="N853" s="241"/>
      <c r="O853" s="241"/>
      <c r="P853" s="241"/>
      <c r="Q853" s="241"/>
      <c r="R853" s="241"/>
      <c r="S853" s="241"/>
      <c r="T853" s="241"/>
      <c r="U853" s="241" t="s">
        <v>958</v>
      </c>
      <c r="V853" s="241"/>
      <c r="W853" s="241"/>
      <c r="X853" s="241"/>
      <c r="Y853" s="241"/>
      <c r="Z853" s="241"/>
      <c r="AA853" s="241"/>
      <c r="AB853" s="241"/>
      <c r="AC853" s="241" t="s">
        <v>386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row>
    <row r="854" spans="2:59" s="240" customFormat="1" ht="15" customHeight="1" x14ac:dyDescent="0.25">
      <c r="B854" s="241"/>
      <c r="C854" s="241"/>
      <c r="D854" s="241"/>
      <c r="E854" s="241"/>
      <c r="F854" s="241"/>
      <c r="G854" s="241"/>
      <c r="H854" s="241"/>
      <c r="I854" s="241"/>
      <c r="J854" s="241"/>
      <c r="K854" s="241"/>
      <c r="L854" s="241"/>
      <c r="M854" s="241"/>
      <c r="N854" s="241"/>
      <c r="O854" s="241"/>
      <c r="P854" s="241"/>
      <c r="Q854" s="241"/>
      <c r="R854" s="241"/>
      <c r="S854" s="241"/>
      <c r="T854" s="241"/>
      <c r="U854" s="241" t="s">
        <v>959</v>
      </c>
      <c r="V854" s="241"/>
      <c r="W854" s="241"/>
      <c r="X854" s="241"/>
      <c r="Y854" s="241"/>
      <c r="Z854" s="241"/>
      <c r="AA854" s="241"/>
      <c r="AB854" s="241"/>
      <c r="AC854" s="241" t="s">
        <v>322</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row>
    <row r="855" spans="2:59" s="240" customFormat="1" ht="15" customHeight="1" x14ac:dyDescent="0.25">
      <c r="B855" s="241"/>
      <c r="C855" s="241"/>
      <c r="D855" s="241"/>
      <c r="E855" s="241"/>
      <c r="F855" s="241"/>
      <c r="G855" s="241"/>
      <c r="H855" s="241"/>
      <c r="I855" s="241"/>
      <c r="J855" s="241"/>
      <c r="K855" s="241"/>
      <c r="L855" s="241"/>
      <c r="M855" s="241"/>
      <c r="N855" s="241"/>
      <c r="O855" s="241"/>
      <c r="P855" s="241"/>
      <c r="Q855" s="241"/>
      <c r="R855" s="241"/>
      <c r="S855" s="241"/>
      <c r="T855" s="241"/>
      <c r="U855" s="241" t="s">
        <v>287</v>
      </c>
      <c r="V855" s="241"/>
      <c r="W855" s="241"/>
      <c r="X855" s="241"/>
      <c r="Y855" s="241"/>
      <c r="Z855" s="241"/>
      <c r="AA855" s="241"/>
      <c r="AB855" s="241"/>
      <c r="AC855" s="241" t="s">
        <v>350</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row>
    <row r="856" spans="2:59" s="240" customFormat="1" ht="15" customHeight="1" x14ac:dyDescent="0.25">
      <c r="B856" s="241"/>
      <c r="C856" s="241"/>
      <c r="D856" s="241"/>
      <c r="E856" s="241"/>
      <c r="F856" s="241"/>
      <c r="G856" s="241"/>
      <c r="H856" s="241"/>
      <c r="I856" s="241"/>
      <c r="J856" s="241"/>
      <c r="K856" s="241"/>
      <c r="L856" s="241"/>
      <c r="M856" s="241"/>
      <c r="N856" s="241"/>
      <c r="O856" s="241"/>
      <c r="P856" s="241"/>
      <c r="Q856" s="241"/>
      <c r="R856" s="241"/>
      <c r="S856" s="241"/>
      <c r="T856" s="241"/>
      <c r="U856" s="241" t="s">
        <v>960</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row>
    <row r="857" spans="2:59" s="240" customFormat="1" ht="15" customHeight="1" x14ac:dyDescent="0.25">
      <c r="B857" s="241"/>
      <c r="C857" s="241"/>
      <c r="D857" s="241"/>
      <c r="E857" s="241"/>
      <c r="F857" s="241"/>
      <c r="G857" s="241"/>
      <c r="H857" s="241"/>
      <c r="I857" s="241"/>
      <c r="J857" s="241"/>
      <c r="K857" s="241"/>
      <c r="L857" s="241"/>
      <c r="M857" s="241"/>
      <c r="N857" s="241"/>
      <c r="O857" s="241"/>
      <c r="P857" s="241"/>
      <c r="Q857" s="241"/>
      <c r="R857" s="241"/>
      <c r="S857" s="241"/>
      <c r="T857" s="241"/>
      <c r="U857" s="241" t="s">
        <v>961</v>
      </c>
      <c r="V857" s="241"/>
      <c r="W857" s="241"/>
      <c r="X857" s="241"/>
      <c r="Y857" s="241"/>
      <c r="Z857" s="241"/>
      <c r="AA857" s="241"/>
      <c r="AB857" s="241"/>
      <c r="AC857" s="241" t="s">
        <v>309</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row>
    <row r="858" spans="2:59" s="240" customFormat="1" ht="15" customHeight="1" x14ac:dyDescent="0.25">
      <c r="B858" s="241"/>
      <c r="C858" s="241"/>
      <c r="D858" s="241"/>
      <c r="E858" s="241"/>
      <c r="F858" s="241"/>
      <c r="G858" s="241"/>
      <c r="H858" s="241"/>
      <c r="I858" s="241"/>
      <c r="J858" s="241"/>
      <c r="K858" s="241"/>
      <c r="L858" s="241"/>
      <c r="M858" s="241"/>
      <c r="N858" s="241"/>
      <c r="O858" s="241"/>
      <c r="P858" s="241"/>
      <c r="Q858" s="241"/>
      <c r="R858" s="241"/>
      <c r="S858" s="241"/>
      <c r="T858" s="241"/>
      <c r="U858" s="241" t="s">
        <v>962</v>
      </c>
      <c r="V858" s="241"/>
      <c r="W858" s="241"/>
      <c r="X858" s="241"/>
      <c r="Y858" s="241"/>
      <c r="Z858" s="241"/>
      <c r="AA858" s="241"/>
      <c r="AB858" s="241"/>
      <c r="AC858" s="241" t="s">
        <v>386</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row>
    <row r="859" spans="2:59" s="240" customFormat="1" ht="15" customHeight="1" x14ac:dyDescent="0.25">
      <c r="B859" s="241"/>
      <c r="C859" s="241"/>
      <c r="D859" s="241"/>
      <c r="E859" s="241"/>
      <c r="F859" s="241"/>
      <c r="G859" s="241"/>
      <c r="H859" s="241"/>
      <c r="I859" s="241"/>
      <c r="J859" s="241"/>
      <c r="K859" s="241"/>
      <c r="L859" s="241"/>
      <c r="M859" s="241"/>
      <c r="N859" s="241"/>
      <c r="O859" s="241"/>
      <c r="P859" s="241"/>
      <c r="Q859" s="241"/>
      <c r="R859" s="241"/>
      <c r="S859" s="241"/>
      <c r="T859" s="241"/>
      <c r="U859" s="241" t="s">
        <v>963</v>
      </c>
      <c r="V859" s="241"/>
      <c r="W859" s="241"/>
      <c r="X859" s="241"/>
      <c r="Y859" s="241"/>
      <c r="Z859" s="241"/>
      <c r="AA859" s="241"/>
      <c r="AB859" s="241"/>
      <c r="AC859" s="241" t="s">
        <v>322</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row>
    <row r="860" spans="2:59" s="240" customFormat="1" ht="15" customHeight="1" x14ac:dyDescent="0.25">
      <c r="B860" s="241"/>
      <c r="C860" s="241"/>
      <c r="D860" s="241"/>
      <c r="E860" s="241"/>
      <c r="F860" s="241"/>
      <c r="G860" s="241"/>
      <c r="H860" s="241"/>
      <c r="I860" s="241"/>
      <c r="J860" s="241"/>
      <c r="K860" s="241"/>
      <c r="L860" s="241"/>
      <c r="M860" s="241"/>
      <c r="N860" s="241"/>
      <c r="O860" s="241"/>
      <c r="P860" s="241"/>
      <c r="Q860" s="241"/>
      <c r="R860" s="241"/>
      <c r="S860" s="241"/>
      <c r="T860" s="241"/>
      <c r="U860" s="241" t="s">
        <v>964</v>
      </c>
      <c r="V860" s="241"/>
      <c r="W860" s="241"/>
      <c r="X860" s="241"/>
      <c r="Y860" s="241"/>
      <c r="Z860" s="241"/>
      <c r="AA860" s="241"/>
      <c r="AB860" s="241"/>
      <c r="AC860" s="241" t="s">
        <v>316</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row>
    <row r="861" spans="2:59" s="240" customFormat="1" ht="15" customHeight="1" x14ac:dyDescent="0.25">
      <c r="B861" s="241"/>
      <c r="C861" s="241"/>
      <c r="D861" s="241"/>
      <c r="E861" s="241"/>
      <c r="F861" s="241"/>
      <c r="G861" s="241"/>
      <c r="H861" s="241"/>
      <c r="I861" s="241"/>
      <c r="J861" s="241"/>
      <c r="K861" s="241"/>
      <c r="L861" s="241"/>
      <c r="M861" s="241"/>
      <c r="N861" s="241"/>
      <c r="O861" s="241"/>
      <c r="P861" s="241"/>
      <c r="Q861" s="241"/>
      <c r="R861" s="241"/>
      <c r="S861" s="241"/>
      <c r="T861" s="241"/>
      <c r="U861" s="241" t="s">
        <v>965</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row>
    <row r="862" spans="2:59" s="240" customFormat="1" ht="15" customHeight="1" x14ac:dyDescent="0.25">
      <c r="B862" s="241"/>
      <c r="C862" s="241"/>
      <c r="D862" s="241"/>
      <c r="E862" s="241"/>
      <c r="F862" s="241"/>
      <c r="G862" s="241"/>
      <c r="H862" s="241"/>
      <c r="I862" s="241"/>
      <c r="J862" s="241"/>
      <c r="K862" s="241"/>
      <c r="L862" s="241"/>
      <c r="M862" s="241"/>
      <c r="N862" s="241"/>
      <c r="O862" s="241"/>
      <c r="P862" s="241"/>
      <c r="Q862" s="241"/>
      <c r="R862" s="241"/>
      <c r="S862" s="241"/>
      <c r="T862" s="241"/>
      <c r="U862" s="241" t="s">
        <v>966</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row>
    <row r="863" spans="2:59" s="240" customFormat="1" ht="15" customHeight="1" x14ac:dyDescent="0.25">
      <c r="B863" s="241"/>
      <c r="C863" s="241"/>
      <c r="D863" s="241"/>
      <c r="E863" s="241"/>
      <c r="F863" s="241"/>
      <c r="G863" s="241"/>
      <c r="H863" s="241"/>
      <c r="I863" s="241"/>
      <c r="J863" s="241"/>
      <c r="K863" s="241"/>
      <c r="L863" s="241"/>
      <c r="M863" s="241"/>
      <c r="N863" s="241"/>
      <c r="O863" s="241"/>
      <c r="P863" s="241"/>
      <c r="Q863" s="241"/>
      <c r="R863" s="241"/>
      <c r="S863" s="241"/>
      <c r="T863" s="241"/>
      <c r="U863" s="241" t="s">
        <v>967</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row>
    <row r="864" spans="2:59" s="240" customFormat="1" ht="15" customHeight="1" x14ac:dyDescent="0.25">
      <c r="B864" s="241"/>
      <c r="C864" s="241"/>
      <c r="D864" s="241"/>
      <c r="E864" s="241"/>
      <c r="F864" s="241"/>
      <c r="G864" s="241"/>
      <c r="H864" s="241"/>
      <c r="I864" s="241"/>
      <c r="J864" s="241"/>
      <c r="K864" s="241"/>
      <c r="L864" s="241"/>
      <c r="M864" s="241"/>
      <c r="N864" s="241"/>
      <c r="O864" s="241"/>
      <c r="P864" s="241"/>
      <c r="Q864" s="241"/>
      <c r="R864" s="241"/>
      <c r="S864" s="241"/>
      <c r="T864" s="241"/>
      <c r="U864" s="241" t="s">
        <v>968</v>
      </c>
      <c r="V864" s="241"/>
      <c r="W864" s="241"/>
      <c r="X864" s="241"/>
      <c r="Y864" s="241"/>
      <c r="Z864" s="241"/>
      <c r="AA864" s="241"/>
      <c r="AB864" s="241"/>
      <c r="AC864" s="241" t="s">
        <v>325</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row>
    <row r="865" spans="2:59" s="240" customFormat="1" ht="15" customHeight="1" x14ac:dyDescent="0.25">
      <c r="B865" s="241"/>
      <c r="C865" s="241"/>
      <c r="D865" s="241"/>
      <c r="E865" s="241"/>
      <c r="F865" s="241"/>
      <c r="G865" s="241"/>
      <c r="H865" s="241"/>
      <c r="I865" s="241"/>
      <c r="J865" s="241"/>
      <c r="K865" s="241"/>
      <c r="L865" s="241"/>
      <c r="M865" s="241"/>
      <c r="N865" s="241"/>
      <c r="O865" s="241"/>
      <c r="P865" s="241"/>
      <c r="Q865" s="241"/>
      <c r="R865" s="241"/>
      <c r="S865" s="241"/>
      <c r="T865" s="241"/>
      <c r="U865" s="241" t="s">
        <v>969</v>
      </c>
      <c r="V865" s="241"/>
      <c r="W865" s="241"/>
      <c r="X865" s="241"/>
      <c r="Y865" s="241"/>
      <c r="Z865" s="241"/>
      <c r="AA865" s="241"/>
      <c r="AB865" s="241"/>
      <c r="AC865" s="241" t="s">
        <v>322</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row>
    <row r="866" spans="2:59" s="240" customFormat="1" ht="15" customHeight="1" x14ac:dyDescent="0.25">
      <c r="B866" s="241"/>
      <c r="C866" s="241"/>
      <c r="D866" s="241"/>
      <c r="E866" s="241"/>
      <c r="F866" s="241"/>
      <c r="G866" s="241"/>
      <c r="H866" s="241"/>
      <c r="I866" s="241"/>
      <c r="J866" s="241"/>
      <c r="K866" s="241"/>
      <c r="L866" s="241"/>
      <c r="M866" s="241"/>
      <c r="N866" s="241"/>
      <c r="O866" s="241"/>
      <c r="P866" s="241"/>
      <c r="Q866" s="241"/>
      <c r="R866" s="241"/>
      <c r="S866" s="241"/>
      <c r="T866" s="241"/>
      <c r="U866" s="241" t="s">
        <v>970</v>
      </c>
      <c r="V866" s="241"/>
      <c r="W866" s="241"/>
      <c r="X866" s="241"/>
      <c r="Y866" s="241"/>
      <c r="Z866" s="241"/>
      <c r="AA866" s="241"/>
      <c r="AB866" s="241"/>
      <c r="AC866" s="241" t="s">
        <v>313</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row>
    <row r="867" spans="2:59" s="240" customFormat="1" ht="15" customHeight="1" x14ac:dyDescent="0.25">
      <c r="B867" s="241"/>
      <c r="C867" s="241"/>
      <c r="D867" s="241"/>
      <c r="E867" s="241"/>
      <c r="F867" s="241"/>
      <c r="G867" s="241"/>
      <c r="H867" s="241"/>
      <c r="I867" s="241"/>
      <c r="J867" s="241"/>
      <c r="K867" s="241"/>
      <c r="L867" s="241"/>
      <c r="M867" s="241"/>
      <c r="N867" s="241"/>
      <c r="O867" s="241"/>
      <c r="P867" s="241"/>
      <c r="Q867" s="241"/>
      <c r="R867" s="241"/>
      <c r="S867" s="241"/>
      <c r="T867" s="241"/>
      <c r="U867" s="241" t="s">
        <v>971</v>
      </c>
      <c r="V867" s="241"/>
      <c r="W867" s="241"/>
      <c r="X867" s="241"/>
      <c r="Y867" s="241"/>
      <c r="Z867" s="241"/>
      <c r="AA867" s="241"/>
      <c r="AB867" s="241"/>
      <c r="AC867" s="241" t="s">
        <v>316</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row>
    <row r="868" spans="2:59" s="240" customFormat="1" ht="15" customHeight="1" x14ac:dyDescent="0.25">
      <c r="B868" s="241"/>
      <c r="C868" s="241"/>
      <c r="D868" s="241"/>
      <c r="E868" s="241"/>
      <c r="F868" s="241"/>
      <c r="G868" s="241"/>
      <c r="H868" s="241"/>
      <c r="I868" s="241"/>
      <c r="J868" s="241"/>
      <c r="K868" s="241"/>
      <c r="L868" s="241"/>
      <c r="M868" s="241"/>
      <c r="N868" s="241"/>
      <c r="O868" s="241"/>
      <c r="P868" s="241"/>
      <c r="Q868" s="241"/>
      <c r="R868" s="241"/>
      <c r="S868" s="241"/>
      <c r="T868" s="241"/>
      <c r="U868" s="241" t="s">
        <v>972</v>
      </c>
      <c r="V868" s="241"/>
      <c r="W868" s="241"/>
      <c r="X868" s="241"/>
      <c r="Y868" s="241"/>
      <c r="Z868" s="241"/>
      <c r="AA868" s="241"/>
      <c r="AB868" s="241"/>
      <c r="AC868" s="241" t="s">
        <v>386</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row>
    <row r="869" spans="2:59" s="240" customFormat="1" ht="15" customHeight="1" x14ac:dyDescent="0.25">
      <c r="B869" s="241"/>
      <c r="C869" s="241"/>
      <c r="D869" s="241"/>
      <c r="E869" s="241"/>
      <c r="F869" s="241"/>
      <c r="G869" s="241"/>
      <c r="H869" s="241"/>
      <c r="I869" s="241"/>
      <c r="J869" s="241"/>
      <c r="K869" s="241"/>
      <c r="L869" s="241"/>
      <c r="M869" s="241"/>
      <c r="N869" s="241"/>
      <c r="O869" s="241"/>
      <c r="P869" s="241"/>
      <c r="Q869" s="241"/>
      <c r="R869" s="241"/>
      <c r="S869" s="241"/>
      <c r="T869" s="241"/>
      <c r="U869" s="241" t="s">
        <v>973</v>
      </c>
      <c r="V869" s="241"/>
      <c r="W869" s="241"/>
      <c r="X869" s="241"/>
      <c r="Y869" s="241"/>
      <c r="Z869" s="241"/>
      <c r="AA869" s="241"/>
      <c r="AB869" s="241"/>
      <c r="AC869" s="241" t="s">
        <v>316</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row>
    <row r="870" spans="2:59" s="240" customFormat="1" ht="15" customHeight="1" x14ac:dyDescent="0.25">
      <c r="B870" s="241"/>
      <c r="C870" s="241"/>
      <c r="D870" s="241"/>
      <c r="E870" s="241"/>
      <c r="F870" s="241"/>
      <c r="G870" s="241"/>
      <c r="H870" s="241"/>
      <c r="I870" s="241"/>
      <c r="J870" s="241"/>
      <c r="K870" s="241"/>
      <c r="L870" s="241"/>
      <c r="M870" s="241"/>
      <c r="N870" s="241"/>
      <c r="O870" s="241"/>
      <c r="P870" s="241"/>
      <c r="Q870" s="241"/>
      <c r="R870" s="241"/>
      <c r="S870" s="241"/>
      <c r="T870" s="241"/>
      <c r="U870" s="241" t="s">
        <v>974</v>
      </c>
      <c r="V870" s="241"/>
      <c r="W870" s="241"/>
      <c r="X870" s="241"/>
      <c r="Y870" s="241"/>
      <c r="Z870" s="241"/>
      <c r="AA870" s="241"/>
      <c r="AB870" s="241"/>
      <c r="AC870" s="241" t="s">
        <v>309</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row>
    <row r="871" spans="2:59" s="240" customFormat="1" ht="15" customHeight="1" x14ac:dyDescent="0.25">
      <c r="B871" s="241"/>
      <c r="C871" s="241"/>
      <c r="D871" s="241"/>
      <c r="E871" s="241"/>
      <c r="F871" s="241"/>
      <c r="G871" s="241"/>
      <c r="H871" s="241"/>
      <c r="I871" s="241"/>
      <c r="J871" s="241"/>
      <c r="K871" s="241"/>
      <c r="L871" s="241"/>
      <c r="M871" s="241"/>
      <c r="N871" s="241"/>
      <c r="O871" s="241"/>
      <c r="P871" s="241"/>
      <c r="Q871" s="241"/>
      <c r="R871" s="241"/>
      <c r="S871" s="241"/>
      <c r="T871" s="241"/>
      <c r="U871" s="241" t="s">
        <v>288</v>
      </c>
      <c r="V871" s="241"/>
      <c r="W871" s="241"/>
      <c r="X871" s="241"/>
      <c r="Y871" s="241"/>
      <c r="Z871" s="241"/>
      <c r="AA871" s="241"/>
      <c r="AB871" s="241"/>
      <c r="AC871" s="241" t="s">
        <v>350</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row>
    <row r="872" spans="2:59" s="240" customFormat="1" ht="15" customHeight="1" x14ac:dyDescent="0.25">
      <c r="B872" s="241"/>
      <c r="C872" s="241"/>
      <c r="D872" s="241"/>
      <c r="E872" s="241"/>
      <c r="F872" s="241"/>
      <c r="G872" s="241"/>
      <c r="H872" s="241"/>
      <c r="I872" s="241"/>
      <c r="J872" s="241"/>
      <c r="K872" s="241"/>
      <c r="L872" s="241"/>
      <c r="M872" s="241"/>
      <c r="N872" s="241"/>
      <c r="O872" s="241"/>
      <c r="P872" s="241"/>
      <c r="Q872" s="241"/>
      <c r="R872" s="241"/>
      <c r="S872" s="241"/>
      <c r="T872" s="241"/>
      <c r="U872" s="241" t="s">
        <v>975</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row>
    <row r="873" spans="2:59" s="240" customFormat="1" ht="15" customHeight="1" x14ac:dyDescent="0.25">
      <c r="B873" s="241"/>
      <c r="C873" s="241"/>
      <c r="D873" s="241"/>
      <c r="E873" s="241"/>
      <c r="F873" s="241"/>
      <c r="G873" s="241"/>
      <c r="H873" s="241"/>
      <c r="I873" s="241"/>
      <c r="J873" s="241"/>
      <c r="K873" s="241"/>
      <c r="L873" s="241"/>
      <c r="M873" s="241"/>
      <c r="N873" s="241"/>
      <c r="O873" s="241"/>
      <c r="P873" s="241"/>
      <c r="Q873" s="241"/>
      <c r="R873" s="241"/>
      <c r="S873" s="241"/>
      <c r="T873" s="241"/>
      <c r="U873" s="241" t="s">
        <v>976</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row>
    <row r="874" spans="2:59" s="240" customFormat="1" ht="15" customHeight="1" x14ac:dyDescent="0.25">
      <c r="B874" s="241"/>
      <c r="C874" s="241"/>
      <c r="D874" s="241"/>
      <c r="E874" s="241"/>
      <c r="F874" s="241"/>
      <c r="G874" s="241"/>
      <c r="H874" s="241"/>
      <c r="I874" s="241"/>
      <c r="J874" s="241"/>
      <c r="K874" s="241"/>
      <c r="L874" s="241"/>
      <c r="M874" s="241"/>
      <c r="N874" s="241"/>
      <c r="O874" s="241"/>
      <c r="P874" s="241"/>
      <c r="Q874" s="241"/>
      <c r="R874" s="241"/>
      <c r="S874" s="241"/>
      <c r="T874" s="241"/>
      <c r="U874" s="241" t="s">
        <v>977</v>
      </c>
      <c r="V874" s="241"/>
      <c r="W874" s="241"/>
      <c r="X874" s="241"/>
      <c r="Y874" s="241"/>
      <c r="Z874" s="241"/>
      <c r="AA874" s="241"/>
      <c r="AB874" s="241"/>
      <c r="AC874" s="241" t="s">
        <v>322</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row>
    <row r="875" spans="2:59" s="240" customFormat="1" ht="15" customHeight="1" x14ac:dyDescent="0.25">
      <c r="B875" s="241"/>
      <c r="C875" s="241"/>
      <c r="D875" s="241"/>
      <c r="E875" s="241"/>
      <c r="F875" s="241"/>
      <c r="G875" s="241"/>
      <c r="H875" s="241"/>
      <c r="I875" s="241"/>
      <c r="J875" s="241"/>
      <c r="K875" s="241"/>
      <c r="L875" s="241"/>
      <c r="M875" s="241"/>
      <c r="N875" s="241"/>
      <c r="O875" s="241"/>
      <c r="P875" s="241"/>
      <c r="Q875" s="241"/>
      <c r="R875" s="241"/>
      <c r="S875" s="241"/>
      <c r="T875" s="241"/>
      <c r="U875" s="241" t="s">
        <v>978</v>
      </c>
      <c r="V875" s="241"/>
      <c r="W875" s="241"/>
      <c r="X875" s="241"/>
      <c r="Y875" s="241"/>
      <c r="Z875" s="241"/>
      <c r="AA875" s="241"/>
      <c r="AB875" s="241"/>
      <c r="AC875" s="241" t="s">
        <v>316</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row>
    <row r="876" spans="2:59" s="240" customFormat="1" ht="15" customHeight="1" x14ac:dyDescent="0.25">
      <c r="B876" s="241"/>
      <c r="C876" s="241"/>
      <c r="D876" s="241"/>
      <c r="E876" s="241"/>
      <c r="F876" s="241"/>
      <c r="G876" s="241"/>
      <c r="H876" s="241"/>
      <c r="I876" s="241"/>
      <c r="J876" s="241"/>
      <c r="K876" s="241"/>
      <c r="L876" s="241"/>
      <c r="M876" s="241"/>
      <c r="N876" s="241"/>
      <c r="O876" s="241"/>
      <c r="P876" s="241"/>
      <c r="Q876" s="241"/>
      <c r="R876" s="241"/>
      <c r="S876" s="241"/>
      <c r="T876" s="241"/>
      <c r="U876" s="241" t="s">
        <v>979</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row>
    <row r="877" spans="2:59" s="240" customFormat="1" ht="15" customHeight="1" x14ac:dyDescent="0.25">
      <c r="B877" s="241"/>
      <c r="C877" s="241"/>
      <c r="D877" s="241"/>
      <c r="E877" s="241"/>
      <c r="F877" s="241"/>
      <c r="G877" s="241"/>
      <c r="H877" s="241"/>
      <c r="I877" s="241"/>
      <c r="J877" s="241"/>
      <c r="K877" s="241"/>
      <c r="L877" s="241"/>
      <c r="M877" s="241"/>
      <c r="N877" s="241"/>
      <c r="O877" s="241"/>
      <c r="P877" s="241"/>
      <c r="Q877" s="241"/>
      <c r="R877" s="241"/>
      <c r="S877" s="241"/>
      <c r="T877" s="241"/>
      <c r="U877" s="241" t="s">
        <v>980</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row>
    <row r="878" spans="2:59" s="240" customFormat="1" ht="15" customHeight="1" x14ac:dyDescent="0.25">
      <c r="B878" s="241"/>
      <c r="C878" s="241"/>
      <c r="D878" s="241"/>
      <c r="E878" s="241"/>
      <c r="F878" s="241"/>
      <c r="G878" s="241"/>
      <c r="H878" s="241"/>
      <c r="I878" s="241"/>
      <c r="J878" s="241"/>
      <c r="K878" s="241"/>
      <c r="L878" s="241"/>
      <c r="M878" s="241"/>
      <c r="N878" s="241"/>
      <c r="O878" s="241"/>
      <c r="P878" s="241"/>
      <c r="Q878" s="241"/>
      <c r="R878" s="241"/>
      <c r="S878" s="241"/>
      <c r="T878" s="241"/>
      <c r="U878" s="241" t="s">
        <v>981</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row>
    <row r="879" spans="2:59" s="240" customFormat="1" ht="15" customHeight="1" x14ac:dyDescent="0.25">
      <c r="B879" s="241"/>
      <c r="C879" s="241"/>
      <c r="D879" s="241"/>
      <c r="E879" s="241"/>
      <c r="F879" s="241"/>
      <c r="G879" s="241"/>
      <c r="H879" s="241"/>
      <c r="I879" s="241"/>
      <c r="J879" s="241"/>
      <c r="K879" s="241"/>
      <c r="L879" s="241"/>
      <c r="M879" s="241"/>
      <c r="N879" s="241"/>
      <c r="O879" s="241"/>
      <c r="P879" s="241"/>
      <c r="Q879" s="241"/>
      <c r="R879" s="241"/>
      <c r="S879" s="241"/>
      <c r="T879" s="241"/>
      <c r="U879" s="241" t="s">
        <v>982</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row>
    <row r="880" spans="2:59" s="240" customFormat="1" ht="15" customHeight="1" x14ac:dyDescent="0.25">
      <c r="B880" s="241"/>
      <c r="C880" s="241"/>
      <c r="D880" s="241"/>
      <c r="E880" s="241"/>
      <c r="F880" s="241"/>
      <c r="G880" s="241"/>
      <c r="H880" s="241"/>
      <c r="I880" s="241"/>
      <c r="J880" s="241"/>
      <c r="K880" s="241"/>
      <c r="L880" s="241"/>
      <c r="M880" s="241"/>
      <c r="N880" s="241"/>
      <c r="O880" s="241"/>
      <c r="P880" s="241"/>
      <c r="Q880" s="241"/>
      <c r="R880" s="241"/>
      <c r="S880" s="241"/>
      <c r="T880" s="241"/>
      <c r="U880" s="241" t="s">
        <v>983</v>
      </c>
      <c r="V880" s="241"/>
      <c r="W880" s="241"/>
      <c r="X880" s="241"/>
      <c r="Y880" s="241"/>
      <c r="Z880" s="241"/>
      <c r="AA880" s="241"/>
      <c r="AB880" s="241"/>
      <c r="AC880" s="241" t="s">
        <v>313</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row>
    <row r="881" spans="2:59" s="240" customFormat="1" ht="15" customHeight="1" x14ac:dyDescent="0.25">
      <c r="B881" s="241"/>
      <c r="C881" s="241"/>
      <c r="D881" s="241"/>
      <c r="E881" s="241"/>
      <c r="F881" s="241"/>
      <c r="G881" s="241"/>
      <c r="H881" s="241"/>
      <c r="I881" s="241"/>
      <c r="J881" s="241"/>
      <c r="K881" s="241"/>
      <c r="L881" s="241"/>
      <c r="M881" s="241"/>
      <c r="N881" s="241"/>
      <c r="O881" s="241"/>
      <c r="P881" s="241"/>
      <c r="Q881" s="241"/>
      <c r="R881" s="241"/>
      <c r="S881" s="241"/>
      <c r="T881" s="241"/>
      <c r="U881" s="241" t="s">
        <v>984</v>
      </c>
      <c r="V881" s="241"/>
      <c r="W881" s="241"/>
      <c r="X881" s="241"/>
      <c r="Y881" s="241"/>
      <c r="Z881" s="241"/>
      <c r="AA881" s="241"/>
      <c r="AB881" s="241"/>
      <c r="AC881" s="241" t="s">
        <v>325</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row>
    <row r="882" spans="2:59" s="240" customFormat="1" ht="15" customHeight="1" x14ac:dyDescent="0.25">
      <c r="B882" s="241"/>
      <c r="C882" s="241"/>
      <c r="D882" s="241"/>
      <c r="E882" s="241"/>
      <c r="F882" s="241"/>
      <c r="G882" s="241"/>
      <c r="H882" s="241"/>
      <c r="I882" s="241"/>
      <c r="J882" s="241"/>
      <c r="K882" s="241"/>
      <c r="L882" s="241"/>
      <c r="M882" s="241"/>
      <c r="N882" s="241"/>
      <c r="O882" s="241"/>
      <c r="P882" s="241"/>
      <c r="Q882" s="241"/>
      <c r="R882" s="241"/>
      <c r="S882" s="241"/>
      <c r="T882" s="241"/>
      <c r="U882" s="241" t="s">
        <v>985</v>
      </c>
      <c r="V882" s="241"/>
      <c r="W882" s="241"/>
      <c r="X882" s="241"/>
      <c r="Y882" s="241"/>
      <c r="Z882" s="241"/>
      <c r="AA882" s="241"/>
      <c r="AB882" s="241"/>
      <c r="AC882" s="241" t="s">
        <v>309</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row>
    <row r="883" spans="2:59" s="240" customFormat="1" ht="15" customHeight="1" x14ac:dyDescent="0.25">
      <c r="B883" s="241"/>
      <c r="C883" s="241"/>
      <c r="D883" s="241"/>
      <c r="E883" s="241"/>
      <c r="F883" s="241"/>
      <c r="G883" s="241"/>
      <c r="H883" s="241"/>
      <c r="I883" s="241"/>
      <c r="J883" s="241"/>
      <c r="K883" s="241"/>
      <c r="L883" s="241"/>
      <c r="M883" s="241"/>
      <c r="N883" s="241"/>
      <c r="O883" s="241"/>
      <c r="P883" s="241"/>
      <c r="Q883" s="241"/>
      <c r="R883" s="241"/>
      <c r="S883" s="241"/>
      <c r="T883" s="241"/>
      <c r="U883" s="241" t="s">
        <v>986</v>
      </c>
      <c r="V883" s="241"/>
      <c r="W883" s="241"/>
      <c r="X883" s="241"/>
      <c r="Y883" s="241"/>
      <c r="Z883" s="241"/>
      <c r="AA883" s="241"/>
      <c r="AB883" s="241"/>
      <c r="AC883" s="241" t="s">
        <v>309</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row>
    <row r="884" spans="2:59" s="240" customFormat="1" ht="15" customHeight="1" x14ac:dyDescent="0.25">
      <c r="B884" s="241"/>
      <c r="C884" s="241"/>
      <c r="D884" s="241"/>
      <c r="E884" s="241"/>
      <c r="F884" s="241"/>
      <c r="G884" s="241"/>
      <c r="H884" s="241"/>
      <c r="I884" s="241"/>
      <c r="J884" s="241"/>
      <c r="K884" s="241"/>
      <c r="L884" s="241"/>
      <c r="M884" s="241"/>
      <c r="N884" s="241"/>
      <c r="O884" s="241"/>
      <c r="P884" s="241"/>
      <c r="Q884" s="241"/>
      <c r="R884" s="241"/>
      <c r="S884" s="241"/>
      <c r="T884" s="241"/>
      <c r="U884" s="241" t="s">
        <v>987</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row>
    <row r="885" spans="2:59" s="240" customFormat="1" ht="15" customHeight="1" x14ac:dyDescent="0.25">
      <c r="B885" s="241"/>
      <c r="C885" s="241"/>
      <c r="D885" s="241"/>
      <c r="E885" s="241"/>
      <c r="F885" s="241"/>
      <c r="G885" s="241"/>
      <c r="H885" s="241"/>
      <c r="I885" s="241"/>
      <c r="J885" s="241"/>
      <c r="K885" s="241"/>
      <c r="L885" s="241"/>
      <c r="M885" s="241"/>
      <c r="N885" s="241"/>
      <c r="O885" s="241"/>
      <c r="P885" s="241"/>
      <c r="Q885" s="241"/>
      <c r="R885" s="241"/>
      <c r="S885" s="241"/>
      <c r="T885" s="241"/>
      <c r="U885" s="241" t="s">
        <v>988</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row>
    <row r="886" spans="2:59" s="240" customFormat="1" ht="15" customHeight="1" x14ac:dyDescent="0.25">
      <c r="B886" s="241"/>
      <c r="C886" s="241"/>
      <c r="D886" s="241"/>
      <c r="E886" s="241"/>
      <c r="F886" s="241"/>
      <c r="G886" s="241"/>
      <c r="H886" s="241"/>
      <c r="I886" s="241"/>
      <c r="J886" s="241"/>
      <c r="K886" s="241"/>
      <c r="L886" s="241"/>
      <c r="M886" s="241"/>
      <c r="N886" s="241"/>
      <c r="O886" s="241"/>
      <c r="P886" s="241"/>
      <c r="Q886" s="241"/>
      <c r="R886" s="241"/>
      <c r="S886" s="241"/>
      <c r="T886" s="241"/>
      <c r="U886" s="241" t="s">
        <v>989</v>
      </c>
      <c r="V886" s="241"/>
      <c r="W886" s="241"/>
      <c r="X886" s="241"/>
      <c r="Y886" s="241"/>
      <c r="Z886" s="241"/>
      <c r="AA886" s="241"/>
      <c r="AB886" s="241"/>
      <c r="AC886" s="241" t="s">
        <v>350</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row>
    <row r="887" spans="2:59" s="240" customFormat="1" ht="15" customHeight="1" x14ac:dyDescent="0.25">
      <c r="B887" s="241"/>
      <c r="C887" s="241"/>
      <c r="D887" s="241"/>
      <c r="E887" s="241"/>
      <c r="F887" s="241"/>
      <c r="G887" s="241"/>
      <c r="H887" s="241"/>
      <c r="I887" s="241"/>
      <c r="J887" s="241"/>
      <c r="K887" s="241"/>
      <c r="L887" s="241"/>
      <c r="M887" s="241"/>
      <c r="N887" s="241"/>
      <c r="O887" s="241"/>
      <c r="P887" s="241"/>
      <c r="Q887" s="241"/>
      <c r="R887" s="241"/>
      <c r="S887" s="241"/>
      <c r="T887" s="241"/>
      <c r="U887" s="241" t="s">
        <v>990</v>
      </c>
      <c r="V887" s="241"/>
      <c r="W887" s="241"/>
      <c r="X887" s="241"/>
      <c r="Y887" s="241"/>
      <c r="Z887" s="241"/>
      <c r="AA887" s="241"/>
      <c r="AB887" s="241"/>
      <c r="AC887" s="241" t="s">
        <v>313</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row>
    <row r="888" spans="2:59" s="240" customFormat="1" ht="15" customHeight="1" x14ac:dyDescent="0.25">
      <c r="B888" s="241"/>
      <c r="C888" s="241"/>
      <c r="D888" s="241"/>
      <c r="E888" s="241"/>
      <c r="F888" s="241"/>
      <c r="G888" s="241"/>
      <c r="H888" s="241"/>
      <c r="I888" s="241"/>
      <c r="J888" s="241"/>
      <c r="K888" s="241"/>
      <c r="L888" s="241"/>
      <c r="M888" s="241"/>
      <c r="N888" s="241"/>
      <c r="O888" s="241"/>
      <c r="P888" s="241"/>
      <c r="Q888" s="241"/>
      <c r="R888" s="241"/>
      <c r="S888" s="241"/>
      <c r="T888" s="241"/>
      <c r="U888" s="241" t="s">
        <v>991</v>
      </c>
      <c r="V888" s="241"/>
      <c r="W888" s="241"/>
      <c r="X888" s="241"/>
      <c r="Y888" s="241"/>
      <c r="Z888" s="241"/>
      <c r="AA888" s="241"/>
      <c r="AB888" s="241"/>
      <c r="AC888" s="241" t="s">
        <v>325</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row>
    <row r="889" spans="2:59" s="240" customFormat="1" ht="15" customHeight="1" x14ac:dyDescent="0.25">
      <c r="B889" s="241"/>
      <c r="C889" s="241"/>
      <c r="D889" s="241"/>
      <c r="E889" s="241"/>
      <c r="F889" s="241"/>
      <c r="G889" s="241"/>
      <c r="H889" s="241"/>
      <c r="I889" s="241"/>
      <c r="J889" s="241"/>
      <c r="K889" s="241"/>
      <c r="L889" s="241"/>
      <c r="M889" s="241"/>
      <c r="N889" s="241"/>
      <c r="O889" s="241"/>
      <c r="P889" s="241"/>
      <c r="Q889" s="241"/>
      <c r="R889" s="241"/>
      <c r="S889" s="241"/>
      <c r="T889" s="241"/>
      <c r="U889" s="241" t="s">
        <v>992</v>
      </c>
      <c r="V889" s="241"/>
      <c r="W889" s="241"/>
      <c r="X889" s="241"/>
      <c r="Y889" s="241"/>
      <c r="Z889" s="241"/>
      <c r="AA889" s="241"/>
      <c r="AB889" s="241"/>
      <c r="AC889" s="241" t="s">
        <v>325</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row>
    <row r="890" spans="2:59" s="240" customFormat="1" ht="15" customHeight="1" x14ac:dyDescent="0.25">
      <c r="B890" s="241"/>
      <c r="C890" s="241"/>
      <c r="D890" s="241"/>
      <c r="E890" s="241"/>
      <c r="F890" s="241"/>
      <c r="G890" s="241"/>
      <c r="H890" s="241"/>
      <c r="I890" s="241"/>
      <c r="J890" s="241"/>
      <c r="K890" s="241"/>
      <c r="L890" s="241"/>
      <c r="M890" s="241"/>
      <c r="N890" s="241"/>
      <c r="O890" s="241"/>
      <c r="P890" s="241"/>
      <c r="Q890" s="241"/>
      <c r="R890" s="241"/>
      <c r="S890" s="241"/>
      <c r="T890" s="241"/>
      <c r="U890" s="241" t="s">
        <v>993</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row>
    <row r="891" spans="2:59" s="240" customFormat="1" ht="15" customHeight="1" x14ac:dyDescent="0.25">
      <c r="B891" s="241"/>
      <c r="C891" s="241"/>
      <c r="D891" s="241"/>
      <c r="E891" s="241"/>
      <c r="F891" s="241"/>
      <c r="G891" s="241"/>
      <c r="H891" s="241"/>
      <c r="I891" s="241"/>
      <c r="J891" s="241"/>
      <c r="K891" s="241"/>
      <c r="L891" s="241"/>
      <c r="M891" s="241"/>
      <c r="N891" s="241"/>
      <c r="O891" s="241"/>
      <c r="P891" s="241"/>
      <c r="Q891" s="241"/>
      <c r="R891" s="241"/>
      <c r="S891" s="241"/>
      <c r="T891" s="241"/>
      <c r="U891" s="241" t="s">
        <v>994</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row>
    <row r="892" spans="2:59" s="240" customFormat="1" ht="15" customHeight="1" x14ac:dyDescent="0.25">
      <c r="B892" s="241"/>
      <c r="C892" s="241"/>
      <c r="D892" s="241"/>
      <c r="E892" s="241"/>
      <c r="F892" s="241"/>
      <c r="G892" s="241"/>
      <c r="H892" s="241"/>
      <c r="I892" s="241"/>
      <c r="J892" s="241"/>
      <c r="K892" s="241"/>
      <c r="L892" s="241"/>
      <c r="M892" s="241"/>
      <c r="N892" s="241"/>
      <c r="O892" s="241"/>
      <c r="P892" s="241"/>
      <c r="Q892" s="241"/>
      <c r="R892" s="241"/>
      <c r="S892" s="241"/>
      <c r="T892" s="241"/>
      <c r="U892" s="241" t="s">
        <v>284</v>
      </c>
      <c r="V892" s="241"/>
      <c r="W892" s="241"/>
      <c r="X892" s="241"/>
      <c r="Y892" s="241"/>
      <c r="Z892" s="241"/>
      <c r="AA892" s="241"/>
      <c r="AB892" s="241"/>
      <c r="AC892" s="241" t="s">
        <v>350</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row>
    <row r="893" spans="2:59" s="240" customFormat="1" ht="15" customHeight="1" x14ac:dyDescent="0.25">
      <c r="B893" s="241"/>
      <c r="C893" s="241"/>
      <c r="D893" s="241"/>
      <c r="E893" s="241"/>
      <c r="F893" s="241"/>
      <c r="G893" s="241"/>
      <c r="H893" s="241"/>
      <c r="I893" s="241"/>
      <c r="J893" s="241"/>
      <c r="K893" s="241"/>
      <c r="L893" s="241"/>
      <c r="M893" s="241"/>
      <c r="N893" s="241"/>
      <c r="O893" s="241"/>
      <c r="P893" s="241"/>
      <c r="Q893" s="241"/>
      <c r="R893" s="241"/>
      <c r="S893" s="241"/>
      <c r="T893" s="241"/>
      <c r="U893" s="241" t="s">
        <v>995</v>
      </c>
      <c r="V893" s="241"/>
      <c r="W893" s="241"/>
      <c r="X893" s="241"/>
      <c r="Y893" s="241"/>
      <c r="Z893" s="241"/>
      <c r="AA893" s="241"/>
      <c r="AB893" s="241"/>
      <c r="AC893" s="241" t="s">
        <v>350</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row>
    <row r="894" spans="2:59" s="240" customFormat="1" ht="15" customHeight="1" x14ac:dyDescent="0.25">
      <c r="B894" s="241"/>
      <c r="C894" s="241"/>
      <c r="D894" s="241"/>
      <c r="E894" s="241"/>
      <c r="F894" s="241"/>
      <c r="G894" s="241"/>
      <c r="H894" s="241"/>
      <c r="I894" s="241"/>
      <c r="J894" s="241"/>
      <c r="K894" s="241"/>
      <c r="L894" s="241"/>
      <c r="M894" s="241"/>
      <c r="N894" s="241"/>
      <c r="O894" s="241"/>
      <c r="P894" s="241"/>
      <c r="Q894" s="241"/>
      <c r="R894" s="241"/>
      <c r="S894" s="241"/>
      <c r="T894" s="241"/>
      <c r="U894" s="241" t="s">
        <v>996</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row>
    <row r="895" spans="2:59" s="240" customFormat="1" ht="15" customHeight="1" x14ac:dyDescent="0.25">
      <c r="B895" s="241"/>
      <c r="C895" s="241"/>
      <c r="D895" s="241"/>
      <c r="E895" s="241"/>
      <c r="F895" s="241"/>
      <c r="G895" s="241"/>
      <c r="H895" s="241"/>
      <c r="I895" s="241"/>
      <c r="J895" s="241"/>
      <c r="K895" s="241"/>
      <c r="L895" s="241"/>
      <c r="M895" s="241"/>
      <c r="N895" s="241"/>
      <c r="O895" s="241"/>
      <c r="P895" s="241"/>
      <c r="Q895" s="241"/>
      <c r="R895" s="241"/>
      <c r="S895" s="241"/>
      <c r="T895" s="241"/>
      <c r="U895" s="241" t="s">
        <v>997</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row>
    <row r="896" spans="2:59" s="240" customFormat="1" ht="15" customHeight="1" x14ac:dyDescent="0.25">
      <c r="B896" s="241"/>
      <c r="C896" s="241"/>
      <c r="D896" s="241"/>
      <c r="E896" s="241"/>
      <c r="F896" s="241"/>
      <c r="G896" s="241"/>
      <c r="H896" s="241"/>
      <c r="I896" s="241"/>
      <c r="J896" s="241"/>
      <c r="K896" s="241"/>
      <c r="L896" s="241"/>
      <c r="M896" s="241"/>
      <c r="N896" s="241"/>
      <c r="O896" s="241"/>
      <c r="P896" s="241"/>
      <c r="Q896" s="241"/>
      <c r="R896" s="241"/>
      <c r="S896" s="241"/>
      <c r="T896" s="241"/>
      <c r="U896" s="241" t="s">
        <v>998</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row>
    <row r="897" spans="2:59" s="240" customFormat="1" ht="15" customHeight="1" x14ac:dyDescent="0.25">
      <c r="B897" s="241"/>
      <c r="C897" s="241"/>
      <c r="D897" s="241"/>
      <c r="E897" s="241"/>
      <c r="F897" s="241"/>
      <c r="G897" s="241"/>
      <c r="H897" s="241"/>
      <c r="I897" s="241"/>
      <c r="J897" s="241"/>
      <c r="K897" s="241"/>
      <c r="L897" s="241"/>
      <c r="M897" s="241"/>
      <c r="N897" s="241"/>
      <c r="O897" s="241"/>
      <c r="P897" s="241"/>
      <c r="Q897" s="241"/>
      <c r="R897" s="241"/>
      <c r="S897" s="241"/>
      <c r="T897" s="241"/>
      <c r="U897" s="241" t="s">
        <v>999</v>
      </c>
      <c r="V897" s="241"/>
      <c r="W897" s="241"/>
      <c r="X897" s="241"/>
      <c r="Y897" s="241"/>
      <c r="Z897" s="241"/>
      <c r="AA897" s="241"/>
      <c r="AB897" s="241"/>
      <c r="AC897" s="241" t="s">
        <v>322</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row>
    <row r="898" spans="2:59" s="240" customFormat="1" ht="15" customHeight="1" x14ac:dyDescent="0.25">
      <c r="B898" s="241"/>
      <c r="C898" s="241"/>
      <c r="D898" s="241"/>
      <c r="E898" s="241"/>
      <c r="F898" s="241"/>
      <c r="G898" s="241"/>
      <c r="H898" s="241"/>
      <c r="I898" s="241"/>
      <c r="J898" s="241"/>
      <c r="K898" s="241"/>
      <c r="L898" s="241"/>
      <c r="M898" s="241"/>
      <c r="N898" s="241"/>
      <c r="O898" s="241"/>
      <c r="P898" s="241"/>
      <c r="Q898" s="241"/>
      <c r="R898" s="241"/>
      <c r="S898" s="241"/>
      <c r="T898" s="241"/>
      <c r="U898" s="241" t="s">
        <v>1000</v>
      </c>
      <c r="V898" s="241"/>
      <c r="W898" s="241"/>
      <c r="X898" s="241"/>
      <c r="Y898" s="241"/>
      <c r="Z898" s="241"/>
      <c r="AA898" s="241"/>
      <c r="AB898" s="241"/>
      <c r="AC898" s="241" t="s">
        <v>322</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row>
    <row r="899" spans="2:59" s="240" customFormat="1" ht="15" customHeight="1" x14ac:dyDescent="0.25">
      <c r="B899" s="241"/>
      <c r="C899" s="241"/>
      <c r="D899" s="241"/>
      <c r="E899" s="241"/>
      <c r="F899" s="241"/>
      <c r="G899" s="241"/>
      <c r="H899" s="241"/>
      <c r="I899" s="241"/>
      <c r="J899" s="241"/>
      <c r="K899" s="241"/>
      <c r="L899" s="241"/>
      <c r="M899" s="241"/>
      <c r="N899" s="241"/>
      <c r="O899" s="241"/>
      <c r="P899" s="241"/>
      <c r="Q899" s="241"/>
      <c r="R899" s="241"/>
      <c r="S899" s="241"/>
      <c r="T899" s="241"/>
      <c r="U899" s="241" t="s">
        <v>1001</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row>
    <row r="900" spans="2:59" s="240" customFormat="1" ht="15" customHeight="1" x14ac:dyDescent="0.25">
      <c r="B900" s="241"/>
      <c r="C900" s="241"/>
      <c r="D900" s="241"/>
      <c r="E900" s="241"/>
      <c r="F900" s="241"/>
      <c r="G900" s="241"/>
      <c r="H900" s="241"/>
      <c r="I900" s="241"/>
      <c r="J900" s="241"/>
      <c r="K900" s="241"/>
      <c r="L900" s="241"/>
      <c r="M900" s="241"/>
      <c r="N900" s="241"/>
      <c r="O900" s="241"/>
      <c r="P900" s="241"/>
      <c r="Q900" s="241"/>
      <c r="R900" s="241"/>
      <c r="S900" s="241"/>
      <c r="T900" s="241"/>
      <c r="U900" s="241" t="s">
        <v>1002</v>
      </c>
      <c r="V900" s="241"/>
      <c r="W900" s="241"/>
      <c r="X900" s="241"/>
      <c r="Y900" s="241"/>
      <c r="Z900" s="241"/>
      <c r="AA900" s="241"/>
      <c r="AB900" s="241"/>
      <c r="AC900" s="241" t="s">
        <v>386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row>
    <row r="901" spans="2:59" s="240" customFormat="1" ht="15" customHeight="1" x14ac:dyDescent="0.25">
      <c r="B901" s="241"/>
      <c r="C901" s="241"/>
      <c r="D901" s="241"/>
      <c r="E901" s="241"/>
      <c r="F901" s="241"/>
      <c r="G901" s="241"/>
      <c r="H901" s="241"/>
      <c r="I901" s="241"/>
      <c r="J901" s="241"/>
      <c r="K901" s="241"/>
      <c r="L901" s="241"/>
      <c r="M901" s="241"/>
      <c r="N901" s="241"/>
      <c r="O901" s="241"/>
      <c r="P901" s="241"/>
      <c r="Q901" s="241"/>
      <c r="R901" s="241"/>
      <c r="S901" s="241"/>
      <c r="T901" s="241"/>
      <c r="U901" s="241" t="s">
        <v>1003</v>
      </c>
      <c r="V901" s="241"/>
      <c r="W901" s="241"/>
      <c r="X901" s="241"/>
      <c r="Y901" s="241"/>
      <c r="Z901" s="241"/>
      <c r="AA901" s="241"/>
      <c r="AB901" s="241"/>
      <c r="AC901" s="241" t="s">
        <v>316</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row>
    <row r="902" spans="2:59" s="240" customFormat="1" ht="15" customHeight="1" x14ac:dyDescent="0.25">
      <c r="B902" s="241"/>
      <c r="C902" s="241"/>
      <c r="D902" s="241"/>
      <c r="E902" s="241"/>
      <c r="F902" s="241"/>
      <c r="G902" s="241"/>
      <c r="H902" s="241"/>
      <c r="I902" s="241"/>
      <c r="J902" s="241"/>
      <c r="K902" s="241"/>
      <c r="L902" s="241"/>
      <c r="M902" s="241"/>
      <c r="N902" s="241"/>
      <c r="O902" s="241"/>
      <c r="P902" s="241"/>
      <c r="Q902" s="241"/>
      <c r="R902" s="241"/>
      <c r="S902" s="241"/>
      <c r="T902" s="241"/>
      <c r="U902" s="241" t="s">
        <v>1004</v>
      </c>
      <c r="V902" s="241"/>
      <c r="W902" s="241"/>
      <c r="X902" s="241"/>
      <c r="Y902" s="241"/>
      <c r="Z902" s="241"/>
      <c r="AA902" s="241"/>
      <c r="AB902" s="241"/>
      <c r="AC902" s="241" t="s">
        <v>350</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row>
    <row r="903" spans="2:59" s="240" customFormat="1" ht="15" customHeight="1" x14ac:dyDescent="0.25">
      <c r="B903" s="241"/>
      <c r="C903" s="241"/>
      <c r="D903" s="241"/>
      <c r="E903" s="241"/>
      <c r="F903" s="241"/>
      <c r="G903" s="241"/>
      <c r="H903" s="241"/>
      <c r="I903" s="241"/>
      <c r="J903" s="241"/>
      <c r="K903" s="241"/>
      <c r="L903" s="241"/>
      <c r="M903" s="241"/>
      <c r="N903" s="241"/>
      <c r="O903" s="241"/>
      <c r="P903" s="241"/>
      <c r="Q903" s="241"/>
      <c r="R903" s="241"/>
      <c r="S903" s="241"/>
      <c r="T903" s="241"/>
      <c r="U903" s="241" t="s">
        <v>1005</v>
      </c>
      <c r="V903" s="241"/>
      <c r="W903" s="241"/>
      <c r="X903" s="241"/>
      <c r="Y903" s="241"/>
      <c r="Z903" s="241"/>
      <c r="AA903" s="241"/>
      <c r="AB903" s="241"/>
      <c r="AC903" s="241" t="s">
        <v>313</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row>
    <row r="904" spans="2:59" s="240" customFormat="1" ht="15" customHeight="1" x14ac:dyDescent="0.25">
      <c r="B904" s="241"/>
      <c r="C904" s="241"/>
      <c r="D904" s="241"/>
      <c r="E904" s="241"/>
      <c r="F904" s="241"/>
      <c r="G904" s="241"/>
      <c r="H904" s="241"/>
      <c r="I904" s="241"/>
      <c r="J904" s="241"/>
      <c r="K904" s="241"/>
      <c r="L904" s="241"/>
      <c r="M904" s="241"/>
      <c r="N904" s="241"/>
      <c r="O904" s="241"/>
      <c r="P904" s="241"/>
      <c r="Q904" s="241"/>
      <c r="R904" s="241"/>
      <c r="S904" s="241"/>
      <c r="T904" s="241"/>
      <c r="U904" s="241" t="s">
        <v>1006</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row>
    <row r="905" spans="2:59" s="240" customFormat="1" ht="15" customHeight="1" x14ac:dyDescent="0.25">
      <c r="B905" s="241"/>
      <c r="C905" s="241"/>
      <c r="D905" s="241"/>
      <c r="E905" s="241"/>
      <c r="F905" s="241"/>
      <c r="G905" s="241"/>
      <c r="H905" s="241"/>
      <c r="I905" s="241"/>
      <c r="J905" s="241"/>
      <c r="K905" s="241"/>
      <c r="L905" s="241"/>
      <c r="M905" s="241"/>
      <c r="N905" s="241"/>
      <c r="O905" s="241"/>
      <c r="P905" s="241"/>
      <c r="Q905" s="241"/>
      <c r="R905" s="241"/>
      <c r="S905" s="241"/>
      <c r="T905" s="241"/>
      <c r="U905" s="241" t="s">
        <v>1007</v>
      </c>
      <c r="V905" s="241"/>
      <c r="W905" s="241"/>
      <c r="X905" s="241"/>
      <c r="Y905" s="241"/>
      <c r="Z905" s="241"/>
      <c r="AA905" s="241"/>
      <c r="AB905" s="241"/>
      <c r="AC905" s="241" t="s">
        <v>350</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row>
    <row r="906" spans="2:59" s="240" customFormat="1" ht="15" customHeight="1" x14ac:dyDescent="0.25">
      <c r="B906" s="241"/>
      <c r="C906" s="241"/>
      <c r="D906" s="241"/>
      <c r="E906" s="241"/>
      <c r="F906" s="241"/>
      <c r="G906" s="241"/>
      <c r="H906" s="241"/>
      <c r="I906" s="241"/>
      <c r="J906" s="241"/>
      <c r="K906" s="241"/>
      <c r="L906" s="241"/>
      <c r="M906" s="241"/>
      <c r="N906" s="241"/>
      <c r="O906" s="241"/>
      <c r="P906" s="241"/>
      <c r="Q906" s="241"/>
      <c r="R906" s="241"/>
      <c r="S906" s="241"/>
      <c r="T906" s="241"/>
      <c r="U906" s="241" t="s">
        <v>1008</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row>
    <row r="907" spans="2:59" s="240" customFormat="1" ht="15" customHeight="1" x14ac:dyDescent="0.25">
      <c r="B907" s="241"/>
      <c r="C907" s="241"/>
      <c r="D907" s="241"/>
      <c r="E907" s="241"/>
      <c r="F907" s="241"/>
      <c r="G907" s="241"/>
      <c r="H907" s="241"/>
      <c r="I907" s="241"/>
      <c r="J907" s="241"/>
      <c r="K907" s="241"/>
      <c r="L907" s="241"/>
      <c r="M907" s="241"/>
      <c r="N907" s="241"/>
      <c r="O907" s="241"/>
      <c r="P907" s="241"/>
      <c r="Q907" s="241"/>
      <c r="R907" s="241"/>
      <c r="S907" s="241"/>
      <c r="T907" s="241"/>
      <c r="U907" s="241" t="s">
        <v>1009</v>
      </c>
      <c r="V907" s="241"/>
      <c r="W907" s="241"/>
      <c r="X907" s="241"/>
      <c r="Y907" s="241"/>
      <c r="Z907" s="241"/>
      <c r="AA907" s="241"/>
      <c r="AB907" s="241"/>
      <c r="AC907" s="241" t="s">
        <v>316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row>
    <row r="908" spans="2:59" s="240" customFormat="1" ht="15" customHeight="1" x14ac:dyDescent="0.25">
      <c r="B908" s="241"/>
      <c r="C908" s="241"/>
      <c r="D908" s="241"/>
      <c r="E908" s="241"/>
      <c r="F908" s="241"/>
      <c r="G908" s="241"/>
      <c r="H908" s="241"/>
      <c r="I908" s="241"/>
      <c r="J908" s="241"/>
      <c r="K908" s="241"/>
      <c r="L908" s="241"/>
      <c r="M908" s="241"/>
      <c r="N908" s="241"/>
      <c r="O908" s="241"/>
      <c r="P908" s="241"/>
      <c r="Q908" s="241"/>
      <c r="R908" s="241"/>
      <c r="S908" s="241"/>
      <c r="T908" s="241"/>
      <c r="U908" s="241" t="s">
        <v>1010</v>
      </c>
      <c r="V908" s="241"/>
      <c r="W908" s="241"/>
      <c r="X908" s="241"/>
      <c r="Y908" s="241"/>
      <c r="Z908" s="241"/>
      <c r="AA908" s="241"/>
      <c r="AB908" s="241"/>
      <c r="AC908" s="241" t="s">
        <v>316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row>
    <row r="909" spans="2:59" s="240" customFormat="1" ht="15" customHeight="1" x14ac:dyDescent="0.25">
      <c r="B909" s="241"/>
      <c r="C909" s="241"/>
      <c r="D909" s="241"/>
      <c r="E909" s="241"/>
      <c r="F909" s="241"/>
      <c r="G909" s="241"/>
      <c r="H909" s="241"/>
      <c r="I909" s="241"/>
      <c r="J909" s="241"/>
      <c r="K909" s="241"/>
      <c r="L909" s="241"/>
      <c r="M909" s="241"/>
      <c r="N909" s="241"/>
      <c r="O909" s="241"/>
      <c r="P909" s="241"/>
      <c r="Q909" s="241"/>
      <c r="R909" s="241"/>
      <c r="S909" s="241"/>
      <c r="T909" s="241"/>
      <c r="U909" s="241" t="s">
        <v>1011</v>
      </c>
      <c r="V909" s="241"/>
      <c r="W909" s="241"/>
      <c r="X909" s="241"/>
      <c r="Y909" s="241"/>
      <c r="Z909" s="241"/>
      <c r="AA909" s="241"/>
      <c r="AB909" s="241"/>
      <c r="AC909" s="241" t="s">
        <v>386</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row>
    <row r="910" spans="2:59" s="240" customFormat="1" ht="15" customHeight="1" x14ac:dyDescent="0.25">
      <c r="B910" s="241"/>
      <c r="C910" s="241"/>
      <c r="D910" s="241"/>
      <c r="E910" s="241"/>
      <c r="F910" s="241"/>
      <c r="G910" s="241"/>
      <c r="H910" s="241"/>
      <c r="I910" s="241"/>
      <c r="J910" s="241"/>
      <c r="K910" s="241"/>
      <c r="L910" s="241"/>
      <c r="M910" s="241"/>
      <c r="N910" s="241"/>
      <c r="O910" s="241"/>
      <c r="P910" s="241"/>
      <c r="Q910" s="241"/>
      <c r="R910" s="241"/>
      <c r="S910" s="241"/>
      <c r="T910" s="241"/>
      <c r="U910" s="241" t="s">
        <v>1012</v>
      </c>
      <c r="V910" s="241"/>
      <c r="W910" s="241"/>
      <c r="X910" s="241"/>
      <c r="Y910" s="241"/>
      <c r="Z910" s="241"/>
      <c r="AA910" s="241"/>
      <c r="AB910" s="241"/>
      <c r="AC910" s="241" t="s">
        <v>311</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row>
    <row r="911" spans="2:59" s="240" customFormat="1" ht="15" customHeight="1" x14ac:dyDescent="0.25">
      <c r="B911" s="241"/>
      <c r="C911" s="241"/>
      <c r="D911" s="241"/>
      <c r="E911" s="241"/>
      <c r="F911" s="241"/>
      <c r="G911" s="241"/>
      <c r="H911" s="241"/>
      <c r="I911" s="241"/>
      <c r="J911" s="241"/>
      <c r="K911" s="241"/>
      <c r="L911" s="241"/>
      <c r="M911" s="241"/>
      <c r="N911" s="241"/>
      <c r="O911" s="241"/>
      <c r="P911" s="241"/>
      <c r="Q911" s="241"/>
      <c r="R911" s="241"/>
      <c r="S911" s="241"/>
      <c r="T911" s="241"/>
      <c r="U911" s="241" t="s">
        <v>1013</v>
      </c>
      <c r="V911" s="241"/>
      <c r="W911" s="241"/>
      <c r="X911" s="241"/>
      <c r="Y911" s="241"/>
      <c r="Z911" s="241"/>
      <c r="AA911" s="241"/>
      <c r="AB911" s="241"/>
      <c r="AC911" s="241" t="s">
        <v>309</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row>
    <row r="912" spans="2:59" s="240" customFormat="1" ht="15" customHeight="1" x14ac:dyDescent="0.25">
      <c r="B912" s="241"/>
      <c r="C912" s="241"/>
      <c r="D912" s="241"/>
      <c r="E912" s="241"/>
      <c r="F912" s="241"/>
      <c r="G912" s="241"/>
      <c r="H912" s="241"/>
      <c r="I912" s="241"/>
      <c r="J912" s="241"/>
      <c r="K912" s="241"/>
      <c r="L912" s="241"/>
      <c r="M912" s="241"/>
      <c r="N912" s="241"/>
      <c r="O912" s="241"/>
      <c r="P912" s="241"/>
      <c r="Q912" s="241"/>
      <c r="R912" s="241"/>
      <c r="S912" s="241"/>
      <c r="T912" s="241"/>
      <c r="U912" s="241" t="s">
        <v>1014</v>
      </c>
      <c r="V912" s="241"/>
      <c r="W912" s="241"/>
      <c r="X912" s="241"/>
      <c r="Y912" s="241"/>
      <c r="Z912" s="241"/>
      <c r="AA912" s="241"/>
      <c r="AB912" s="241"/>
      <c r="AC912" s="241" t="s">
        <v>313</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row>
    <row r="913" spans="2:59" s="240" customFormat="1" ht="15" customHeight="1" x14ac:dyDescent="0.25">
      <c r="B913" s="241"/>
      <c r="C913" s="241"/>
      <c r="D913" s="241"/>
      <c r="E913" s="241"/>
      <c r="F913" s="241"/>
      <c r="G913" s="241"/>
      <c r="H913" s="241"/>
      <c r="I913" s="241"/>
      <c r="J913" s="241"/>
      <c r="K913" s="241"/>
      <c r="L913" s="241"/>
      <c r="M913" s="241"/>
      <c r="N913" s="241"/>
      <c r="O913" s="241"/>
      <c r="P913" s="241"/>
      <c r="Q913" s="241"/>
      <c r="R913" s="241"/>
      <c r="S913" s="241"/>
      <c r="T913" s="241"/>
      <c r="U913" s="241" t="s">
        <v>1015</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row>
    <row r="914" spans="2:59" s="240" customFormat="1" ht="15" customHeight="1" x14ac:dyDescent="0.25">
      <c r="B914" s="241"/>
      <c r="C914" s="241"/>
      <c r="D914" s="241"/>
      <c r="E914" s="241"/>
      <c r="F914" s="241"/>
      <c r="G914" s="241"/>
      <c r="H914" s="241"/>
      <c r="I914" s="241"/>
      <c r="J914" s="241"/>
      <c r="K914" s="241"/>
      <c r="L914" s="241"/>
      <c r="M914" s="241"/>
      <c r="N914" s="241"/>
      <c r="O914" s="241"/>
      <c r="P914" s="241"/>
      <c r="Q914" s="241"/>
      <c r="R914" s="241"/>
      <c r="S914" s="241"/>
      <c r="T914" s="241"/>
      <c r="U914" s="241" t="s">
        <v>1016</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row>
    <row r="915" spans="2:59" s="240" customFormat="1" ht="15" customHeight="1" x14ac:dyDescent="0.25">
      <c r="B915" s="241"/>
      <c r="C915" s="241"/>
      <c r="D915" s="241"/>
      <c r="E915" s="241"/>
      <c r="F915" s="241"/>
      <c r="G915" s="241"/>
      <c r="H915" s="241"/>
      <c r="I915" s="241"/>
      <c r="J915" s="241"/>
      <c r="K915" s="241"/>
      <c r="L915" s="241"/>
      <c r="M915" s="241"/>
      <c r="N915" s="241"/>
      <c r="O915" s="241"/>
      <c r="P915" s="241"/>
      <c r="Q915" s="241"/>
      <c r="R915" s="241"/>
      <c r="S915" s="241"/>
      <c r="T915" s="241"/>
      <c r="U915" s="241" t="s">
        <v>1017</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row>
    <row r="916" spans="2:59" s="240" customFormat="1" ht="15" customHeight="1" x14ac:dyDescent="0.25">
      <c r="B916" s="241"/>
      <c r="C916" s="241"/>
      <c r="D916" s="241"/>
      <c r="E916" s="241"/>
      <c r="F916" s="241"/>
      <c r="G916" s="241"/>
      <c r="H916" s="241"/>
      <c r="I916" s="241"/>
      <c r="J916" s="241"/>
      <c r="K916" s="241"/>
      <c r="L916" s="241"/>
      <c r="M916" s="241"/>
      <c r="N916" s="241"/>
      <c r="O916" s="241"/>
      <c r="P916" s="241"/>
      <c r="Q916" s="241"/>
      <c r="R916" s="241"/>
      <c r="S916" s="241"/>
      <c r="T916" s="241"/>
      <c r="U916" s="241" t="s">
        <v>1018</v>
      </c>
      <c r="V916" s="241"/>
      <c r="W916" s="241"/>
      <c r="X916" s="241"/>
      <c r="Y916" s="241"/>
      <c r="Z916" s="241"/>
      <c r="AA916" s="241"/>
      <c r="AB916" s="241"/>
      <c r="AC916" s="241" t="s">
        <v>366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row>
    <row r="917" spans="2:59" s="240" customFormat="1" ht="15" customHeight="1" x14ac:dyDescent="0.25">
      <c r="B917" s="241"/>
      <c r="C917" s="241"/>
      <c r="D917" s="241"/>
      <c r="E917" s="241"/>
      <c r="F917" s="241"/>
      <c r="G917" s="241"/>
      <c r="H917" s="241"/>
      <c r="I917" s="241"/>
      <c r="J917" s="241"/>
      <c r="K917" s="241"/>
      <c r="L917" s="241"/>
      <c r="M917" s="241"/>
      <c r="N917" s="241"/>
      <c r="O917" s="241"/>
      <c r="P917" s="241"/>
      <c r="Q917" s="241"/>
      <c r="R917" s="241"/>
      <c r="S917" s="241"/>
      <c r="T917" s="241"/>
      <c r="U917" s="241" t="s">
        <v>1019</v>
      </c>
      <c r="V917" s="241"/>
      <c r="W917" s="241"/>
      <c r="X917" s="241"/>
      <c r="Y917" s="241"/>
      <c r="Z917" s="241"/>
      <c r="AA917" s="241"/>
      <c r="AB917" s="241"/>
      <c r="AC917" s="241" t="s">
        <v>311</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row>
    <row r="918" spans="2:59" s="240" customFormat="1" ht="15" customHeight="1" x14ac:dyDescent="0.25">
      <c r="B918" s="241"/>
      <c r="C918" s="241"/>
      <c r="D918" s="241"/>
      <c r="E918" s="241"/>
      <c r="F918" s="241"/>
      <c r="G918" s="241"/>
      <c r="H918" s="241"/>
      <c r="I918" s="241"/>
      <c r="J918" s="241"/>
      <c r="K918" s="241"/>
      <c r="L918" s="241"/>
      <c r="M918" s="241"/>
      <c r="N918" s="241"/>
      <c r="O918" s="241"/>
      <c r="P918" s="241"/>
      <c r="Q918" s="241"/>
      <c r="R918" s="241"/>
      <c r="S918" s="241"/>
      <c r="T918" s="241"/>
      <c r="U918" s="241" t="s">
        <v>1020</v>
      </c>
      <c r="V918" s="241"/>
      <c r="W918" s="241"/>
      <c r="X918" s="241"/>
      <c r="Y918" s="241"/>
      <c r="Z918" s="241"/>
      <c r="AA918" s="241"/>
      <c r="AB918" s="241"/>
      <c r="AC918" s="241" t="s">
        <v>316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row>
    <row r="919" spans="2:59" s="240" customFormat="1" ht="15" customHeight="1" x14ac:dyDescent="0.25">
      <c r="B919" s="241"/>
      <c r="C919" s="241"/>
      <c r="D919" s="241"/>
      <c r="E919" s="241"/>
      <c r="F919" s="241"/>
      <c r="G919" s="241"/>
      <c r="H919" s="241"/>
      <c r="I919" s="241"/>
      <c r="J919" s="241"/>
      <c r="K919" s="241"/>
      <c r="L919" s="241"/>
      <c r="M919" s="241"/>
      <c r="N919" s="241"/>
      <c r="O919" s="241"/>
      <c r="P919" s="241"/>
      <c r="Q919" s="241"/>
      <c r="R919" s="241"/>
      <c r="S919" s="241"/>
      <c r="T919" s="241"/>
      <c r="U919" s="241" t="s">
        <v>1021</v>
      </c>
      <c r="V919" s="241"/>
      <c r="W919" s="241"/>
      <c r="X919" s="241"/>
      <c r="Y919" s="241"/>
      <c r="Z919" s="241"/>
      <c r="AA919" s="241"/>
      <c r="AB919" s="241"/>
      <c r="AC919" s="241" t="s">
        <v>322</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row>
    <row r="920" spans="2:59" s="240" customFormat="1" ht="15" customHeight="1" x14ac:dyDescent="0.25">
      <c r="B920" s="241"/>
      <c r="C920" s="241"/>
      <c r="D920" s="241"/>
      <c r="E920" s="241"/>
      <c r="F920" s="241"/>
      <c r="G920" s="241"/>
      <c r="H920" s="241"/>
      <c r="I920" s="241"/>
      <c r="J920" s="241"/>
      <c r="K920" s="241"/>
      <c r="L920" s="241"/>
      <c r="M920" s="241"/>
      <c r="N920" s="241"/>
      <c r="O920" s="241"/>
      <c r="P920" s="241"/>
      <c r="Q920" s="241"/>
      <c r="R920" s="241"/>
      <c r="S920" s="241"/>
      <c r="T920" s="241"/>
      <c r="U920" s="241" t="s">
        <v>1022</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row>
    <row r="921" spans="2:59" s="240" customFormat="1" ht="15" customHeight="1" x14ac:dyDescent="0.25">
      <c r="B921" s="241"/>
      <c r="C921" s="241"/>
      <c r="D921" s="241"/>
      <c r="E921" s="241"/>
      <c r="F921" s="241"/>
      <c r="G921" s="241"/>
      <c r="H921" s="241"/>
      <c r="I921" s="241"/>
      <c r="J921" s="241"/>
      <c r="K921" s="241"/>
      <c r="L921" s="241"/>
      <c r="M921" s="241"/>
      <c r="N921" s="241"/>
      <c r="O921" s="241"/>
      <c r="P921" s="241"/>
      <c r="Q921" s="241"/>
      <c r="R921" s="241"/>
      <c r="S921" s="241"/>
      <c r="T921" s="241"/>
      <c r="U921" s="241" t="s">
        <v>1023</v>
      </c>
      <c r="V921" s="241"/>
      <c r="W921" s="241"/>
      <c r="X921" s="241"/>
      <c r="Y921" s="241"/>
      <c r="Z921" s="241"/>
      <c r="AA921" s="241"/>
      <c r="AB921" s="241"/>
      <c r="AC921" s="241" t="s">
        <v>309</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row>
    <row r="922" spans="2:59" s="240" customFormat="1" ht="15" customHeight="1" x14ac:dyDescent="0.25">
      <c r="B922" s="241"/>
      <c r="C922" s="241"/>
      <c r="D922" s="241"/>
      <c r="E922" s="241"/>
      <c r="F922" s="241"/>
      <c r="G922" s="241"/>
      <c r="H922" s="241"/>
      <c r="I922" s="241"/>
      <c r="J922" s="241"/>
      <c r="K922" s="241"/>
      <c r="L922" s="241"/>
      <c r="M922" s="241"/>
      <c r="N922" s="241"/>
      <c r="O922" s="241"/>
      <c r="P922" s="241"/>
      <c r="Q922" s="241"/>
      <c r="R922" s="241"/>
      <c r="S922" s="241"/>
      <c r="T922" s="241"/>
      <c r="U922" s="241" t="s">
        <v>1024</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row>
    <row r="923" spans="2:59" s="240" customFormat="1" ht="15" customHeight="1" x14ac:dyDescent="0.25">
      <c r="B923" s="241"/>
      <c r="C923" s="241"/>
      <c r="D923" s="241"/>
      <c r="E923" s="241"/>
      <c r="F923" s="241"/>
      <c r="G923" s="241"/>
      <c r="H923" s="241"/>
      <c r="I923" s="241"/>
      <c r="J923" s="241"/>
      <c r="K923" s="241"/>
      <c r="L923" s="241"/>
      <c r="M923" s="241"/>
      <c r="N923" s="241"/>
      <c r="O923" s="241"/>
      <c r="P923" s="241"/>
      <c r="Q923" s="241"/>
      <c r="R923" s="241"/>
      <c r="S923" s="241"/>
      <c r="T923" s="241"/>
      <c r="U923" s="241" t="s">
        <v>1025</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row>
    <row r="924" spans="2:59" s="240" customFormat="1" ht="15" customHeight="1" x14ac:dyDescent="0.25">
      <c r="B924" s="241"/>
      <c r="C924" s="241"/>
      <c r="D924" s="241"/>
      <c r="E924" s="241"/>
      <c r="F924" s="241"/>
      <c r="G924" s="241"/>
      <c r="H924" s="241"/>
      <c r="I924" s="241"/>
      <c r="J924" s="241"/>
      <c r="K924" s="241"/>
      <c r="L924" s="241"/>
      <c r="M924" s="241"/>
      <c r="N924" s="241"/>
      <c r="O924" s="241"/>
      <c r="P924" s="241"/>
      <c r="Q924" s="241"/>
      <c r="R924" s="241"/>
      <c r="S924" s="241"/>
      <c r="T924" s="241"/>
      <c r="U924" s="241" t="s">
        <v>1026</v>
      </c>
      <c r="V924" s="241"/>
      <c r="W924" s="241"/>
      <c r="X924" s="241"/>
      <c r="Y924" s="241"/>
      <c r="Z924" s="241"/>
      <c r="AA924" s="241"/>
      <c r="AB924" s="241"/>
      <c r="AC924" s="241" t="s">
        <v>325</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row>
    <row r="925" spans="2:59" s="240" customFormat="1" ht="15" customHeight="1" x14ac:dyDescent="0.25">
      <c r="B925" s="241"/>
      <c r="C925" s="241"/>
      <c r="D925" s="241"/>
      <c r="E925" s="241"/>
      <c r="F925" s="241"/>
      <c r="G925" s="241"/>
      <c r="H925" s="241"/>
      <c r="I925" s="241"/>
      <c r="J925" s="241"/>
      <c r="K925" s="241"/>
      <c r="L925" s="241"/>
      <c r="M925" s="241"/>
      <c r="N925" s="241"/>
      <c r="O925" s="241"/>
      <c r="P925" s="241"/>
      <c r="Q925" s="241"/>
      <c r="R925" s="241"/>
      <c r="S925" s="241"/>
      <c r="T925" s="241"/>
      <c r="U925" s="241" t="s">
        <v>1027</v>
      </c>
      <c r="V925" s="241"/>
      <c r="W925" s="241"/>
      <c r="X925" s="241"/>
      <c r="Y925" s="241"/>
      <c r="Z925" s="241"/>
      <c r="AA925" s="241"/>
      <c r="AB925" s="241"/>
      <c r="AC925" s="241" t="s">
        <v>386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row>
    <row r="926" spans="2:59" s="240" customFormat="1" ht="15" customHeight="1" x14ac:dyDescent="0.25">
      <c r="B926" s="241"/>
      <c r="C926" s="241"/>
      <c r="D926" s="241"/>
      <c r="E926" s="241"/>
      <c r="F926" s="241"/>
      <c r="G926" s="241"/>
      <c r="H926" s="241"/>
      <c r="I926" s="241"/>
      <c r="J926" s="241"/>
      <c r="K926" s="241"/>
      <c r="L926" s="241"/>
      <c r="M926" s="241"/>
      <c r="N926" s="241"/>
      <c r="O926" s="241"/>
      <c r="P926" s="241"/>
      <c r="Q926" s="241"/>
      <c r="R926" s="241"/>
      <c r="S926" s="241"/>
      <c r="T926" s="241"/>
      <c r="U926" s="241" t="s">
        <v>1028</v>
      </c>
      <c r="V926" s="241"/>
      <c r="W926" s="241"/>
      <c r="X926" s="241"/>
      <c r="Y926" s="241"/>
      <c r="Z926" s="241"/>
      <c r="AA926" s="241"/>
      <c r="AB926" s="241"/>
      <c r="AC926" s="241" t="s">
        <v>386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row>
    <row r="927" spans="2:59" s="240" customFormat="1" ht="15" customHeight="1" x14ac:dyDescent="0.25">
      <c r="B927" s="241"/>
      <c r="C927" s="241"/>
      <c r="D927" s="241"/>
      <c r="E927" s="241"/>
      <c r="F927" s="241"/>
      <c r="G927" s="241"/>
      <c r="H927" s="241"/>
      <c r="I927" s="241"/>
      <c r="J927" s="241"/>
      <c r="K927" s="241"/>
      <c r="L927" s="241"/>
      <c r="M927" s="241"/>
      <c r="N927" s="241"/>
      <c r="O927" s="241"/>
      <c r="P927" s="241"/>
      <c r="Q927" s="241"/>
      <c r="R927" s="241"/>
      <c r="S927" s="241"/>
      <c r="T927" s="241"/>
      <c r="U927" s="241" t="s">
        <v>1029</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row>
    <row r="928" spans="2:59" s="240" customFormat="1" ht="15" customHeight="1" x14ac:dyDescent="0.25">
      <c r="B928" s="241"/>
      <c r="C928" s="241"/>
      <c r="D928" s="241"/>
      <c r="E928" s="241"/>
      <c r="F928" s="241"/>
      <c r="G928" s="241"/>
      <c r="H928" s="241"/>
      <c r="I928" s="241"/>
      <c r="J928" s="241"/>
      <c r="K928" s="241"/>
      <c r="L928" s="241"/>
      <c r="M928" s="241"/>
      <c r="N928" s="241"/>
      <c r="O928" s="241"/>
      <c r="P928" s="241"/>
      <c r="Q928" s="241"/>
      <c r="R928" s="241"/>
      <c r="S928" s="241"/>
      <c r="T928" s="241"/>
      <c r="U928" s="241" t="s">
        <v>1030</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row>
    <row r="929" spans="2:59" s="240" customFormat="1" ht="15" customHeight="1" x14ac:dyDescent="0.25">
      <c r="B929" s="241"/>
      <c r="C929" s="241"/>
      <c r="D929" s="241"/>
      <c r="E929" s="241"/>
      <c r="F929" s="241"/>
      <c r="G929" s="241"/>
      <c r="H929" s="241"/>
      <c r="I929" s="241"/>
      <c r="J929" s="241"/>
      <c r="K929" s="241"/>
      <c r="L929" s="241"/>
      <c r="M929" s="241"/>
      <c r="N929" s="241"/>
      <c r="O929" s="241"/>
      <c r="P929" s="241"/>
      <c r="Q929" s="241"/>
      <c r="R929" s="241"/>
      <c r="S929" s="241"/>
      <c r="T929" s="241"/>
      <c r="U929" s="241" t="s">
        <v>1031</v>
      </c>
      <c r="V929" s="241"/>
      <c r="W929" s="241"/>
      <c r="X929" s="241"/>
      <c r="Y929" s="241"/>
      <c r="Z929" s="241"/>
      <c r="AA929" s="241"/>
      <c r="AB929" s="241"/>
      <c r="AC929" s="241" t="s">
        <v>316</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row>
    <row r="930" spans="2:59" s="240" customFormat="1" ht="15" customHeight="1" x14ac:dyDescent="0.25">
      <c r="B930" s="241"/>
      <c r="C930" s="241"/>
      <c r="D930" s="241"/>
      <c r="E930" s="241"/>
      <c r="F930" s="241"/>
      <c r="G930" s="241"/>
      <c r="H930" s="241"/>
      <c r="I930" s="241"/>
      <c r="J930" s="241"/>
      <c r="K930" s="241"/>
      <c r="L930" s="241"/>
      <c r="M930" s="241"/>
      <c r="N930" s="241"/>
      <c r="O930" s="241"/>
      <c r="P930" s="241"/>
      <c r="Q930" s="241"/>
      <c r="R930" s="241"/>
      <c r="S930" s="241"/>
      <c r="T930" s="241"/>
      <c r="U930" s="241" t="s">
        <v>1032</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row>
    <row r="931" spans="2:59" s="240" customFormat="1" ht="15" customHeight="1" x14ac:dyDescent="0.25">
      <c r="B931" s="241"/>
      <c r="C931" s="241"/>
      <c r="D931" s="241"/>
      <c r="E931" s="241"/>
      <c r="F931" s="241"/>
      <c r="G931" s="241"/>
      <c r="H931" s="241"/>
      <c r="I931" s="241"/>
      <c r="J931" s="241"/>
      <c r="K931" s="241"/>
      <c r="L931" s="241"/>
      <c r="M931" s="241"/>
      <c r="N931" s="241"/>
      <c r="O931" s="241"/>
      <c r="P931" s="241"/>
      <c r="Q931" s="241"/>
      <c r="R931" s="241"/>
      <c r="S931" s="241"/>
      <c r="T931" s="241"/>
      <c r="U931" s="241" t="s">
        <v>1033</v>
      </c>
      <c r="V931" s="241"/>
      <c r="W931" s="241"/>
      <c r="X931" s="241"/>
      <c r="Y931" s="241"/>
      <c r="Z931" s="241"/>
      <c r="AA931" s="241"/>
      <c r="AB931" s="241"/>
      <c r="AC931" s="241" t="s">
        <v>386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row>
    <row r="932" spans="2:59" s="240" customFormat="1" ht="15" customHeight="1" x14ac:dyDescent="0.25">
      <c r="B932" s="241"/>
      <c r="C932" s="241"/>
      <c r="D932" s="241"/>
      <c r="E932" s="241"/>
      <c r="F932" s="241"/>
      <c r="G932" s="241"/>
      <c r="H932" s="241"/>
      <c r="I932" s="241"/>
      <c r="J932" s="241"/>
      <c r="K932" s="241"/>
      <c r="L932" s="241"/>
      <c r="M932" s="241"/>
      <c r="N932" s="241"/>
      <c r="O932" s="241"/>
      <c r="P932" s="241"/>
      <c r="Q932" s="241"/>
      <c r="R932" s="241"/>
      <c r="S932" s="241"/>
      <c r="T932" s="241"/>
      <c r="U932" s="241" t="s">
        <v>1034</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row>
    <row r="933" spans="2:59" s="240" customFormat="1" ht="15" customHeight="1" x14ac:dyDescent="0.25">
      <c r="B933" s="241"/>
      <c r="C933" s="241"/>
      <c r="D933" s="241"/>
      <c r="E933" s="241"/>
      <c r="F933" s="241"/>
      <c r="G933" s="241"/>
      <c r="H933" s="241"/>
      <c r="I933" s="241"/>
      <c r="J933" s="241"/>
      <c r="K933" s="241"/>
      <c r="L933" s="241"/>
      <c r="M933" s="241"/>
      <c r="N933" s="241"/>
      <c r="O933" s="241"/>
      <c r="P933" s="241"/>
      <c r="Q933" s="241"/>
      <c r="R933" s="241"/>
      <c r="S933" s="241"/>
      <c r="T933" s="241"/>
      <c r="U933" s="241" t="s">
        <v>1035</v>
      </c>
      <c r="V933" s="241"/>
      <c r="W933" s="241"/>
      <c r="X933" s="241"/>
      <c r="Y933" s="241"/>
      <c r="Z933" s="241"/>
      <c r="AA933" s="241"/>
      <c r="AB933" s="241"/>
      <c r="AC933" s="241" t="s">
        <v>316</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row>
    <row r="934" spans="2:59" s="240" customFormat="1" ht="15" customHeight="1" x14ac:dyDescent="0.25">
      <c r="B934" s="241"/>
      <c r="C934" s="241"/>
      <c r="D934" s="241"/>
      <c r="E934" s="241"/>
      <c r="F934" s="241"/>
      <c r="G934" s="241"/>
      <c r="H934" s="241"/>
      <c r="I934" s="241"/>
      <c r="J934" s="241"/>
      <c r="K934" s="241"/>
      <c r="L934" s="241"/>
      <c r="M934" s="241"/>
      <c r="N934" s="241"/>
      <c r="O934" s="241"/>
      <c r="P934" s="241"/>
      <c r="Q934" s="241"/>
      <c r="R934" s="241"/>
      <c r="S934" s="241"/>
      <c r="T934" s="241"/>
      <c r="U934" s="241" t="s">
        <v>1036</v>
      </c>
      <c r="V934" s="241"/>
      <c r="W934" s="241"/>
      <c r="X934" s="241"/>
      <c r="Y934" s="241"/>
      <c r="Z934" s="241"/>
      <c r="AA934" s="241"/>
      <c r="AB934" s="241"/>
      <c r="AC934" s="241" t="s">
        <v>313</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row>
    <row r="935" spans="2:59" s="240" customFormat="1" ht="15" customHeight="1" x14ac:dyDescent="0.25">
      <c r="B935" s="241"/>
      <c r="C935" s="241"/>
      <c r="D935" s="241"/>
      <c r="E935" s="241"/>
      <c r="F935" s="241"/>
      <c r="G935" s="241"/>
      <c r="H935" s="241"/>
      <c r="I935" s="241"/>
      <c r="J935" s="241"/>
      <c r="K935" s="241"/>
      <c r="L935" s="241"/>
      <c r="M935" s="241"/>
      <c r="N935" s="241"/>
      <c r="O935" s="241"/>
      <c r="P935" s="241"/>
      <c r="Q935" s="241"/>
      <c r="R935" s="241"/>
      <c r="S935" s="241"/>
      <c r="T935" s="241"/>
      <c r="U935" s="241" t="s">
        <v>1037</v>
      </c>
      <c r="V935" s="241"/>
      <c r="W935" s="241"/>
      <c r="X935" s="241"/>
      <c r="Y935" s="241"/>
      <c r="Z935" s="241"/>
      <c r="AA935" s="241"/>
      <c r="AB935" s="241"/>
      <c r="AC935" s="241" t="s">
        <v>350</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row>
    <row r="936" spans="2:59" s="240" customFormat="1" ht="15" customHeight="1" x14ac:dyDescent="0.25">
      <c r="B936" s="241"/>
      <c r="C936" s="241"/>
      <c r="D936" s="241"/>
      <c r="E936" s="241"/>
      <c r="F936" s="241"/>
      <c r="G936" s="241"/>
      <c r="H936" s="241"/>
      <c r="I936" s="241"/>
      <c r="J936" s="241"/>
      <c r="K936" s="241"/>
      <c r="L936" s="241"/>
      <c r="M936" s="241"/>
      <c r="N936" s="241"/>
      <c r="O936" s="241"/>
      <c r="P936" s="241"/>
      <c r="Q936" s="241"/>
      <c r="R936" s="241"/>
      <c r="S936" s="241"/>
      <c r="T936" s="241"/>
      <c r="U936" s="241" t="s">
        <v>1038</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row>
    <row r="937" spans="2:59" s="240" customFormat="1" ht="15" customHeight="1" x14ac:dyDescent="0.25">
      <c r="B937" s="241"/>
      <c r="C937" s="241"/>
      <c r="D937" s="241"/>
      <c r="E937" s="241"/>
      <c r="F937" s="241"/>
      <c r="G937" s="241"/>
      <c r="H937" s="241"/>
      <c r="I937" s="241"/>
      <c r="J937" s="241"/>
      <c r="K937" s="241"/>
      <c r="L937" s="241"/>
      <c r="M937" s="241"/>
      <c r="N937" s="241"/>
      <c r="O937" s="241"/>
      <c r="P937" s="241"/>
      <c r="Q937" s="241"/>
      <c r="R937" s="241"/>
      <c r="S937" s="241"/>
      <c r="T937" s="241"/>
      <c r="U937" s="241" t="s">
        <v>289</v>
      </c>
      <c r="V937" s="241"/>
      <c r="W937" s="241"/>
      <c r="X937" s="241"/>
      <c r="Y937" s="241"/>
      <c r="Z937" s="241"/>
      <c r="AA937" s="241"/>
      <c r="AB937" s="241"/>
      <c r="AC937" s="241" t="s">
        <v>350</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row>
    <row r="938" spans="2:59" s="240" customFormat="1" ht="15" customHeight="1" x14ac:dyDescent="0.25">
      <c r="B938" s="241"/>
      <c r="C938" s="241"/>
      <c r="D938" s="241"/>
      <c r="E938" s="241"/>
      <c r="F938" s="241"/>
      <c r="G938" s="241"/>
      <c r="H938" s="241"/>
      <c r="I938" s="241"/>
      <c r="J938" s="241"/>
      <c r="K938" s="241"/>
      <c r="L938" s="241"/>
      <c r="M938" s="241"/>
      <c r="N938" s="241"/>
      <c r="O938" s="241"/>
      <c r="P938" s="241"/>
      <c r="Q938" s="241"/>
      <c r="R938" s="241"/>
      <c r="S938" s="241"/>
      <c r="T938" s="241"/>
      <c r="U938" s="241" t="s">
        <v>1039</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row>
    <row r="939" spans="2:59" s="240" customFormat="1" ht="15" customHeight="1" x14ac:dyDescent="0.25">
      <c r="B939" s="241"/>
      <c r="C939" s="241"/>
      <c r="D939" s="241"/>
      <c r="E939" s="241"/>
      <c r="F939" s="241"/>
      <c r="G939" s="241"/>
      <c r="H939" s="241"/>
      <c r="I939" s="241"/>
      <c r="J939" s="241"/>
      <c r="K939" s="241"/>
      <c r="L939" s="241"/>
      <c r="M939" s="241"/>
      <c r="N939" s="241"/>
      <c r="O939" s="241"/>
      <c r="P939" s="241"/>
      <c r="Q939" s="241"/>
      <c r="R939" s="241"/>
      <c r="S939" s="241"/>
      <c r="T939" s="241"/>
      <c r="U939" s="241" t="s">
        <v>1040</v>
      </c>
      <c r="V939" s="241"/>
      <c r="W939" s="241"/>
      <c r="X939" s="241"/>
      <c r="Y939" s="241"/>
      <c r="Z939" s="241"/>
      <c r="AA939" s="241"/>
      <c r="AB939" s="241"/>
      <c r="AC939" s="241" t="s">
        <v>311</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row>
    <row r="940" spans="2:59" s="240" customFormat="1" ht="15" customHeight="1" x14ac:dyDescent="0.25">
      <c r="B940" s="241"/>
      <c r="C940" s="241"/>
      <c r="D940" s="241"/>
      <c r="E940" s="241"/>
      <c r="F940" s="241"/>
      <c r="G940" s="241"/>
      <c r="H940" s="241"/>
      <c r="I940" s="241"/>
      <c r="J940" s="241"/>
      <c r="K940" s="241"/>
      <c r="L940" s="241"/>
      <c r="M940" s="241"/>
      <c r="N940" s="241"/>
      <c r="O940" s="241"/>
      <c r="P940" s="241"/>
      <c r="Q940" s="241"/>
      <c r="R940" s="241"/>
      <c r="S940" s="241"/>
      <c r="T940" s="241"/>
      <c r="U940" s="241" t="s">
        <v>1041</v>
      </c>
      <c r="V940" s="241"/>
      <c r="W940" s="241"/>
      <c r="X940" s="241"/>
      <c r="Y940" s="241"/>
      <c r="Z940" s="241"/>
      <c r="AA940" s="241"/>
      <c r="AB940" s="241"/>
      <c r="AC940" s="241" t="s">
        <v>325</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row>
    <row r="941" spans="2:59" s="240" customFormat="1" ht="15" customHeight="1" x14ac:dyDescent="0.25">
      <c r="B941" s="241"/>
      <c r="C941" s="241"/>
      <c r="D941" s="241"/>
      <c r="E941" s="241"/>
      <c r="F941" s="241"/>
      <c r="G941" s="241"/>
      <c r="H941" s="241"/>
      <c r="I941" s="241"/>
      <c r="J941" s="241"/>
      <c r="K941" s="241"/>
      <c r="L941" s="241"/>
      <c r="M941" s="241"/>
      <c r="N941" s="241"/>
      <c r="O941" s="241"/>
      <c r="P941" s="241"/>
      <c r="Q941" s="241"/>
      <c r="R941" s="241"/>
      <c r="S941" s="241"/>
      <c r="T941" s="241"/>
      <c r="U941" s="241" t="s">
        <v>1042</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row>
    <row r="942" spans="2:59" s="240" customFormat="1" ht="15" customHeight="1" x14ac:dyDescent="0.25">
      <c r="B942" s="241"/>
      <c r="C942" s="241"/>
      <c r="D942" s="241"/>
      <c r="E942" s="241"/>
      <c r="F942" s="241"/>
      <c r="G942" s="241"/>
      <c r="H942" s="241"/>
      <c r="I942" s="241"/>
      <c r="J942" s="241"/>
      <c r="K942" s="241"/>
      <c r="L942" s="241"/>
      <c r="M942" s="241"/>
      <c r="N942" s="241"/>
      <c r="O942" s="241"/>
      <c r="P942" s="241"/>
      <c r="Q942" s="241"/>
      <c r="R942" s="241"/>
      <c r="S942" s="241"/>
      <c r="T942" s="241"/>
      <c r="U942" s="241" t="s">
        <v>1043</v>
      </c>
      <c r="V942" s="241"/>
      <c r="W942" s="241"/>
      <c r="X942" s="241"/>
      <c r="Y942" s="241"/>
      <c r="Z942" s="241"/>
      <c r="AA942" s="241"/>
      <c r="AB942" s="241"/>
      <c r="AC942" s="241" t="s">
        <v>316</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row>
    <row r="943" spans="2:59" s="240" customFormat="1" ht="15" customHeight="1" x14ac:dyDescent="0.25">
      <c r="B943" s="241"/>
      <c r="C943" s="241"/>
      <c r="D943" s="241"/>
      <c r="E943" s="241"/>
      <c r="F943" s="241"/>
      <c r="G943" s="241"/>
      <c r="H943" s="241"/>
      <c r="I943" s="241"/>
      <c r="J943" s="241"/>
      <c r="K943" s="241"/>
      <c r="L943" s="241"/>
      <c r="M943" s="241"/>
      <c r="N943" s="241"/>
      <c r="O943" s="241"/>
      <c r="P943" s="241"/>
      <c r="Q943" s="241"/>
      <c r="R943" s="241"/>
      <c r="S943" s="241"/>
      <c r="T943" s="241"/>
      <c r="U943" s="241" t="s">
        <v>1044</v>
      </c>
      <c r="V943" s="241"/>
      <c r="W943" s="241"/>
      <c r="X943" s="241"/>
      <c r="Y943" s="241"/>
      <c r="Z943" s="241"/>
      <c r="AA943" s="241"/>
      <c r="AB943" s="241"/>
      <c r="AC943" s="241" t="s">
        <v>316</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row>
    <row r="944" spans="2:59" s="240" customFormat="1" ht="15" customHeight="1" x14ac:dyDescent="0.25">
      <c r="B944" s="241"/>
      <c r="C944" s="241"/>
      <c r="D944" s="241"/>
      <c r="E944" s="241"/>
      <c r="F944" s="241"/>
      <c r="G944" s="241"/>
      <c r="H944" s="241"/>
      <c r="I944" s="241"/>
      <c r="J944" s="241"/>
      <c r="K944" s="241"/>
      <c r="L944" s="241"/>
      <c r="M944" s="241"/>
      <c r="N944" s="241"/>
      <c r="O944" s="241"/>
      <c r="P944" s="241"/>
      <c r="Q944" s="241"/>
      <c r="R944" s="241"/>
      <c r="S944" s="241"/>
      <c r="T944" s="241"/>
      <c r="U944" s="241" t="s">
        <v>1045</v>
      </c>
      <c r="V944" s="241"/>
      <c r="W944" s="241"/>
      <c r="X944" s="241"/>
      <c r="Y944" s="241"/>
      <c r="Z944" s="241"/>
      <c r="AA944" s="241"/>
      <c r="AB944" s="241"/>
      <c r="AC944" s="241" t="s">
        <v>313</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row>
    <row r="945" spans="2:59" s="240" customFormat="1" ht="15" customHeight="1" x14ac:dyDescent="0.25">
      <c r="B945" s="241"/>
      <c r="C945" s="241"/>
      <c r="D945" s="241"/>
      <c r="E945" s="241"/>
      <c r="F945" s="241"/>
      <c r="G945" s="241"/>
      <c r="H945" s="241"/>
      <c r="I945" s="241"/>
      <c r="J945" s="241"/>
      <c r="K945" s="241"/>
      <c r="L945" s="241"/>
      <c r="M945" s="241"/>
      <c r="N945" s="241"/>
      <c r="O945" s="241"/>
      <c r="P945" s="241"/>
      <c r="Q945" s="241"/>
      <c r="R945" s="241"/>
      <c r="S945" s="241"/>
      <c r="T945" s="241"/>
      <c r="U945" s="241" t="s">
        <v>1046</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row>
    <row r="946" spans="2:59" s="240" customFormat="1" ht="15" customHeight="1" x14ac:dyDescent="0.25">
      <c r="B946" s="241"/>
      <c r="C946" s="241"/>
      <c r="D946" s="241"/>
      <c r="E946" s="241"/>
      <c r="F946" s="241"/>
      <c r="G946" s="241"/>
      <c r="H946" s="241"/>
      <c r="I946" s="241"/>
      <c r="J946" s="241"/>
      <c r="K946" s="241"/>
      <c r="L946" s="241"/>
      <c r="M946" s="241"/>
      <c r="N946" s="241"/>
      <c r="O946" s="241"/>
      <c r="P946" s="241"/>
      <c r="Q946" s="241"/>
      <c r="R946" s="241"/>
      <c r="S946" s="241"/>
      <c r="T946" s="241"/>
      <c r="U946" s="241" t="s">
        <v>1047</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row>
    <row r="947" spans="2:59" s="240" customFormat="1" ht="15" customHeight="1" x14ac:dyDescent="0.25">
      <c r="B947" s="241"/>
      <c r="C947" s="241"/>
      <c r="D947" s="241"/>
      <c r="E947" s="241"/>
      <c r="F947" s="241"/>
      <c r="G947" s="241"/>
      <c r="H947" s="241"/>
      <c r="I947" s="241"/>
      <c r="J947" s="241"/>
      <c r="K947" s="241"/>
      <c r="L947" s="241"/>
      <c r="M947" s="241"/>
      <c r="N947" s="241"/>
      <c r="O947" s="241"/>
      <c r="P947" s="241"/>
      <c r="Q947" s="241"/>
      <c r="R947" s="241"/>
      <c r="S947" s="241"/>
      <c r="T947" s="241"/>
      <c r="U947" s="241" t="s">
        <v>1048</v>
      </c>
      <c r="V947" s="241"/>
      <c r="W947" s="241"/>
      <c r="X947" s="241"/>
      <c r="Y947" s="241"/>
      <c r="Z947" s="241"/>
      <c r="AA947" s="241"/>
      <c r="AB947" s="241"/>
      <c r="AC947" s="241" t="s">
        <v>325</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row>
    <row r="948" spans="2:59" s="240" customFormat="1" ht="15" customHeight="1" x14ac:dyDescent="0.25">
      <c r="B948" s="241"/>
      <c r="C948" s="241"/>
      <c r="D948" s="241"/>
      <c r="E948" s="241"/>
      <c r="F948" s="241"/>
      <c r="G948" s="241"/>
      <c r="H948" s="241"/>
      <c r="I948" s="241"/>
      <c r="J948" s="241"/>
      <c r="K948" s="241"/>
      <c r="L948" s="241"/>
      <c r="M948" s="241"/>
      <c r="N948" s="241"/>
      <c r="O948" s="241"/>
      <c r="P948" s="241"/>
      <c r="Q948" s="241"/>
      <c r="R948" s="241"/>
      <c r="S948" s="241"/>
      <c r="T948" s="241"/>
      <c r="U948" s="241" t="s">
        <v>1049</v>
      </c>
      <c r="V948" s="241"/>
      <c r="W948" s="241"/>
      <c r="X948" s="241"/>
      <c r="Y948" s="241"/>
      <c r="Z948" s="241"/>
      <c r="AA948" s="241"/>
      <c r="AB948" s="241"/>
      <c r="AC948" s="241" t="s">
        <v>316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row>
    <row r="949" spans="2:59" s="240" customFormat="1" ht="15" customHeight="1" x14ac:dyDescent="0.25">
      <c r="B949" s="241"/>
      <c r="C949" s="241"/>
      <c r="D949" s="241"/>
      <c r="E949" s="241"/>
      <c r="F949" s="241"/>
      <c r="G949" s="241"/>
      <c r="H949" s="241"/>
      <c r="I949" s="241"/>
      <c r="J949" s="241"/>
      <c r="K949" s="241"/>
      <c r="L949" s="241"/>
      <c r="M949" s="241"/>
      <c r="N949" s="241"/>
      <c r="O949" s="241"/>
      <c r="P949" s="241"/>
      <c r="Q949" s="241"/>
      <c r="R949" s="241"/>
      <c r="S949" s="241"/>
      <c r="T949" s="241"/>
      <c r="U949" s="241" t="s">
        <v>1050</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row>
    <row r="950" spans="2:59" s="240" customFormat="1" ht="15" customHeight="1" x14ac:dyDescent="0.25">
      <c r="B950" s="241"/>
      <c r="C950" s="241"/>
      <c r="D950" s="241"/>
      <c r="E950" s="241"/>
      <c r="F950" s="241"/>
      <c r="G950" s="241"/>
      <c r="H950" s="241"/>
      <c r="I950" s="241"/>
      <c r="J950" s="241"/>
      <c r="K950" s="241"/>
      <c r="L950" s="241"/>
      <c r="M950" s="241"/>
      <c r="N950" s="241"/>
      <c r="O950" s="241"/>
      <c r="P950" s="241"/>
      <c r="Q950" s="241"/>
      <c r="R950" s="241"/>
      <c r="S950" s="241"/>
      <c r="T950" s="241"/>
      <c r="U950" s="241" t="s">
        <v>1051</v>
      </c>
      <c r="V950" s="241"/>
      <c r="W950" s="241"/>
      <c r="X950" s="241"/>
      <c r="Y950" s="241"/>
      <c r="Z950" s="241"/>
      <c r="AA950" s="241"/>
      <c r="AB950" s="241"/>
      <c r="AC950" s="241" t="s">
        <v>386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row>
    <row r="951" spans="2:59" s="240" customFormat="1" ht="15" customHeight="1" x14ac:dyDescent="0.25">
      <c r="B951" s="241"/>
      <c r="C951" s="241"/>
      <c r="D951" s="241"/>
      <c r="E951" s="241"/>
      <c r="F951" s="241"/>
      <c r="G951" s="241"/>
      <c r="H951" s="241"/>
      <c r="I951" s="241"/>
      <c r="J951" s="241"/>
      <c r="K951" s="241"/>
      <c r="L951" s="241"/>
      <c r="M951" s="241"/>
      <c r="N951" s="241"/>
      <c r="O951" s="241"/>
      <c r="P951" s="241"/>
      <c r="Q951" s="241"/>
      <c r="R951" s="241"/>
      <c r="S951" s="241"/>
      <c r="T951" s="241"/>
      <c r="U951" s="241" t="s">
        <v>1052</v>
      </c>
      <c r="V951" s="241"/>
      <c r="W951" s="241"/>
      <c r="X951" s="241"/>
      <c r="Y951" s="241"/>
      <c r="Z951" s="241"/>
      <c r="AA951" s="241"/>
      <c r="AB951" s="241"/>
      <c r="AC951" s="241" t="s">
        <v>311</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row>
    <row r="952" spans="2:59" s="240" customFormat="1" ht="15" customHeight="1" x14ac:dyDescent="0.25">
      <c r="B952" s="241"/>
      <c r="C952" s="241"/>
      <c r="D952" s="241"/>
      <c r="E952" s="241"/>
      <c r="F952" s="241"/>
      <c r="G952" s="241"/>
      <c r="H952" s="241"/>
      <c r="I952" s="241"/>
      <c r="J952" s="241"/>
      <c r="K952" s="241"/>
      <c r="L952" s="241"/>
      <c r="M952" s="241"/>
      <c r="N952" s="241"/>
      <c r="O952" s="241"/>
      <c r="P952" s="241"/>
      <c r="Q952" s="241"/>
      <c r="R952" s="241"/>
      <c r="S952" s="241"/>
      <c r="T952" s="241"/>
      <c r="U952" s="241" t="s">
        <v>1053</v>
      </c>
      <c r="V952" s="241"/>
      <c r="W952" s="241"/>
      <c r="X952" s="241"/>
      <c r="Y952" s="241"/>
      <c r="Z952" s="241"/>
      <c r="AA952" s="241"/>
      <c r="AB952" s="241"/>
      <c r="AC952" s="241" t="s">
        <v>325</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row>
    <row r="953" spans="2:59" s="240" customFormat="1" ht="15" customHeight="1" x14ac:dyDescent="0.25">
      <c r="B953" s="241"/>
      <c r="C953" s="241"/>
      <c r="D953" s="241"/>
      <c r="E953" s="241"/>
      <c r="F953" s="241"/>
      <c r="G953" s="241"/>
      <c r="H953" s="241"/>
      <c r="I953" s="241"/>
      <c r="J953" s="241"/>
      <c r="K953" s="241"/>
      <c r="L953" s="241"/>
      <c r="M953" s="241"/>
      <c r="N953" s="241"/>
      <c r="O953" s="241"/>
      <c r="P953" s="241"/>
      <c r="Q953" s="241"/>
      <c r="R953" s="241"/>
      <c r="S953" s="241"/>
      <c r="T953" s="241"/>
      <c r="U953" s="241" t="s">
        <v>1054</v>
      </c>
      <c r="V953" s="241"/>
      <c r="W953" s="241"/>
      <c r="X953" s="241"/>
      <c r="Y953" s="241"/>
      <c r="Z953" s="241"/>
      <c r="AA953" s="241"/>
      <c r="AB953" s="241"/>
      <c r="AC953" s="241" t="s">
        <v>313</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row>
    <row r="954" spans="2:59" s="240" customFormat="1" ht="15" customHeight="1" x14ac:dyDescent="0.25">
      <c r="B954" s="241"/>
      <c r="C954" s="241"/>
      <c r="D954" s="241"/>
      <c r="E954" s="241"/>
      <c r="F954" s="241"/>
      <c r="G954" s="241"/>
      <c r="H954" s="241"/>
      <c r="I954" s="241"/>
      <c r="J954" s="241"/>
      <c r="K954" s="241"/>
      <c r="L954" s="241"/>
      <c r="M954" s="241"/>
      <c r="N954" s="241"/>
      <c r="O954" s="241"/>
      <c r="P954" s="241"/>
      <c r="Q954" s="241"/>
      <c r="R954" s="241"/>
      <c r="S954" s="241"/>
      <c r="T954" s="241"/>
      <c r="U954" s="241" t="s">
        <v>1055</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row>
    <row r="955" spans="2:59" s="240" customFormat="1" ht="15" customHeight="1" x14ac:dyDescent="0.25">
      <c r="B955" s="241"/>
      <c r="C955" s="241"/>
      <c r="D955" s="241"/>
      <c r="E955" s="241"/>
      <c r="F955" s="241"/>
      <c r="G955" s="241"/>
      <c r="H955" s="241"/>
      <c r="I955" s="241"/>
      <c r="J955" s="241"/>
      <c r="K955" s="241"/>
      <c r="L955" s="241"/>
      <c r="M955" s="241"/>
      <c r="N955" s="241"/>
      <c r="O955" s="241"/>
      <c r="P955" s="241"/>
      <c r="Q955" s="241"/>
      <c r="R955" s="241"/>
      <c r="S955" s="241"/>
      <c r="T955" s="241"/>
      <c r="U955" s="241" t="s">
        <v>1056</v>
      </c>
      <c r="V955" s="241"/>
      <c r="W955" s="241"/>
      <c r="X955" s="241"/>
      <c r="Y955" s="241"/>
      <c r="Z955" s="241"/>
      <c r="AA955" s="241"/>
      <c r="AB955" s="241"/>
      <c r="AC955" s="241" t="s">
        <v>316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row>
    <row r="956" spans="2:59" s="240" customFormat="1" ht="15" customHeight="1" x14ac:dyDescent="0.25">
      <c r="B956" s="241"/>
      <c r="C956" s="241"/>
      <c r="D956" s="241"/>
      <c r="E956" s="241"/>
      <c r="F956" s="241"/>
      <c r="G956" s="241"/>
      <c r="H956" s="241"/>
      <c r="I956" s="241"/>
      <c r="J956" s="241"/>
      <c r="K956" s="241"/>
      <c r="L956" s="241"/>
      <c r="M956" s="241"/>
      <c r="N956" s="241"/>
      <c r="O956" s="241"/>
      <c r="P956" s="241"/>
      <c r="Q956" s="241"/>
      <c r="R956" s="241"/>
      <c r="S956" s="241"/>
      <c r="T956" s="241"/>
      <c r="U956" s="241" t="s">
        <v>1057</v>
      </c>
      <c r="V956" s="241"/>
      <c r="W956" s="241"/>
      <c r="X956" s="241"/>
      <c r="Y956" s="241"/>
      <c r="Z956" s="241"/>
      <c r="AA956" s="241"/>
      <c r="AB956" s="241"/>
      <c r="AC956" s="241" t="s">
        <v>311</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row>
    <row r="957" spans="2:59" s="240" customFormat="1" ht="15" customHeight="1" x14ac:dyDescent="0.25">
      <c r="B957" s="241"/>
      <c r="C957" s="241"/>
      <c r="D957" s="241"/>
      <c r="E957" s="241"/>
      <c r="F957" s="241"/>
      <c r="G957" s="241"/>
      <c r="H957" s="241"/>
      <c r="I957" s="241"/>
      <c r="J957" s="241"/>
      <c r="K957" s="241"/>
      <c r="L957" s="241"/>
      <c r="M957" s="241"/>
      <c r="N957" s="241"/>
      <c r="O957" s="241"/>
      <c r="P957" s="241"/>
      <c r="Q957" s="241"/>
      <c r="R957" s="241"/>
      <c r="S957" s="241"/>
      <c r="T957" s="241"/>
      <c r="U957" s="241" t="s">
        <v>1058</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row>
    <row r="958" spans="2:59" s="240" customFormat="1" ht="15" customHeight="1" x14ac:dyDescent="0.25">
      <c r="B958" s="241"/>
      <c r="C958" s="241"/>
      <c r="D958" s="241"/>
      <c r="E958" s="241"/>
      <c r="F958" s="241"/>
      <c r="G958" s="241"/>
      <c r="H958" s="241"/>
      <c r="I958" s="241"/>
      <c r="J958" s="241"/>
      <c r="K958" s="241"/>
      <c r="L958" s="241"/>
      <c r="M958" s="241"/>
      <c r="N958" s="241"/>
      <c r="O958" s="241"/>
      <c r="P958" s="241"/>
      <c r="Q958" s="241"/>
      <c r="R958" s="241"/>
      <c r="S958" s="241"/>
      <c r="T958" s="241"/>
      <c r="U958" s="241" t="s">
        <v>1059</v>
      </c>
      <c r="V958" s="241"/>
      <c r="W958" s="241"/>
      <c r="X958" s="241"/>
      <c r="Y958" s="241"/>
      <c r="Z958" s="241"/>
      <c r="AA958" s="241"/>
      <c r="AB958" s="241"/>
      <c r="AC958" s="241" t="s">
        <v>316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row>
    <row r="959" spans="2:59" s="240" customFormat="1" ht="15" customHeight="1" x14ac:dyDescent="0.25">
      <c r="B959" s="241"/>
      <c r="C959" s="241"/>
      <c r="D959" s="241"/>
      <c r="E959" s="241"/>
      <c r="F959" s="241"/>
      <c r="G959" s="241"/>
      <c r="H959" s="241"/>
      <c r="I959" s="241"/>
      <c r="J959" s="241"/>
      <c r="K959" s="241"/>
      <c r="L959" s="241"/>
      <c r="M959" s="241"/>
      <c r="N959" s="241"/>
      <c r="O959" s="241"/>
      <c r="P959" s="241"/>
      <c r="Q959" s="241"/>
      <c r="R959" s="241"/>
      <c r="S959" s="241"/>
      <c r="T959" s="241"/>
      <c r="U959" s="241" t="s">
        <v>1060</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row>
    <row r="960" spans="2:59" s="240" customFormat="1" ht="15" customHeight="1" x14ac:dyDescent="0.25">
      <c r="B960" s="241"/>
      <c r="C960" s="241"/>
      <c r="D960" s="241"/>
      <c r="E960" s="241"/>
      <c r="F960" s="241"/>
      <c r="G960" s="241"/>
      <c r="H960" s="241"/>
      <c r="I960" s="241"/>
      <c r="J960" s="241"/>
      <c r="K960" s="241"/>
      <c r="L960" s="241"/>
      <c r="M960" s="241"/>
      <c r="N960" s="241"/>
      <c r="O960" s="241"/>
      <c r="P960" s="241"/>
      <c r="Q960" s="241"/>
      <c r="R960" s="241"/>
      <c r="S960" s="241"/>
      <c r="T960" s="241"/>
      <c r="U960" s="241" t="s">
        <v>1061</v>
      </c>
      <c r="V960" s="241"/>
      <c r="W960" s="241"/>
      <c r="X960" s="241"/>
      <c r="Y960" s="241"/>
      <c r="Z960" s="241"/>
      <c r="AA960" s="241"/>
      <c r="AB960" s="241"/>
      <c r="AC960" s="241" t="s">
        <v>325</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row>
    <row r="961" spans="2:59" s="240" customFormat="1" ht="15" customHeight="1" x14ac:dyDescent="0.25">
      <c r="B961" s="241"/>
      <c r="C961" s="241"/>
      <c r="D961" s="241"/>
      <c r="E961" s="241"/>
      <c r="F961" s="241"/>
      <c r="G961" s="241"/>
      <c r="H961" s="241"/>
      <c r="I961" s="241"/>
      <c r="J961" s="241"/>
      <c r="K961" s="241"/>
      <c r="L961" s="241"/>
      <c r="M961" s="241"/>
      <c r="N961" s="241"/>
      <c r="O961" s="241"/>
      <c r="P961" s="241"/>
      <c r="Q961" s="241"/>
      <c r="R961" s="241"/>
      <c r="S961" s="241"/>
      <c r="T961" s="241"/>
      <c r="U961" s="241" t="s">
        <v>1062</v>
      </c>
      <c r="V961" s="241"/>
      <c r="W961" s="241"/>
      <c r="X961" s="241"/>
      <c r="Y961" s="241"/>
      <c r="Z961" s="241"/>
      <c r="AA961" s="241"/>
      <c r="AB961" s="241"/>
      <c r="AC961" s="241" t="s">
        <v>325</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row>
    <row r="962" spans="2:59" s="240" customFormat="1" ht="15" customHeight="1" x14ac:dyDescent="0.25">
      <c r="B962" s="241"/>
      <c r="C962" s="241"/>
      <c r="D962" s="241"/>
      <c r="E962" s="241"/>
      <c r="F962" s="241"/>
      <c r="G962" s="241"/>
      <c r="H962" s="241"/>
      <c r="I962" s="241"/>
      <c r="J962" s="241"/>
      <c r="K962" s="241"/>
      <c r="L962" s="241"/>
      <c r="M962" s="241"/>
      <c r="N962" s="241"/>
      <c r="O962" s="241"/>
      <c r="P962" s="241"/>
      <c r="Q962" s="241"/>
      <c r="R962" s="241"/>
      <c r="S962" s="241"/>
      <c r="T962" s="241"/>
      <c r="U962" s="241" t="s">
        <v>1063</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row>
    <row r="963" spans="2:59" s="240" customFormat="1" ht="15" customHeight="1" x14ac:dyDescent="0.25">
      <c r="B963" s="241"/>
      <c r="C963" s="241"/>
      <c r="D963" s="241"/>
      <c r="E963" s="241"/>
      <c r="F963" s="241"/>
      <c r="G963" s="241"/>
      <c r="H963" s="241"/>
      <c r="I963" s="241"/>
      <c r="J963" s="241"/>
      <c r="K963" s="241"/>
      <c r="L963" s="241"/>
      <c r="M963" s="241"/>
      <c r="N963" s="241"/>
      <c r="O963" s="241"/>
      <c r="P963" s="241"/>
      <c r="Q963" s="241"/>
      <c r="R963" s="241"/>
      <c r="S963" s="241"/>
      <c r="T963" s="241"/>
      <c r="U963" s="241" t="s">
        <v>1064</v>
      </c>
      <c r="V963" s="241"/>
      <c r="W963" s="241"/>
      <c r="X963" s="241"/>
      <c r="Y963" s="241"/>
      <c r="Z963" s="241"/>
      <c r="AA963" s="241"/>
      <c r="AB963" s="241"/>
      <c r="AC963" s="241" t="s">
        <v>325</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row>
    <row r="964" spans="2:59" s="240" customFormat="1" ht="15" customHeight="1" x14ac:dyDescent="0.25">
      <c r="B964" s="241"/>
      <c r="C964" s="241"/>
      <c r="D964" s="241"/>
      <c r="E964" s="241"/>
      <c r="F964" s="241"/>
      <c r="G964" s="241"/>
      <c r="H964" s="241"/>
      <c r="I964" s="241"/>
      <c r="J964" s="241"/>
      <c r="K964" s="241"/>
      <c r="L964" s="241"/>
      <c r="M964" s="241"/>
      <c r="N964" s="241"/>
      <c r="O964" s="241"/>
      <c r="P964" s="241"/>
      <c r="Q964" s="241"/>
      <c r="R964" s="241"/>
      <c r="S964" s="241"/>
      <c r="T964" s="241"/>
      <c r="U964" s="241" t="s">
        <v>1065</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row>
    <row r="965" spans="2:59" s="240" customFormat="1" ht="15" customHeight="1" x14ac:dyDescent="0.25">
      <c r="B965" s="241"/>
      <c r="C965" s="241"/>
      <c r="D965" s="241"/>
      <c r="E965" s="241"/>
      <c r="F965" s="241"/>
      <c r="G965" s="241"/>
      <c r="H965" s="241"/>
      <c r="I965" s="241"/>
      <c r="J965" s="241"/>
      <c r="K965" s="241"/>
      <c r="L965" s="241"/>
      <c r="M965" s="241"/>
      <c r="N965" s="241"/>
      <c r="O965" s="241"/>
      <c r="P965" s="241"/>
      <c r="Q965" s="241"/>
      <c r="R965" s="241"/>
      <c r="S965" s="241"/>
      <c r="T965" s="241"/>
      <c r="U965" s="241" t="s">
        <v>1066</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row>
    <row r="966" spans="2:59" s="240" customFormat="1" ht="15" customHeight="1" x14ac:dyDescent="0.25">
      <c r="B966" s="241"/>
      <c r="C966" s="241"/>
      <c r="D966" s="241"/>
      <c r="E966" s="241"/>
      <c r="F966" s="241"/>
      <c r="G966" s="241"/>
      <c r="H966" s="241"/>
      <c r="I966" s="241"/>
      <c r="J966" s="241"/>
      <c r="K966" s="241"/>
      <c r="L966" s="241"/>
      <c r="M966" s="241"/>
      <c r="N966" s="241"/>
      <c r="O966" s="241"/>
      <c r="P966" s="241"/>
      <c r="Q966" s="241"/>
      <c r="R966" s="241"/>
      <c r="S966" s="241"/>
      <c r="T966" s="241"/>
      <c r="U966" s="241" t="s">
        <v>1067</v>
      </c>
      <c r="V966" s="241"/>
      <c r="W966" s="241"/>
      <c r="X966" s="241"/>
      <c r="Y966" s="241"/>
      <c r="Z966" s="241"/>
      <c r="AA966" s="241"/>
      <c r="AB966" s="241"/>
      <c r="AC966" s="241" t="s">
        <v>350</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row>
    <row r="967" spans="2:59" s="240" customFormat="1" ht="15" customHeight="1" x14ac:dyDescent="0.25">
      <c r="B967" s="241"/>
      <c r="C967" s="241"/>
      <c r="D967" s="241"/>
      <c r="E967" s="241"/>
      <c r="F967" s="241"/>
      <c r="G967" s="241"/>
      <c r="H967" s="241"/>
      <c r="I967" s="241"/>
      <c r="J967" s="241"/>
      <c r="K967" s="241"/>
      <c r="L967" s="241"/>
      <c r="M967" s="241"/>
      <c r="N967" s="241"/>
      <c r="O967" s="241"/>
      <c r="P967" s="241"/>
      <c r="Q967" s="241"/>
      <c r="R967" s="241"/>
      <c r="S967" s="241"/>
      <c r="T967" s="241"/>
      <c r="U967" s="241" t="s">
        <v>1068</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row>
    <row r="968" spans="2:59" s="240" customFormat="1" ht="15" customHeight="1" x14ac:dyDescent="0.25">
      <c r="B968" s="241"/>
      <c r="C968" s="241"/>
      <c r="D968" s="241"/>
      <c r="E968" s="241"/>
      <c r="F968" s="241"/>
      <c r="G968" s="241"/>
      <c r="H968" s="241"/>
      <c r="I968" s="241"/>
      <c r="J968" s="241"/>
      <c r="K968" s="241"/>
      <c r="L968" s="241"/>
      <c r="M968" s="241"/>
      <c r="N968" s="241"/>
      <c r="O968" s="241"/>
      <c r="P968" s="241"/>
      <c r="Q968" s="241"/>
      <c r="R968" s="241"/>
      <c r="S968" s="241"/>
      <c r="T968" s="241"/>
      <c r="U968" s="241" t="s">
        <v>1069</v>
      </c>
      <c r="V968" s="241"/>
      <c r="W968" s="241"/>
      <c r="X968" s="241"/>
      <c r="Y968" s="241"/>
      <c r="Z968" s="241"/>
      <c r="AA968" s="241"/>
      <c r="AB968" s="241"/>
      <c r="AC968" s="241" t="s">
        <v>325</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row>
    <row r="969" spans="2:59" s="240" customFormat="1" ht="15" customHeight="1" x14ac:dyDescent="0.25">
      <c r="B969" s="241"/>
      <c r="C969" s="241"/>
      <c r="D969" s="241"/>
      <c r="E969" s="241"/>
      <c r="F969" s="241"/>
      <c r="G969" s="241"/>
      <c r="H969" s="241"/>
      <c r="I969" s="241"/>
      <c r="J969" s="241"/>
      <c r="K969" s="241"/>
      <c r="L969" s="241"/>
      <c r="M969" s="241"/>
      <c r="N969" s="241"/>
      <c r="O969" s="241"/>
      <c r="P969" s="241"/>
      <c r="Q969" s="241"/>
      <c r="R969" s="241"/>
      <c r="S969" s="241"/>
      <c r="T969" s="241"/>
      <c r="U969" s="241" t="s">
        <v>1070</v>
      </c>
      <c r="V969" s="241"/>
      <c r="W969" s="241"/>
      <c r="X969" s="241"/>
      <c r="Y969" s="241"/>
      <c r="Z969" s="241"/>
      <c r="AA969" s="241"/>
      <c r="AB969" s="241"/>
      <c r="AC969" s="241" t="s">
        <v>313</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row>
    <row r="970" spans="2:59" s="240" customFormat="1" ht="15" customHeight="1" x14ac:dyDescent="0.25">
      <c r="B970" s="241"/>
      <c r="C970" s="241"/>
      <c r="D970" s="241"/>
      <c r="E970" s="241"/>
      <c r="F970" s="241"/>
      <c r="G970" s="241"/>
      <c r="H970" s="241"/>
      <c r="I970" s="241"/>
      <c r="J970" s="241"/>
      <c r="K970" s="241"/>
      <c r="L970" s="241"/>
      <c r="M970" s="241"/>
      <c r="N970" s="241"/>
      <c r="O970" s="241"/>
      <c r="P970" s="241"/>
      <c r="Q970" s="241"/>
      <c r="R970" s="241"/>
      <c r="S970" s="241"/>
      <c r="T970" s="241"/>
      <c r="U970" s="241" t="s">
        <v>1071</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row>
    <row r="971" spans="2:59" s="240" customFormat="1" ht="15" customHeight="1" x14ac:dyDescent="0.25">
      <c r="B971" s="241"/>
      <c r="C971" s="241"/>
      <c r="D971" s="241"/>
      <c r="E971" s="241"/>
      <c r="F971" s="241"/>
      <c r="G971" s="241"/>
      <c r="H971" s="241"/>
      <c r="I971" s="241"/>
      <c r="J971" s="241"/>
      <c r="K971" s="241"/>
      <c r="L971" s="241"/>
      <c r="M971" s="241"/>
      <c r="N971" s="241"/>
      <c r="O971" s="241"/>
      <c r="P971" s="241"/>
      <c r="Q971" s="241"/>
      <c r="R971" s="241"/>
      <c r="S971" s="241"/>
      <c r="T971" s="241"/>
      <c r="U971" s="241" t="s">
        <v>1072</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row>
    <row r="972" spans="2:59" s="240" customFormat="1" ht="15" customHeight="1" x14ac:dyDescent="0.25">
      <c r="B972" s="241"/>
      <c r="C972" s="241"/>
      <c r="D972" s="241"/>
      <c r="E972" s="241"/>
      <c r="F972" s="241"/>
      <c r="G972" s="241"/>
      <c r="H972" s="241"/>
      <c r="I972" s="241"/>
      <c r="J972" s="241"/>
      <c r="K972" s="241"/>
      <c r="L972" s="241"/>
      <c r="M972" s="241"/>
      <c r="N972" s="241"/>
      <c r="O972" s="241"/>
      <c r="P972" s="241"/>
      <c r="Q972" s="241"/>
      <c r="R972" s="241"/>
      <c r="S972" s="241"/>
      <c r="T972" s="241"/>
      <c r="U972" s="241" t="s">
        <v>1073</v>
      </c>
      <c r="V972" s="241"/>
      <c r="W972" s="241"/>
      <c r="X972" s="241"/>
      <c r="Y972" s="241"/>
      <c r="Z972" s="241"/>
      <c r="AA972" s="241"/>
      <c r="AB972" s="241"/>
      <c r="AC972" s="241" t="s">
        <v>322</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row>
    <row r="973" spans="2:59"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t="s">
        <v>1074</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row>
    <row r="974" spans="2:59"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t="s">
        <v>1075</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row>
    <row r="975" spans="2:59" s="240" customFormat="1" ht="15" customHeight="1" x14ac:dyDescent="0.25">
      <c r="B975" s="241"/>
      <c r="C975" s="241"/>
      <c r="D975" s="241"/>
      <c r="E975" s="241"/>
      <c r="F975" s="241"/>
      <c r="G975" s="241"/>
      <c r="H975" s="241"/>
      <c r="I975" s="241"/>
      <c r="J975" s="241"/>
      <c r="K975" s="241"/>
      <c r="L975" s="241"/>
      <c r="M975" s="241"/>
      <c r="N975" s="241"/>
      <c r="O975" s="241"/>
      <c r="P975" s="241"/>
      <c r="Q975" s="241"/>
      <c r="R975" s="241"/>
      <c r="S975" s="241"/>
      <c r="T975" s="241"/>
      <c r="U975" s="241" t="s">
        <v>1076</v>
      </c>
      <c r="V975" s="241"/>
      <c r="W975" s="241"/>
      <c r="X975" s="241"/>
      <c r="Y975" s="241"/>
      <c r="Z975" s="241"/>
      <c r="AA975" s="241"/>
      <c r="AB975" s="241"/>
      <c r="AC975" s="241" t="s">
        <v>313</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row>
    <row r="976" spans="2:59" s="240" customFormat="1" ht="15" customHeight="1" x14ac:dyDescent="0.25">
      <c r="B976" s="241"/>
      <c r="C976" s="241"/>
      <c r="D976" s="241"/>
      <c r="E976" s="241"/>
      <c r="F976" s="241"/>
      <c r="G976" s="241"/>
      <c r="H976" s="241"/>
      <c r="I976" s="241"/>
      <c r="J976" s="241"/>
      <c r="K976" s="241"/>
      <c r="L976" s="241"/>
      <c r="M976" s="241"/>
      <c r="N976" s="241"/>
      <c r="O976" s="241"/>
      <c r="P976" s="241"/>
      <c r="Q976" s="241"/>
      <c r="R976" s="241"/>
      <c r="S976" s="241"/>
      <c r="T976" s="241"/>
      <c r="U976" s="241" t="s">
        <v>1077</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row>
    <row r="977" spans="2:59" s="240" customFormat="1" ht="15" customHeight="1" x14ac:dyDescent="0.25">
      <c r="B977" s="241"/>
      <c r="C977" s="241"/>
      <c r="D977" s="241"/>
      <c r="E977" s="241"/>
      <c r="F977" s="241"/>
      <c r="G977" s="241"/>
      <c r="H977" s="241"/>
      <c r="I977" s="241"/>
      <c r="J977" s="241"/>
      <c r="K977" s="241"/>
      <c r="L977" s="241"/>
      <c r="M977" s="241"/>
      <c r="N977" s="241"/>
      <c r="O977" s="241"/>
      <c r="P977" s="241"/>
      <c r="Q977" s="241"/>
      <c r="R977" s="241"/>
      <c r="S977" s="241"/>
      <c r="T977" s="241"/>
      <c r="U977" s="241" t="s">
        <v>1078</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row>
    <row r="978" spans="2:59" s="240" customFormat="1" ht="15" customHeight="1" x14ac:dyDescent="0.25">
      <c r="B978" s="241"/>
      <c r="C978" s="241"/>
      <c r="D978" s="241"/>
      <c r="E978" s="241"/>
      <c r="F978" s="241"/>
      <c r="G978" s="241"/>
      <c r="H978" s="241"/>
      <c r="I978" s="241"/>
      <c r="J978" s="241"/>
      <c r="K978" s="241"/>
      <c r="L978" s="241"/>
      <c r="M978" s="241"/>
      <c r="N978" s="241"/>
      <c r="O978" s="241"/>
      <c r="P978" s="241"/>
      <c r="Q978" s="241"/>
      <c r="R978" s="241"/>
      <c r="S978" s="241"/>
      <c r="T978" s="241"/>
      <c r="U978" s="241" t="s">
        <v>1079</v>
      </c>
      <c r="V978" s="241"/>
      <c r="W978" s="241"/>
      <c r="X978" s="241"/>
      <c r="Y978" s="241"/>
      <c r="Z978" s="241"/>
      <c r="AA978" s="241"/>
      <c r="AB978" s="241"/>
      <c r="AC978" s="241" t="s">
        <v>322</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row>
    <row r="979" spans="2:59" s="240" customFormat="1" ht="15" customHeight="1" x14ac:dyDescent="0.25">
      <c r="B979" s="241"/>
      <c r="C979" s="241"/>
      <c r="D979" s="241"/>
      <c r="E979" s="241"/>
      <c r="F979" s="241"/>
      <c r="G979" s="241"/>
      <c r="H979" s="241"/>
      <c r="I979" s="241"/>
      <c r="J979" s="241"/>
      <c r="K979" s="241"/>
      <c r="L979" s="241"/>
      <c r="M979" s="241"/>
      <c r="N979" s="241"/>
      <c r="O979" s="241"/>
      <c r="P979" s="241"/>
      <c r="Q979" s="241"/>
      <c r="R979" s="241"/>
      <c r="S979" s="241"/>
      <c r="T979" s="241"/>
      <c r="U979" s="241" t="s">
        <v>1080</v>
      </c>
      <c r="V979" s="241"/>
      <c r="W979" s="241"/>
      <c r="X979" s="241"/>
      <c r="Y979" s="241"/>
      <c r="Z979" s="241"/>
      <c r="AA979" s="241"/>
      <c r="AB979" s="241"/>
      <c r="AC979" s="241" t="s">
        <v>311</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row>
    <row r="980" spans="2:59" s="240" customFormat="1" ht="15" customHeight="1" x14ac:dyDescent="0.25">
      <c r="B980" s="241"/>
      <c r="C980" s="241"/>
      <c r="D980" s="241"/>
      <c r="E980" s="241"/>
      <c r="F980" s="241"/>
      <c r="G980" s="241"/>
      <c r="H980" s="241"/>
      <c r="I980" s="241"/>
      <c r="J980" s="241"/>
      <c r="K980" s="241"/>
      <c r="L980" s="241"/>
      <c r="M980" s="241"/>
      <c r="N980" s="241"/>
      <c r="O980" s="241"/>
      <c r="P980" s="241"/>
      <c r="Q980" s="241"/>
      <c r="R980" s="241"/>
      <c r="S980" s="241"/>
      <c r="T980" s="241"/>
      <c r="U980" s="241" t="s">
        <v>1081</v>
      </c>
      <c r="V980" s="241"/>
      <c r="W980" s="241"/>
      <c r="X980" s="241"/>
      <c r="Y980" s="241"/>
      <c r="Z980" s="241"/>
      <c r="AA980" s="241"/>
      <c r="AB980" s="241"/>
      <c r="AC980" s="241" t="s">
        <v>309</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row>
    <row r="981" spans="2:59" s="240" customFormat="1" ht="15" customHeight="1" x14ac:dyDescent="0.25">
      <c r="B981" s="241"/>
      <c r="C981" s="241"/>
      <c r="D981" s="241"/>
      <c r="E981" s="241"/>
      <c r="F981" s="241"/>
      <c r="G981" s="241"/>
      <c r="H981" s="241"/>
      <c r="I981" s="241"/>
      <c r="J981" s="241"/>
      <c r="K981" s="241"/>
      <c r="L981" s="241"/>
      <c r="M981" s="241"/>
      <c r="N981" s="241"/>
      <c r="O981" s="241"/>
      <c r="P981" s="241"/>
      <c r="Q981" s="241"/>
      <c r="R981" s="241"/>
      <c r="S981" s="241"/>
      <c r="T981" s="241"/>
      <c r="U981" s="241" t="s">
        <v>1082</v>
      </c>
      <c r="V981" s="241"/>
      <c r="W981" s="241"/>
      <c r="X981" s="241"/>
      <c r="Y981" s="241"/>
      <c r="Z981" s="241"/>
      <c r="AA981" s="241"/>
      <c r="AB981" s="241"/>
      <c r="AC981" s="241" t="s">
        <v>316</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row>
    <row r="982" spans="2:59" s="240" customFormat="1" ht="15" customHeight="1" x14ac:dyDescent="0.25">
      <c r="B982" s="241"/>
      <c r="C982" s="241"/>
      <c r="D982" s="241"/>
      <c r="E982" s="241"/>
      <c r="F982" s="241"/>
      <c r="G982" s="241"/>
      <c r="H982" s="241"/>
      <c r="I982" s="241"/>
      <c r="J982" s="241"/>
      <c r="K982" s="241"/>
      <c r="L982" s="241"/>
      <c r="M982" s="241"/>
      <c r="N982" s="241"/>
      <c r="O982" s="241"/>
      <c r="P982" s="241"/>
      <c r="Q982" s="241"/>
      <c r="R982" s="241"/>
      <c r="S982" s="241"/>
      <c r="T982" s="241"/>
      <c r="U982" s="241" t="s">
        <v>1083</v>
      </c>
      <c r="V982" s="241"/>
      <c r="W982" s="241"/>
      <c r="X982" s="241"/>
      <c r="Y982" s="241"/>
      <c r="Z982" s="241"/>
      <c r="AA982" s="241"/>
      <c r="AB982" s="241"/>
      <c r="AC982" s="241" t="s">
        <v>325</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row>
    <row r="983" spans="2:59" s="240" customFormat="1" ht="15" customHeight="1" x14ac:dyDescent="0.25">
      <c r="B983" s="241"/>
      <c r="C983" s="241"/>
      <c r="D983" s="241"/>
      <c r="E983" s="241"/>
      <c r="F983" s="241"/>
      <c r="G983" s="241"/>
      <c r="H983" s="241"/>
      <c r="I983" s="241"/>
      <c r="J983" s="241"/>
      <c r="K983" s="241"/>
      <c r="L983" s="241"/>
      <c r="M983" s="241"/>
      <c r="N983" s="241"/>
      <c r="O983" s="241"/>
      <c r="P983" s="241"/>
      <c r="Q983" s="241"/>
      <c r="R983" s="241"/>
      <c r="S983" s="241"/>
      <c r="T983" s="241"/>
      <c r="U983" s="241" t="s">
        <v>1084</v>
      </c>
      <c r="V983" s="241"/>
      <c r="W983" s="241"/>
      <c r="X983" s="241"/>
      <c r="Y983" s="241"/>
      <c r="Z983" s="241"/>
      <c r="AA983" s="241"/>
      <c r="AB983" s="241"/>
      <c r="AC983" s="241" t="s">
        <v>386</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row>
    <row r="984" spans="2:59" s="240" customFormat="1" ht="15" customHeight="1" x14ac:dyDescent="0.25">
      <c r="B984" s="241"/>
      <c r="C984" s="241"/>
      <c r="D984" s="241"/>
      <c r="E984" s="241"/>
      <c r="F984" s="241"/>
      <c r="G984" s="241"/>
      <c r="H984" s="241"/>
      <c r="I984" s="241"/>
      <c r="J984" s="241"/>
      <c r="K984" s="241"/>
      <c r="L984" s="241"/>
      <c r="M984" s="241"/>
      <c r="N984" s="241"/>
      <c r="O984" s="241"/>
      <c r="P984" s="241"/>
      <c r="Q984" s="241"/>
      <c r="R984" s="241"/>
      <c r="S984" s="241"/>
      <c r="T984" s="241"/>
      <c r="U984" s="241" t="s">
        <v>1085</v>
      </c>
      <c r="V984" s="241"/>
      <c r="W984" s="241"/>
      <c r="X984" s="241"/>
      <c r="Y984" s="241"/>
      <c r="Z984" s="241"/>
      <c r="AA984" s="241"/>
      <c r="AB984" s="241"/>
      <c r="AC984" s="241" t="s">
        <v>325</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row>
    <row r="985" spans="2:59" s="240" customFormat="1" ht="15" customHeight="1" x14ac:dyDescent="0.25">
      <c r="B985" s="241"/>
      <c r="C985" s="241"/>
      <c r="D985" s="241"/>
      <c r="E985" s="241"/>
      <c r="F985" s="241"/>
      <c r="G985" s="241"/>
      <c r="H985" s="241"/>
      <c r="I985" s="241"/>
      <c r="J985" s="241"/>
      <c r="K985" s="241"/>
      <c r="L985" s="241"/>
      <c r="M985" s="241"/>
      <c r="N985" s="241"/>
      <c r="O985" s="241"/>
      <c r="P985" s="241"/>
      <c r="Q985" s="241"/>
      <c r="R985" s="241"/>
      <c r="S985" s="241"/>
      <c r="T985" s="241"/>
      <c r="U985" s="241" t="s">
        <v>1086</v>
      </c>
      <c r="V985" s="241"/>
      <c r="W985" s="241"/>
      <c r="X985" s="241"/>
      <c r="Y985" s="241"/>
      <c r="Z985" s="241"/>
      <c r="AA985" s="241"/>
      <c r="AB985" s="241"/>
      <c r="AC985" s="241" t="s">
        <v>322</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row>
    <row r="986" spans="2:59" s="240" customFormat="1" ht="15" customHeight="1" x14ac:dyDescent="0.25">
      <c r="B986" s="241"/>
      <c r="C986" s="241"/>
      <c r="D986" s="241"/>
      <c r="E986" s="241"/>
      <c r="F986" s="241"/>
      <c r="G986" s="241"/>
      <c r="H986" s="241"/>
      <c r="I986" s="241"/>
      <c r="J986" s="241"/>
      <c r="K986" s="241"/>
      <c r="L986" s="241"/>
      <c r="M986" s="241"/>
      <c r="N986" s="241"/>
      <c r="O986" s="241"/>
      <c r="P986" s="241"/>
      <c r="Q986" s="241"/>
      <c r="R986" s="241"/>
      <c r="S986" s="241"/>
      <c r="T986" s="241"/>
      <c r="U986" s="241" t="s">
        <v>1087</v>
      </c>
      <c r="V986" s="241"/>
      <c r="W986" s="241"/>
      <c r="X986" s="241"/>
      <c r="Y986" s="241"/>
      <c r="Z986" s="241"/>
      <c r="AA986" s="241"/>
      <c r="AB986" s="241"/>
      <c r="AC986" s="241" t="s">
        <v>350</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row>
    <row r="987" spans="2:59" s="240" customFormat="1" ht="15" customHeight="1" x14ac:dyDescent="0.25">
      <c r="B987" s="241"/>
      <c r="C987" s="241"/>
      <c r="D987" s="241"/>
      <c r="E987" s="241"/>
      <c r="F987" s="241"/>
      <c r="G987" s="241"/>
      <c r="H987" s="241"/>
      <c r="I987" s="241"/>
      <c r="J987" s="241"/>
      <c r="K987" s="241"/>
      <c r="L987" s="241"/>
      <c r="M987" s="241"/>
      <c r="N987" s="241"/>
      <c r="O987" s="241"/>
      <c r="P987" s="241"/>
      <c r="Q987" s="241"/>
      <c r="R987" s="241"/>
      <c r="S987" s="241"/>
      <c r="T987" s="241"/>
      <c r="U987" s="241" t="s">
        <v>1088</v>
      </c>
      <c r="V987" s="241"/>
      <c r="W987" s="241"/>
      <c r="X987" s="241"/>
      <c r="Y987" s="241"/>
      <c r="Z987" s="241"/>
      <c r="AA987" s="241"/>
      <c r="AB987" s="241"/>
      <c r="AC987" s="241" t="s">
        <v>322</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row>
    <row r="988" spans="2:59" s="240" customFormat="1" ht="15" customHeight="1" x14ac:dyDescent="0.25">
      <c r="B988" s="241"/>
      <c r="C988" s="241"/>
      <c r="D988" s="241"/>
      <c r="E988" s="241"/>
      <c r="F988" s="241"/>
      <c r="G988" s="241"/>
      <c r="H988" s="241"/>
      <c r="I988" s="241"/>
      <c r="J988" s="241"/>
      <c r="K988" s="241"/>
      <c r="L988" s="241"/>
      <c r="M988" s="241"/>
      <c r="N988" s="241"/>
      <c r="O988" s="241"/>
      <c r="P988" s="241"/>
      <c r="Q988" s="241"/>
      <c r="R988" s="241"/>
      <c r="S988" s="241"/>
      <c r="T988" s="241"/>
      <c r="U988" s="241" t="s">
        <v>1089</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row>
    <row r="989" spans="2:59" s="240" customFormat="1" ht="15" customHeight="1" x14ac:dyDescent="0.25">
      <c r="B989" s="241"/>
      <c r="C989" s="241"/>
      <c r="D989" s="241"/>
      <c r="E989" s="241"/>
      <c r="F989" s="241"/>
      <c r="G989" s="241"/>
      <c r="H989" s="241"/>
      <c r="I989" s="241"/>
      <c r="J989" s="241"/>
      <c r="K989" s="241"/>
      <c r="L989" s="241"/>
      <c r="M989" s="241"/>
      <c r="N989" s="241"/>
      <c r="O989" s="241"/>
      <c r="P989" s="241"/>
      <c r="Q989" s="241"/>
      <c r="R989" s="241"/>
      <c r="S989" s="241"/>
      <c r="T989" s="241"/>
      <c r="U989" s="241" t="s">
        <v>1090</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row>
    <row r="990" spans="2:59" s="240" customFormat="1" ht="15" customHeight="1" x14ac:dyDescent="0.25">
      <c r="B990" s="241"/>
      <c r="C990" s="241"/>
      <c r="D990" s="241"/>
      <c r="E990" s="241"/>
      <c r="F990" s="241"/>
      <c r="G990" s="241"/>
      <c r="H990" s="241"/>
      <c r="I990" s="241"/>
      <c r="J990" s="241"/>
      <c r="K990" s="241"/>
      <c r="L990" s="241"/>
      <c r="M990" s="241"/>
      <c r="N990" s="241"/>
      <c r="O990" s="241"/>
      <c r="P990" s="241"/>
      <c r="Q990" s="241"/>
      <c r="R990" s="241"/>
      <c r="S990" s="241"/>
      <c r="T990" s="241"/>
      <c r="U990" s="241" t="s">
        <v>1091</v>
      </c>
      <c r="V990" s="241"/>
      <c r="W990" s="241"/>
      <c r="X990" s="241"/>
      <c r="Y990" s="241"/>
      <c r="Z990" s="241"/>
      <c r="AA990" s="241"/>
      <c r="AB990" s="241"/>
      <c r="AC990" s="241" t="s">
        <v>313</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row>
    <row r="991" spans="2:59" s="240" customFormat="1" ht="15" customHeight="1" x14ac:dyDescent="0.25">
      <c r="B991" s="241"/>
      <c r="C991" s="241"/>
      <c r="D991" s="241"/>
      <c r="E991" s="241"/>
      <c r="F991" s="241"/>
      <c r="G991" s="241"/>
      <c r="H991" s="241"/>
      <c r="I991" s="241"/>
      <c r="J991" s="241"/>
      <c r="K991" s="241"/>
      <c r="L991" s="241"/>
      <c r="M991" s="241"/>
      <c r="N991" s="241"/>
      <c r="O991" s="241"/>
      <c r="P991" s="241"/>
      <c r="Q991" s="241"/>
      <c r="R991" s="241"/>
      <c r="S991" s="241"/>
      <c r="T991" s="241"/>
      <c r="U991" s="241" t="s">
        <v>1092</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row>
    <row r="992" spans="2:59" s="240" customFormat="1" ht="15" customHeight="1" x14ac:dyDescent="0.25">
      <c r="B992" s="241"/>
      <c r="C992" s="241"/>
      <c r="D992" s="241"/>
      <c r="E992" s="241"/>
      <c r="F992" s="241"/>
      <c r="G992" s="241"/>
      <c r="H992" s="241"/>
      <c r="I992" s="241"/>
      <c r="J992" s="241"/>
      <c r="K992" s="241"/>
      <c r="L992" s="241"/>
      <c r="M992" s="241"/>
      <c r="N992" s="241"/>
      <c r="O992" s="241"/>
      <c r="P992" s="241"/>
      <c r="Q992" s="241"/>
      <c r="R992" s="241"/>
      <c r="S992" s="241"/>
      <c r="T992" s="241"/>
      <c r="U992" s="241" t="s">
        <v>1093</v>
      </c>
      <c r="V992" s="241"/>
      <c r="W992" s="241"/>
      <c r="X992" s="241"/>
      <c r="Y992" s="241"/>
      <c r="Z992" s="241"/>
      <c r="AA992" s="241"/>
      <c r="AB992" s="241"/>
      <c r="AC992" s="241" t="s">
        <v>316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row>
    <row r="993" spans="2:59" s="240" customFormat="1" ht="15" customHeight="1" x14ac:dyDescent="0.25">
      <c r="B993" s="241"/>
      <c r="C993" s="241"/>
      <c r="D993" s="241"/>
      <c r="E993" s="241"/>
      <c r="F993" s="241"/>
      <c r="G993" s="241"/>
      <c r="H993" s="241"/>
      <c r="I993" s="241"/>
      <c r="J993" s="241"/>
      <c r="K993" s="241"/>
      <c r="L993" s="241"/>
      <c r="M993" s="241"/>
      <c r="N993" s="241"/>
      <c r="O993" s="241"/>
      <c r="P993" s="241"/>
      <c r="Q993" s="241"/>
      <c r="R993" s="241"/>
      <c r="S993" s="241"/>
      <c r="T993" s="241"/>
      <c r="U993" s="241" t="s">
        <v>1094</v>
      </c>
      <c r="V993" s="241"/>
      <c r="W993" s="241"/>
      <c r="X993" s="241"/>
      <c r="Y993" s="241"/>
      <c r="Z993" s="241"/>
      <c r="AA993" s="241"/>
      <c r="AB993" s="241"/>
      <c r="AC993" s="241" t="s">
        <v>325</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row>
    <row r="994" spans="2:59" s="240" customFormat="1" ht="15" customHeight="1" x14ac:dyDescent="0.25">
      <c r="B994" s="241"/>
      <c r="C994" s="241"/>
      <c r="D994" s="241"/>
      <c r="E994" s="241"/>
      <c r="F994" s="241"/>
      <c r="G994" s="241"/>
      <c r="H994" s="241"/>
      <c r="I994" s="241"/>
      <c r="J994" s="241"/>
      <c r="K994" s="241"/>
      <c r="L994" s="241"/>
      <c r="M994" s="241"/>
      <c r="N994" s="241"/>
      <c r="O994" s="241"/>
      <c r="P994" s="241"/>
      <c r="Q994" s="241"/>
      <c r="R994" s="241"/>
      <c r="S994" s="241"/>
      <c r="T994" s="241"/>
      <c r="U994" s="241" t="s">
        <v>1095</v>
      </c>
      <c r="V994" s="241"/>
      <c r="W994" s="241"/>
      <c r="X994" s="241"/>
      <c r="Y994" s="241"/>
      <c r="Z994" s="241"/>
      <c r="AA994" s="241"/>
      <c r="AB994" s="241"/>
      <c r="AC994" s="241" t="s">
        <v>313</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row>
    <row r="995" spans="2:59" s="240" customFormat="1" ht="15" customHeight="1" x14ac:dyDescent="0.25">
      <c r="B995" s="241"/>
      <c r="C995" s="241"/>
      <c r="D995" s="241"/>
      <c r="E995" s="241"/>
      <c r="F995" s="241"/>
      <c r="G995" s="241"/>
      <c r="H995" s="241"/>
      <c r="I995" s="241"/>
      <c r="J995" s="241"/>
      <c r="K995" s="241"/>
      <c r="L995" s="241"/>
      <c r="M995" s="241"/>
      <c r="N995" s="241"/>
      <c r="O995" s="241"/>
      <c r="P995" s="241"/>
      <c r="Q995" s="241"/>
      <c r="R995" s="241"/>
      <c r="S995" s="241"/>
      <c r="T995" s="241"/>
      <c r="U995" s="241" t="s">
        <v>1096</v>
      </c>
      <c r="V995" s="241"/>
      <c r="W995" s="241"/>
      <c r="X995" s="241"/>
      <c r="Y995" s="241"/>
      <c r="Z995" s="241"/>
      <c r="AA995" s="241"/>
      <c r="AB995" s="241"/>
      <c r="AC995" s="241" t="s">
        <v>386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row>
    <row r="996" spans="2:59" s="240" customFormat="1" ht="15" customHeight="1" x14ac:dyDescent="0.25">
      <c r="B996" s="241"/>
      <c r="C996" s="241"/>
      <c r="D996" s="241"/>
      <c r="E996" s="241"/>
      <c r="F996" s="241"/>
      <c r="G996" s="241"/>
      <c r="H996" s="241"/>
      <c r="I996" s="241"/>
      <c r="J996" s="241"/>
      <c r="K996" s="241"/>
      <c r="L996" s="241"/>
      <c r="M996" s="241"/>
      <c r="N996" s="241"/>
      <c r="O996" s="241"/>
      <c r="P996" s="241"/>
      <c r="Q996" s="241"/>
      <c r="R996" s="241"/>
      <c r="S996" s="241"/>
      <c r="T996" s="241"/>
      <c r="U996" s="241" t="s">
        <v>1097</v>
      </c>
      <c r="V996" s="241"/>
      <c r="W996" s="241"/>
      <c r="X996" s="241"/>
      <c r="Y996" s="241"/>
      <c r="Z996" s="241"/>
      <c r="AA996" s="241"/>
      <c r="AB996" s="241"/>
      <c r="AC996" s="241" t="s">
        <v>316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row>
    <row r="997" spans="2:59" s="240" customFormat="1" ht="15" customHeight="1" x14ac:dyDescent="0.25">
      <c r="B997" s="241"/>
      <c r="C997" s="241"/>
      <c r="D997" s="241"/>
      <c r="E997" s="241"/>
      <c r="F997" s="241"/>
      <c r="G997" s="241"/>
      <c r="H997" s="241"/>
      <c r="I997" s="241"/>
      <c r="J997" s="241"/>
      <c r="K997" s="241"/>
      <c r="L997" s="241"/>
      <c r="M997" s="241"/>
      <c r="N997" s="241"/>
      <c r="O997" s="241"/>
      <c r="P997" s="241"/>
      <c r="Q997" s="241"/>
      <c r="R997" s="241"/>
      <c r="S997" s="241"/>
      <c r="T997" s="241"/>
      <c r="U997" s="241" t="s">
        <v>1098</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row>
    <row r="998" spans="2:59" s="240" customFormat="1" ht="15" customHeight="1" x14ac:dyDescent="0.25">
      <c r="B998" s="241"/>
      <c r="C998" s="241"/>
      <c r="D998" s="241"/>
      <c r="E998" s="241"/>
      <c r="F998" s="241"/>
      <c r="G998" s="241"/>
      <c r="H998" s="241"/>
      <c r="I998" s="241"/>
      <c r="J998" s="241"/>
      <c r="K998" s="241"/>
      <c r="L998" s="241"/>
      <c r="M998" s="241"/>
      <c r="N998" s="241"/>
      <c r="O998" s="241"/>
      <c r="P998" s="241"/>
      <c r="Q998" s="241"/>
      <c r="R998" s="241"/>
      <c r="S998" s="241"/>
      <c r="T998" s="241"/>
      <c r="U998" s="241" t="s">
        <v>1099</v>
      </c>
      <c r="V998" s="241"/>
      <c r="W998" s="241"/>
      <c r="X998" s="241"/>
      <c r="Y998" s="241"/>
      <c r="Z998" s="241"/>
      <c r="AA998" s="241"/>
      <c r="AB998" s="241"/>
      <c r="AC998" s="241" t="s">
        <v>311</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row>
    <row r="999" spans="2:59" s="240" customFormat="1" ht="15" customHeight="1" x14ac:dyDescent="0.25">
      <c r="B999" s="241"/>
      <c r="C999" s="241"/>
      <c r="D999" s="241"/>
      <c r="E999" s="241"/>
      <c r="F999" s="241"/>
      <c r="G999" s="241"/>
      <c r="H999" s="241"/>
      <c r="I999" s="241"/>
      <c r="J999" s="241"/>
      <c r="K999" s="241"/>
      <c r="L999" s="241"/>
      <c r="M999" s="241"/>
      <c r="N999" s="241"/>
      <c r="O999" s="241"/>
      <c r="P999" s="241"/>
      <c r="Q999" s="241"/>
      <c r="R999" s="241"/>
      <c r="S999" s="241"/>
      <c r="T999" s="241"/>
      <c r="U999" s="241" t="s">
        <v>285</v>
      </c>
      <c r="V999" s="241"/>
      <c r="W999" s="241"/>
      <c r="X999" s="241"/>
      <c r="Y999" s="241"/>
      <c r="Z999" s="241"/>
      <c r="AA999" s="241"/>
      <c r="AB999" s="241"/>
      <c r="AC999" s="241" t="s">
        <v>350</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row>
    <row r="1000" spans="2:59" s="240" customFormat="1" ht="15" customHeight="1" x14ac:dyDescent="0.25">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1100</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row>
    <row r="1001" spans="2:59" s="240" customFormat="1" ht="15" customHeight="1" x14ac:dyDescent="0.25">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1101</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row>
    <row r="1002" spans="2:59" s="240" customFormat="1" ht="15" customHeight="1" x14ac:dyDescent="0.25">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1102</v>
      </c>
      <c r="V1002" s="241"/>
      <c r="W1002" s="241"/>
      <c r="X1002" s="241"/>
      <c r="Y1002" s="241"/>
      <c r="Z1002" s="241"/>
      <c r="AA1002" s="241"/>
      <c r="AB1002" s="241"/>
      <c r="AC1002" s="241" t="s">
        <v>316</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row>
    <row r="1003" spans="2:59" s="240" customFormat="1" ht="15" customHeight="1" x14ac:dyDescent="0.25">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1103</v>
      </c>
      <c r="V1003" s="241"/>
      <c r="W1003" s="241"/>
      <c r="X1003" s="241"/>
      <c r="Y1003" s="241"/>
      <c r="Z1003" s="241"/>
      <c r="AA1003" s="241"/>
      <c r="AB1003" s="241"/>
      <c r="AC1003" s="241" t="s">
        <v>316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row>
    <row r="1004" spans="2:59" s="240" customFormat="1" ht="15" customHeight="1" x14ac:dyDescent="0.25">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1104</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row>
    <row r="1005" spans="2:59" s="240" customFormat="1" ht="15" customHeight="1" x14ac:dyDescent="0.25">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1105</v>
      </c>
      <c r="V1005" s="241"/>
      <c r="W1005" s="241"/>
      <c r="X1005" s="241"/>
      <c r="Y1005" s="241"/>
      <c r="Z1005" s="241"/>
      <c r="AA1005" s="241"/>
      <c r="AB1005" s="241"/>
      <c r="AC1005" s="241" t="s">
        <v>309</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row>
    <row r="1006" spans="2:59" s="240" customFormat="1" ht="15" customHeight="1" x14ac:dyDescent="0.25">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1106</v>
      </c>
      <c r="V1006" s="241"/>
      <c r="W1006" s="241"/>
      <c r="X1006" s="241"/>
      <c r="Y1006" s="241"/>
      <c r="Z1006" s="241"/>
      <c r="AA1006" s="241"/>
      <c r="AB1006" s="241"/>
      <c r="AC1006" s="241" t="s">
        <v>313</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row>
    <row r="1007" spans="2:59" s="240" customFormat="1" ht="15" customHeight="1" x14ac:dyDescent="0.25">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1107</v>
      </c>
      <c r="V1007" s="241"/>
      <c r="W1007" s="241"/>
      <c r="X1007" s="241"/>
      <c r="Y1007" s="241"/>
      <c r="Z1007" s="241"/>
      <c r="AA1007" s="241"/>
      <c r="AB1007" s="241"/>
      <c r="AC1007" s="241" t="s">
        <v>325</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row>
    <row r="1008" spans="2:59" s="240" customFormat="1" ht="15" customHeight="1" x14ac:dyDescent="0.25">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1108</v>
      </c>
      <c r="V1008" s="241"/>
      <c r="W1008" s="241"/>
      <c r="X1008" s="241"/>
      <c r="Y1008" s="241"/>
      <c r="Z1008" s="241"/>
      <c r="AA1008" s="241"/>
      <c r="AB1008" s="241"/>
      <c r="AC1008" s="241" t="s">
        <v>325</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row>
    <row r="1009" spans="2:59" s="240" customFormat="1" ht="15" customHeight="1" x14ac:dyDescent="0.25">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1109</v>
      </c>
      <c r="V1009" s="241"/>
      <c r="W1009" s="241"/>
      <c r="X1009" s="241"/>
      <c r="Y1009" s="241"/>
      <c r="Z1009" s="241"/>
      <c r="AA1009" s="241"/>
      <c r="AB1009" s="241"/>
      <c r="AC1009" s="241" t="s">
        <v>313</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row>
    <row r="1010" spans="2:59" s="240" customFormat="1" ht="15" customHeight="1" x14ac:dyDescent="0.25">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1110</v>
      </c>
      <c r="V1010" s="241"/>
      <c r="W1010" s="241"/>
      <c r="X1010" s="241"/>
      <c r="Y1010" s="241"/>
      <c r="Z1010" s="241"/>
      <c r="AA1010" s="241"/>
      <c r="AB1010" s="241"/>
      <c r="AC1010" s="241" t="s">
        <v>325</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row>
    <row r="1011" spans="2:59" s="240" customFormat="1" ht="15" customHeight="1" x14ac:dyDescent="0.25">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1111</v>
      </c>
      <c r="V1011" s="241"/>
      <c r="W1011" s="241"/>
      <c r="X1011" s="241"/>
      <c r="Y1011" s="241"/>
      <c r="Z1011" s="241"/>
      <c r="AA1011" s="241"/>
      <c r="AB1011" s="241"/>
      <c r="AC1011" s="241" t="s">
        <v>350</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row>
    <row r="1012" spans="2:59" s="240" customFormat="1" ht="15" customHeight="1" x14ac:dyDescent="0.25">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1112</v>
      </c>
      <c r="V1012" s="241"/>
      <c r="W1012" s="241"/>
      <c r="X1012" s="241"/>
      <c r="Y1012" s="241"/>
      <c r="Z1012" s="241"/>
      <c r="AA1012" s="241"/>
      <c r="AB1012" s="241"/>
      <c r="AC1012" s="241" t="s">
        <v>325</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row>
    <row r="1013" spans="2:59" s="240" customFormat="1" ht="15" customHeight="1" x14ac:dyDescent="0.25">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1113</v>
      </c>
      <c r="V1013" s="241"/>
      <c r="W1013" s="241"/>
      <c r="X1013" s="241"/>
      <c r="Y1013" s="241"/>
      <c r="Z1013" s="241"/>
      <c r="AA1013" s="241"/>
      <c r="AB1013" s="241"/>
      <c r="AC1013" s="241" t="s">
        <v>316</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row>
    <row r="1014" spans="2:59" s="240" customFormat="1" ht="15" customHeight="1" x14ac:dyDescent="0.25">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1114</v>
      </c>
      <c r="V1014" s="241"/>
      <c r="W1014" s="241"/>
      <c r="X1014" s="241"/>
      <c r="Y1014" s="241"/>
      <c r="Z1014" s="241"/>
      <c r="AA1014" s="241"/>
      <c r="AB1014" s="241"/>
      <c r="AC1014" s="241" t="s">
        <v>309</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row>
    <row r="1015" spans="2:59" s="240" customFormat="1" ht="15" customHeight="1" x14ac:dyDescent="0.25">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1115</v>
      </c>
      <c r="V1015" s="241"/>
      <c r="W1015" s="241"/>
      <c r="X1015" s="241"/>
      <c r="Y1015" s="241"/>
      <c r="Z1015" s="241"/>
      <c r="AA1015" s="241"/>
      <c r="AB1015" s="241"/>
      <c r="AC1015" s="241" t="s">
        <v>322</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row>
    <row r="1016" spans="2:59" s="240" customFormat="1" ht="15" customHeight="1" x14ac:dyDescent="0.25">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1116</v>
      </c>
      <c r="V1016" s="241"/>
      <c r="W1016" s="241"/>
      <c r="X1016" s="241"/>
      <c r="Y1016" s="241"/>
      <c r="Z1016" s="241"/>
      <c r="AA1016" s="241"/>
      <c r="AB1016" s="241"/>
      <c r="AC1016" s="241" t="s">
        <v>325</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row>
    <row r="1017" spans="2:59" s="240" customFormat="1" ht="15" customHeight="1" x14ac:dyDescent="0.25">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1117</v>
      </c>
      <c r="V1017" s="241"/>
      <c r="W1017" s="241"/>
      <c r="X1017" s="241"/>
      <c r="Y1017" s="241"/>
      <c r="Z1017" s="241"/>
      <c r="AA1017" s="241"/>
      <c r="AB1017" s="241"/>
      <c r="AC1017" s="241" t="s">
        <v>386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row>
    <row r="1018" spans="2:59" s="240" customFormat="1" ht="15" customHeight="1" x14ac:dyDescent="0.25">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1118</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row>
    <row r="1019" spans="2:59" s="240" customFormat="1" ht="15" customHeight="1" x14ac:dyDescent="0.25">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1119</v>
      </c>
      <c r="V1019" s="241"/>
      <c r="W1019" s="241"/>
      <c r="X1019" s="241"/>
      <c r="Y1019" s="241"/>
      <c r="Z1019" s="241"/>
      <c r="AA1019" s="241"/>
      <c r="AB1019" s="241"/>
      <c r="AC1019" s="241" t="s">
        <v>313</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row>
    <row r="1020" spans="2:59" s="240" customFormat="1" ht="15" customHeight="1" x14ac:dyDescent="0.25">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1120</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row>
    <row r="1021" spans="2:59" s="240" customFormat="1" ht="15" customHeight="1" x14ac:dyDescent="0.25">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1121</v>
      </c>
      <c r="V1021" s="241"/>
      <c r="W1021" s="241"/>
      <c r="X1021" s="241"/>
      <c r="Y1021" s="241"/>
      <c r="Z1021" s="241"/>
      <c r="AA1021" s="241"/>
      <c r="AB1021" s="241"/>
      <c r="AC1021" s="241" t="s">
        <v>309</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row>
    <row r="1022" spans="2:59" s="240" customFormat="1" ht="15" customHeight="1" x14ac:dyDescent="0.25">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1122</v>
      </c>
      <c r="V1022" s="241"/>
      <c r="W1022" s="241"/>
      <c r="X1022" s="241"/>
      <c r="Y1022" s="241"/>
      <c r="Z1022" s="241"/>
      <c r="AA1022" s="241"/>
      <c r="AB1022" s="241"/>
      <c r="AC1022" s="241" t="s">
        <v>316</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row>
    <row r="1023" spans="2:59" s="240" customFormat="1" ht="15" customHeight="1" x14ac:dyDescent="0.25">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1123</v>
      </c>
      <c r="V1023" s="241"/>
      <c r="W1023" s="241"/>
      <c r="X1023" s="241"/>
      <c r="Y1023" s="241"/>
      <c r="Z1023" s="241"/>
      <c r="AA1023" s="241"/>
      <c r="AB1023" s="241"/>
      <c r="AC1023" s="241" t="s">
        <v>366</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row>
    <row r="1024" spans="2:59" s="240" customFormat="1" ht="15" customHeight="1" x14ac:dyDescent="0.25">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1124</v>
      </c>
      <c r="V1024" s="241"/>
      <c r="W1024" s="241"/>
      <c r="X1024" s="241"/>
      <c r="Y1024" s="241"/>
      <c r="Z1024" s="241"/>
      <c r="AA1024" s="241"/>
      <c r="AB1024" s="241"/>
      <c r="AC1024" s="241" t="s">
        <v>309</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row>
    <row r="1025" spans="2:59" s="240" customFormat="1" ht="15" customHeight="1" x14ac:dyDescent="0.25">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1125</v>
      </c>
      <c r="V1025" s="241"/>
      <c r="W1025" s="241"/>
      <c r="X1025" s="241"/>
      <c r="Y1025" s="241"/>
      <c r="Z1025" s="241"/>
      <c r="AA1025" s="241"/>
      <c r="AB1025" s="241"/>
      <c r="AC1025" s="241" t="s">
        <v>366</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row>
    <row r="1026" spans="2:59" s="240" customFormat="1" ht="15" customHeight="1" x14ac:dyDescent="0.25">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1126</v>
      </c>
      <c r="V1026" s="241"/>
      <c r="W1026" s="241"/>
      <c r="X1026" s="241"/>
      <c r="Y1026" s="241"/>
      <c r="Z1026" s="241"/>
      <c r="AA1026" s="241"/>
      <c r="AB1026" s="241"/>
      <c r="AC1026" s="241" t="s">
        <v>313</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row>
    <row r="1027" spans="2:59" s="240" customFormat="1" ht="15" customHeight="1" x14ac:dyDescent="0.25">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1127</v>
      </c>
      <c r="V1027" s="241"/>
      <c r="W1027" s="241"/>
      <c r="X1027" s="241"/>
      <c r="Y1027" s="241"/>
      <c r="Z1027" s="241"/>
      <c r="AA1027" s="241"/>
      <c r="AB1027" s="241"/>
      <c r="AC1027" s="241" t="s">
        <v>366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row>
    <row r="1028" spans="2:59" s="240" customFormat="1" ht="15" customHeight="1" x14ac:dyDescent="0.25">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1128</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row>
    <row r="1029" spans="2:59" s="240" customFormat="1" ht="15" customHeight="1" x14ac:dyDescent="0.25">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1129</v>
      </c>
      <c r="V1029" s="241"/>
      <c r="W1029" s="241"/>
      <c r="X1029" s="241"/>
      <c r="Y1029" s="241"/>
      <c r="Z1029" s="241"/>
      <c r="AA1029" s="241"/>
      <c r="AB1029" s="241"/>
      <c r="AC1029" s="241" t="s">
        <v>311</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row>
    <row r="1030" spans="2:59" s="240" customFormat="1" ht="15" customHeight="1" x14ac:dyDescent="0.25">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1130</v>
      </c>
      <c r="V1030" s="241"/>
      <c r="W1030" s="241"/>
      <c r="X1030" s="241"/>
      <c r="Y1030" s="241"/>
      <c r="Z1030" s="241"/>
      <c r="AA1030" s="241"/>
      <c r="AB1030" s="241"/>
      <c r="AC1030" s="241" t="s">
        <v>386</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row>
    <row r="1031" spans="2:59" s="240" customFormat="1" ht="15" customHeight="1" x14ac:dyDescent="0.25">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1131</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row>
    <row r="1032" spans="2:59" s="240" customFormat="1" ht="15" customHeight="1" x14ac:dyDescent="0.25">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t="s">
        <v>1132</v>
      </c>
      <c r="V1032" s="241"/>
      <c r="W1032" s="241"/>
      <c r="X1032" s="241"/>
      <c r="Y1032" s="241"/>
      <c r="Z1032" s="241"/>
      <c r="AA1032" s="241"/>
      <c r="AB1032" s="241"/>
      <c r="AC1032" s="241" t="s">
        <v>366</v>
      </c>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row>
    <row r="1033" spans="2:59" s="240" customFormat="1" ht="15" customHeight="1" x14ac:dyDescent="0.25">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t="s">
        <v>1133</v>
      </c>
      <c r="V1033" s="241"/>
      <c r="W1033" s="241"/>
      <c r="X1033" s="241"/>
      <c r="Y1033" s="241"/>
      <c r="Z1033" s="241"/>
      <c r="AA1033" s="241"/>
      <c r="AB1033" s="241"/>
      <c r="AC1033" s="241" t="s">
        <v>386</v>
      </c>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row>
    <row r="1034" spans="2:59" s="240" customFormat="1" ht="15" customHeight="1" x14ac:dyDescent="0.25">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t="s">
        <v>1134</v>
      </c>
      <c r="V1034" s="241"/>
      <c r="W1034" s="241"/>
      <c r="X1034" s="241"/>
      <c r="Y1034" s="241"/>
      <c r="Z1034" s="241"/>
      <c r="AA1034" s="241"/>
      <c r="AB1034" s="241"/>
      <c r="AC1034" s="241" t="s">
        <v>386</v>
      </c>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row>
    <row r="1035" spans="2:59" s="240" customFormat="1" ht="15" customHeight="1" x14ac:dyDescent="0.25">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t="s">
        <v>1135</v>
      </c>
      <c r="V1035" s="241"/>
      <c r="W1035" s="241"/>
      <c r="X1035" s="241"/>
      <c r="Y1035" s="241"/>
      <c r="Z1035" s="241"/>
      <c r="AA1035" s="241"/>
      <c r="AB1035" s="241"/>
      <c r="AC1035" s="241" t="s">
        <v>366</v>
      </c>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row>
    <row r="1036" spans="2:59" s="240" customFormat="1" ht="15" customHeight="1" x14ac:dyDescent="0.25">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t="s">
        <v>1136</v>
      </c>
      <c r="V1036" s="241"/>
      <c r="W1036" s="241"/>
      <c r="X1036" s="241"/>
      <c r="Y1036" s="241"/>
      <c r="Z1036" s="241"/>
      <c r="AA1036" s="241"/>
      <c r="AB1036" s="241"/>
      <c r="AC1036" s="241" t="s">
        <v>386</v>
      </c>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row>
    <row r="1037" spans="2:59" s="240" customFormat="1" ht="15" customHeight="1" x14ac:dyDescent="0.25">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t="s">
        <v>1137</v>
      </c>
      <c r="V1037" s="241"/>
      <c r="W1037" s="241"/>
      <c r="X1037" s="241"/>
      <c r="Y1037" s="241"/>
      <c r="Z1037" s="241"/>
      <c r="AA1037" s="241"/>
      <c r="AB1037" s="241"/>
      <c r="AC1037" s="241" t="s">
        <v>322</v>
      </c>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row>
    <row r="1038" spans="2:59" s="240" customFormat="1" ht="15" customHeight="1" x14ac:dyDescent="0.25">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t="s">
        <v>1138</v>
      </c>
      <c r="V1038" s="241"/>
      <c r="W1038" s="241"/>
      <c r="X1038" s="241"/>
      <c r="Y1038" s="241"/>
      <c r="Z1038" s="241"/>
      <c r="AA1038" s="241"/>
      <c r="AB1038" s="241"/>
      <c r="AC1038" s="241" t="s">
        <v>309</v>
      </c>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row>
    <row r="1039" spans="2:59" s="240" customFormat="1" ht="15" customHeight="1" x14ac:dyDescent="0.25">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t="s">
        <v>1139</v>
      </c>
      <c r="V1039" s="241"/>
      <c r="W1039" s="241"/>
      <c r="X1039" s="241"/>
      <c r="Y1039" s="241"/>
      <c r="Z1039" s="241"/>
      <c r="AA1039" s="241"/>
      <c r="AB1039" s="241"/>
      <c r="AC1039" s="241" t="s">
        <v>313</v>
      </c>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row>
    <row r="1040" spans="2:59" s="240" customFormat="1" ht="15" customHeight="1" x14ac:dyDescent="0.25">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t="s">
        <v>290</v>
      </c>
      <c r="V1040" s="241"/>
      <c r="W1040" s="241"/>
      <c r="X1040" s="241"/>
      <c r="Y1040" s="241"/>
      <c r="Z1040" s="241"/>
      <c r="AA1040" s="241"/>
      <c r="AB1040" s="241"/>
      <c r="AC1040" s="241" t="s">
        <v>350</v>
      </c>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row>
    <row r="1041" spans="2:59" s="240" customFormat="1" ht="15" customHeight="1" x14ac:dyDescent="0.25">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t="s">
        <v>1140</v>
      </c>
      <c r="V1041" s="241"/>
      <c r="W1041" s="241"/>
      <c r="X1041" s="241"/>
      <c r="Y1041" s="241"/>
      <c r="Z1041" s="241"/>
      <c r="AA1041" s="241"/>
      <c r="AB1041" s="241"/>
      <c r="AC1041" s="241" t="s">
        <v>313</v>
      </c>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row>
    <row r="1042" spans="2:59" s="240" customFormat="1" ht="15" customHeight="1" x14ac:dyDescent="0.25">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t="s">
        <v>1141</v>
      </c>
      <c r="V1042" s="241"/>
      <c r="W1042" s="241"/>
      <c r="X1042" s="241"/>
      <c r="Y1042" s="241"/>
      <c r="Z1042" s="241"/>
      <c r="AA1042" s="241"/>
      <c r="AB1042" s="241"/>
      <c r="AC1042" s="241" t="s">
        <v>313</v>
      </c>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row>
    <row r="1043" spans="2:59" s="240" customFormat="1" ht="15" customHeight="1" x14ac:dyDescent="0.25">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t="s">
        <v>1142</v>
      </c>
      <c r="V1043" s="241"/>
      <c r="W1043" s="241"/>
      <c r="X1043" s="241"/>
      <c r="Y1043" s="241"/>
      <c r="Z1043" s="241"/>
      <c r="AA1043" s="241"/>
      <c r="AB1043" s="241"/>
      <c r="AC1043" s="241" t="s">
        <v>322</v>
      </c>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row>
    <row r="1044" spans="2:59" s="240" customFormat="1" ht="15" customHeight="1" x14ac:dyDescent="0.25">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t="s">
        <v>1143</v>
      </c>
      <c r="V1044" s="241"/>
      <c r="W1044" s="241"/>
      <c r="X1044" s="241"/>
      <c r="Y1044" s="241"/>
      <c r="Z1044" s="241"/>
      <c r="AA1044" s="241"/>
      <c r="AB1044" s="241"/>
      <c r="AC1044" s="241" t="s">
        <v>325</v>
      </c>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row>
    <row r="1045" spans="2:59" s="240" customFormat="1" ht="15" customHeight="1" x14ac:dyDescent="0.25">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t="s">
        <v>1144</v>
      </c>
      <c r="V1045" s="241"/>
      <c r="W1045" s="241"/>
      <c r="X1045" s="241"/>
      <c r="Y1045" s="241"/>
      <c r="Z1045" s="241"/>
      <c r="AA1045" s="241"/>
      <c r="AB1045" s="241"/>
      <c r="AC1045" s="241" t="s">
        <v>316</v>
      </c>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row>
    <row r="1046" spans="2:59" s="240" customFormat="1" ht="15" customHeight="1" x14ac:dyDescent="0.25">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t="s">
        <v>1145</v>
      </c>
      <c r="V1046" s="241"/>
      <c r="W1046" s="241"/>
      <c r="X1046" s="241"/>
      <c r="Y1046" s="241"/>
      <c r="Z1046" s="241"/>
      <c r="AA1046" s="241"/>
      <c r="AB1046" s="241"/>
      <c r="AC1046" s="241" t="s">
        <v>316</v>
      </c>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row>
    <row r="1047" spans="2:59" s="240" customFormat="1" ht="15" customHeight="1" x14ac:dyDescent="0.25">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t="s">
        <v>1146</v>
      </c>
      <c r="V1047" s="241"/>
      <c r="W1047" s="241"/>
      <c r="X1047" s="241"/>
      <c r="Y1047" s="241"/>
      <c r="Z1047" s="241"/>
      <c r="AA1047" s="241"/>
      <c r="AB1047" s="241"/>
      <c r="AC1047" s="241" t="s">
        <v>313</v>
      </c>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row>
    <row r="1048" spans="2:59" s="240" customFormat="1" ht="15" customHeight="1" x14ac:dyDescent="0.25">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t="s">
        <v>1147</v>
      </c>
      <c r="V1048" s="241"/>
      <c r="W1048" s="241"/>
      <c r="X1048" s="241"/>
      <c r="Y1048" s="241"/>
      <c r="Z1048" s="241"/>
      <c r="AA1048" s="241"/>
      <c r="AB1048" s="241"/>
      <c r="AC1048" s="241" t="s">
        <v>313</v>
      </c>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row>
    <row r="1049" spans="2:59" s="240" customFormat="1" ht="15" customHeight="1" x14ac:dyDescent="0.25">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t="s">
        <v>1148</v>
      </c>
      <c r="V1049" s="241"/>
      <c r="W1049" s="241"/>
      <c r="X1049" s="241"/>
      <c r="Y1049" s="241"/>
      <c r="Z1049" s="241"/>
      <c r="AA1049" s="241"/>
      <c r="AB1049" s="241"/>
      <c r="AC1049" s="241" t="s">
        <v>325</v>
      </c>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row>
    <row r="1050" spans="2:59" s="240" customFormat="1" ht="15" customHeight="1" x14ac:dyDescent="0.25">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row>
    <row r="1051" spans="2:59" s="240" customFormat="1" ht="15" customHeight="1" x14ac:dyDescent="0.25">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row>
    <row r="1052" spans="2:59" s="240" customFormat="1" ht="15" customHeight="1" x14ac:dyDescent="0.25">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row>
    <row r="1053" spans="2:59" s="240" customFormat="1" ht="15" customHeight="1" x14ac:dyDescent="0.25">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row>
    <row r="1054" spans="2:59" s="240" customFormat="1" ht="15" customHeight="1" x14ac:dyDescent="0.25">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row>
    <row r="1055" spans="2:59" s="240" customFormat="1" ht="15" customHeight="1" x14ac:dyDescent="0.25">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row>
    <row r="1056" spans="2:59" s="240" customFormat="1" ht="15" customHeight="1" x14ac:dyDescent="0.25">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row>
    <row r="1057" spans="3:59" s="240" customFormat="1" ht="15" customHeight="1" x14ac:dyDescent="0.25">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row>
    <row r="1058" spans="3:59" s="240" customFormat="1" ht="15" customHeight="1" x14ac:dyDescent="0.25">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row>
    <row r="1059" spans="3:59" s="240" customFormat="1" ht="15" customHeight="1" x14ac:dyDescent="0.25">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row>
    <row r="1060" spans="3:59" s="240" customFormat="1" ht="15" customHeight="1" x14ac:dyDescent="0.25">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row>
    <row r="1061" spans="3:59" s="240" customFormat="1" ht="15" customHeight="1" x14ac:dyDescent="0.25">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row>
    <row r="1062" spans="3:59" s="240" customFormat="1" ht="15" customHeight="1" x14ac:dyDescent="0.25">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row>
    <row r="1063" spans="3:59" s="240" customFormat="1" ht="15" customHeight="1" x14ac:dyDescent="0.25">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row>
    <row r="1064" spans="3:59" s="240" customFormat="1" ht="15" customHeight="1" x14ac:dyDescent="0.25">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row>
    <row r="1065" spans="3:59" s="240" customFormat="1" ht="15" customHeight="1" x14ac:dyDescent="0.25">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row>
    <row r="1066" spans="3:59" s="240" customFormat="1" ht="15" customHeight="1" x14ac:dyDescent="0.25">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row>
    <row r="1067" spans="3:59" s="240" customFormat="1" ht="15" customHeight="1" x14ac:dyDescent="0.25">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row>
    <row r="1068" spans="3:59" s="240" customFormat="1" ht="15" customHeight="1" x14ac:dyDescent="0.25">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row>
    <row r="1069" spans="3:59" s="240" customFormat="1" ht="15" customHeight="1" x14ac:dyDescent="0.25">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row>
    <row r="1070" spans="3:59" s="240" customFormat="1" ht="15" customHeight="1" x14ac:dyDescent="0.25">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row>
    <row r="1071" spans="3:59" s="240" customFormat="1" ht="15" customHeight="1" x14ac:dyDescent="0.25">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row>
    <row r="1072" spans="3:59" s="240" customFormat="1" ht="15" customHeight="1" x14ac:dyDescent="0.25">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row>
    <row r="1073" spans="3:59" s="240" customFormat="1" ht="15" customHeight="1" x14ac:dyDescent="0.25">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row>
    <row r="1074" spans="3:59" s="240" customFormat="1" ht="15" customHeight="1" x14ac:dyDescent="0.25">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row>
    <row r="1075" spans="3:59" s="240" customFormat="1" ht="15" customHeight="1" x14ac:dyDescent="0.25">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row>
    <row r="1076" spans="3:59" s="240" customFormat="1" ht="15" customHeight="1" x14ac:dyDescent="0.25">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row>
    <row r="1077" spans="3:59" s="240" customFormat="1" ht="15" customHeight="1" x14ac:dyDescent="0.25">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row>
    <row r="1078" spans="3:59" s="240" customFormat="1" ht="15" customHeight="1" x14ac:dyDescent="0.25">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row>
    <row r="1079" spans="3:59" s="240" customFormat="1" ht="15" customHeight="1" x14ac:dyDescent="0.25">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row>
    <row r="1080" spans="3:59" s="240" customFormat="1" ht="15" customHeight="1" x14ac:dyDescent="0.25">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row>
    <row r="1081" spans="3:59" s="240" customFormat="1" ht="15" customHeight="1" x14ac:dyDescent="0.25">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row>
    <row r="1082" spans="3:59" s="240" customFormat="1" ht="15" customHeight="1" x14ac:dyDescent="0.25">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row>
    <row r="1083" spans="3:59" s="240" customFormat="1" ht="15" customHeight="1" x14ac:dyDescent="0.25">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row>
    <row r="1084" spans="3:59" s="240" customFormat="1" ht="15" customHeight="1" x14ac:dyDescent="0.25">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row>
    <row r="1085" spans="3:59" s="240" customFormat="1" ht="15" customHeight="1" x14ac:dyDescent="0.25">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row>
    <row r="1086" spans="3:59" s="240" customFormat="1" ht="15" customHeight="1" x14ac:dyDescent="0.25">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row>
    <row r="1087" spans="3:59" s="240" customFormat="1" ht="15" customHeight="1" x14ac:dyDescent="0.25">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row>
    <row r="1088" spans="3:59" s="240" customFormat="1" ht="15" customHeight="1" x14ac:dyDescent="0.25">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row>
    <row r="1089" spans="3:59" s="240" customFormat="1" ht="15" customHeight="1" x14ac:dyDescent="0.25">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row>
    <row r="1090" spans="3:59" s="240" customFormat="1" ht="15" customHeight="1" x14ac:dyDescent="0.25">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row>
    <row r="1091" spans="3:59" s="240" customFormat="1" ht="15" customHeight="1" x14ac:dyDescent="0.25">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row>
    <row r="1092" spans="3:59" s="240" customFormat="1" ht="15" customHeight="1" x14ac:dyDescent="0.25">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row>
    <row r="1093" spans="3:59" s="240" customFormat="1" ht="15" customHeight="1" x14ac:dyDescent="0.25">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row>
    <row r="1094" spans="3:59" s="240" customFormat="1" ht="15" customHeight="1" x14ac:dyDescent="0.25">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row>
    <row r="1095" spans="3:59" s="240" customFormat="1" ht="15" customHeight="1" x14ac:dyDescent="0.25">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row>
    <row r="1096" spans="3:59" s="240" customFormat="1" ht="15" customHeight="1" x14ac:dyDescent="0.25">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row>
    <row r="1097" spans="3:59" s="240" customFormat="1" ht="15" customHeight="1" x14ac:dyDescent="0.25">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row>
    <row r="1098" spans="3:59" s="240" customFormat="1" ht="15" customHeight="1" x14ac:dyDescent="0.25">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row>
    <row r="1099" spans="3:59" s="240" customFormat="1" ht="15" customHeight="1" x14ac:dyDescent="0.25">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row>
    <row r="1100" spans="3:59" s="240" customFormat="1" ht="15" customHeight="1" x14ac:dyDescent="0.25">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row>
    <row r="1101" spans="3:59" s="240" customFormat="1" ht="15" customHeight="1" x14ac:dyDescent="0.25">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row>
    <row r="1102" spans="3:59" s="240" customFormat="1" ht="15" customHeight="1" x14ac:dyDescent="0.25">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row>
    <row r="1103" spans="3:59" s="240" customFormat="1" ht="15" customHeight="1" x14ac:dyDescent="0.25">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row>
    <row r="1104" spans="3:59" s="240" customFormat="1" ht="15" customHeight="1" x14ac:dyDescent="0.25">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row>
    <row r="1105" spans="3:59" s="240" customFormat="1" ht="15" customHeight="1" x14ac:dyDescent="0.25">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row>
    <row r="1106" spans="3:59" s="240" customFormat="1" ht="15" customHeight="1" x14ac:dyDescent="0.25">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row>
    <row r="1107" spans="3:59" s="240" customFormat="1" ht="15" customHeight="1" x14ac:dyDescent="0.25">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row>
    <row r="1108" spans="3:59" s="240" customFormat="1" ht="15" customHeight="1" x14ac:dyDescent="0.25">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row>
    <row r="1109" spans="3:59" s="240" customFormat="1" ht="15" customHeight="1" x14ac:dyDescent="0.25">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row>
    <row r="1110" spans="3:59" s="240" customFormat="1" ht="15" customHeight="1" x14ac:dyDescent="0.25">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row>
    <row r="1111" spans="3:59" s="240" customFormat="1" ht="15" customHeight="1" x14ac:dyDescent="0.25">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row>
    <row r="1112" spans="3:59" s="240" customFormat="1" ht="15" customHeight="1" x14ac:dyDescent="0.25">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row>
    <row r="1113" spans="3:59" s="240" customFormat="1" ht="15" customHeight="1" x14ac:dyDescent="0.25">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row>
    <row r="1114" spans="3:59" s="240" customFormat="1" ht="15" customHeight="1" x14ac:dyDescent="0.25">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row>
    <row r="1115" spans="3:59" s="240" customFormat="1" ht="15" customHeight="1" x14ac:dyDescent="0.25">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row>
    <row r="1116" spans="3:59" s="240" customFormat="1" ht="15" customHeight="1" x14ac:dyDescent="0.25">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row>
    <row r="1117" spans="3:59" s="240" customFormat="1" ht="15" customHeight="1" x14ac:dyDescent="0.25">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row>
    <row r="1118" spans="3:59" s="240" customFormat="1" ht="15" customHeight="1" x14ac:dyDescent="0.25">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row>
    <row r="1119" spans="3:59" s="240" customFormat="1" ht="15" customHeight="1" x14ac:dyDescent="0.25">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row>
    <row r="1120" spans="3:59" s="240" customFormat="1" ht="15" customHeight="1" x14ac:dyDescent="0.25">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row>
    <row r="1121" spans="3:59" s="240" customFormat="1" ht="15" customHeight="1" x14ac:dyDescent="0.25">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row>
    <row r="1122" spans="3:59" s="240" customFormat="1" ht="15" customHeight="1" x14ac:dyDescent="0.25">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row>
    <row r="1123" spans="3:59" s="240" customFormat="1" ht="15" customHeight="1" x14ac:dyDescent="0.25">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row>
    <row r="1124" spans="3:59" s="240" customFormat="1" ht="15" customHeight="1" x14ac:dyDescent="0.25">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row>
    <row r="1125" spans="3:59" s="240" customFormat="1" ht="15" customHeight="1" x14ac:dyDescent="0.25">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row>
    <row r="1126" spans="3:59" s="240" customFormat="1" ht="15" customHeight="1" x14ac:dyDescent="0.25">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row>
    <row r="1127" spans="3:59" s="240" customFormat="1" ht="15" customHeight="1" x14ac:dyDescent="0.25">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row>
    <row r="1128" spans="3:59" s="240" customFormat="1" ht="15" customHeight="1" x14ac:dyDescent="0.25">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row>
    <row r="1129" spans="3:59" s="240" customFormat="1" ht="15" customHeight="1" x14ac:dyDescent="0.25">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row>
    <row r="1130" spans="3:59" s="240" customFormat="1" ht="15" customHeight="1" x14ac:dyDescent="0.25">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row>
    <row r="1131" spans="3:59" s="240" customFormat="1" ht="15" customHeight="1" x14ac:dyDescent="0.25">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row>
    <row r="1132" spans="3:59" s="240" customFormat="1" ht="15" customHeight="1" x14ac:dyDescent="0.25">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row>
    <row r="1133" spans="3:59" s="240" customFormat="1" ht="15" customHeight="1" x14ac:dyDescent="0.25">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row>
    <row r="1134" spans="3:59" s="240" customFormat="1" ht="15" customHeight="1" x14ac:dyDescent="0.25">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row>
    <row r="1135" spans="3:59" s="240" customFormat="1" ht="15" customHeight="1" x14ac:dyDescent="0.25">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row>
    <row r="1136" spans="3:59" s="240" customFormat="1" ht="15" customHeight="1" x14ac:dyDescent="0.25">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row>
    <row r="1137" spans="3:59" s="240" customFormat="1" ht="15" customHeight="1" x14ac:dyDescent="0.25">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row>
    <row r="1138" spans="3:59" s="240" customFormat="1" ht="15" customHeight="1" x14ac:dyDescent="0.25">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row>
    <row r="1139" spans="3:59" s="240" customFormat="1" ht="15" customHeight="1" x14ac:dyDescent="0.25">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row>
    <row r="1140" spans="3:59" s="240" customFormat="1" ht="15" customHeight="1" x14ac:dyDescent="0.25">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row>
    <row r="1141" spans="3:59" s="240" customFormat="1" ht="15" customHeight="1" x14ac:dyDescent="0.25">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row>
    <row r="1142" spans="3:59" s="240" customFormat="1" ht="15" customHeight="1" x14ac:dyDescent="0.25">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row>
    <row r="1143" spans="3:59" s="240" customFormat="1" ht="15" customHeight="1" x14ac:dyDescent="0.25">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row>
    <row r="1144" spans="3:59" s="240" customFormat="1" ht="15" customHeight="1" x14ac:dyDescent="0.25">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row>
    <row r="1145" spans="3:59" s="240" customFormat="1" ht="15" customHeight="1" x14ac:dyDescent="0.25">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row>
    <row r="1146" spans="3:59" s="240" customFormat="1" ht="15" customHeight="1" x14ac:dyDescent="0.25">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row>
    <row r="1147" spans="3:59" s="240" customFormat="1" ht="15" customHeight="1" x14ac:dyDescent="0.25">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row>
    <row r="1148" spans="3:59" s="240" customFormat="1" ht="15" customHeight="1" x14ac:dyDescent="0.25">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row>
    <row r="1149" spans="3:59" s="240" customFormat="1" ht="15" customHeight="1" x14ac:dyDescent="0.25">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row>
    <row r="1150" spans="3:59" s="240" customFormat="1" ht="15" customHeight="1" x14ac:dyDescent="0.25">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row>
    <row r="1151" spans="3:59" s="240" customFormat="1" ht="15" customHeight="1" x14ac:dyDescent="0.25">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row>
    <row r="1152" spans="3:59" s="240" customFormat="1" ht="15" customHeight="1" x14ac:dyDescent="0.25">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row>
    <row r="1153" spans="3:59" s="240" customFormat="1" ht="15" customHeight="1" x14ac:dyDescent="0.25">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row>
    <row r="1154" spans="3:59" s="240" customFormat="1" ht="15" customHeight="1" x14ac:dyDescent="0.25">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row>
    <row r="1155" spans="3:59" s="240" customFormat="1" ht="15" customHeight="1" x14ac:dyDescent="0.25">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row>
    <row r="1156" spans="3:59" s="240" customFormat="1" ht="15" customHeight="1" x14ac:dyDescent="0.25">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row>
    <row r="1157" spans="3:59" s="240" customFormat="1" ht="15" customHeight="1" x14ac:dyDescent="0.25">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row>
    <row r="1158" spans="3:59" s="240" customFormat="1" ht="15" customHeight="1" x14ac:dyDescent="0.25">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row>
    <row r="1159" spans="3:59" s="240" customFormat="1" ht="15" customHeight="1" x14ac:dyDescent="0.25">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row>
    <row r="1160" spans="3:59" s="240" customFormat="1" ht="15" customHeight="1" x14ac:dyDescent="0.25">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row>
    <row r="1161" spans="3:59" s="240" customFormat="1" ht="15" customHeight="1" x14ac:dyDescent="0.25">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row>
    <row r="1162" spans="3:59" s="240" customFormat="1" ht="15" customHeight="1" x14ac:dyDescent="0.25">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row>
    <row r="1163" spans="3:59" s="240" customFormat="1" ht="15" customHeight="1" x14ac:dyDescent="0.25">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row>
    <row r="1164" spans="3:59" s="240" customFormat="1" ht="15" customHeight="1" x14ac:dyDescent="0.25">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row>
    <row r="1165" spans="3:59" s="240" customFormat="1" ht="15" customHeight="1" x14ac:dyDescent="0.25">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row>
    <row r="1166" spans="3:59" s="240" customFormat="1" ht="15" customHeight="1" x14ac:dyDescent="0.25">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row>
    <row r="1167" spans="3:59" s="240" customFormat="1" ht="15" customHeight="1" x14ac:dyDescent="0.25">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row>
    <row r="1168" spans="3:59" s="240" customFormat="1" ht="15" customHeight="1" x14ac:dyDescent="0.25">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row>
    <row r="1169" spans="3:59" s="240" customFormat="1" ht="15" customHeight="1" x14ac:dyDescent="0.25">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row>
    <row r="1170" spans="3:59" s="240" customFormat="1" ht="15" customHeight="1" x14ac:dyDescent="0.25">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row>
    <row r="1171" spans="3:59" s="240" customFormat="1" ht="15" customHeight="1" x14ac:dyDescent="0.25">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row>
    <row r="1172" spans="3:59" s="240" customFormat="1" ht="15" customHeight="1" x14ac:dyDescent="0.25">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row>
    <row r="1173" spans="3:59" s="240" customFormat="1" ht="15" customHeight="1" x14ac:dyDescent="0.25">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row>
    <row r="1174" spans="3:59" s="240" customFormat="1" ht="15" customHeight="1" x14ac:dyDescent="0.25">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row>
    <row r="1175" spans="3:59" s="240" customFormat="1" ht="15" customHeight="1" x14ac:dyDescent="0.25">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row>
    <row r="1176" spans="3:59" s="240" customFormat="1" ht="15" customHeight="1" x14ac:dyDescent="0.25">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row>
    <row r="1177" spans="3:59" s="240" customFormat="1" ht="15" customHeight="1" x14ac:dyDescent="0.25">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row>
    <row r="1178" spans="3:59" s="240" customFormat="1" ht="15" customHeight="1" x14ac:dyDescent="0.25">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row>
    <row r="1179" spans="3:59" s="240" customFormat="1" ht="15" customHeight="1" x14ac:dyDescent="0.25">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row>
    <row r="1180" spans="3:59" s="240" customFormat="1" ht="15" customHeight="1" x14ac:dyDescent="0.25">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row>
    <row r="1181" spans="3:59" s="240" customFormat="1" ht="15" customHeight="1" x14ac:dyDescent="0.25">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row>
    <row r="1182" spans="3:59" s="240" customFormat="1" ht="15" customHeight="1" x14ac:dyDescent="0.25">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row>
    <row r="1183" spans="3:59" s="240" customFormat="1" ht="15" customHeight="1" x14ac:dyDescent="0.25">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row>
    <row r="1184" spans="3:59" s="240" customFormat="1" ht="15" customHeight="1" x14ac:dyDescent="0.25">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row>
    <row r="1185" spans="3:59" s="240" customFormat="1" ht="15" customHeight="1" x14ac:dyDescent="0.25">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row>
    <row r="1186" spans="3:59" s="240" customFormat="1" ht="15" customHeight="1" x14ac:dyDescent="0.25">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row>
    <row r="1187" spans="3:59" s="240" customFormat="1" ht="15" customHeight="1" x14ac:dyDescent="0.25">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row>
    <row r="1188" spans="3:59" s="240" customFormat="1" ht="15" customHeight="1" x14ac:dyDescent="0.25">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row>
    <row r="1189" spans="3:59" s="240" customFormat="1" ht="15" customHeight="1" x14ac:dyDescent="0.25">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row>
    <row r="1190" spans="3:59" s="240" customFormat="1" ht="15" customHeight="1" x14ac:dyDescent="0.25">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row>
    <row r="1191" spans="3:59" s="240" customFormat="1" ht="15" customHeight="1" x14ac:dyDescent="0.25">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row>
    <row r="1192" spans="3:59" s="240" customFormat="1" ht="15" customHeight="1" x14ac:dyDescent="0.25">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row>
    <row r="1193" spans="3:59" s="240" customFormat="1" ht="15" customHeight="1" x14ac:dyDescent="0.25">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row>
    <row r="1194" spans="3:59" s="240" customFormat="1" ht="15" customHeight="1" x14ac:dyDescent="0.25">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row>
    <row r="1195" spans="3:59" s="240" customFormat="1" ht="15" customHeight="1" x14ac:dyDescent="0.25">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row>
    <row r="1196" spans="3:59" s="240" customFormat="1" ht="15" customHeight="1" x14ac:dyDescent="0.25">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row>
    <row r="1197" spans="3:59" s="240" customFormat="1" ht="15" customHeight="1" x14ac:dyDescent="0.25">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row>
    <row r="1198" spans="3:59" s="240" customFormat="1" ht="15" customHeight="1" x14ac:dyDescent="0.25">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row>
    <row r="1199" spans="3:59" s="240" customFormat="1" ht="15" customHeight="1" x14ac:dyDescent="0.25">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row>
    <row r="1200" spans="3:59" s="240" customFormat="1" ht="15" customHeight="1" x14ac:dyDescent="0.25">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row>
    <row r="1201" spans="3:59" s="240" customFormat="1" ht="15" customHeight="1" x14ac:dyDescent="0.25">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row>
    <row r="1202" spans="3:59" s="240" customFormat="1" ht="15" customHeight="1" x14ac:dyDescent="0.25">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row>
    <row r="1203" spans="3:59" s="240" customFormat="1" ht="15" customHeight="1" x14ac:dyDescent="0.25">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row>
    <row r="1204" spans="3:59" s="240" customFormat="1" ht="15" customHeight="1" x14ac:dyDescent="0.25">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row>
    <row r="1205" spans="3:59" s="240" customFormat="1" ht="15" customHeight="1" x14ac:dyDescent="0.25">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row>
    <row r="1206" spans="3:59" s="240" customFormat="1" ht="15" customHeight="1" x14ac:dyDescent="0.25">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row>
    <row r="1207" spans="3:59" s="240" customFormat="1" ht="15" customHeight="1" x14ac:dyDescent="0.25">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row>
    <row r="1208" spans="3:59" s="240" customFormat="1" ht="15" customHeight="1" x14ac:dyDescent="0.25">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row>
    <row r="1209" spans="3:59" s="240" customFormat="1" ht="15" customHeight="1" x14ac:dyDescent="0.25">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row>
    <row r="1210" spans="3:59" s="240" customFormat="1" ht="15" customHeight="1" x14ac:dyDescent="0.25">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row>
    <row r="1211" spans="3:59" s="240" customFormat="1" ht="15" customHeight="1" x14ac:dyDescent="0.25">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row>
    <row r="1212" spans="3:59" s="240" customFormat="1" ht="15" customHeight="1" x14ac:dyDescent="0.25">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row>
    <row r="1213" spans="3:59" s="240" customFormat="1" ht="15" customHeight="1" x14ac:dyDescent="0.25">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row>
    <row r="1214" spans="3:59" s="240" customFormat="1" ht="15" customHeight="1" x14ac:dyDescent="0.25">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row>
    <row r="1215" spans="3:59" s="240" customFormat="1" ht="15" customHeight="1" x14ac:dyDescent="0.25">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row>
    <row r="1216" spans="3:59" s="240" customFormat="1" ht="15" customHeight="1" x14ac:dyDescent="0.25">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row>
    <row r="1217" spans="3:59" s="240" customFormat="1" ht="15" customHeight="1" x14ac:dyDescent="0.25">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row>
    <row r="1218" spans="3:59" s="240" customFormat="1" ht="15" customHeight="1" x14ac:dyDescent="0.25">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row>
    <row r="1219" spans="3:59" s="240" customFormat="1" ht="15" customHeight="1" x14ac:dyDescent="0.25">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row>
    <row r="1220" spans="3:59" s="240" customFormat="1" ht="15" customHeight="1" x14ac:dyDescent="0.25">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row>
    <row r="1221" spans="3:59" s="240" customFormat="1" ht="15" customHeight="1" x14ac:dyDescent="0.25">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row>
    <row r="1222" spans="3:59" s="240" customFormat="1" ht="15" customHeight="1" x14ac:dyDescent="0.25">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row>
    <row r="1223" spans="3:59" s="240" customFormat="1" ht="15" customHeight="1" x14ac:dyDescent="0.25">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row>
    <row r="1224" spans="3:59" s="240" customFormat="1" ht="15" customHeight="1" x14ac:dyDescent="0.25">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row>
    <row r="1225" spans="3:59" s="240" customFormat="1" ht="15" customHeight="1" x14ac:dyDescent="0.25">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row>
    <row r="1226" spans="3:59" s="240" customFormat="1" ht="15" customHeight="1" x14ac:dyDescent="0.25">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row>
    <row r="1227" spans="3:59" s="240" customFormat="1" ht="15" customHeight="1" x14ac:dyDescent="0.25">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row>
    <row r="1228" spans="3:59" s="240" customFormat="1" ht="15" customHeight="1" x14ac:dyDescent="0.25">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row>
    <row r="1229" spans="3:59" s="240" customFormat="1" ht="15" customHeight="1" x14ac:dyDescent="0.25">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row>
    <row r="1230" spans="3:59" s="240" customFormat="1" ht="15" customHeight="1" x14ac:dyDescent="0.25">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row>
    <row r="1231" spans="3:59" s="240" customFormat="1" ht="15" customHeight="1" x14ac:dyDescent="0.25">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row>
    <row r="1232" spans="3:59" s="240" customFormat="1" ht="15" customHeight="1" x14ac:dyDescent="0.25">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row>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row r="1684" s="240" customFormat="1" ht="15" customHeight="1" x14ac:dyDescent="0.25"/>
    <row r="1685" s="240" customFormat="1" ht="15" customHeight="1" x14ac:dyDescent="0.25"/>
    <row r="1686" s="240" customFormat="1" ht="15" customHeight="1" x14ac:dyDescent="0.25"/>
    <row r="1687" s="240" customFormat="1" ht="15" customHeight="1" x14ac:dyDescent="0.25"/>
    <row r="1688" s="240" customFormat="1" ht="15" customHeight="1" x14ac:dyDescent="0.25"/>
    <row r="1689" s="240" customFormat="1" ht="15" customHeight="1" x14ac:dyDescent="0.25"/>
    <row r="1690" s="240" customFormat="1" ht="15" customHeight="1" x14ac:dyDescent="0.25"/>
    <row r="1691" s="240" customFormat="1" ht="15" customHeight="1" x14ac:dyDescent="0.25"/>
    <row r="1692" s="240" customFormat="1" ht="15" customHeight="1" x14ac:dyDescent="0.25"/>
    <row r="1693" s="240" customFormat="1" ht="15" customHeight="1" x14ac:dyDescent="0.25"/>
    <row r="1694" s="240" customFormat="1" ht="15" customHeight="1" x14ac:dyDescent="0.25"/>
    <row r="1695" s="240" customFormat="1" ht="15" customHeight="1" x14ac:dyDescent="0.25"/>
    <row r="1696" s="240" customFormat="1" ht="15" customHeight="1" x14ac:dyDescent="0.25"/>
    <row r="1697" s="240" customFormat="1" ht="15" customHeight="1" x14ac:dyDescent="0.25"/>
    <row r="1698" s="240" customFormat="1" ht="15" customHeight="1" x14ac:dyDescent="0.25"/>
    <row r="1699" s="240" customFormat="1" ht="15" customHeight="1" x14ac:dyDescent="0.25"/>
    <row r="1700" s="240" customFormat="1" ht="15" customHeight="1" x14ac:dyDescent="0.25"/>
    <row r="1701" s="240" customFormat="1" ht="15" customHeight="1" x14ac:dyDescent="0.25"/>
    <row r="1702" s="240" customFormat="1" ht="15" customHeight="1" x14ac:dyDescent="0.25"/>
    <row r="1703" s="240" customFormat="1" ht="15" customHeight="1" x14ac:dyDescent="0.25"/>
    <row r="1704" s="240" customFormat="1" ht="15" customHeight="1" x14ac:dyDescent="0.25"/>
  </sheetData>
  <sheetProtection algorithmName="SHA-512" hashValue="DeSOreqBHyn0bwh92szOlFuAO1aNSLR93i+Vjy8+LfMgGAFpMKYqrp0U6ZXdKbuEdTpn6Zz0ItzhwJG8aGSGFg==" saltValue="n2XRjsXXZkGgBGSxPn03bg==" spinCount="100000" sheet="1" objects="1" scenarios="1"/>
  <mergeCells count="242">
    <mergeCell ref="AB51:AF51"/>
    <mergeCell ref="M64:R64"/>
    <mergeCell ref="AG51:AI51"/>
    <mergeCell ref="AG52:AI52"/>
    <mergeCell ref="P107:AI107"/>
    <mergeCell ref="I92:R92"/>
    <mergeCell ref="E97:M97"/>
    <mergeCell ref="P97:U97"/>
    <mergeCell ref="X97:AE97"/>
    <mergeCell ref="E99:R99"/>
    <mergeCell ref="U99:AB99"/>
    <mergeCell ref="AE99:AH99"/>
    <mergeCell ref="C78:S78"/>
    <mergeCell ref="X85:AI85"/>
    <mergeCell ref="AB50:AF50"/>
    <mergeCell ref="C71:I71"/>
    <mergeCell ref="J71:O71"/>
    <mergeCell ref="C51:G52"/>
    <mergeCell ref="C74:I74"/>
    <mergeCell ref="Y74:AD74"/>
    <mergeCell ref="C73:I73"/>
    <mergeCell ref="J73:O73"/>
    <mergeCell ref="P73:X73"/>
    <mergeCell ref="Y73:AD73"/>
    <mergeCell ref="P71:X71"/>
    <mergeCell ref="Y71:AD71"/>
    <mergeCell ref="AE71:AI71"/>
    <mergeCell ref="C72:I72"/>
    <mergeCell ref="AA64:AI64"/>
    <mergeCell ref="W52:AA52"/>
    <mergeCell ref="AB52:AF52"/>
    <mergeCell ref="C58:AI58"/>
    <mergeCell ref="C59:I59"/>
    <mergeCell ref="Y72:AD72"/>
    <mergeCell ref="AE72:AI72"/>
    <mergeCell ref="P74:X74"/>
    <mergeCell ref="H51:V52"/>
    <mergeCell ref="W51:AA51"/>
    <mergeCell ref="AF111:AI111"/>
    <mergeCell ref="AE73:AI73"/>
    <mergeCell ref="C81:AI81"/>
    <mergeCell ref="X116:AI116"/>
    <mergeCell ref="W48:AA48"/>
    <mergeCell ref="AB48:AF48"/>
    <mergeCell ref="C49:G50"/>
    <mergeCell ref="AG49:AI49"/>
    <mergeCell ref="AG50:AI50"/>
    <mergeCell ref="H49:V50"/>
    <mergeCell ref="W49:AA49"/>
    <mergeCell ref="AB49:AF49"/>
    <mergeCell ref="W50:AA50"/>
    <mergeCell ref="Y69:AD69"/>
    <mergeCell ref="P69:X69"/>
    <mergeCell ref="C61:AI61"/>
    <mergeCell ref="C60:N60"/>
    <mergeCell ref="O60:AI60"/>
    <mergeCell ref="Q115:AI115"/>
    <mergeCell ref="J72:O72"/>
    <mergeCell ref="E103:M103"/>
    <mergeCell ref="P103:V103"/>
    <mergeCell ref="X84:AI84"/>
    <mergeCell ref="C85:V85"/>
    <mergeCell ref="H42:V42"/>
    <mergeCell ref="W42:AA42"/>
    <mergeCell ref="AB42:AF42"/>
    <mergeCell ref="AG43:AI43"/>
    <mergeCell ref="W44:AA44"/>
    <mergeCell ref="AB44:AF44"/>
    <mergeCell ref="C118:AI118"/>
    <mergeCell ref="I83:AI83"/>
    <mergeCell ref="AE76:AI76"/>
    <mergeCell ref="AE77:AI77"/>
    <mergeCell ref="AE74:AI74"/>
    <mergeCell ref="J74:O74"/>
    <mergeCell ref="P72:X72"/>
    <mergeCell ref="AA54:AI54"/>
    <mergeCell ref="C70:I70"/>
    <mergeCell ref="J70:O70"/>
    <mergeCell ref="P70:X70"/>
    <mergeCell ref="Y70:AD70"/>
    <mergeCell ref="AE70:AI70"/>
    <mergeCell ref="AE69:AI69"/>
    <mergeCell ref="J59:AI59"/>
    <mergeCell ref="J69:O69"/>
    <mergeCell ref="C69:I69"/>
    <mergeCell ref="C113:G113"/>
    <mergeCell ref="B2:AJ2"/>
    <mergeCell ref="C33:AI33"/>
    <mergeCell ref="G35:AB35"/>
    <mergeCell ref="AD35:AI35"/>
    <mergeCell ref="H36:S36"/>
    <mergeCell ref="W36:AI36"/>
    <mergeCell ref="V24:AC24"/>
    <mergeCell ref="B4:AJ4"/>
    <mergeCell ref="C6:AI6"/>
    <mergeCell ref="G20:AI20"/>
    <mergeCell ref="D18:V18"/>
    <mergeCell ref="J21:AI21"/>
    <mergeCell ref="C21:I21"/>
    <mergeCell ref="R15:AI15"/>
    <mergeCell ref="G12:M12"/>
    <mergeCell ref="R12:AI12"/>
    <mergeCell ref="M11:P11"/>
    <mergeCell ref="G22:AB22"/>
    <mergeCell ref="H23:S23"/>
    <mergeCell ref="H24:I24"/>
    <mergeCell ref="M19:AI19"/>
    <mergeCell ref="AE22:AI22"/>
    <mergeCell ref="W23:AI23"/>
    <mergeCell ref="C17:AI17"/>
    <mergeCell ref="AL42:BB43"/>
    <mergeCell ref="C43:G44"/>
    <mergeCell ref="Q122:AI122"/>
    <mergeCell ref="I128:P128"/>
    <mergeCell ref="O129:Q129"/>
    <mergeCell ref="S129:W129"/>
    <mergeCell ref="X129:Z129"/>
    <mergeCell ref="O126:Q126"/>
    <mergeCell ref="C120:Y120"/>
    <mergeCell ref="Q128:AI128"/>
    <mergeCell ref="C129:G129"/>
    <mergeCell ref="AA129:AD129"/>
    <mergeCell ref="AE129:AG129"/>
    <mergeCell ref="K126:N126"/>
    <mergeCell ref="H125:J125"/>
    <mergeCell ref="K129:N129"/>
    <mergeCell ref="X126:Z126"/>
    <mergeCell ref="K125:N125"/>
    <mergeCell ref="C123:AI123"/>
    <mergeCell ref="C127:AI127"/>
    <mergeCell ref="AA126:AD126"/>
    <mergeCell ref="C126:G126"/>
    <mergeCell ref="X125:Z125"/>
    <mergeCell ref="AA125:AD125"/>
    <mergeCell ref="V37:AC37"/>
    <mergeCell ref="M24:P24"/>
    <mergeCell ref="AG24:AI24"/>
    <mergeCell ref="G25:M25"/>
    <mergeCell ref="R25:AI25"/>
    <mergeCell ref="C26:I26"/>
    <mergeCell ref="J26:AI26"/>
    <mergeCell ref="H129:J129"/>
    <mergeCell ref="C110:K112"/>
    <mergeCell ref="L110:W110"/>
    <mergeCell ref="AE125:AG125"/>
    <mergeCell ref="C125:G125"/>
    <mergeCell ref="O38:Q38"/>
    <mergeCell ref="R38:AI38"/>
    <mergeCell ref="G37:I37"/>
    <mergeCell ref="L37:P37"/>
    <mergeCell ref="AE37:AI37"/>
    <mergeCell ref="C38:F38"/>
    <mergeCell ref="G38:N38"/>
    <mergeCell ref="C40:AI40"/>
    <mergeCell ref="AG42:AI42"/>
    <mergeCell ref="AG44:AI44"/>
    <mergeCell ref="C42:G42"/>
    <mergeCell ref="AG45:AI45"/>
    <mergeCell ref="BA7:BC7"/>
    <mergeCell ref="G8:AI8"/>
    <mergeCell ref="G9:AB9"/>
    <mergeCell ref="W10:AI10"/>
    <mergeCell ref="V11:AC11"/>
    <mergeCell ref="L7:AI7"/>
    <mergeCell ref="AE9:AI9"/>
    <mergeCell ref="H10:S10"/>
    <mergeCell ref="H11:I11"/>
    <mergeCell ref="AG11:AI11"/>
    <mergeCell ref="AG47:AI47"/>
    <mergeCell ref="C47:G48"/>
    <mergeCell ref="AG48:AI48"/>
    <mergeCell ref="H43:V44"/>
    <mergeCell ref="W43:AA43"/>
    <mergeCell ref="AB43:AF43"/>
    <mergeCell ref="H45:V46"/>
    <mergeCell ref="W45:AA45"/>
    <mergeCell ref="AB45:AF45"/>
    <mergeCell ref="W46:AA46"/>
    <mergeCell ref="AB46:AF46"/>
    <mergeCell ref="H47:V48"/>
    <mergeCell ref="W47:AA47"/>
    <mergeCell ref="AB47:AF47"/>
    <mergeCell ref="C45:G46"/>
    <mergeCell ref="AG46:AI46"/>
    <mergeCell ref="C119:Y119"/>
    <mergeCell ref="C124:AI124"/>
    <mergeCell ref="I122:P122"/>
    <mergeCell ref="C56:U56"/>
    <mergeCell ref="V56:AI56"/>
    <mergeCell ref="C66:AI66"/>
    <mergeCell ref="C68:AI68"/>
    <mergeCell ref="Y113:AF113"/>
    <mergeCell ref="AG113:AI113"/>
    <mergeCell ref="P112:S112"/>
    <mergeCell ref="T112:W112"/>
    <mergeCell ref="X112:AA112"/>
    <mergeCell ref="AB112:AE112"/>
    <mergeCell ref="AF112:AI112"/>
    <mergeCell ref="L111:O111"/>
    <mergeCell ref="L112:O112"/>
    <mergeCell ref="P111:S111"/>
    <mergeCell ref="T111:W111"/>
    <mergeCell ref="H113:K113"/>
    <mergeCell ref="M113:T113"/>
    <mergeCell ref="U113:W113"/>
    <mergeCell ref="X110:AI110"/>
    <mergeCell ref="X111:AA111"/>
    <mergeCell ref="AB111:AE111"/>
    <mergeCell ref="S126:W126"/>
    <mergeCell ref="S125:W125"/>
    <mergeCell ref="AE126:AG126"/>
    <mergeCell ref="H126:J126"/>
    <mergeCell ref="O125:Q125"/>
    <mergeCell ref="C131:I131"/>
    <mergeCell ref="C135:AI135"/>
    <mergeCell ref="C190:AI190"/>
    <mergeCell ref="C164:AI164"/>
    <mergeCell ref="C166:AI169"/>
    <mergeCell ref="O154:AI154"/>
    <mergeCell ref="C171:AI173"/>
    <mergeCell ref="C175:AI183"/>
    <mergeCell ref="C156:AI157"/>
    <mergeCell ref="C189:AI189"/>
    <mergeCell ref="C150:AI150"/>
    <mergeCell ref="C148:AI149"/>
    <mergeCell ref="C147:AI147"/>
    <mergeCell ref="C140:AI141"/>
    <mergeCell ref="C143:AI143"/>
    <mergeCell ref="C138:AI138"/>
    <mergeCell ref="C132:AI132"/>
    <mergeCell ref="J131:AI131"/>
    <mergeCell ref="C191:AI191"/>
    <mergeCell ref="C186:J186"/>
    <mergeCell ref="L186:AI186"/>
    <mergeCell ref="C187:J187"/>
    <mergeCell ref="L187:AI187"/>
    <mergeCell ref="C155:AI155"/>
    <mergeCell ref="C145:AI146"/>
    <mergeCell ref="C134:I134"/>
    <mergeCell ref="J134:AI134"/>
    <mergeCell ref="C137:I137"/>
    <mergeCell ref="J137:AI137"/>
  </mergeCells>
  <conditionalFormatting sqref="J21:AI21">
    <cfRule type="expression" dxfId="50" priority="3">
      <formula>$J$21="Informar"</formula>
    </cfRule>
  </conditionalFormatting>
  <conditionalFormatting sqref="V11">
    <cfRule type="expression" dxfId="49" priority="4" stopIfTrue="1">
      <formula>$V$37="Selecionar"</formula>
    </cfRule>
  </conditionalFormatting>
  <conditionalFormatting sqref="V24">
    <cfRule type="expression" dxfId="48" priority="2" stopIfTrue="1">
      <formula>$V$37="Selecionar"</formula>
    </cfRule>
  </conditionalFormatting>
  <conditionalFormatting sqref="V37:AC37">
    <cfRule type="expression" dxfId="47" priority="14" stopIfTrue="1">
      <formula>$V$37="Selecionar"</formula>
    </cfRule>
  </conditionalFormatting>
  <conditionalFormatting sqref="X84:AI84">
    <cfRule type="expression" dxfId="46" priority="27">
      <formula>$X$84="Selecionar"</formula>
    </cfRule>
  </conditionalFormatting>
  <conditionalFormatting sqref="AP19:BQ19">
    <cfRule type="expression" dxfId="45" priority="39" stopIfTrue="1">
      <formula>$BA$7="OCULTAR"</formula>
    </cfRule>
  </conditionalFormatting>
  <conditionalFormatting sqref="AP8:FI16">
    <cfRule type="expression" dxfId="44" priority="22" stopIfTrue="1">
      <formula>$BA$7="OCULTAR"</formula>
    </cfRule>
  </conditionalFormatting>
  <conditionalFormatting sqref="AP18:FI18 BU19:FI34 AP20:BT34 BC42:FI43">
    <cfRule type="expression" dxfId="43" priority="42" stopIfTrue="1">
      <formula>$BA$7="OCULTAR"</formula>
    </cfRule>
  </conditionalFormatting>
  <conditionalFormatting sqref="AP35:FI41">
    <cfRule type="expression" dxfId="42" priority="31" stopIfTrue="1">
      <formula>$BA$7="OCULTAR"</formula>
    </cfRule>
  </conditionalFormatting>
  <conditionalFormatting sqref="AP44:FI831">
    <cfRule type="expression" dxfId="41" priority="1" stopIfTrue="1">
      <formula>$BA$7="OCULTAR"</formula>
    </cfRule>
  </conditionalFormatting>
  <conditionalFormatting sqref="AT8:AT16">
    <cfRule type="expression" dxfId="40" priority="23" stopIfTrue="1">
      <formula>#REF!="OCULTAR"</formula>
    </cfRule>
  </conditionalFormatting>
  <conditionalFormatting sqref="AT18 AT20:AT34">
    <cfRule type="expression" dxfId="39" priority="43" stopIfTrue="1">
      <formula>#REF!="OCULTAR"</formula>
    </cfRule>
  </conditionalFormatting>
  <conditionalFormatting sqref="AT19">
    <cfRule type="expression" dxfId="38" priority="40" stopIfTrue="1">
      <formula>#REF!="OCULTAR"</formula>
    </cfRule>
  </conditionalFormatting>
  <conditionalFormatting sqref="AT35:AT41">
    <cfRule type="expression" dxfId="37" priority="32" stopIfTrue="1">
      <formula>#REF!="OCULTAR"</formula>
    </cfRule>
  </conditionalFormatting>
  <dataValidations count="4">
    <dataValidation type="list" allowBlank="1" showInputMessage="1" showErrorMessage="1" error="Selecionar" prompt="Especificar tipo de licença." sqref="J70:O74" xr:uid="{AF5452EE-1FE9-490D-AEE4-7A82DC93E4BD}">
      <formula1>$M$196:$M$208</formula1>
    </dataValidation>
    <dataValidation type="list" allowBlank="1" showInputMessage="1" showErrorMessage="1" prompt="Escolher município com maior percentual da área do empreendimento" sqref="X84:AI84" xr:uid="{65EF7B46-A3E4-49DC-BB97-25A6AF6EC05D}">
      <formula1>$U$196:$U$1049</formula1>
    </dataValidation>
    <dataValidation type="list" allowBlank="1" showInputMessage="1" showErrorMessage="1" sqref="BA7:BC7" xr:uid="{47F2E1EE-0421-439D-BE0B-FA1081191B35}">
      <formula1>$B$212:$B$213</formula1>
    </dataValidation>
    <dataValidation type="list" allowBlank="1" showInputMessage="1" showErrorMessage="1" sqref="H113:K114" xr:uid="{916E75D9-0ABE-481B-8D2A-02AE2E985682}">
      <formula1>$I$197:$I$200</formula1>
    </dataValidation>
  </dataValidations>
  <hyperlinks>
    <hyperlink ref="AA54" location="'Tela 10 - Adicionais'!A1" display="Sim. Utilizar quadro na Tela 10." xr:uid="{2A81F2EF-7DAD-4E5D-AA52-F06CE6CEF602}"/>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35" min="1"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BC67B-784A-4795-B1E3-CDDA4E06A06D}">
  <dimension ref="A1:IV1686"/>
  <sheetViews>
    <sheetView showGridLines="0" workbookViewId="0">
      <selection activeCell="U31" sqref="U31"/>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18" width="2.85546875" style="240"/>
    <col min="19" max="19" width="2.28515625" style="240" customWidth="1"/>
    <col min="20" max="20" width="2.85546875" style="240"/>
    <col min="21" max="21" width="3.85546875" style="240" customWidth="1"/>
    <col min="22" max="22" width="3" style="240" customWidth="1"/>
    <col min="23" max="23" width="2.85546875" style="240"/>
    <col min="24" max="24" width="3.42578125" style="240" customWidth="1"/>
    <col min="25"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8" t="s">
        <v>2083</v>
      </c>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10"/>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708" t="s">
        <v>2311</v>
      </c>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c r="AD4" s="709"/>
      <c r="AE4" s="709"/>
      <c r="AF4" s="709"/>
      <c r="AG4" s="709"/>
      <c r="AH4" s="709"/>
      <c r="AI4" s="709"/>
      <c r="AJ4" s="710"/>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53" t="s">
        <v>1188</v>
      </c>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5"/>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1736</v>
      </c>
      <c r="D7" s="305"/>
      <c r="E7" s="305"/>
      <c r="F7" s="305"/>
      <c r="G7" s="305"/>
      <c r="H7" s="305"/>
      <c r="I7" s="305"/>
      <c r="J7" s="305"/>
      <c r="K7" s="305"/>
      <c r="L7" s="951"/>
      <c r="M7" s="951"/>
      <c r="N7" s="951"/>
      <c r="O7" s="951"/>
      <c r="P7" s="951"/>
      <c r="Q7" s="951"/>
      <c r="R7" s="951"/>
      <c r="S7" s="951"/>
      <c r="T7" s="951"/>
      <c r="U7" s="951"/>
      <c r="V7" s="951"/>
      <c r="W7" s="951"/>
      <c r="X7" s="951"/>
      <c r="Y7" s="951"/>
      <c r="Z7" s="951"/>
      <c r="AA7" s="951"/>
      <c r="AB7" s="951"/>
      <c r="AC7" s="951"/>
      <c r="AD7" s="951"/>
      <c r="AE7" s="951"/>
      <c r="AF7" s="951"/>
      <c r="AG7" s="951"/>
      <c r="AH7" s="951"/>
      <c r="AI7" s="951"/>
      <c r="AJ7" s="242"/>
      <c r="AK7" s="239"/>
      <c r="AL7" s="240"/>
      <c r="AM7" s="241"/>
      <c r="AN7" s="241"/>
      <c r="AO7" s="241"/>
      <c r="AP7" s="243"/>
      <c r="AQ7" s="243"/>
      <c r="AR7" s="243"/>
      <c r="AS7" s="243"/>
      <c r="AT7" s="244"/>
      <c r="AU7" s="26"/>
      <c r="AV7" s="159"/>
      <c r="AW7" s="26"/>
      <c r="AX7" s="26"/>
      <c r="AY7" s="26"/>
      <c r="AZ7" s="26"/>
      <c r="BA7" s="941"/>
      <c r="BB7" s="941"/>
      <c r="BC7" s="9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1737</v>
      </c>
      <c r="D8" s="160"/>
      <c r="E8" s="160"/>
      <c r="F8" s="160"/>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1909</v>
      </c>
      <c r="D9" s="160"/>
      <c r="E9" s="160"/>
      <c r="F9" s="160"/>
      <c r="G9" s="943"/>
      <c r="H9" s="943"/>
      <c r="I9" s="943"/>
      <c r="J9" s="943"/>
      <c r="K9" s="943"/>
      <c r="L9" s="943"/>
      <c r="M9" s="943"/>
      <c r="N9" s="943"/>
      <c r="O9" s="943"/>
      <c r="P9" s="943"/>
      <c r="Q9" s="943"/>
      <c r="R9" s="943"/>
      <c r="S9" s="943"/>
      <c r="T9" s="943"/>
      <c r="U9" s="943"/>
      <c r="V9" s="943"/>
      <c r="W9" s="943"/>
      <c r="X9" s="943"/>
      <c r="Y9" s="943"/>
      <c r="Z9" s="943"/>
      <c r="AA9" s="943"/>
      <c r="AB9" s="943"/>
      <c r="AC9" s="247" t="s">
        <v>2009</v>
      </c>
      <c r="AD9" s="313"/>
      <c r="AE9" s="943"/>
      <c r="AF9" s="943"/>
      <c r="AG9" s="943"/>
      <c r="AH9" s="943"/>
      <c r="AI9" s="943"/>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2010</v>
      </c>
      <c r="D10" s="160"/>
      <c r="E10" s="160"/>
      <c r="F10" s="160"/>
      <c r="G10" s="306"/>
      <c r="H10" s="943"/>
      <c r="I10" s="943"/>
      <c r="J10" s="943"/>
      <c r="K10" s="943"/>
      <c r="L10" s="943"/>
      <c r="M10" s="943"/>
      <c r="N10" s="943"/>
      <c r="O10" s="943"/>
      <c r="P10" s="943"/>
      <c r="Q10" s="943"/>
      <c r="R10" s="943"/>
      <c r="S10" s="943"/>
      <c r="T10" s="160"/>
      <c r="U10" s="247"/>
      <c r="V10" s="249" t="s">
        <v>2011</v>
      </c>
      <c r="W10" s="939"/>
      <c r="X10" s="939"/>
      <c r="Y10" s="939"/>
      <c r="Z10" s="939"/>
      <c r="AA10" s="939"/>
      <c r="AB10" s="939"/>
      <c r="AC10" s="939"/>
      <c r="AD10" s="939"/>
      <c r="AE10" s="939"/>
      <c r="AF10" s="939"/>
      <c r="AG10" s="939"/>
      <c r="AH10" s="939"/>
      <c r="AI10" s="939"/>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2012</v>
      </c>
      <c r="D11" s="160"/>
      <c r="E11" s="160"/>
      <c r="F11" s="160"/>
      <c r="G11" s="306"/>
      <c r="H11" s="943"/>
      <c r="I11" s="943"/>
      <c r="J11" s="306"/>
      <c r="K11" s="250"/>
      <c r="L11" s="251" t="s">
        <v>2013</v>
      </c>
      <c r="M11" s="944"/>
      <c r="N11" s="944"/>
      <c r="O11" s="944"/>
      <c r="P11" s="944"/>
      <c r="Q11" s="308"/>
      <c r="R11" s="252"/>
      <c r="S11" s="160"/>
      <c r="T11" s="160"/>
      <c r="U11" s="249" t="s">
        <v>2014</v>
      </c>
      <c r="V11" s="939"/>
      <c r="W11" s="939"/>
      <c r="X11" s="939"/>
      <c r="Y11" s="939"/>
      <c r="Z11" s="939"/>
      <c r="AA11" s="939"/>
      <c r="AB11" s="939"/>
      <c r="AC11" s="939"/>
      <c r="AD11" s="247" t="s">
        <v>2015</v>
      </c>
      <c r="AE11" s="313"/>
      <c r="AF11" s="313"/>
      <c r="AG11" s="943"/>
      <c r="AH11" s="943"/>
      <c r="AI11" s="943"/>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2016</v>
      </c>
      <c r="D12" s="160"/>
      <c r="E12" s="160"/>
      <c r="F12" s="127"/>
      <c r="G12" s="939"/>
      <c r="H12" s="939"/>
      <c r="I12" s="939"/>
      <c r="J12" s="939"/>
      <c r="K12" s="939"/>
      <c r="L12" s="939"/>
      <c r="M12" s="939"/>
      <c r="N12" s="160" t="s">
        <v>2017</v>
      </c>
      <c r="O12" s="160"/>
      <c r="P12" s="253"/>
      <c r="Q12" s="307"/>
      <c r="R12" s="900"/>
      <c r="S12" s="900"/>
      <c r="T12" s="900"/>
      <c r="U12" s="900"/>
      <c r="V12" s="900"/>
      <c r="W12" s="900"/>
      <c r="X12" s="900"/>
      <c r="Y12" s="900"/>
      <c r="Z12" s="900"/>
      <c r="AA12" s="900"/>
      <c r="AB12" s="900"/>
      <c r="AC12" s="900"/>
      <c r="AD12" s="900"/>
      <c r="AE12" s="900"/>
      <c r="AF12" s="900"/>
      <c r="AG12" s="900"/>
      <c r="AH12" s="900"/>
      <c r="AI12" s="900"/>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2354</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20"/>
      <c r="E14" s="247" t="s">
        <v>1682</v>
      </c>
      <c r="F14" s="254"/>
      <c r="G14" s="254"/>
      <c r="H14" s="254"/>
      <c r="I14" s="254"/>
      <c r="J14" s="254"/>
      <c r="K14" s="420"/>
      <c r="L14" s="247" t="s">
        <v>1683</v>
      </c>
      <c r="M14" s="254"/>
      <c r="N14" s="160"/>
      <c r="O14" s="160"/>
      <c r="P14" s="255"/>
      <c r="Q14" s="127"/>
      <c r="R14" s="127"/>
      <c r="S14" s="420"/>
      <c r="T14" s="160" t="s">
        <v>1684</v>
      </c>
      <c r="U14" s="254"/>
      <c r="V14" s="254"/>
      <c r="W14" s="254"/>
      <c r="X14" s="127"/>
      <c r="Y14" s="127"/>
      <c r="Z14" s="420"/>
      <c r="AA14" s="160" t="s">
        <v>1685</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20"/>
      <c r="E15" s="160" t="s">
        <v>1686</v>
      </c>
      <c r="F15" s="255"/>
      <c r="G15" s="255"/>
      <c r="H15" s="254"/>
      <c r="I15" s="254"/>
      <c r="J15" s="254"/>
      <c r="K15" s="420"/>
      <c r="L15" s="160" t="s">
        <v>1687</v>
      </c>
      <c r="M15" s="255"/>
      <c r="N15" s="255"/>
      <c r="O15" s="255"/>
      <c r="P15" s="255"/>
      <c r="Q15" s="255"/>
      <c r="R15" s="952"/>
      <c r="S15" s="952"/>
      <c r="T15" s="952"/>
      <c r="U15" s="952"/>
      <c r="V15" s="952"/>
      <c r="W15" s="952"/>
      <c r="X15" s="952"/>
      <c r="Y15" s="952"/>
      <c r="Z15" s="952"/>
      <c r="AA15" s="952"/>
      <c r="AB15" s="952"/>
      <c r="AC15" s="952"/>
      <c r="AD15" s="952"/>
      <c r="AE15" s="952"/>
      <c r="AF15" s="952"/>
      <c r="AG15" s="952"/>
      <c r="AH15" s="952"/>
      <c r="AI15" s="952"/>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3" t="s">
        <v>1189</v>
      </c>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5"/>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1027" t="s">
        <v>302</v>
      </c>
      <c r="E18" s="1027"/>
      <c r="F18" s="1027"/>
      <c r="G18" s="1027"/>
      <c r="H18" s="1027"/>
      <c r="I18" s="1027"/>
      <c r="J18" s="1027"/>
      <c r="K18" s="1027"/>
      <c r="L18" s="1027"/>
      <c r="M18" s="1027"/>
      <c r="N18" s="1027"/>
      <c r="O18" s="1027"/>
      <c r="P18" s="1027"/>
      <c r="Q18" s="1027"/>
      <c r="R18" s="1027"/>
      <c r="S18" s="1027"/>
      <c r="T18" s="1027"/>
      <c r="U18" s="1027"/>
      <c r="V18" s="1028"/>
      <c r="W18" s="420"/>
      <c r="X18" s="247" t="s">
        <v>197</v>
      </c>
      <c r="Y18" s="247"/>
      <c r="Z18" s="420"/>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2093</v>
      </c>
      <c r="D19" s="127"/>
      <c r="E19" s="127"/>
      <c r="F19" s="127"/>
      <c r="G19" s="127"/>
      <c r="H19" s="127"/>
      <c r="I19" s="127"/>
      <c r="J19" s="127"/>
      <c r="K19" s="127"/>
      <c r="L19" s="127"/>
      <c r="M19" s="934"/>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1738</v>
      </c>
      <c r="D20" s="160"/>
      <c r="E20" s="160"/>
      <c r="F20" s="160"/>
      <c r="G20" s="932" t="str">
        <f>IF($W$18="X",G8,"")</f>
        <v/>
      </c>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98" t="s">
        <v>1911</v>
      </c>
      <c r="D21" s="898"/>
      <c r="E21" s="898"/>
      <c r="F21" s="898"/>
      <c r="G21" s="898"/>
      <c r="H21" s="898"/>
      <c r="I21" s="898"/>
      <c r="J21" s="933" t="str">
        <f>IF($W$18="X","Informar","")</f>
        <v/>
      </c>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1913</v>
      </c>
      <c r="D22" s="160"/>
      <c r="E22" s="160"/>
      <c r="F22" s="160"/>
      <c r="G22" s="934" t="str">
        <f>IF($W$18="X",G9,"")</f>
        <v/>
      </c>
      <c r="H22" s="934"/>
      <c r="I22" s="934"/>
      <c r="J22" s="933"/>
      <c r="K22" s="933"/>
      <c r="L22" s="933"/>
      <c r="M22" s="933"/>
      <c r="N22" s="933"/>
      <c r="O22" s="933"/>
      <c r="P22" s="933"/>
      <c r="Q22" s="933"/>
      <c r="R22" s="933"/>
      <c r="S22" s="933"/>
      <c r="T22" s="933"/>
      <c r="U22" s="933"/>
      <c r="V22" s="933"/>
      <c r="W22" s="933"/>
      <c r="X22" s="933"/>
      <c r="Y22" s="933"/>
      <c r="Z22" s="933"/>
      <c r="AA22" s="933"/>
      <c r="AB22" s="933"/>
      <c r="AC22" s="247" t="s">
        <v>2018</v>
      </c>
      <c r="AD22" s="313"/>
      <c r="AE22" s="933" t="str">
        <f>IF($W$18="x",AE9,"")</f>
        <v/>
      </c>
      <c r="AF22" s="933"/>
      <c r="AG22" s="933"/>
      <c r="AH22" s="933"/>
      <c r="AI22" s="933"/>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2019</v>
      </c>
      <c r="D23" s="160"/>
      <c r="E23" s="160"/>
      <c r="F23" s="160"/>
      <c r="G23" s="306"/>
      <c r="H23" s="933" t="str">
        <f>IF($W$18="X",H10,"")</f>
        <v/>
      </c>
      <c r="I23" s="933"/>
      <c r="J23" s="933"/>
      <c r="K23" s="933"/>
      <c r="L23" s="933"/>
      <c r="M23" s="933"/>
      <c r="N23" s="933"/>
      <c r="O23" s="933"/>
      <c r="P23" s="933"/>
      <c r="Q23" s="933"/>
      <c r="R23" s="933"/>
      <c r="S23" s="933"/>
      <c r="T23" s="160"/>
      <c r="U23" s="247"/>
      <c r="V23" s="249" t="s">
        <v>2020</v>
      </c>
      <c r="W23" s="934" t="str">
        <f>IF($W$18="x",W10,"")</f>
        <v/>
      </c>
      <c r="X23" s="934"/>
      <c r="Y23" s="934"/>
      <c r="Z23" s="934"/>
      <c r="AA23" s="934"/>
      <c r="AB23" s="934"/>
      <c r="AC23" s="934"/>
      <c r="AD23" s="934"/>
      <c r="AE23" s="934"/>
      <c r="AF23" s="934"/>
      <c r="AG23" s="934"/>
      <c r="AH23" s="934"/>
      <c r="AI23" s="934"/>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2021</v>
      </c>
      <c r="D24" s="160"/>
      <c r="E24" s="160"/>
      <c r="F24" s="160"/>
      <c r="G24" s="306"/>
      <c r="H24" s="968" t="str">
        <f>IF($W$18="X",H11,"")</f>
        <v/>
      </c>
      <c r="I24" s="968"/>
      <c r="J24" s="309"/>
      <c r="K24" s="309"/>
      <c r="L24" s="251" t="s">
        <v>2022</v>
      </c>
      <c r="M24" s="969" t="s">
        <v>2462</v>
      </c>
      <c r="N24" s="969"/>
      <c r="O24" s="969"/>
      <c r="P24" s="969"/>
      <c r="Q24" s="308"/>
      <c r="R24" s="252"/>
      <c r="S24" s="160"/>
      <c r="T24" s="160"/>
      <c r="U24" s="249" t="s">
        <v>2023</v>
      </c>
      <c r="V24" s="934"/>
      <c r="W24" s="934"/>
      <c r="X24" s="934"/>
      <c r="Y24" s="934"/>
      <c r="Z24" s="934"/>
      <c r="AA24" s="934"/>
      <c r="AB24" s="934"/>
      <c r="AC24" s="934"/>
      <c r="AD24" s="247" t="s">
        <v>2024</v>
      </c>
      <c r="AE24" s="313"/>
      <c r="AF24" s="313"/>
      <c r="AG24" s="933" t="s">
        <v>2463</v>
      </c>
      <c r="AH24" s="933"/>
      <c r="AI24" s="933"/>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2025</v>
      </c>
      <c r="D25" s="160"/>
      <c r="E25" s="160"/>
      <c r="F25" s="127"/>
      <c r="G25" s="934" t="str">
        <f>IF($W$18="X",G12,"")</f>
        <v/>
      </c>
      <c r="H25" s="934"/>
      <c r="I25" s="934"/>
      <c r="J25" s="934"/>
      <c r="K25" s="934"/>
      <c r="L25" s="934"/>
      <c r="M25" s="934"/>
      <c r="N25" s="160" t="s">
        <v>2026</v>
      </c>
      <c r="O25" s="160"/>
      <c r="P25" s="253"/>
      <c r="Q25" s="307"/>
      <c r="R25" s="937" t="str">
        <f>IF($W$18="X",R12,"")</f>
        <v/>
      </c>
      <c r="S25" s="937"/>
      <c r="T25" s="937"/>
      <c r="U25" s="937"/>
      <c r="V25" s="937"/>
      <c r="W25" s="937"/>
      <c r="X25" s="937"/>
      <c r="Y25" s="937"/>
      <c r="Z25" s="937"/>
      <c r="AA25" s="937"/>
      <c r="AB25" s="937"/>
      <c r="AC25" s="937"/>
      <c r="AD25" s="937"/>
      <c r="AE25" s="937"/>
      <c r="AF25" s="937"/>
      <c r="AG25" s="937"/>
      <c r="AH25" s="937"/>
      <c r="AI25" s="93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98" t="s">
        <v>2027</v>
      </c>
      <c r="D26" s="898"/>
      <c r="E26" s="898"/>
      <c r="F26" s="898"/>
      <c r="G26" s="898"/>
      <c r="H26" s="898"/>
      <c r="I26" s="898"/>
      <c r="J26" s="1038"/>
      <c r="K26" s="1038"/>
      <c r="L26" s="1038"/>
      <c r="M26" s="1038"/>
      <c r="N26" s="1038"/>
      <c r="O26" s="1038"/>
      <c r="P26" s="1038"/>
      <c r="Q26" s="1038"/>
      <c r="R26" s="1038"/>
      <c r="S26" s="1038"/>
      <c r="T26" s="1038"/>
      <c r="U26" s="1038"/>
      <c r="V26" s="1038"/>
      <c r="W26" s="1038"/>
      <c r="X26" s="1038"/>
      <c r="Y26" s="1038"/>
      <c r="Z26" s="1038"/>
      <c r="AA26" s="1038"/>
      <c r="AB26" s="1038"/>
      <c r="AC26" s="1038"/>
      <c r="AD26" s="1038"/>
      <c r="AE26" s="1038"/>
      <c r="AF26" s="1038"/>
      <c r="AG26" s="1038"/>
      <c r="AH26" s="1038"/>
      <c r="AI26" s="1038"/>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2028</v>
      </c>
      <c r="D28" s="160"/>
      <c r="E28" s="160"/>
      <c r="F28" s="160"/>
      <c r="G28" s="160"/>
      <c r="H28" s="160"/>
      <c r="I28" s="257"/>
      <c r="J28" s="257"/>
      <c r="K28" s="257"/>
      <c r="L28" s="257"/>
      <c r="M28" s="257"/>
      <c r="N28" s="257"/>
      <c r="O28" s="257"/>
      <c r="P28" s="257"/>
      <c r="Q28" s="257"/>
      <c r="R28" s="257"/>
      <c r="S28" s="127"/>
      <c r="T28" s="127"/>
      <c r="U28" s="127"/>
      <c r="V28" s="127"/>
      <c r="W28" s="420"/>
      <c r="X28" s="247" t="s">
        <v>197</v>
      </c>
      <c r="Y28" s="247"/>
      <c r="Z28" s="420"/>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2029</v>
      </c>
      <c r="D29" s="160"/>
      <c r="E29" s="160"/>
      <c r="F29" s="160"/>
      <c r="G29" s="160"/>
      <c r="H29" s="160"/>
      <c r="I29" s="257"/>
      <c r="J29" s="257"/>
      <c r="K29" s="257"/>
      <c r="L29" s="257"/>
      <c r="M29" s="257"/>
      <c r="N29" s="257"/>
      <c r="O29" s="257"/>
      <c r="P29" s="257"/>
      <c r="Q29" s="257"/>
      <c r="R29" s="257"/>
      <c r="S29" s="127"/>
      <c r="T29" s="127"/>
      <c r="U29" s="127"/>
      <c r="V29" s="127"/>
      <c r="W29" s="420"/>
      <c r="X29" s="247" t="s">
        <v>197</v>
      </c>
      <c r="Y29" s="247"/>
      <c r="Z29" s="420"/>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2032</v>
      </c>
      <c r="D30" s="160"/>
      <c r="E30" s="160"/>
      <c r="F30" s="160"/>
      <c r="G30" s="160"/>
      <c r="H30" s="160"/>
      <c r="I30" s="257"/>
      <c r="J30" s="257"/>
      <c r="K30" s="257"/>
      <c r="L30" s="257"/>
      <c r="M30" s="257"/>
      <c r="N30" s="257"/>
      <c r="O30" s="257"/>
      <c r="P30" s="257"/>
      <c r="Q30" s="257"/>
      <c r="R30" s="257"/>
      <c r="S30" s="257"/>
      <c r="T30" s="257"/>
      <c r="U30" s="257"/>
      <c r="V30" s="127"/>
      <c r="W30" s="420"/>
      <c r="X30" s="247" t="s">
        <v>197</v>
      </c>
      <c r="Y30" s="247"/>
      <c r="Z30" s="420"/>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2031</v>
      </c>
      <c r="D31" s="160"/>
      <c r="E31" s="160"/>
      <c r="F31" s="160"/>
      <c r="G31" s="160"/>
      <c r="H31" s="160"/>
      <c r="I31" s="257"/>
      <c r="J31" s="257"/>
      <c r="K31" s="257"/>
      <c r="L31" s="257"/>
      <c r="M31" s="257"/>
      <c r="N31" s="257"/>
      <c r="O31" s="257"/>
      <c r="P31" s="257"/>
      <c r="Q31" s="257"/>
      <c r="R31" s="257"/>
      <c r="S31" s="257"/>
      <c r="T31" s="257"/>
      <c r="U31" s="257"/>
      <c r="V31" s="127"/>
      <c r="W31" s="420"/>
      <c r="X31" s="247" t="s">
        <v>197</v>
      </c>
      <c r="Y31" s="247"/>
      <c r="Z31" s="420"/>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53" t="s">
        <v>1190</v>
      </c>
      <c r="D33" s="854"/>
      <c r="E33" s="854"/>
      <c r="F33" s="854"/>
      <c r="G33" s="854"/>
      <c r="H33" s="854"/>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5"/>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20"/>
      <c r="I34" s="247" t="s">
        <v>305</v>
      </c>
      <c r="J34" s="132"/>
      <c r="K34" s="247"/>
      <c r="L34" s="247"/>
      <c r="M34" s="247"/>
      <c r="N34" s="258" t="s">
        <v>306</v>
      </c>
      <c r="O34" s="420"/>
      <c r="P34" s="247" t="s">
        <v>307</v>
      </c>
      <c r="Q34" s="247"/>
      <c r="R34" s="247"/>
      <c r="S34" s="247"/>
      <c r="T34" s="247"/>
      <c r="U34" s="127"/>
      <c r="V34" s="420"/>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1740</v>
      </c>
      <c r="D35" s="160"/>
      <c r="E35" s="160"/>
      <c r="F35" s="160"/>
      <c r="G35" s="939"/>
      <c r="H35" s="939"/>
      <c r="I35" s="939"/>
      <c r="J35" s="939"/>
      <c r="K35" s="939"/>
      <c r="L35" s="939"/>
      <c r="M35" s="939"/>
      <c r="N35" s="939"/>
      <c r="O35" s="939"/>
      <c r="P35" s="939"/>
      <c r="Q35" s="939"/>
      <c r="R35" s="939"/>
      <c r="S35" s="939"/>
      <c r="T35" s="939"/>
      <c r="U35" s="939"/>
      <c r="V35" s="939"/>
      <c r="W35" s="939"/>
      <c r="X35" s="939"/>
      <c r="Y35" s="939"/>
      <c r="Z35" s="939"/>
      <c r="AA35" s="939"/>
      <c r="AB35" s="939"/>
      <c r="AC35" s="247" t="s">
        <v>297</v>
      </c>
      <c r="AD35" s="939"/>
      <c r="AE35" s="939"/>
      <c r="AF35" s="939"/>
      <c r="AG35" s="939"/>
      <c r="AH35" s="939"/>
      <c r="AI35" s="939"/>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1910</v>
      </c>
      <c r="D36" s="160"/>
      <c r="E36" s="160"/>
      <c r="F36" s="160"/>
      <c r="G36" s="160"/>
      <c r="H36" s="939"/>
      <c r="I36" s="939"/>
      <c r="J36" s="939"/>
      <c r="K36" s="939"/>
      <c r="L36" s="939"/>
      <c r="M36" s="939"/>
      <c r="N36" s="939"/>
      <c r="O36" s="939"/>
      <c r="P36" s="939"/>
      <c r="Q36" s="939"/>
      <c r="R36" s="939"/>
      <c r="S36" s="939"/>
      <c r="T36" s="160"/>
      <c r="U36" s="247"/>
      <c r="V36" s="249" t="s">
        <v>298</v>
      </c>
      <c r="W36" s="939"/>
      <c r="X36" s="939"/>
      <c r="Y36" s="939"/>
      <c r="Z36" s="939"/>
      <c r="AA36" s="939"/>
      <c r="AB36" s="939"/>
      <c r="AC36" s="939"/>
      <c r="AD36" s="939"/>
      <c r="AE36" s="939"/>
      <c r="AF36" s="939"/>
      <c r="AG36" s="939"/>
      <c r="AH36" s="939"/>
      <c r="AI36" s="939"/>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39"/>
      <c r="H37" s="939"/>
      <c r="I37" s="939"/>
      <c r="J37" s="280"/>
      <c r="K37" s="251" t="s">
        <v>300</v>
      </c>
      <c r="L37" s="953"/>
      <c r="M37" s="953"/>
      <c r="N37" s="953"/>
      <c r="O37" s="953"/>
      <c r="P37" s="953"/>
      <c r="Q37" s="290"/>
      <c r="R37" s="252"/>
      <c r="S37" s="160"/>
      <c r="T37" s="160"/>
      <c r="U37" s="249" t="s">
        <v>1741</v>
      </c>
      <c r="V37" s="939"/>
      <c r="W37" s="939"/>
      <c r="X37" s="939"/>
      <c r="Y37" s="939"/>
      <c r="Z37" s="939"/>
      <c r="AA37" s="939"/>
      <c r="AB37" s="939"/>
      <c r="AC37" s="939"/>
      <c r="AD37" s="247" t="s">
        <v>301</v>
      </c>
      <c r="AE37" s="943"/>
      <c r="AF37" s="943"/>
      <c r="AG37" s="943"/>
      <c r="AH37" s="943"/>
      <c r="AI37" s="943"/>
      <c r="AJ37" s="301"/>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98" t="s">
        <v>1742</v>
      </c>
      <c r="D38" s="898"/>
      <c r="E38" s="898"/>
      <c r="F38" s="898"/>
      <c r="G38" s="939"/>
      <c r="H38" s="939"/>
      <c r="I38" s="939"/>
      <c r="J38" s="939"/>
      <c r="K38" s="939"/>
      <c r="L38" s="939"/>
      <c r="M38" s="939"/>
      <c r="N38" s="939"/>
      <c r="O38" s="987" t="s">
        <v>2078</v>
      </c>
      <c r="P38" s="987"/>
      <c r="Q38" s="987"/>
      <c r="R38" s="900"/>
      <c r="S38" s="900"/>
      <c r="T38" s="900"/>
      <c r="U38" s="900"/>
      <c r="V38" s="900"/>
      <c r="W38" s="900"/>
      <c r="X38" s="900"/>
      <c r="Y38" s="900"/>
      <c r="Z38" s="900"/>
      <c r="AA38" s="900"/>
      <c r="AB38" s="900"/>
      <c r="AC38" s="900"/>
      <c r="AD38" s="900"/>
      <c r="AE38" s="900"/>
      <c r="AF38" s="900"/>
      <c r="AG38" s="900"/>
      <c r="AH38" s="900"/>
      <c r="AI38" s="900"/>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53" t="s">
        <v>1905</v>
      </c>
      <c r="D40" s="854"/>
      <c r="E40" s="854"/>
      <c r="F40" s="854"/>
      <c r="G40" s="854"/>
      <c r="H40" s="854"/>
      <c r="I40" s="854"/>
      <c r="J40" s="854"/>
      <c r="K40" s="854"/>
      <c r="L40" s="854"/>
      <c r="M40" s="854"/>
      <c r="N40" s="854"/>
      <c r="O40" s="854"/>
      <c r="P40" s="854"/>
      <c r="Q40" s="854"/>
      <c r="R40" s="854"/>
      <c r="S40" s="854"/>
      <c r="T40" s="854"/>
      <c r="U40" s="854"/>
      <c r="V40" s="854"/>
      <c r="W40" s="854"/>
      <c r="X40" s="854"/>
      <c r="Y40" s="854"/>
      <c r="Z40" s="854"/>
      <c r="AA40" s="854"/>
      <c r="AB40" s="854"/>
      <c r="AC40" s="854"/>
      <c r="AD40" s="854"/>
      <c r="AE40" s="854"/>
      <c r="AF40" s="854"/>
      <c r="AG40" s="854"/>
      <c r="AH40" s="854"/>
      <c r="AI40" s="855"/>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039" t="s">
        <v>2332</v>
      </c>
      <c r="D41" s="1039"/>
      <c r="E41" s="1039"/>
      <c r="F41" s="1039"/>
      <c r="G41" s="1039"/>
      <c r="H41" s="1039"/>
      <c r="I41" s="1039"/>
      <c r="J41" s="1039"/>
      <c r="K41" s="1039"/>
      <c r="L41" s="1039"/>
      <c r="M41" s="1039"/>
      <c r="N41" s="1039"/>
      <c r="O41" s="1039"/>
      <c r="P41" s="1039"/>
      <c r="Q41" s="1039"/>
      <c r="R41" s="1039"/>
      <c r="S41" s="1039"/>
      <c r="T41" s="1039"/>
      <c r="U41" s="1040" t="s">
        <v>1906</v>
      </c>
      <c r="V41" s="1040"/>
      <c r="W41" s="1040"/>
      <c r="X41" s="1040"/>
      <c r="Y41" s="1040"/>
      <c r="Z41" s="1040"/>
      <c r="AA41" s="1040"/>
      <c r="AB41" s="1040"/>
      <c r="AC41" s="1040"/>
      <c r="AD41" s="1040"/>
      <c r="AE41" s="1040"/>
      <c r="AF41" s="1040"/>
      <c r="AG41" s="1040"/>
      <c r="AH41" s="1040"/>
      <c r="AI41" s="1040"/>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5.0999999999999996" customHeight="1" x14ac:dyDescent="0.25">
      <c r="B42" s="237"/>
      <c r="C42" s="127"/>
      <c r="D42" s="127"/>
      <c r="E42" s="127"/>
      <c r="F42" s="127"/>
      <c r="G42" s="127"/>
      <c r="H42" s="127"/>
      <c r="I42" s="127"/>
      <c r="J42" s="127"/>
      <c r="K42" s="254"/>
      <c r="L42" s="254"/>
      <c r="M42" s="254"/>
      <c r="N42" s="127"/>
      <c r="O42" s="251"/>
      <c r="P42" s="254"/>
      <c r="Q42" s="254"/>
      <c r="R42" s="254"/>
      <c r="S42" s="254"/>
      <c r="T42" s="254"/>
      <c r="U42" s="132"/>
      <c r="V42" s="259"/>
      <c r="W42" s="259"/>
      <c r="X42" s="132"/>
      <c r="Y42" s="132"/>
      <c r="Z42" s="249"/>
      <c r="AA42" s="259"/>
      <c r="AB42" s="259"/>
      <c r="AC42" s="259"/>
      <c r="AD42" s="259"/>
      <c r="AE42" s="259"/>
      <c r="AF42" s="259"/>
      <c r="AG42" s="259"/>
      <c r="AH42" s="259"/>
      <c r="AI42" s="259"/>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 customFormat="1" ht="23.25" customHeight="1" x14ac:dyDescent="0.25">
      <c r="B43" s="261"/>
      <c r="C43" s="954" t="s">
        <v>1154</v>
      </c>
      <c r="D43" s="954"/>
      <c r="E43" s="954"/>
      <c r="F43" s="954"/>
      <c r="G43" s="954"/>
      <c r="H43" s="935" t="s">
        <v>2084</v>
      </c>
      <c r="I43" s="935"/>
      <c r="J43" s="935"/>
      <c r="K43" s="935"/>
      <c r="L43" s="935"/>
      <c r="M43" s="935"/>
      <c r="N43" s="935"/>
      <c r="O43" s="935"/>
      <c r="P43" s="935"/>
      <c r="Q43" s="935"/>
      <c r="R43" s="935"/>
      <c r="S43" s="935"/>
      <c r="T43" s="935"/>
      <c r="U43" s="935"/>
      <c r="V43" s="935"/>
      <c r="W43" s="954" t="s">
        <v>151</v>
      </c>
      <c r="X43" s="954"/>
      <c r="Y43" s="954"/>
      <c r="Z43" s="954"/>
      <c r="AA43" s="954"/>
      <c r="AB43" s="954" t="s">
        <v>161</v>
      </c>
      <c r="AC43" s="954"/>
      <c r="AD43" s="954"/>
      <c r="AE43" s="954"/>
      <c r="AF43" s="954"/>
      <c r="AG43" s="954" t="s">
        <v>156</v>
      </c>
      <c r="AH43" s="954"/>
      <c r="AI43" s="954"/>
      <c r="AJ43" s="262"/>
      <c r="AL43" s="931"/>
      <c r="AM43" s="931"/>
      <c r="AN43" s="931"/>
      <c r="AO43" s="931"/>
      <c r="AP43" s="931"/>
      <c r="AQ43" s="931"/>
      <c r="AR43" s="931"/>
      <c r="AS43" s="931"/>
      <c r="AT43" s="931"/>
      <c r="AU43" s="931"/>
      <c r="AV43" s="931"/>
      <c r="AW43" s="931"/>
      <c r="AX43" s="931"/>
      <c r="AY43" s="931"/>
      <c r="AZ43" s="931"/>
      <c r="BA43" s="931"/>
      <c r="BB43" s="931"/>
      <c r="BC43" s="240"/>
      <c r="BD43" s="240"/>
      <c r="BE43" s="240"/>
      <c r="BF43" s="248"/>
      <c r="BH43" s="248"/>
    </row>
    <row r="44" spans="2:111" s="240" customFormat="1" ht="20.100000000000001" customHeight="1" x14ac:dyDescent="0.25">
      <c r="B44" s="263"/>
      <c r="C44" s="1029" t="str">
        <f>IF('TELA 3'!C8="","",'TELA 3'!C8)</f>
        <v/>
      </c>
      <c r="D44" s="1030"/>
      <c r="E44" s="1030"/>
      <c r="F44" s="1030"/>
      <c r="G44" s="1031"/>
      <c r="H44" s="940"/>
      <c r="I44" s="940"/>
      <c r="J44" s="940"/>
      <c r="K44" s="940"/>
      <c r="L44" s="940"/>
      <c r="M44" s="940"/>
      <c r="N44" s="940"/>
      <c r="O44" s="940"/>
      <c r="P44" s="940"/>
      <c r="Q44" s="940"/>
      <c r="R44" s="940"/>
      <c r="S44" s="940"/>
      <c r="T44" s="940"/>
      <c r="U44" s="940"/>
      <c r="V44" s="940"/>
      <c r="W44" s="921" t="str">
        <f>'TELA 3'!T$8</f>
        <v>-</v>
      </c>
      <c r="X44" s="921"/>
      <c r="Y44" s="921"/>
      <c r="Z44" s="921"/>
      <c r="AA44" s="921"/>
      <c r="AB44" s="974" t="str">
        <f>IF('TELA 3'!Y$8="","",'TELA 3'!Y$8)</f>
        <v/>
      </c>
      <c r="AC44" s="974"/>
      <c r="AD44" s="974"/>
      <c r="AE44" s="974"/>
      <c r="AF44" s="974"/>
      <c r="AG44" s="921" t="str">
        <f>'TELA 3'!$AC$8</f>
        <v>-</v>
      </c>
      <c r="AH44" s="921"/>
      <c r="AI44" s="921"/>
      <c r="AJ44" s="264"/>
      <c r="AL44" s="931"/>
      <c r="AM44" s="931"/>
      <c r="AN44" s="931"/>
      <c r="AO44" s="931"/>
      <c r="AP44" s="931"/>
      <c r="AQ44" s="931"/>
      <c r="AR44" s="931"/>
      <c r="AS44" s="931"/>
      <c r="AT44" s="931"/>
      <c r="AU44" s="931"/>
      <c r="AV44" s="931"/>
      <c r="AW44" s="931"/>
      <c r="AX44" s="931"/>
      <c r="AY44" s="931"/>
      <c r="AZ44" s="931"/>
      <c r="BA44" s="931"/>
      <c r="BB44" s="931"/>
      <c r="BC44" s="23"/>
      <c r="BD44" s="23"/>
      <c r="BE44" s="23"/>
      <c r="BF44" s="23"/>
      <c r="BG44" s="23"/>
      <c r="BH44" s="23"/>
      <c r="BI44" s="23"/>
      <c r="BJ44" s="23"/>
      <c r="BK44" s="23"/>
      <c r="BL44" s="23"/>
      <c r="BM44" s="23"/>
      <c r="BN44" s="23"/>
      <c r="BO44" s="23"/>
      <c r="BP44" s="23"/>
      <c r="BQ44" s="23"/>
      <c r="BR44" s="23"/>
      <c r="BS44" s="23"/>
      <c r="BT44" s="23"/>
    </row>
    <row r="45" spans="2:111" s="240" customFormat="1" ht="20.100000000000001" customHeight="1" x14ac:dyDescent="0.25">
      <c r="B45" s="263"/>
      <c r="C45" s="1032"/>
      <c r="D45" s="1033"/>
      <c r="E45" s="1033"/>
      <c r="F45" s="1033"/>
      <c r="G45" s="1034"/>
      <c r="H45" s="940"/>
      <c r="I45" s="940"/>
      <c r="J45" s="940"/>
      <c r="K45" s="940"/>
      <c r="L45" s="940"/>
      <c r="M45" s="940"/>
      <c r="N45" s="940"/>
      <c r="O45" s="940"/>
      <c r="P45" s="940"/>
      <c r="Q45" s="940"/>
      <c r="R45" s="940"/>
      <c r="S45" s="940"/>
      <c r="T45" s="940"/>
      <c r="U45" s="940"/>
      <c r="V45" s="940"/>
      <c r="W45" s="1035" t="str">
        <f>'TELA 3'!$T$9</f>
        <v>-</v>
      </c>
      <c r="X45" s="1036"/>
      <c r="Y45" s="1036"/>
      <c r="Z45" s="1036"/>
      <c r="AA45" s="1037"/>
      <c r="AB45" s="974" t="str">
        <f>IF('TELA 3'!$Y$9="","",'TELA 3'!$Y$9)</f>
        <v/>
      </c>
      <c r="AC45" s="974"/>
      <c r="AD45" s="974"/>
      <c r="AE45" s="974"/>
      <c r="AF45" s="974"/>
      <c r="AG45" s="1035" t="str">
        <f>'TELA 3'!$AC$9</f>
        <v>-</v>
      </c>
      <c r="AH45" s="1036"/>
      <c r="AI45" s="1037"/>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1029" t="str">
        <f>IF('TELA 3'!C10="","",'TELA 3'!C10)</f>
        <v/>
      </c>
      <c r="D46" s="1030"/>
      <c r="E46" s="1030"/>
      <c r="F46" s="1030"/>
      <c r="G46" s="1031"/>
      <c r="H46" s="940"/>
      <c r="I46" s="940"/>
      <c r="J46" s="940"/>
      <c r="K46" s="940"/>
      <c r="L46" s="940"/>
      <c r="M46" s="940"/>
      <c r="N46" s="940"/>
      <c r="O46" s="940"/>
      <c r="P46" s="940"/>
      <c r="Q46" s="940"/>
      <c r="R46" s="940"/>
      <c r="S46" s="940"/>
      <c r="T46" s="940"/>
      <c r="U46" s="940"/>
      <c r="V46" s="940"/>
      <c r="W46" s="1035" t="str">
        <f>'TELA 3'!T10</f>
        <v>-</v>
      </c>
      <c r="X46" s="1036"/>
      <c r="Y46" s="1036"/>
      <c r="Z46" s="1036"/>
      <c r="AA46" s="1037"/>
      <c r="AB46" s="974" t="str">
        <f>IF('TELA 3'!Y10="","",'TELA 3'!Y10)</f>
        <v/>
      </c>
      <c r="AC46" s="974"/>
      <c r="AD46" s="974"/>
      <c r="AE46" s="974"/>
      <c r="AF46" s="974"/>
      <c r="AG46" s="1035" t="str">
        <f>'TELA 3'!AC10</f>
        <v>-</v>
      </c>
      <c r="AH46" s="1036"/>
      <c r="AI46" s="1037"/>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1032"/>
      <c r="D47" s="1033"/>
      <c r="E47" s="1033"/>
      <c r="F47" s="1033"/>
      <c r="G47" s="1034"/>
      <c r="H47" s="940"/>
      <c r="I47" s="940"/>
      <c r="J47" s="940"/>
      <c r="K47" s="940"/>
      <c r="L47" s="940"/>
      <c r="M47" s="940"/>
      <c r="N47" s="940"/>
      <c r="O47" s="940"/>
      <c r="P47" s="940"/>
      <c r="Q47" s="940"/>
      <c r="R47" s="940"/>
      <c r="S47" s="940"/>
      <c r="T47" s="940"/>
      <c r="U47" s="940"/>
      <c r="V47" s="940"/>
      <c r="W47" s="1035" t="str">
        <f>'TELA 3'!T11</f>
        <v>-</v>
      </c>
      <c r="X47" s="1036"/>
      <c r="Y47" s="1036"/>
      <c r="Z47" s="1036"/>
      <c r="AA47" s="1037"/>
      <c r="AB47" s="974" t="str">
        <f>IF('TELA 3'!Y11="","",'TELA 3'!Y11)</f>
        <v/>
      </c>
      <c r="AC47" s="974"/>
      <c r="AD47" s="974"/>
      <c r="AE47" s="974"/>
      <c r="AF47" s="974"/>
      <c r="AG47" s="1035" t="str">
        <f>'TELA 3'!AC11</f>
        <v>-</v>
      </c>
      <c r="AH47" s="1036"/>
      <c r="AI47" s="1037"/>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1029" t="str">
        <f>IF('TELA 3'!C12="","",'TELA 3'!C12)</f>
        <v/>
      </c>
      <c r="D48" s="1030"/>
      <c r="E48" s="1030"/>
      <c r="F48" s="1030"/>
      <c r="G48" s="1031"/>
      <c r="H48" s="940"/>
      <c r="I48" s="940"/>
      <c r="J48" s="940"/>
      <c r="K48" s="940"/>
      <c r="L48" s="940"/>
      <c r="M48" s="940"/>
      <c r="N48" s="940"/>
      <c r="O48" s="940"/>
      <c r="P48" s="940"/>
      <c r="Q48" s="940"/>
      <c r="R48" s="940"/>
      <c r="S48" s="940"/>
      <c r="T48" s="940"/>
      <c r="U48" s="940"/>
      <c r="V48" s="940"/>
      <c r="W48" s="1035" t="str">
        <f>'TELA 3'!T12</f>
        <v>-</v>
      </c>
      <c r="X48" s="1036"/>
      <c r="Y48" s="1036"/>
      <c r="Z48" s="1036"/>
      <c r="AA48" s="1037"/>
      <c r="AB48" s="974" t="str">
        <f>IF('TELA 3'!Y12="","",'TELA 3'!Y12)</f>
        <v/>
      </c>
      <c r="AC48" s="974"/>
      <c r="AD48" s="974"/>
      <c r="AE48" s="974"/>
      <c r="AF48" s="974"/>
      <c r="AG48" s="1035" t="str">
        <f>'TELA 3'!AC12</f>
        <v>-</v>
      </c>
      <c r="AH48" s="1036"/>
      <c r="AI48" s="1037"/>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1032"/>
      <c r="D49" s="1033"/>
      <c r="E49" s="1033"/>
      <c r="F49" s="1033"/>
      <c r="G49" s="1034"/>
      <c r="H49" s="940"/>
      <c r="I49" s="940"/>
      <c r="J49" s="940"/>
      <c r="K49" s="940"/>
      <c r="L49" s="940"/>
      <c r="M49" s="940"/>
      <c r="N49" s="940"/>
      <c r="O49" s="940"/>
      <c r="P49" s="940"/>
      <c r="Q49" s="940"/>
      <c r="R49" s="940"/>
      <c r="S49" s="940"/>
      <c r="T49" s="940"/>
      <c r="U49" s="940"/>
      <c r="V49" s="940"/>
      <c r="W49" s="1035" t="str">
        <f>'TELA 3'!T13</f>
        <v>-</v>
      </c>
      <c r="X49" s="1036"/>
      <c r="Y49" s="1036"/>
      <c r="Z49" s="1036"/>
      <c r="AA49" s="1037"/>
      <c r="AB49" s="974" t="str">
        <f>IF('TELA 3'!Y13="","",'TELA 3'!Y13)</f>
        <v/>
      </c>
      <c r="AC49" s="974"/>
      <c r="AD49" s="974"/>
      <c r="AE49" s="974"/>
      <c r="AF49" s="974"/>
      <c r="AG49" s="1035" t="str">
        <f>'TELA 3'!AC13</f>
        <v>-</v>
      </c>
      <c r="AH49" s="1036"/>
      <c r="AI49" s="1037"/>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1029" t="str">
        <f>IF('TELA 3'!C14="","",'TELA 3'!C14)</f>
        <v/>
      </c>
      <c r="D50" s="1030"/>
      <c r="E50" s="1030"/>
      <c r="F50" s="1030"/>
      <c r="G50" s="1031"/>
      <c r="H50" s="940"/>
      <c r="I50" s="940"/>
      <c r="J50" s="940"/>
      <c r="K50" s="940"/>
      <c r="L50" s="940"/>
      <c r="M50" s="940"/>
      <c r="N50" s="940"/>
      <c r="O50" s="940"/>
      <c r="P50" s="940"/>
      <c r="Q50" s="940"/>
      <c r="R50" s="940"/>
      <c r="S50" s="940"/>
      <c r="T50" s="940"/>
      <c r="U50" s="940"/>
      <c r="V50" s="940"/>
      <c r="W50" s="1035" t="str">
        <f>'TELA 3'!T14</f>
        <v>-</v>
      </c>
      <c r="X50" s="1036"/>
      <c r="Y50" s="1036"/>
      <c r="Z50" s="1036"/>
      <c r="AA50" s="1037"/>
      <c r="AB50" s="974" t="str">
        <f>IF('TELA 3'!Y14="","",'TELA 3'!Y14)</f>
        <v/>
      </c>
      <c r="AC50" s="974"/>
      <c r="AD50" s="974"/>
      <c r="AE50" s="974"/>
      <c r="AF50" s="974"/>
      <c r="AG50" s="1035" t="str">
        <f>'TELA 3'!AC14</f>
        <v>-</v>
      </c>
      <c r="AH50" s="1036"/>
      <c r="AI50" s="1037"/>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1032"/>
      <c r="D51" s="1033"/>
      <c r="E51" s="1033"/>
      <c r="F51" s="1033"/>
      <c r="G51" s="1034"/>
      <c r="H51" s="940"/>
      <c r="I51" s="940"/>
      <c r="J51" s="940"/>
      <c r="K51" s="940"/>
      <c r="L51" s="940"/>
      <c r="M51" s="940"/>
      <c r="N51" s="940"/>
      <c r="O51" s="940"/>
      <c r="P51" s="940"/>
      <c r="Q51" s="940"/>
      <c r="R51" s="940"/>
      <c r="S51" s="940"/>
      <c r="T51" s="940"/>
      <c r="U51" s="940"/>
      <c r="V51" s="940"/>
      <c r="W51" s="1035" t="str">
        <f>'TELA 3'!T15</f>
        <v>-</v>
      </c>
      <c r="X51" s="1036"/>
      <c r="Y51" s="1036"/>
      <c r="Z51" s="1036"/>
      <c r="AA51" s="1037"/>
      <c r="AB51" s="974" t="str">
        <f>IF('TELA 3'!Y15="","",'TELA 3'!Y15)</f>
        <v/>
      </c>
      <c r="AC51" s="974"/>
      <c r="AD51" s="974"/>
      <c r="AE51" s="974"/>
      <c r="AF51" s="974"/>
      <c r="AG51" s="1035" t="str">
        <f>'TELA 3'!AC15</f>
        <v>-</v>
      </c>
      <c r="AH51" s="1036"/>
      <c r="AI51" s="1037"/>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1029" t="str">
        <f>IF('TELA 3'!C16="","",'TELA 3'!C16)</f>
        <v/>
      </c>
      <c r="D52" s="1030"/>
      <c r="E52" s="1030"/>
      <c r="F52" s="1030"/>
      <c r="G52" s="1031"/>
      <c r="H52" s="940"/>
      <c r="I52" s="940"/>
      <c r="J52" s="940"/>
      <c r="K52" s="940"/>
      <c r="L52" s="940"/>
      <c r="M52" s="940"/>
      <c r="N52" s="940"/>
      <c r="O52" s="940"/>
      <c r="P52" s="940"/>
      <c r="Q52" s="940"/>
      <c r="R52" s="940"/>
      <c r="S52" s="940"/>
      <c r="T52" s="940"/>
      <c r="U52" s="940"/>
      <c r="V52" s="940"/>
      <c r="W52" s="1035" t="str">
        <f>'TELA 3'!T16</f>
        <v>-</v>
      </c>
      <c r="X52" s="1036"/>
      <c r="Y52" s="1036"/>
      <c r="Z52" s="1036"/>
      <c r="AA52" s="1037"/>
      <c r="AB52" s="974" t="str">
        <f>IF('TELA 3'!Y16="","",'TELA 3'!Y16)</f>
        <v/>
      </c>
      <c r="AC52" s="974"/>
      <c r="AD52" s="974"/>
      <c r="AE52" s="974"/>
      <c r="AF52" s="974"/>
      <c r="AG52" s="1035" t="str">
        <f>'TELA 3'!AC16</f>
        <v>-</v>
      </c>
      <c r="AH52" s="1036"/>
      <c r="AI52" s="1037"/>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20.100000000000001" customHeight="1" x14ac:dyDescent="0.25">
      <c r="B53" s="263"/>
      <c r="C53" s="1032"/>
      <c r="D53" s="1033"/>
      <c r="E53" s="1033"/>
      <c r="F53" s="1033"/>
      <c r="G53" s="1034"/>
      <c r="H53" s="940"/>
      <c r="I53" s="940"/>
      <c r="J53" s="940"/>
      <c r="K53" s="940"/>
      <c r="L53" s="940"/>
      <c r="M53" s="940"/>
      <c r="N53" s="940"/>
      <c r="O53" s="940"/>
      <c r="P53" s="940"/>
      <c r="Q53" s="940"/>
      <c r="R53" s="940"/>
      <c r="S53" s="940"/>
      <c r="T53" s="940"/>
      <c r="U53" s="940"/>
      <c r="V53" s="940"/>
      <c r="W53" s="1035" t="str">
        <f>'TELA 3'!T17</f>
        <v>-</v>
      </c>
      <c r="X53" s="1036"/>
      <c r="Y53" s="1036"/>
      <c r="Z53" s="1036"/>
      <c r="AA53" s="1037"/>
      <c r="AB53" s="974" t="str">
        <f>IF('TELA 3'!Y17="","",'TELA 3'!Y17)</f>
        <v/>
      </c>
      <c r="AC53" s="974"/>
      <c r="AD53" s="974"/>
      <c r="AE53" s="974"/>
      <c r="AF53" s="974"/>
      <c r="AG53" s="1035" t="str">
        <f>'TELA 3'!AC17</f>
        <v>-</v>
      </c>
      <c r="AH53" s="1036"/>
      <c r="AI53" s="1037"/>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5.0999999999999996" customHeight="1" x14ac:dyDescent="0.25">
      <c r="B54" s="263"/>
      <c r="C54" s="265"/>
      <c r="D54" s="265"/>
      <c r="E54" s="265"/>
      <c r="F54" s="265"/>
      <c r="G54" s="265"/>
      <c r="H54" s="266"/>
      <c r="I54" s="266"/>
      <c r="J54" s="266"/>
      <c r="K54" s="266"/>
      <c r="L54" s="266"/>
      <c r="M54" s="266"/>
      <c r="N54" s="266"/>
      <c r="O54" s="266"/>
      <c r="P54" s="266"/>
      <c r="Q54" s="266"/>
      <c r="R54" s="266"/>
      <c r="S54" s="266"/>
      <c r="T54" s="266"/>
      <c r="U54" s="266"/>
      <c r="V54" s="265"/>
      <c r="W54" s="265"/>
      <c r="X54" s="265"/>
      <c r="Y54" s="265"/>
      <c r="Z54" s="265"/>
      <c r="AA54" s="267"/>
      <c r="AB54" s="267"/>
      <c r="AC54" s="267"/>
      <c r="AD54" s="267"/>
      <c r="AE54" s="265"/>
      <c r="AF54" s="265"/>
      <c r="AG54" s="265"/>
      <c r="AH54" s="265"/>
      <c r="AI54" s="26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15" customHeight="1" x14ac:dyDescent="0.25">
      <c r="B55" s="263"/>
      <c r="C55" s="393" t="s">
        <v>2132</v>
      </c>
      <c r="D55" s="265"/>
      <c r="E55" s="265"/>
      <c r="F55" s="265"/>
      <c r="G55" s="265"/>
      <c r="H55" s="266"/>
      <c r="I55" s="266"/>
      <c r="J55" s="266"/>
      <c r="K55" s="266"/>
      <c r="L55" s="266"/>
      <c r="M55" s="266"/>
      <c r="N55" s="266"/>
      <c r="O55" s="266"/>
      <c r="P55" s="266"/>
      <c r="Q55" s="266"/>
      <c r="R55" s="266"/>
      <c r="S55" s="266"/>
      <c r="T55" s="266"/>
      <c r="U55" s="266"/>
      <c r="V55" s="265"/>
      <c r="W55" s="420"/>
      <c r="X55" s="247" t="s">
        <v>196</v>
      </c>
      <c r="Y55" s="247"/>
      <c r="Z55" s="420"/>
      <c r="AA55" s="983" t="s">
        <v>2254</v>
      </c>
      <c r="AB55" s="984"/>
      <c r="AC55" s="984"/>
      <c r="AD55" s="984"/>
      <c r="AE55" s="984"/>
      <c r="AF55" s="984"/>
      <c r="AG55" s="984"/>
      <c r="AH55" s="984"/>
      <c r="AI55" s="984"/>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5.0999999999999996" customHeight="1" thickBot="1" x14ac:dyDescent="0.3">
      <c r="B56" s="263"/>
      <c r="C56" s="265"/>
      <c r="D56" s="265"/>
      <c r="E56" s="265"/>
      <c r="F56" s="265"/>
      <c r="G56" s="265"/>
      <c r="H56" s="266"/>
      <c r="I56" s="266"/>
      <c r="J56" s="266"/>
      <c r="K56" s="266"/>
      <c r="L56" s="266"/>
      <c r="M56" s="266"/>
      <c r="N56" s="266"/>
      <c r="O56" s="266"/>
      <c r="P56" s="266"/>
      <c r="Q56" s="266"/>
      <c r="R56" s="266"/>
      <c r="S56" s="266"/>
      <c r="T56" s="266"/>
      <c r="U56" s="266"/>
      <c r="V56" s="270"/>
      <c r="W56" s="270"/>
      <c r="X56" s="270"/>
      <c r="Y56" s="270"/>
      <c r="Z56" s="270"/>
      <c r="AA56" s="302"/>
      <c r="AB56" s="302"/>
      <c r="AC56" s="302"/>
      <c r="AD56" s="302"/>
      <c r="AE56" s="270"/>
      <c r="AF56" s="270"/>
      <c r="AG56" s="270"/>
      <c r="AH56" s="270"/>
      <c r="AI56" s="27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15" customHeight="1" thickBot="1" x14ac:dyDescent="0.3">
      <c r="B57" s="263"/>
      <c r="C57" s="998" t="s">
        <v>1915</v>
      </c>
      <c r="D57" s="998"/>
      <c r="E57" s="998"/>
      <c r="F57" s="998"/>
      <c r="G57" s="998"/>
      <c r="H57" s="998"/>
      <c r="I57" s="998"/>
      <c r="J57" s="998"/>
      <c r="K57" s="998"/>
      <c r="L57" s="998"/>
      <c r="M57" s="998"/>
      <c r="N57" s="998"/>
      <c r="O57" s="998"/>
      <c r="P57" s="998"/>
      <c r="Q57" s="998"/>
      <c r="R57" s="998"/>
      <c r="S57" s="998"/>
      <c r="T57" s="998"/>
      <c r="U57" s="1048"/>
      <c r="V57" s="959" t="str">
        <f>'TELA 3'!N19</f>
        <v/>
      </c>
      <c r="W57" s="960"/>
      <c r="X57" s="960"/>
      <c r="Y57" s="960"/>
      <c r="Z57" s="960"/>
      <c r="AA57" s="960"/>
      <c r="AB57" s="960"/>
      <c r="AC57" s="960"/>
      <c r="AD57" s="960"/>
      <c r="AE57" s="960"/>
      <c r="AF57" s="960"/>
      <c r="AG57" s="960"/>
      <c r="AH57" s="960"/>
      <c r="AI57" s="961"/>
      <c r="AJ57" s="310"/>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72"/>
      <c r="C58" s="1049" t="s">
        <v>1916</v>
      </c>
      <c r="D58" s="1049"/>
      <c r="E58" s="1049"/>
      <c r="F58" s="1049"/>
      <c r="G58" s="1049"/>
      <c r="H58" s="1049"/>
      <c r="I58" s="1049"/>
      <c r="J58" s="1049"/>
      <c r="K58" s="1049"/>
      <c r="L58" s="1049"/>
      <c r="M58" s="1049"/>
      <c r="N58" s="1049"/>
      <c r="O58" s="1049"/>
      <c r="P58" s="1049"/>
      <c r="Q58" s="1049"/>
      <c r="R58" s="1049"/>
      <c r="S58" s="1049"/>
      <c r="T58" s="1049"/>
      <c r="U58" s="1049"/>
      <c r="V58" s="1049"/>
      <c r="W58" s="1049"/>
      <c r="X58" s="1049"/>
      <c r="Y58" s="1049"/>
      <c r="Z58" s="1049"/>
      <c r="AA58" s="1049"/>
      <c r="AB58" s="1049"/>
      <c r="AC58" s="1049"/>
      <c r="AD58" s="1049"/>
      <c r="AE58" s="1049"/>
      <c r="AF58" s="1049"/>
      <c r="AG58" s="1049"/>
      <c r="AH58" s="1049"/>
      <c r="AI58" s="1049"/>
      <c r="AJ58" s="27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5.0999999999999996" customHeight="1" x14ac:dyDescent="0.25">
      <c r="B59" s="263"/>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88" customFormat="1" ht="24.95" customHeight="1" x14ac:dyDescent="0.25">
      <c r="B60" s="303"/>
      <c r="C60" s="963" t="s">
        <v>1150</v>
      </c>
      <c r="D60" s="963"/>
      <c r="E60" s="963"/>
      <c r="F60" s="963"/>
      <c r="G60" s="963"/>
      <c r="H60" s="963"/>
      <c r="I60" s="963"/>
      <c r="J60" s="919" t="s">
        <v>2313</v>
      </c>
      <c r="K60" s="919"/>
      <c r="L60" s="919"/>
      <c r="M60" s="919"/>
      <c r="N60" s="919"/>
      <c r="O60" s="919"/>
      <c r="P60" s="963" t="s">
        <v>1152</v>
      </c>
      <c r="Q60" s="963"/>
      <c r="R60" s="963"/>
      <c r="S60" s="963"/>
      <c r="T60" s="963"/>
      <c r="U60" s="963"/>
      <c r="V60" s="963" t="s">
        <v>1907</v>
      </c>
      <c r="W60" s="963"/>
      <c r="X60" s="963"/>
      <c r="Y60" s="963"/>
      <c r="Z60" s="963"/>
      <c r="AA60" s="963"/>
      <c r="AB60" s="919" t="s">
        <v>2133</v>
      </c>
      <c r="AC60" s="919"/>
      <c r="AD60" s="919"/>
      <c r="AE60" s="919"/>
      <c r="AF60" s="919"/>
      <c r="AG60" s="919"/>
      <c r="AH60" s="919"/>
      <c r="AI60" s="919"/>
      <c r="AJ60" s="304"/>
      <c r="AV60" s="111"/>
      <c r="AW60" s="111"/>
      <c r="AX60" s="111"/>
      <c r="AY60" s="111"/>
      <c r="AZ60" s="111"/>
      <c r="BA60" s="111"/>
      <c r="BB60" s="111"/>
      <c r="BC60" s="111"/>
    </row>
    <row r="61" spans="2:71" s="288" customFormat="1" ht="15" customHeight="1" x14ac:dyDescent="0.25">
      <c r="B61" s="303"/>
      <c r="C61" s="1042"/>
      <c r="D61" s="1042"/>
      <c r="E61" s="1042"/>
      <c r="F61" s="1042"/>
      <c r="G61" s="1042"/>
      <c r="H61" s="1042"/>
      <c r="I61" s="1042"/>
      <c r="J61" s="1042"/>
      <c r="K61" s="1042"/>
      <c r="L61" s="1042"/>
      <c r="M61" s="1042"/>
      <c r="N61" s="1042"/>
      <c r="O61" s="1042"/>
      <c r="P61" s="1042"/>
      <c r="Q61" s="1042"/>
      <c r="R61" s="1042"/>
      <c r="S61" s="1042"/>
      <c r="T61" s="1042"/>
      <c r="U61" s="1042"/>
      <c r="V61" s="1042"/>
      <c r="W61" s="1042"/>
      <c r="X61" s="1042"/>
      <c r="Y61" s="1042"/>
      <c r="Z61" s="1042"/>
      <c r="AA61" s="1042"/>
      <c r="AB61" s="1041"/>
      <c r="AC61" s="1041"/>
      <c r="AD61" s="1041"/>
      <c r="AE61" s="1041"/>
      <c r="AF61" s="1041"/>
      <c r="AG61" s="1041"/>
      <c r="AH61" s="1041"/>
      <c r="AI61" s="1041"/>
      <c r="AJ61" s="304"/>
      <c r="AV61" s="111"/>
      <c r="AW61" s="111"/>
      <c r="AX61" s="111"/>
      <c r="AY61" s="111"/>
      <c r="AZ61" s="111"/>
      <c r="BA61" s="111"/>
      <c r="BB61" s="111"/>
      <c r="BC61" s="111"/>
    </row>
    <row r="62" spans="2:71" s="288" customFormat="1" ht="15" customHeight="1" x14ac:dyDescent="0.25">
      <c r="B62" s="303"/>
      <c r="C62" s="1042"/>
      <c r="D62" s="1042"/>
      <c r="E62" s="1042"/>
      <c r="F62" s="1042"/>
      <c r="G62" s="1042"/>
      <c r="H62" s="1042"/>
      <c r="I62" s="1042"/>
      <c r="J62" s="1042"/>
      <c r="K62" s="1042"/>
      <c r="L62" s="1042"/>
      <c r="M62" s="1042"/>
      <c r="N62" s="1042"/>
      <c r="O62" s="1042"/>
      <c r="P62" s="1042"/>
      <c r="Q62" s="1042"/>
      <c r="R62" s="1042"/>
      <c r="S62" s="1042"/>
      <c r="T62" s="1042"/>
      <c r="U62" s="1042"/>
      <c r="V62" s="1042"/>
      <c r="W62" s="1042"/>
      <c r="X62" s="1042"/>
      <c r="Y62" s="1042"/>
      <c r="Z62" s="1042"/>
      <c r="AA62" s="1042"/>
      <c r="AB62" s="1041"/>
      <c r="AC62" s="1041"/>
      <c r="AD62" s="1041"/>
      <c r="AE62" s="1041"/>
      <c r="AF62" s="1041"/>
      <c r="AG62" s="1041"/>
      <c r="AH62" s="1041"/>
      <c r="AI62" s="1041"/>
      <c r="AJ62" s="304"/>
      <c r="AV62" s="111"/>
      <c r="AW62" s="111"/>
      <c r="AX62" s="111"/>
      <c r="AY62" s="111"/>
      <c r="AZ62" s="111"/>
      <c r="BA62" s="111"/>
      <c r="BB62" s="111"/>
      <c r="BC62" s="111"/>
    </row>
    <row r="63" spans="2:71" s="288" customFormat="1" ht="15" customHeight="1" x14ac:dyDescent="0.25">
      <c r="B63" s="303"/>
      <c r="C63" s="1042"/>
      <c r="D63" s="1042"/>
      <c r="E63" s="1042"/>
      <c r="F63" s="1042"/>
      <c r="G63" s="1042"/>
      <c r="H63" s="1042"/>
      <c r="I63" s="1042"/>
      <c r="J63" s="1042"/>
      <c r="K63" s="1042"/>
      <c r="L63" s="1042"/>
      <c r="M63" s="1042"/>
      <c r="N63" s="1042"/>
      <c r="O63" s="1042"/>
      <c r="P63" s="1042"/>
      <c r="Q63" s="1042"/>
      <c r="R63" s="1042"/>
      <c r="S63" s="1042"/>
      <c r="T63" s="1042"/>
      <c r="U63" s="1042"/>
      <c r="V63" s="1042"/>
      <c r="W63" s="1042"/>
      <c r="X63" s="1042"/>
      <c r="Y63" s="1042"/>
      <c r="Z63" s="1042"/>
      <c r="AA63" s="1042"/>
      <c r="AB63" s="1041"/>
      <c r="AC63" s="1041"/>
      <c r="AD63" s="1041"/>
      <c r="AE63" s="1041"/>
      <c r="AF63" s="1041"/>
      <c r="AG63" s="1041"/>
      <c r="AH63" s="1041"/>
      <c r="AI63" s="1041"/>
      <c r="AJ63" s="304"/>
      <c r="AV63" s="111"/>
      <c r="AW63" s="111"/>
      <c r="AX63" s="111"/>
      <c r="AY63" s="111"/>
      <c r="AZ63" s="111"/>
      <c r="BA63" s="111"/>
      <c r="BB63" s="111"/>
      <c r="BC63" s="111"/>
    </row>
    <row r="64" spans="2:71" s="288" customFormat="1" ht="15" customHeight="1" x14ac:dyDescent="0.25">
      <c r="B64" s="303"/>
      <c r="C64" s="1042"/>
      <c r="D64" s="1042"/>
      <c r="E64" s="1042"/>
      <c r="F64" s="1042"/>
      <c r="G64" s="1042"/>
      <c r="H64" s="1042"/>
      <c r="I64" s="1042"/>
      <c r="J64" s="1042"/>
      <c r="K64" s="1042"/>
      <c r="L64" s="1042"/>
      <c r="M64" s="1042"/>
      <c r="N64" s="1042"/>
      <c r="O64" s="1042"/>
      <c r="P64" s="1042"/>
      <c r="Q64" s="1042"/>
      <c r="R64" s="1042"/>
      <c r="S64" s="1042"/>
      <c r="T64" s="1042"/>
      <c r="U64" s="1042"/>
      <c r="V64" s="1042"/>
      <c r="W64" s="1042"/>
      <c r="X64" s="1042"/>
      <c r="Y64" s="1042"/>
      <c r="Z64" s="1042"/>
      <c r="AA64" s="1042"/>
      <c r="AB64" s="1041"/>
      <c r="AC64" s="1041"/>
      <c r="AD64" s="1041"/>
      <c r="AE64" s="1041"/>
      <c r="AF64" s="1041"/>
      <c r="AG64" s="1041"/>
      <c r="AH64" s="1041"/>
      <c r="AI64" s="1041"/>
      <c r="AJ64" s="304"/>
      <c r="AV64" s="111"/>
      <c r="AW64" s="111"/>
      <c r="AX64" s="111"/>
      <c r="AY64" s="111"/>
      <c r="AZ64" s="111"/>
      <c r="BA64" s="111"/>
      <c r="BB64" s="111"/>
      <c r="BC64" s="111"/>
    </row>
    <row r="65" spans="2:55" s="288" customFormat="1" ht="15" customHeight="1" x14ac:dyDescent="0.25">
      <c r="B65" s="303"/>
      <c r="C65" s="1042"/>
      <c r="D65" s="1042"/>
      <c r="E65" s="1042"/>
      <c r="F65" s="1042"/>
      <c r="G65" s="1042"/>
      <c r="H65" s="1042"/>
      <c r="I65" s="1042"/>
      <c r="J65" s="1042"/>
      <c r="K65" s="1042"/>
      <c r="L65" s="1042"/>
      <c r="M65" s="1042"/>
      <c r="N65" s="1042"/>
      <c r="O65" s="1042"/>
      <c r="P65" s="1042"/>
      <c r="Q65" s="1042"/>
      <c r="R65" s="1042"/>
      <c r="S65" s="1042"/>
      <c r="T65" s="1042"/>
      <c r="U65" s="1042"/>
      <c r="V65" s="1042"/>
      <c r="W65" s="1042"/>
      <c r="X65" s="1042"/>
      <c r="Y65" s="1042"/>
      <c r="Z65" s="1042"/>
      <c r="AA65" s="1042"/>
      <c r="AB65" s="1041"/>
      <c r="AC65" s="1041"/>
      <c r="AD65" s="1041"/>
      <c r="AE65" s="1041"/>
      <c r="AF65" s="1041"/>
      <c r="AG65" s="1041"/>
      <c r="AH65" s="1041"/>
      <c r="AI65" s="1041"/>
      <c r="AJ65" s="304"/>
      <c r="AV65" s="111"/>
      <c r="AW65" s="111"/>
      <c r="AX65" s="111"/>
      <c r="AY65" s="111"/>
      <c r="AZ65" s="111"/>
      <c r="BA65" s="111"/>
      <c r="BB65" s="111"/>
      <c r="BC65" s="111"/>
    </row>
    <row r="66" spans="2:55" s="288" customFormat="1" ht="15" customHeight="1" x14ac:dyDescent="0.25">
      <c r="B66" s="303"/>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1"/>
      <c r="AC66" s="1041"/>
      <c r="AD66" s="1041"/>
      <c r="AE66" s="1041"/>
      <c r="AF66" s="1041"/>
      <c r="AG66" s="1041"/>
      <c r="AH66" s="1041"/>
      <c r="AI66" s="1041"/>
      <c r="AJ66" s="304"/>
      <c r="AV66" s="111"/>
      <c r="AW66" s="111"/>
      <c r="AX66" s="111"/>
      <c r="AY66" s="111"/>
      <c r="AZ66" s="111"/>
      <c r="BA66" s="111"/>
      <c r="BB66" s="111"/>
      <c r="BC66" s="111"/>
    </row>
    <row r="67" spans="2:55" s="288" customFormat="1" ht="5.0999999999999996" customHeight="1" x14ac:dyDescent="0.25">
      <c r="B67" s="303"/>
      <c r="C67" s="507"/>
      <c r="D67" s="278"/>
      <c r="E67" s="128"/>
      <c r="F67" s="128"/>
      <c r="G67" s="128"/>
      <c r="H67" s="128"/>
      <c r="I67" s="128"/>
      <c r="J67" s="507"/>
      <c r="K67" s="278"/>
      <c r="L67" s="128"/>
      <c r="M67" s="128"/>
      <c r="N67" s="128"/>
      <c r="O67" s="507"/>
      <c r="P67" s="127"/>
      <c r="Q67" s="257"/>
      <c r="R67" s="257"/>
      <c r="S67" s="128"/>
      <c r="T67" s="500"/>
      <c r="U67" s="500"/>
      <c r="V67" s="500"/>
      <c r="W67" s="500"/>
      <c r="X67" s="500"/>
      <c r="Y67" s="505"/>
      <c r="Z67" s="505"/>
      <c r="AA67" s="507"/>
      <c r="AB67" s="278"/>
      <c r="AC67" s="128"/>
      <c r="AD67" s="128"/>
      <c r="AE67" s="506"/>
      <c r="AF67" s="506"/>
      <c r="AG67" s="506"/>
      <c r="AH67" s="506"/>
      <c r="AI67" s="506"/>
      <c r="AJ67" s="304"/>
      <c r="AV67" s="111"/>
      <c r="AW67" s="111"/>
      <c r="AX67" s="111"/>
      <c r="AY67" s="111"/>
      <c r="AZ67" s="111"/>
      <c r="BA67" s="111"/>
      <c r="BB67" s="111"/>
      <c r="BC67" s="111"/>
    </row>
    <row r="68" spans="2:55" s="288" customFormat="1" ht="15" customHeight="1" x14ac:dyDescent="0.25">
      <c r="B68" s="303"/>
      <c r="C68" s="508" t="s">
        <v>2312</v>
      </c>
      <c r="D68" s="509"/>
      <c r="E68" s="509"/>
      <c r="F68" s="509"/>
      <c r="G68" s="509"/>
      <c r="H68" s="509"/>
      <c r="I68" s="509"/>
      <c r="J68" s="509"/>
      <c r="K68" s="509"/>
      <c r="L68" s="509"/>
      <c r="M68" s="509"/>
      <c r="N68" s="510"/>
      <c r="O68" s="511" t="s">
        <v>1902</v>
      </c>
      <c r="P68" s="240"/>
      <c r="Q68" s="240"/>
      <c r="R68" s="240"/>
      <c r="S68" s="240"/>
      <c r="T68" s="510"/>
      <c r="U68" s="511" t="s">
        <v>1156</v>
      </c>
      <c r="V68" s="240"/>
      <c r="W68" s="240"/>
      <c r="X68" s="240"/>
      <c r="Y68" s="510"/>
      <c r="Z68" s="230" t="s">
        <v>1903</v>
      </c>
      <c r="AA68" s="512"/>
      <c r="AB68" s="512"/>
      <c r="AC68" s="240"/>
      <c r="AD68" s="1051"/>
      <c r="AE68" s="1051"/>
      <c r="AF68" s="1051"/>
      <c r="AG68" s="1051"/>
      <c r="AH68" s="1051"/>
      <c r="AI68" s="1051"/>
      <c r="AJ68" s="304"/>
      <c r="AV68" s="111"/>
      <c r="AW68" s="111"/>
      <c r="AX68" s="111"/>
      <c r="AY68" s="111"/>
      <c r="AZ68" s="111"/>
      <c r="BA68" s="111"/>
      <c r="BB68" s="111"/>
      <c r="BC68" s="111"/>
    </row>
    <row r="69" spans="2:55" s="288" customFormat="1" ht="15" customHeight="1" x14ac:dyDescent="0.25">
      <c r="B69" s="303"/>
      <c r="N69" s="510"/>
      <c r="O69" s="511" t="s">
        <v>1900</v>
      </c>
      <c r="P69" s="240"/>
      <c r="Q69" s="240"/>
      <c r="Y69" s="509"/>
      <c r="Z69" s="509"/>
      <c r="AE69" s="513"/>
      <c r="AF69" s="513"/>
      <c r="AG69" s="513"/>
      <c r="AH69" s="513"/>
      <c r="AI69" s="513"/>
      <c r="AJ69" s="304"/>
      <c r="AV69" s="111"/>
      <c r="AW69" s="111"/>
      <c r="AX69" s="111"/>
      <c r="AY69" s="111"/>
      <c r="AZ69" s="111"/>
      <c r="BA69" s="111"/>
      <c r="BB69" s="111"/>
      <c r="BC69" s="111"/>
    </row>
    <row r="70" spans="2:55" s="240" customFormat="1" ht="5.0999999999999996" customHeight="1" x14ac:dyDescent="0.25">
      <c r="B70" s="263"/>
      <c r="C70" s="275"/>
      <c r="D70" s="275"/>
      <c r="E70" s="275"/>
      <c r="F70" s="275"/>
      <c r="G70" s="275"/>
      <c r="H70" s="275"/>
      <c r="I70" s="275"/>
      <c r="J70" s="276"/>
      <c r="K70" s="276"/>
      <c r="L70" s="276"/>
      <c r="M70" s="276"/>
      <c r="N70" s="276"/>
      <c r="O70" s="276"/>
      <c r="P70" s="276"/>
      <c r="Q70" s="276"/>
      <c r="R70" s="276"/>
      <c r="S70" s="276"/>
      <c r="T70" s="276"/>
      <c r="U70" s="276"/>
      <c r="V70" s="276"/>
      <c r="W70" s="276"/>
      <c r="X70" s="276"/>
      <c r="Y70" s="276"/>
      <c r="Z70" s="276"/>
      <c r="AA70" s="276"/>
      <c r="AB70" s="276"/>
      <c r="AC70" s="276"/>
      <c r="AD70" s="276"/>
      <c r="AE70" s="277"/>
      <c r="AF70" s="277"/>
      <c r="AG70" s="277"/>
      <c r="AH70" s="277"/>
      <c r="AI70" s="277"/>
      <c r="AJ70" s="264"/>
      <c r="AP70" s="248"/>
      <c r="AT70" s="248"/>
      <c r="AV70" s="23"/>
      <c r="AW70" s="23"/>
      <c r="AX70" s="23"/>
      <c r="AY70" s="23"/>
      <c r="AZ70" s="23"/>
      <c r="BA70" s="23"/>
      <c r="BB70" s="23"/>
      <c r="BC70" s="23"/>
    </row>
    <row r="71" spans="2:55" s="240" customFormat="1" ht="15" customHeight="1" x14ac:dyDescent="0.25">
      <c r="B71" s="263"/>
      <c r="C71" s="853" t="s">
        <v>2302</v>
      </c>
      <c r="D71" s="854"/>
      <c r="E71" s="854"/>
      <c r="F71" s="854"/>
      <c r="G71" s="854"/>
      <c r="H71" s="854"/>
      <c r="I71" s="854"/>
      <c r="J71" s="854"/>
      <c r="K71" s="854"/>
      <c r="L71" s="854"/>
      <c r="M71" s="854"/>
      <c r="N71" s="854"/>
      <c r="O71" s="854"/>
      <c r="P71" s="854"/>
      <c r="Q71" s="854"/>
      <c r="R71" s="854"/>
      <c r="S71" s="854"/>
      <c r="T71" s="854"/>
      <c r="U71" s="854"/>
      <c r="V71" s="854"/>
      <c r="W71" s="854"/>
      <c r="X71" s="854"/>
      <c r="Y71" s="854"/>
      <c r="Z71" s="854"/>
      <c r="AA71" s="854"/>
      <c r="AB71" s="854"/>
      <c r="AC71" s="854"/>
      <c r="AD71" s="854"/>
      <c r="AE71" s="854"/>
      <c r="AF71" s="854"/>
      <c r="AG71" s="854"/>
      <c r="AH71" s="854"/>
      <c r="AI71" s="855"/>
      <c r="AJ71" s="264"/>
      <c r="AP71" s="248"/>
      <c r="AT71" s="248"/>
      <c r="AV71" s="23"/>
      <c r="AW71" s="23"/>
      <c r="AX71" s="23"/>
      <c r="AY71" s="23"/>
      <c r="AZ71" s="23"/>
      <c r="BA71" s="23"/>
      <c r="BB71" s="23"/>
      <c r="BC71" s="23"/>
    </row>
    <row r="72" spans="2:55" s="240" customFormat="1" ht="15" customHeight="1" x14ac:dyDescent="0.25">
      <c r="B72" s="263"/>
      <c r="C72" s="127" t="s">
        <v>1203</v>
      </c>
      <c r="D72" s="280"/>
      <c r="E72" s="280"/>
      <c r="F72" s="280"/>
      <c r="G72" s="280"/>
      <c r="H72" s="280"/>
      <c r="I72" s="280"/>
      <c r="J72" s="280"/>
      <c r="K72" s="280"/>
      <c r="L72" s="280"/>
      <c r="M72" s="280"/>
      <c r="N72" s="280"/>
      <c r="O72" s="280"/>
      <c r="P72" s="280"/>
      <c r="Q72" s="280"/>
      <c r="R72" s="280"/>
      <c r="S72" s="280"/>
      <c r="T72" s="280"/>
      <c r="U72" s="280"/>
      <c r="W72" s="420"/>
      <c r="X72" s="247" t="s">
        <v>197</v>
      </c>
      <c r="Y72" s="247"/>
      <c r="Z72" s="420"/>
      <c r="AA72" s="247" t="s">
        <v>196</v>
      </c>
      <c r="AB72" s="280"/>
      <c r="AC72" s="280"/>
      <c r="AD72" s="280"/>
      <c r="AE72" s="280"/>
      <c r="AF72" s="280"/>
      <c r="AG72" s="280"/>
      <c r="AH72" s="280"/>
      <c r="AI72" s="219"/>
      <c r="AJ72" s="264"/>
      <c r="AP72" s="248"/>
      <c r="AT72" s="248"/>
      <c r="AV72" s="23"/>
      <c r="AW72" s="23"/>
      <c r="AX72" s="23"/>
      <c r="AY72" s="23"/>
      <c r="AZ72" s="23"/>
      <c r="BA72" s="23"/>
      <c r="BB72" s="23"/>
      <c r="BC72" s="23"/>
    </row>
    <row r="73" spans="2:55" s="240" customFormat="1" ht="15" customHeight="1" x14ac:dyDescent="0.25">
      <c r="B73" s="263"/>
      <c r="C73" s="127" t="s">
        <v>1204</v>
      </c>
      <c r="D73" s="127"/>
      <c r="E73" s="127"/>
      <c r="F73" s="127"/>
      <c r="G73" s="280"/>
      <c r="H73" s="280"/>
      <c r="I73" s="939"/>
      <c r="J73" s="939"/>
      <c r="K73" s="939"/>
      <c r="L73" s="939"/>
      <c r="M73" s="939"/>
      <c r="N73" s="939"/>
      <c r="O73" s="939"/>
      <c r="P73" s="939"/>
      <c r="Q73" s="939"/>
      <c r="R73" s="939"/>
      <c r="S73" s="939"/>
      <c r="T73" s="939"/>
      <c r="U73" s="939"/>
      <c r="V73" s="939"/>
      <c r="W73" s="939"/>
      <c r="X73" s="939"/>
      <c r="Y73" s="939"/>
      <c r="Z73" s="939"/>
      <c r="AA73" s="939"/>
      <c r="AB73" s="939"/>
      <c r="AC73" s="939"/>
      <c r="AD73" s="939"/>
      <c r="AE73" s="939"/>
      <c r="AF73" s="939"/>
      <c r="AG73" s="939"/>
      <c r="AH73" s="939"/>
      <c r="AI73" s="939"/>
      <c r="AJ73" s="264"/>
      <c r="AP73" s="248"/>
      <c r="AT73" s="248"/>
      <c r="AV73" s="23"/>
      <c r="AW73" s="23"/>
      <c r="AX73" s="23"/>
      <c r="AY73" s="23"/>
      <c r="AZ73" s="23"/>
      <c r="BA73" s="23"/>
      <c r="BB73" s="23"/>
      <c r="BC73" s="23"/>
    </row>
    <row r="74" spans="2:55" s="240" customFormat="1" ht="15" customHeight="1" x14ac:dyDescent="0.25">
      <c r="B74" s="263"/>
      <c r="C74" s="127" t="s">
        <v>1205</v>
      </c>
      <c r="D74" s="127"/>
      <c r="E74" s="127"/>
      <c r="F74" s="127"/>
      <c r="G74" s="127"/>
      <c r="H74" s="127"/>
      <c r="I74" s="127"/>
      <c r="J74" s="127"/>
      <c r="K74" s="127"/>
      <c r="L74" s="127"/>
      <c r="M74" s="127"/>
      <c r="N74" s="127"/>
      <c r="O74" s="127"/>
      <c r="P74" s="127"/>
      <c r="Q74" s="127"/>
      <c r="R74" s="127"/>
      <c r="S74" s="127"/>
      <c r="T74" s="127"/>
      <c r="U74" s="127"/>
      <c r="V74" s="127"/>
      <c r="W74" s="127"/>
      <c r="X74" s="905" t="s">
        <v>303</v>
      </c>
      <c r="Y74" s="905"/>
      <c r="Z74" s="905"/>
      <c r="AA74" s="905"/>
      <c r="AB74" s="905"/>
      <c r="AC74" s="905"/>
      <c r="AD74" s="905"/>
      <c r="AE74" s="905"/>
      <c r="AF74" s="905"/>
      <c r="AG74" s="905"/>
      <c r="AH74" s="905"/>
      <c r="AI74" s="905"/>
      <c r="AJ74" s="264"/>
      <c r="AP74" s="248"/>
      <c r="AT74" s="248"/>
      <c r="AV74" s="23"/>
      <c r="AW74" s="23"/>
      <c r="AX74" s="23"/>
      <c r="AY74" s="23"/>
      <c r="AZ74" s="23"/>
      <c r="BA74" s="23"/>
      <c r="BB74" s="23"/>
      <c r="BC74" s="23"/>
    </row>
    <row r="75" spans="2:55" s="240" customFormat="1" ht="15" customHeight="1" x14ac:dyDescent="0.25">
      <c r="B75" s="263"/>
      <c r="C75" s="906" t="s">
        <v>1206</v>
      </c>
      <c r="D75" s="906"/>
      <c r="E75" s="906"/>
      <c r="F75" s="906"/>
      <c r="G75" s="906"/>
      <c r="H75" s="906"/>
      <c r="I75" s="906"/>
      <c r="J75" s="906"/>
      <c r="K75" s="906"/>
      <c r="L75" s="906"/>
      <c r="M75" s="906"/>
      <c r="N75" s="906"/>
      <c r="O75" s="906"/>
      <c r="P75" s="906"/>
      <c r="Q75" s="906"/>
      <c r="R75" s="906"/>
      <c r="S75" s="906"/>
      <c r="T75" s="906"/>
      <c r="U75" s="906"/>
      <c r="V75" s="906"/>
      <c r="W75" s="127"/>
      <c r="X75" s="864" t="str">
        <f>IF(OR($X$74="",$X$74="Selecionar"),"",VLOOKUP(X74,U179:AP1031,9,FALSE))</f>
        <v/>
      </c>
      <c r="Y75" s="864"/>
      <c r="Z75" s="864"/>
      <c r="AA75" s="864"/>
      <c r="AB75" s="864"/>
      <c r="AC75" s="864"/>
      <c r="AD75" s="864"/>
      <c r="AE75" s="864"/>
      <c r="AF75" s="864"/>
      <c r="AG75" s="864"/>
      <c r="AH75" s="864"/>
      <c r="AI75" s="864"/>
      <c r="AJ75" s="264"/>
      <c r="AP75" s="248"/>
      <c r="AT75" s="248"/>
      <c r="AV75" s="23"/>
      <c r="AW75" s="23"/>
      <c r="AX75" s="23"/>
      <c r="AY75" s="23"/>
      <c r="AZ75" s="23"/>
      <c r="BA75" s="23"/>
      <c r="BB75" s="23"/>
      <c r="BC75" s="23"/>
    </row>
    <row r="76" spans="2:55" s="240" customFormat="1" ht="5.0999999999999996" customHeight="1" x14ac:dyDescent="0.25">
      <c r="B76" s="263"/>
      <c r="C76" s="251"/>
      <c r="D76" s="251"/>
      <c r="E76" s="251"/>
      <c r="F76" s="251"/>
      <c r="G76" s="251"/>
      <c r="H76" s="251"/>
      <c r="I76" s="251"/>
      <c r="J76" s="251"/>
      <c r="K76" s="251"/>
      <c r="L76" s="251"/>
      <c r="M76" s="251"/>
      <c r="N76" s="251"/>
      <c r="O76" s="251"/>
      <c r="P76" s="251"/>
      <c r="Q76" s="251"/>
      <c r="R76" s="251"/>
      <c r="S76" s="251"/>
      <c r="T76" s="251"/>
      <c r="U76" s="251"/>
      <c r="V76" s="251"/>
      <c r="W76" s="127"/>
      <c r="X76" s="254"/>
      <c r="Y76" s="254"/>
      <c r="Z76" s="254"/>
      <c r="AA76" s="254"/>
      <c r="AB76" s="254"/>
      <c r="AC76" s="254"/>
      <c r="AD76" s="254"/>
      <c r="AE76" s="254"/>
      <c r="AF76" s="254"/>
      <c r="AG76" s="254"/>
      <c r="AH76" s="254"/>
      <c r="AI76" s="254"/>
      <c r="AJ76" s="264"/>
      <c r="AP76" s="248"/>
      <c r="AT76" s="248"/>
      <c r="AV76" s="23"/>
      <c r="AW76" s="23"/>
      <c r="AX76" s="23"/>
      <c r="AY76" s="23"/>
      <c r="AZ76" s="23"/>
      <c r="BA76" s="23"/>
      <c r="BB76" s="23"/>
      <c r="BC76" s="23"/>
    </row>
    <row r="77" spans="2:55" s="240" customFormat="1" ht="15" customHeight="1" x14ac:dyDescent="0.25">
      <c r="B77" s="263"/>
      <c r="C77" s="393" t="s">
        <v>1950</v>
      </c>
      <c r="D77" s="587"/>
      <c r="E77" s="587"/>
      <c r="F77" s="587"/>
      <c r="G77" s="587"/>
      <c r="H77" s="587"/>
      <c r="I77" s="587"/>
      <c r="J77" s="604"/>
      <c r="K77" s="604"/>
      <c r="L77" s="604"/>
      <c r="M77" s="604"/>
      <c r="N77" s="604"/>
      <c r="O77" s="604"/>
      <c r="P77" s="604"/>
      <c r="Q77" s="604"/>
      <c r="R77" s="604"/>
      <c r="S77" s="605"/>
      <c r="T77" s="393" t="s">
        <v>1158</v>
      </c>
      <c r="U77" s="604"/>
      <c r="V77" s="604"/>
      <c r="W77" s="605"/>
      <c r="X77" s="393" t="s">
        <v>1159</v>
      </c>
      <c r="Y77" s="606"/>
      <c r="Z77" s="604"/>
      <c r="AA77" s="604"/>
      <c r="AB77" s="604"/>
      <c r="AC77" s="605"/>
      <c r="AD77" s="393" t="s">
        <v>1160</v>
      </c>
      <c r="AE77" s="604"/>
      <c r="AF77" s="590"/>
      <c r="AG77" s="590"/>
      <c r="AH77" s="590"/>
      <c r="AI77" s="590"/>
      <c r="AJ77" s="264"/>
      <c r="AP77" s="248"/>
      <c r="AT77" s="248"/>
      <c r="AV77" s="23"/>
      <c r="AW77" s="23"/>
      <c r="AX77" s="23"/>
      <c r="AY77" s="23"/>
      <c r="AZ77" s="23"/>
      <c r="BA77" s="23"/>
      <c r="BB77" s="23"/>
      <c r="BC77" s="23"/>
    </row>
    <row r="78" spans="2:55" s="240" customFormat="1" ht="5.0999999999999996" customHeight="1" x14ac:dyDescent="0.25">
      <c r="B78" s="263"/>
      <c r="C78" s="623"/>
      <c r="D78" s="623"/>
      <c r="E78" s="623"/>
      <c r="F78" s="623"/>
      <c r="G78" s="623"/>
      <c r="H78" s="623"/>
      <c r="I78" s="623"/>
      <c r="J78" s="623"/>
      <c r="K78" s="623"/>
      <c r="L78" s="623"/>
      <c r="M78" s="623"/>
      <c r="N78" s="623"/>
      <c r="O78" s="623"/>
      <c r="P78" s="623"/>
      <c r="Q78" s="623"/>
      <c r="R78" s="623"/>
      <c r="S78" s="623"/>
      <c r="T78" s="623"/>
      <c r="U78" s="623"/>
      <c r="V78" s="623"/>
      <c r="W78" s="393"/>
      <c r="X78" s="604"/>
      <c r="Y78" s="604"/>
      <c r="Z78" s="604"/>
      <c r="AA78" s="604"/>
      <c r="AB78" s="604"/>
      <c r="AC78" s="604"/>
      <c r="AD78" s="604"/>
      <c r="AE78" s="604"/>
      <c r="AF78" s="604"/>
      <c r="AG78" s="604"/>
      <c r="AH78" s="604"/>
      <c r="AI78" s="604"/>
      <c r="AJ78" s="264"/>
      <c r="AP78" s="248"/>
      <c r="AT78" s="248"/>
      <c r="AV78" s="23"/>
      <c r="AW78" s="23"/>
      <c r="AX78" s="23"/>
      <c r="AY78" s="23"/>
      <c r="AZ78" s="23"/>
      <c r="BA78" s="23"/>
      <c r="BB78" s="23"/>
      <c r="BC78" s="23"/>
    </row>
    <row r="79" spans="2:55" s="240" customFormat="1" ht="15" customHeight="1" x14ac:dyDescent="0.25">
      <c r="B79" s="263"/>
      <c r="C79" s="603" t="s">
        <v>1747</v>
      </c>
      <c r="D79" s="587"/>
      <c r="E79" s="587"/>
      <c r="F79" s="587"/>
      <c r="G79" s="587"/>
      <c r="H79" s="587"/>
      <c r="I79" s="587"/>
      <c r="J79" s="604"/>
      <c r="K79" s="604"/>
      <c r="L79" s="604"/>
      <c r="M79" s="604"/>
      <c r="N79" s="604"/>
      <c r="O79" s="604"/>
      <c r="P79" s="604"/>
      <c r="Q79" s="605"/>
      <c r="R79" s="587" t="s">
        <v>1162</v>
      </c>
      <c r="S79" s="606"/>
      <c r="T79" s="606"/>
      <c r="U79" s="605"/>
      <c r="V79" s="587" t="s">
        <v>2413</v>
      </c>
      <c r="W79" s="606"/>
      <c r="X79" s="604"/>
      <c r="Y79" s="606"/>
      <c r="Z79" s="606"/>
      <c r="AA79" s="606"/>
      <c r="AB79" s="606"/>
      <c r="AC79" s="606"/>
      <c r="AD79" s="605"/>
      <c r="AE79" s="587" t="s">
        <v>1161</v>
      </c>
      <c r="AF79" s="590"/>
      <c r="AG79" s="590"/>
      <c r="AH79" s="590"/>
      <c r="AI79" s="590"/>
      <c r="AJ79" s="264"/>
      <c r="AP79" s="248"/>
      <c r="AT79" s="248"/>
      <c r="AV79" s="23"/>
      <c r="AW79" s="23"/>
      <c r="AX79" s="23"/>
      <c r="AY79" s="23"/>
      <c r="AZ79" s="23"/>
      <c r="BA79" s="23"/>
      <c r="BB79" s="23"/>
      <c r="BC79" s="23"/>
    </row>
    <row r="80" spans="2:55" s="240" customFormat="1" ht="5.0999999999999996" customHeight="1" x14ac:dyDescent="0.25">
      <c r="B80" s="263"/>
      <c r="C80" s="587"/>
      <c r="D80" s="587"/>
      <c r="E80" s="587"/>
      <c r="F80" s="587"/>
      <c r="G80" s="587"/>
      <c r="H80" s="587"/>
      <c r="I80" s="587"/>
      <c r="J80" s="604"/>
      <c r="K80" s="604"/>
      <c r="L80" s="604"/>
      <c r="M80" s="604"/>
      <c r="N80" s="604"/>
      <c r="O80" s="604"/>
      <c r="P80" s="604"/>
      <c r="Q80" s="604"/>
      <c r="R80" s="604"/>
      <c r="S80" s="604"/>
      <c r="T80" s="604"/>
      <c r="U80" s="604"/>
      <c r="V80" s="604"/>
      <c r="W80" s="604"/>
      <c r="X80" s="604"/>
      <c r="Y80" s="604"/>
      <c r="Z80" s="604"/>
      <c r="AA80" s="604"/>
      <c r="AB80" s="604"/>
      <c r="AC80" s="604"/>
      <c r="AD80" s="604"/>
      <c r="AE80" s="590"/>
      <c r="AF80" s="590"/>
      <c r="AG80" s="590"/>
      <c r="AH80" s="590"/>
      <c r="AI80" s="590"/>
      <c r="AJ80" s="264"/>
      <c r="AP80" s="248"/>
      <c r="AT80" s="248"/>
      <c r="AV80" s="23"/>
      <c r="AW80" s="23"/>
      <c r="AX80" s="23"/>
      <c r="AY80" s="23"/>
      <c r="AZ80" s="23"/>
      <c r="BA80" s="23"/>
      <c r="BB80" s="23"/>
      <c r="BC80" s="23"/>
    </row>
    <row r="81" spans="2:55" s="240" customFormat="1" ht="15" customHeight="1" x14ac:dyDescent="0.25">
      <c r="B81" s="263"/>
      <c r="C81" s="587"/>
      <c r="D81" s="587"/>
      <c r="E81" s="587"/>
      <c r="F81" s="606"/>
      <c r="G81" s="605"/>
      <c r="H81" s="587" t="s">
        <v>2398</v>
      </c>
      <c r="I81" s="604"/>
      <c r="J81" s="606"/>
      <c r="K81" s="606"/>
      <c r="L81" s="606"/>
      <c r="M81" s="606"/>
      <c r="N81" s="606"/>
      <c r="O81" s="606"/>
      <c r="P81" s="604"/>
      <c r="Q81" s="604"/>
      <c r="R81" s="606"/>
      <c r="S81" s="606"/>
      <c r="T81" s="606"/>
      <c r="U81" s="606"/>
      <c r="V81" s="606"/>
      <c r="W81" s="606"/>
      <c r="X81" s="606"/>
      <c r="Y81" s="606"/>
      <c r="Z81" s="606"/>
      <c r="AA81" s="606"/>
      <c r="AB81" s="606"/>
      <c r="AC81" s="604"/>
      <c r="AD81" s="604"/>
      <c r="AE81" s="604"/>
      <c r="AF81" s="590"/>
      <c r="AG81" s="590"/>
      <c r="AH81" s="590"/>
      <c r="AI81" s="590"/>
      <c r="AJ81" s="264"/>
      <c r="AP81" s="248"/>
      <c r="AT81" s="248"/>
      <c r="AV81" s="23"/>
      <c r="AW81" s="23"/>
      <c r="AX81" s="23"/>
      <c r="AY81" s="23"/>
      <c r="AZ81" s="23"/>
      <c r="BA81" s="23"/>
      <c r="BB81" s="23"/>
      <c r="BC81" s="23"/>
    </row>
    <row r="82" spans="2:55" s="240" customFormat="1" ht="15" customHeight="1" x14ac:dyDescent="0.25">
      <c r="B82" s="263"/>
      <c r="C82" s="587"/>
      <c r="D82" s="587"/>
      <c r="E82" s="587"/>
      <c r="F82" s="587"/>
      <c r="G82" s="587"/>
      <c r="H82" s="587"/>
      <c r="I82" s="895" t="str">
        <f>IF(Q79="x",auxiliar!$O$4,IF(U79="x",auxiliar!$O$4,IF(AD79="x",auxiliar!$O$5,IF(G81="x",auxiliar!$O$6,auxiliar!$O$7))))</f>
        <v>Preencher item 5.3</v>
      </c>
      <c r="J82" s="895"/>
      <c r="K82" s="895"/>
      <c r="L82" s="895"/>
      <c r="M82" s="895"/>
      <c r="N82" s="895"/>
      <c r="O82" s="895"/>
      <c r="P82" s="895"/>
      <c r="Q82" s="895"/>
      <c r="R82" s="895"/>
      <c r="S82" s="607"/>
      <c r="T82" s="607"/>
      <c r="U82" s="607"/>
      <c r="V82" s="607"/>
      <c r="W82" s="607"/>
      <c r="X82" s="607"/>
      <c r="Y82" s="607"/>
      <c r="Z82" s="606"/>
      <c r="AA82" s="606"/>
      <c r="AB82" s="604" t="str">
        <f>IF(AE58="x",AF58,IF(AA58="x",AB58,""))</f>
        <v/>
      </c>
      <c r="AC82" s="604"/>
      <c r="AD82" s="604"/>
      <c r="AE82" s="590"/>
      <c r="AF82" s="590"/>
      <c r="AG82" s="590"/>
      <c r="AH82" s="590"/>
      <c r="AI82" s="590"/>
      <c r="AJ82" s="264"/>
      <c r="AP82" s="248"/>
      <c r="AT82" s="248"/>
      <c r="AV82" s="23"/>
      <c r="AW82" s="23"/>
      <c r="AX82" s="23"/>
      <c r="AY82" s="23"/>
      <c r="AZ82" s="23"/>
      <c r="BA82" s="23"/>
      <c r="BB82" s="23"/>
      <c r="BC82" s="23"/>
    </row>
    <row r="83" spans="2:55" s="240" customFormat="1" ht="15" customHeight="1" x14ac:dyDescent="0.25">
      <c r="B83" s="263"/>
      <c r="C83" s="603" t="s">
        <v>2411</v>
      </c>
      <c r="D83" s="587"/>
      <c r="E83" s="587"/>
      <c r="F83" s="587"/>
      <c r="G83" s="587"/>
      <c r="H83" s="587"/>
      <c r="I83" s="587"/>
      <c r="J83" s="604"/>
      <c r="K83" s="604"/>
      <c r="L83" s="604"/>
      <c r="M83" s="604"/>
      <c r="N83" s="604"/>
      <c r="O83" s="604"/>
      <c r="P83" s="608"/>
      <c r="Q83" s="608"/>
      <c r="R83" s="608"/>
      <c r="S83" s="608"/>
      <c r="T83" s="608"/>
      <c r="U83" s="608"/>
      <c r="V83" s="608"/>
      <c r="W83" s="608"/>
      <c r="X83" s="608"/>
      <c r="Y83" s="608"/>
      <c r="Z83" s="606"/>
      <c r="AA83" s="606"/>
      <c r="AB83" s="604"/>
      <c r="AC83" s="604"/>
      <c r="AD83" s="604"/>
      <c r="AE83" s="590"/>
      <c r="AF83" s="590"/>
      <c r="AG83" s="590"/>
      <c r="AH83" s="590"/>
      <c r="AI83" s="590"/>
      <c r="AJ83" s="264"/>
      <c r="AP83" s="248"/>
      <c r="AT83" s="248"/>
      <c r="AV83" s="23"/>
      <c r="AW83" s="23"/>
      <c r="AX83" s="23"/>
      <c r="AY83" s="23"/>
      <c r="AZ83" s="23"/>
      <c r="BA83" s="23"/>
      <c r="BB83" s="23"/>
      <c r="BC83" s="23"/>
    </row>
    <row r="84" spans="2:55" s="240" customFormat="1" ht="15" customHeight="1" x14ac:dyDescent="0.25">
      <c r="B84" s="263"/>
      <c r="C84" s="587"/>
      <c r="D84" s="587"/>
      <c r="E84" s="606"/>
      <c r="F84" s="606"/>
      <c r="G84" s="605"/>
      <c r="H84" s="587" t="s">
        <v>1162</v>
      </c>
      <c r="I84" s="587"/>
      <c r="J84" s="606"/>
      <c r="K84" s="605"/>
      <c r="L84" s="609" t="s">
        <v>1161</v>
      </c>
      <c r="M84" s="606"/>
      <c r="N84" s="590"/>
      <c r="O84" s="607" t="str">
        <f>IF(G84="x",auxiliar!$O$8,IF(K84="x",auxiliar!$O$9,""))</f>
        <v/>
      </c>
      <c r="P84" s="607"/>
      <c r="Q84" s="607"/>
      <c r="R84" s="607"/>
      <c r="S84" s="607"/>
      <c r="T84" s="607"/>
      <c r="U84" s="607"/>
      <c r="V84" s="607"/>
      <c r="W84" s="607"/>
      <c r="X84" s="607"/>
      <c r="Y84" s="607"/>
      <c r="Z84" s="606"/>
      <c r="AA84" s="604"/>
      <c r="AB84" s="604"/>
      <c r="AC84" s="604"/>
      <c r="AD84" s="590"/>
      <c r="AE84" s="590"/>
      <c r="AF84" s="590"/>
      <c r="AG84" s="590"/>
      <c r="AH84" s="590"/>
      <c r="AI84" s="606"/>
      <c r="AJ84" s="264"/>
      <c r="AP84" s="248"/>
      <c r="AT84" s="248"/>
      <c r="AV84" s="23"/>
      <c r="AW84" s="23"/>
      <c r="AX84" s="23"/>
      <c r="AY84" s="23"/>
      <c r="AZ84" s="23"/>
      <c r="BA84" s="23"/>
      <c r="BB84" s="23"/>
      <c r="BC84" s="23"/>
    </row>
    <row r="85" spans="2:55" s="240" customFormat="1" ht="5.0999999999999996" customHeight="1" x14ac:dyDescent="0.25">
      <c r="B85" s="263"/>
      <c r="C85" s="587"/>
      <c r="D85" s="587"/>
      <c r="E85" s="587"/>
      <c r="F85" s="587"/>
      <c r="G85" s="587"/>
      <c r="H85" s="587"/>
      <c r="I85" s="587"/>
      <c r="J85" s="604"/>
      <c r="K85" s="604"/>
      <c r="L85" s="604"/>
      <c r="M85" s="604"/>
      <c r="N85" s="604"/>
      <c r="O85" s="604"/>
      <c r="P85" s="604"/>
      <c r="Q85" s="604"/>
      <c r="R85" s="604"/>
      <c r="S85" s="604"/>
      <c r="T85" s="604"/>
      <c r="U85" s="604"/>
      <c r="V85" s="604"/>
      <c r="W85" s="604"/>
      <c r="X85" s="604"/>
      <c r="Y85" s="604"/>
      <c r="Z85" s="604"/>
      <c r="AA85" s="604"/>
      <c r="AB85" s="604"/>
      <c r="AC85" s="604"/>
      <c r="AD85" s="604"/>
      <c r="AE85" s="590"/>
      <c r="AF85" s="590"/>
      <c r="AG85" s="590"/>
      <c r="AH85" s="590"/>
      <c r="AI85" s="590"/>
      <c r="AJ85" s="264"/>
      <c r="AP85" s="248"/>
      <c r="AT85" s="248"/>
      <c r="AV85" s="23"/>
      <c r="AW85" s="23"/>
      <c r="AX85" s="23"/>
      <c r="AY85" s="23"/>
      <c r="AZ85" s="23"/>
      <c r="BA85" s="23"/>
      <c r="BB85" s="23"/>
      <c r="BC85" s="23"/>
    </row>
    <row r="86" spans="2:55" s="240" customFormat="1" ht="15" customHeight="1" x14ac:dyDescent="0.25">
      <c r="B86" s="263"/>
      <c r="C86" s="603" t="s">
        <v>2410</v>
      </c>
      <c r="D86" s="587"/>
      <c r="E86" s="587"/>
      <c r="F86" s="587"/>
      <c r="G86" s="587"/>
      <c r="H86" s="587"/>
      <c r="I86" s="587"/>
      <c r="J86" s="604"/>
      <c r="K86" s="604"/>
      <c r="L86" s="604"/>
      <c r="M86" s="604"/>
      <c r="N86" s="604"/>
      <c r="O86" s="604"/>
      <c r="P86" s="604"/>
      <c r="Q86" s="604"/>
      <c r="R86" s="604"/>
      <c r="S86" s="604"/>
      <c r="T86" s="604"/>
      <c r="U86" s="604"/>
      <c r="V86" s="604"/>
      <c r="W86" s="604"/>
      <c r="X86" s="604"/>
      <c r="Y86" s="604"/>
      <c r="Z86" s="604"/>
      <c r="AA86" s="604"/>
      <c r="AB86" s="604"/>
      <c r="AC86" s="604"/>
      <c r="AD86" s="604"/>
      <c r="AE86" s="590"/>
      <c r="AF86" s="590"/>
      <c r="AG86" s="590"/>
      <c r="AH86" s="590"/>
      <c r="AI86" s="590"/>
      <c r="AJ86" s="264"/>
      <c r="AP86" s="248"/>
      <c r="AT86" s="248"/>
      <c r="AV86" s="23"/>
      <c r="AW86" s="23"/>
      <c r="AX86" s="23"/>
      <c r="AY86" s="23"/>
      <c r="AZ86" s="23"/>
      <c r="BA86" s="23"/>
      <c r="BB86" s="23"/>
      <c r="BC86" s="23"/>
    </row>
    <row r="87" spans="2:55" s="240" customFormat="1" ht="15" customHeight="1" x14ac:dyDescent="0.25">
      <c r="B87" s="263"/>
      <c r="C87" s="587"/>
      <c r="D87" s="605"/>
      <c r="E87" s="896" t="s">
        <v>2400</v>
      </c>
      <c r="F87" s="897"/>
      <c r="G87" s="897"/>
      <c r="H87" s="897"/>
      <c r="I87" s="897"/>
      <c r="J87" s="897"/>
      <c r="K87" s="897"/>
      <c r="L87" s="897"/>
      <c r="M87" s="897"/>
      <c r="N87" s="604"/>
      <c r="O87" s="605"/>
      <c r="P87" s="908" t="s">
        <v>2401</v>
      </c>
      <c r="Q87" s="909"/>
      <c r="R87" s="909"/>
      <c r="S87" s="909"/>
      <c r="T87" s="909"/>
      <c r="U87" s="909"/>
      <c r="V87" s="604"/>
      <c r="W87" s="605"/>
      <c r="X87" s="908" t="s">
        <v>2402</v>
      </c>
      <c r="Y87" s="909"/>
      <c r="Z87" s="909"/>
      <c r="AA87" s="909"/>
      <c r="AB87" s="909"/>
      <c r="AC87" s="909"/>
      <c r="AD87" s="909"/>
      <c r="AE87" s="909"/>
      <c r="AF87" s="590"/>
      <c r="AG87" s="590"/>
      <c r="AH87" s="590"/>
      <c r="AI87" s="590"/>
      <c r="AJ87" s="264"/>
      <c r="AP87" s="248"/>
      <c r="AT87" s="248"/>
      <c r="AV87" s="23"/>
      <c r="AW87" s="23"/>
      <c r="AX87" s="23"/>
      <c r="AY87" s="23"/>
      <c r="AZ87" s="23"/>
      <c r="BA87" s="23"/>
      <c r="BB87" s="23"/>
      <c r="BC87" s="23"/>
    </row>
    <row r="88" spans="2:55" s="240" customFormat="1" ht="5.0999999999999996" customHeight="1" x14ac:dyDescent="0.25">
      <c r="B88" s="263"/>
      <c r="C88" s="587"/>
      <c r="D88" s="610"/>
      <c r="E88" s="604"/>
      <c r="F88" s="604"/>
      <c r="G88" s="604"/>
      <c r="H88" s="604"/>
      <c r="I88" s="604"/>
      <c r="J88" s="604"/>
      <c r="K88" s="604"/>
      <c r="L88" s="604"/>
      <c r="M88" s="604"/>
      <c r="N88" s="604"/>
      <c r="O88" s="610"/>
      <c r="P88" s="611"/>
      <c r="Q88" s="611"/>
      <c r="R88" s="611"/>
      <c r="S88" s="611"/>
      <c r="T88" s="611"/>
      <c r="U88" s="611"/>
      <c r="V88" s="604"/>
      <c r="W88" s="610"/>
      <c r="X88" s="611"/>
      <c r="Y88" s="611"/>
      <c r="Z88" s="611"/>
      <c r="AA88" s="611"/>
      <c r="AB88" s="611"/>
      <c r="AC88" s="611"/>
      <c r="AD88" s="611"/>
      <c r="AE88" s="611"/>
      <c r="AF88" s="590"/>
      <c r="AG88" s="590"/>
      <c r="AH88" s="590"/>
      <c r="AI88" s="590"/>
      <c r="AJ88" s="264"/>
      <c r="AP88" s="248"/>
      <c r="AT88" s="248"/>
      <c r="AV88" s="23"/>
      <c r="AW88" s="23"/>
      <c r="AX88" s="23"/>
      <c r="AY88" s="23"/>
      <c r="AZ88" s="23"/>
      <c r="BA88" s="23"/>
      <c r="BB88" s="23"/>
      <c r="BC88" s="23"/>
    </row>
    <row r="89" spans="2:55" s="240" customFormat="1" ht="15" customHeight="1" x14ac:dyDescent="0.25">
      <c r="B89" s="263"/>
      <c r="C89" s="587"/>
      <c r="D89" s="605"/>
      <c r="E89" s="896" t="s">
        <v>2403</v>
      </c>
      <c r="F89" s="897"/>
      <c r="G89" s="897"/>
      <c r="H89" s="897"/>
      <c r="I89" s="897"/>
      <c r="J89" s="897"/>
      <c r="K89" s="897"/>
      <c r="L89" s="897"/>
      <c r="M89" s="897"/>
      <c r="N89" s="897"/>
      <c r="O89" s="897"/>
      <c r="P89" s="897"/>
      <c r="Q89" s="897"/>
      <c r="R89" s="897"/>
      <c r="S89" s="611"/>
      <c r="T89" s="605"/>
      <c r="U89" s="908" t="s">
        <v>2404</v>
      </c>
      <c r="V89" s="909"/>
      <c r="W89" s="909"/>
      <c r="X89" s="909"/>
      <c r="Y89" s="909"/>
      <c r="Z89" s="909"/>
      <c r="AA89" s="909"/>
      <c r="AB89" s="909"/>
      <c r="AC89" s="611"/>
      <c r="AD89" s="605"/>
      <c r="AE89" s="908" t="s">
        <v>2405</v>
      </c>
      <c r="AF89" s="909"/>
      <c r="AG89" s="909"/>
      <c r="AH89" s="909"/>
      <c r="AI89" s="590"/>
      <c r="AJ89" s="264"/>
      <c r="AP89" s="248"/>
      <c r="AT89" s="248"/>
      <c r="AV89" s="23"/>
      <c r="AW89" s="23"/>
      <c r="AX89" s="23"/>
      <c r="AY89" s="23"/>
      <c r="AZ89" s="23"/>
      <c r="BA89" s="23"/>
      <c r="BB89" s="23"/>
      <c r="BC89" s="23"/>
    </row>
    <row r="90" spans="2:55" s="240" customFormat="1" ht="5.0999999999999996" customHeight="1" x14ac:dyDescent="0.25">
      <c r="B90" s="263"/>
      <c r="C90" s="587"/>
      <c r="D90" s="610"/>
      <c r="E90" s="604"/>
      <c r="F90" s="604"/>
      <c r="G90" s="604"/>
      <c r="H90" s="604"/>
      <c r="I90" s="604"/>
      <c r="J90" s="604"/>
      <c r="K90" s="604"/>
      <c r="L90" s="604"/>
      <c r="M90" s="604"/>
      <c r="N90" s="604"/>
      <c r="O90" s="604"/>
      <c r="P90" s="604"/>
      <c r="Q90" s="604"/>
      <c r="R90" s="604"/>
      <c r="S90" s="611"/>
      <c r="T90" s="610"/>
      <c r="U90" s="611"/>
      <c r="V90" s="611"/>
      <c r="W90" s="611"/>
      <c r="X90" s="611"/>
      <c r="Y90" s="611"/>
      <c r="Z90" s="611"/>
      <c r="AA90" s="611"/>
      <c r="AB90" s="611"/>
      <c r="AC90" s="611"/>
      <c r="AD90" s="610"/>
      <c r="AE90" s="611"/>
      <c r="AF90" s="611"/>
      <c r="AG90" s="611"/>
      <c r="AH90" s="611"/>
      <c r="AI90" s="590"/>
      <c r="AJ90" s="264"/>
      <c r="AP90" s="248"/>
      <c r="AT90" s="248"/>
      <c r="AV90" s="23"/>
      <c r="AW90" s="23"/>
      <c r="AX90" s="23"/>
      <c r="AY90" s="23"/>
      <c r="AZ90" s="23"/>
      <c r="BA90" s="23"/>
      <c r="BB90" s="23"/>
      <c r="BC90" s="23"/>
    </row>
    <row r="91" spans="2:55" s="240" customFormat="1" ht="15" customHeight="1" x14ac:dyDescent="0.25">
      <c r="B91" s="263"/>
      <c r="C91" s="587"/>
      <c r="D91" s="605"/>
      <c r="E91" s="612" t="s">
        <v>2409</v>
      </c>
      <c r="F91" s="393"/>
      <c r="G91" s="393"/>
      <c r="H91" s="393"/>
      <c r="I91" s="393"/>
      <c r="J91" s="393"/>
      <c r="K91" s="393"/>
      <c r="L91" s="393"/>
      <c r="M91" s="393"/>
      <c r="N91" s="604"/>
      <c r="O91" s="604"/>
      <c r="P91" s="604"/>
      <c r="Q91" s="604"/>
      <c r="R91" s="604"/>
      <c r="S91" s="611"/>
      <c r="T91" s="610"/>
      <c r="U91" s="611"/>
      <c r="V91" s="611"/>
      <c r="W91" s="611"/>
      <c r="X91" s="611"/>
      <c r="Y91" s="605"/>
      <c r="Z91" s="613" t="s">
        <v>2406</v>
      </c>
      <c r="AA91" s="609"/>
      <c r="AB91" s="609"/>
      <c r="AC91" s="609"/>
      <c r="AD91" s="609"/>
      <c r="AE91" s="609"/>
      <c r="AF91" s="611"/>
      <c r="AG91" s="611"/>
      <c r="AH91" s="611"/>
      <c r="AI91" s="590"/>
      <c r="AJ91" s="264"/>
      <c r="AP91" s="248"/>
      <c r="AT91" s="248"/>
      <c r="AV91" s="23"/>
      <c r="AW91" s="23"/>
      <c r="AX91" s="23"/>
      <c r="AY91" s="23"/>
      <c r="AZ91" s="23"/>
      <c r="BA91" s="23"/>
      <c r="BB91" s="23"/>
      <c r="BC91" s="23"/>
    </row>
    <row r="92" spans="2:55" s="240" customFormat="1" ht="5.0999999999999996" customHeight="1" x14ac:dyDescent="0.25">
      <c r="B92" s="263"/>
      <c r="C92" s="587"/>
      <c r="D92" s="610"/>
      <c r="E92" s="604"/>
      <c r="F92" s="604"/>
      <c r="G92" s="604"/>
      <c r="H92" s="604"/>
      <c r="I92" s="604"/>
      <c r="J92" s="604"/>
      <c r="K92" s="604"/>
      <c r="L92" s="604"/>
      <c r="M92" s="604"/>
      <c r="N92" s="604"/>
      <c r="O92" s="604"/>
      <c r="P92" s="604"/>
      <c r="Q92" s="604"/>
      <c r="R92" s="604"/>
      <c r="S92" s="611"/>
      <c r="T92" s="610"/>
      <c r="U92" s="611"/>
      <c r="V92" s="611"/>
      <c r="W92" s="611"/>
      <c r="X92" s="611"/>
      <c r="Y92" s="611"/>
      <c r="Z92" s="611"/>
      <c r="AA92" s="611"/>
      <c r="AB92" s="611"/>
      <c r="AC92" s="611"/>
      <c r="AD92" s="610"/>
      <c r="AE92" s="611"/>
      <c r="AF92" s="611"/>
      <c r="AG92" s="611"/>
      <c r="AH92" s="611"/>
      <c r="AI92" s="590"/>
      <c r="AJ92" s="264"/>
      <c r="AP92" s="248"/>
      <c r="AT92" s="248"/>
      <c r="AV92" s="23"/>
      <c r="AW92" s="23"/>
      <c r="AX92" s="23"/>
      <c r="AY92" s="23"/>
      <c r="AZ92" s="23"/>
      <c r="BA92" s="23"/>
      <c r="BB92" s="23"/>
      <c r="BC92" s="23"/>
    </row>
    <row r="93" spans="2:55" s="240" customFormat="1" ht="15" customHeight="1" x14ac:dyDescent="0.25">
      <c r="B93" s="263"/>
      <c r="C93" s="587"/>
      <c r="D93" s="605"/>
      <c r="E93" s="908" t="s">
        <v>2407</v>
      </c>
      <c r="F93" s="909"/>
      <c r="G93" s="909"/>
      <c r="H93" s="909"/>
      <c r="I93" s="909"/>
      <c r="J93" s="909"/>
      <c r="K93" s="909"/>
      <c r="L93" s="909"/>
      <c r="M93" s="909"/>
      <c r="N93" s="609"/>
      <c r="O93" s="605"/>
      <c r="P93" s="908" t="s">
        <v>2408</v>
      </c>
      <c r="Q93" s="909"/>
      <c r="R93" s="909"/>
      <c r="S93" s="909"/>
      <c r="T93" s="909"/>
      <c r="U93" s="909"/>
      <c r="V93" s="909"/>
      <c r="W93" s="606"/>
      <c r="X93" s="606"/>
      <c r="Y93" s="606"/>
      <c r="Z93" s="606"/>
      <c r="AA93" s="606"/>
      <c r="AB93" s="606"/>
      <c r="AC93" s="606"/>
      <c r="AD93" s="606"/>
      <c r="AE93" s="590"/>
      <c r="AF93" s="590"/>
      <c r="AG93" s="590"/>
      <c r="AH93" s="590"/>
      <c r="AI93" s="590"/>
      <c r="AJ93" s="264"/>
      <c r="AP93" s="248"/>
      <c r="AT93" s="248"/>
      <c r="AV93" s="23"/>
      <c r="AW93" s="23"/>
      <c r="AX93" s="23"/>
      <c r="AY93" s="23"/>
      <c r="AZ93" s="23"/>
      <c r="BA93" s="23"/>
      <c r="BB93" s="23"/>
      <c r="BC93" s="23"/>
    </row>
    <row r="94" spans="2:55" s="240" customFormat="1" ht="5.0999999999999996" customHeight="1" x14ac:dyDescent="0.25">
      <c r="B94" s="263"/>
      <c r="C94" s="587"/>
      <c r="D94" s="587"/>
      <c r="E94" s="587"/>
      <c r="F94" s="587"/>
      <c r="G94" s="587"/>
      <c r="H94" s="587"/>
      <c r="I94" s="587"/>
      <c r="J94" s="604"/>
      <c r="K94" s="604"/>
      <c r="L94" s="604"/>
      <c r="M94" s="604"/>
      <c r="N94" s="604"/>
      <c r="O94" s="604"/>
      <c r="P94" s="604"/>
      <c r="Q94" s="604"/>
      <c r="R94" s="604"/>
      <c r="S94" s="604"/>
      <c r="T94" s="604"/>
      <c r="U94" s="604"/>
      <c r="V94" s="604"/>
      <c r="W94" s="604"/>
      <c r="X94" s="604"/>
      <c r="Y94" s="604"/>
      <c r="Z94" s="604"/>
      <c r="AA94" s="604"/>
      <c r="AB94" s="604"/>
      <c r="AC94" s="604"/>
      <c r="AD94" s="604"/>
      <c r="AE94" s="590"/>
      <c r="AF94" s="590"/>
      <c r="AG94" s="590"/>
      <c r="AH94" s="590"/>
      <c r="AI94" s="590"/>
      <c r="AJ94" s="264"/>
      <c r="AP94" s="248"/>
      <c r="AT94" s="248"/>
      <c r="AV94" s="23"/>
      <c r="AW94" s="23"/>
      <c r="AX94" s="23"/>
      <c r="AY94" s="23"/>
      <c r="AZ94" s="23"/>
      <c r="BA94" s="23"/>
      <c r="BB94" s="23"/>
      <c r="BC94" s="23"/>
    </row>
    <row r="95" spans="2:55" s="240" customFormat="1" ht="15" customHeight="1" x14ac:dyDescent="0.25">
      <c r="B95" s="263"/>
      <c r="C95" s="603" t="s">
        <v>1748</v>
      </c>
      <c r="D95" s="587"/>
      <c r="E95" s="587"/>
      <c r="F95" s="587"/>
      <c r="G95" s="587"/>
      <c r="H95" s="587"/>
      <c r="I95" s="587"/>
      <c r="J95" s="604"/>
      <c r="K95" s="606"/>
      <c r="L95" s="605"/>
      <c r="M95" s="589" t="s">
        <v>196</v>
      </c>
      <c r="N95" s="606"/>
      <c r="O95" s="605"/>
      <c r="P95" s="589" t="s">
        <v>2266</v>
      </c>
      <c r="Q95" s="606"/>
      <c r="R95" s="606"/>
      <c r="S95" s="606"/>
      <c r="T95" s="606"/>
      <c r="U95" s="606"/>
      <c r="V95" s="606"/>
      <c r="W95" s="606"/>
      <c r="X95" s="606"/>
      <c r="Y95" s="606"/>
      <c r="Z95" s="606"/>
      <c r="AA95" s="606"/>
      <c r="AB95" s="624"/>
      <c r="AC95" s="624"/>
      <c r="AD95" s="624"/>
      <c r="AE95" s="624"/>
      <c r="AF95" s="624"/>
      <c r="AG95" s="624"/>
      <c r="AH95" s="624"/>
      <c r="AI95" s="624"/>
      <c r="AJ95" s="264"/>
      <c r="AP95" s="248"/>
      <c r="AT95" s="248"/>
      <c r="AV95" s="23"/>
      <c r="AW95" s="23"/>
      <c r="AX95" s="23"/>
      <c r="AY95" s="23"/>
      <c r="AZ95" s="23"/>
      <c r="BA95" s="23"/>
      <c r="BB95" s="23"/>
      <c r="BC95" s="23"/>
    </row>
    <row r="96" spans="2:55" s="240" customFormat="1" ht="5.0999999999999996" customHeight="1" x14ac:dyDescent="0.25">
      <c r="B96" s="263"/>
      <c r="C96" s="587"/>
      <c r="D96" s="587"/>
      <c r="E96" s="587"/>
      <c r="F96" s="587"/>
      <c r="G96" s="587"/>
      <c r="H96" s="587"/>
      <c r="I96" s="587"/>
      <c r="J96" s="604"/>
      <c r="K96" s="604"/>
      <c r="L96" s="604"/>
      <c r="M96" s="604"/>
      <c r="N96" s="604"/>
      <c r="O96" s="604"/>
      <c r="P96" s="604"/>
      <c r="Q96" s="604"/>
      <c r="R96" s="604"/>
      <c r="S96" s="604"/>
      <c r="T96" s="604"/>
      <c r="U96" s="604"/>
      <c r="V96" s="604"/>
      <c r="W96" s="604"/>
      <c r="X96" s="604"/>
      <c r="Y96" s="604"/>
      <c r="Z96" s="604"/>
      <c r="AA96" s="604"/>
      <c r="AB96" s="604"/>
      <c r="AC96" s="604"/>
      <c r="AD96" s="604"/>
      <c r="AE96" s="590"/>
      <c r="AF96" s="590"/>
      <c r="AG96" s="590"/>
      <c r="AH96" s="590"/>
      <c r="AI96" s="590"/>
      <c r="AJ96" s="264"/>
      <c r="AP96" s="248"/>
      <c r="AT96" s="248"/>
      <c r="AV96" s="23"/>
      <c r="AW96" s="23"/>
      <c r="AX96" s="23"/>
      <c r="AY96" s="23"/>
      <c r="AZ96" s="23"/>
      <c r="BA96" s="23"/>
      <c r="BB96" s="23"/>
      <c r="BC96" s="23"/>
    </row>
    <row r="97" spans="2:55" s="240" customFormat="1" ht="15" customHeight="1" x14ac:dyDescent="0.25">
      <c r="B97" s="263"/>
      <c r="C97" s="589" t="s">
        <v>2265</v>
      </c>
      <c r="D97" s="589"/>
      <c r="E97" s="589"/>
      <c r="F97" s="589"/>
      <c r="G97" s="589"/>
      <c r="H97" s="589"/>
      <c r="I97" s="589"/>
      <c r="J97" s="589"/>
      <c r="K97" s="589"/>
      <c r="L97" s="589"/>
      <c r="M97" s="587"/>
      <c r="N97" s="587"/>
      <c r="O97" s="625"/>
      <c r="P97" s="1026"/>
      <c r="Q97" s="1026"/>
      <c r="R97" s="1026"/>
      <c r="S97" s="1026"/>
      <c r="T97" s="1026"/>
      <c r="U97" s="1026"/>
      <c r="V97" s="1026"/>
      <c r="W97" s="1026"/>
      <c r="X97" s="1026"/>
      <c r="Y97" s="1026"/>
      <c r="Z97" s="1026"/>
      <c r="AA97" s="1026"/>
      <c r="AB97" s="1026"/>
      <c r="AC97" s="1026"/>
      <c r="AD97" s="1026"/>
      <c r="AE97" s="1026"/>
      <c r="AF97" s="1026"/>
      <c r="AG97" s="1026"/>
      <c r="AH97" s="1026"/>
      <c r="AI97" s="1026"/>
      <c r="AJ97" s="264"/>
      <c r="AP97" s="248"/>
      <c r="AT97" s="248"/>
      <c r="AV97" s="23"/>
      <c r="AW97" s="23"/>
      <c r="AX97" s="23"/>
      <c r="AY97" s="23"/>
      <c r="AZ97" s="23"/>
      <c r="BA97" s="23"/>
      <c r="BB97" s="23"/>
      <c r="BC97" s="23"/>
    </row>
    <row r="98" spans="2:55" s="240" customFormat="1" ht="5.0999999999999996" customHeight="1" x14ac:dyDescent="0.25">
      <c r="B98" s="263"/>
      <c r="C98" s="251"/>
      <c r="D98" s="251"/>
      <c r="E98" s="251"/>
      <c r="F98" s="251"/>
      <c r="G98" s="251"/>
      <c r="H98" s="251"/>
      <c r="I98" s="251"/>
      <c r="J98" s="251"/>
      <c r="K98" s="251"/>
      <c r="L98" s="251"/>
      <c r="M98" s="251"/>
      <c r="N98" s="251"/>
      <c r="O98" s="251"/>
      <c r="P98" s="251"/>
      <c r="Q98" s="251"/>
      <c r="R98" s="251"/>
      <c r="S98" s="251"/>
      <c r="T98" s="251"/>
      <c r="U98" s="251"/>
      <c r="V98" s="251"/>
      <c r="W98" s="127"/>
      <c r="X98" s="254"/>
      <c r="Y98" s="254"/>
      <c r="Z98" s="254"/>
      <c r="AA98" s="254"/>
      <c r="AB98" s="254"/>
      <c r="AC98" s="254"/>
      <c r="AD98" s="254"/>
      <c r="AE98" s="254"/>
      <c r="AF98" s="254"/>
      <c r="AG98" s="254"/>
      <c r="AH98" s="254"/>
      <c r="AI98" s="254"/>
      <c r="AJ98" s="264"/>
      <c r="AP98" s="248"/>
      <c r="AT98" s="248"/>
      <c r="AV98" s="23"/>
      <c r="AW98" s="23"/>
      <c r="AX98" s="23"/>
      <c r="AY98" s="23"/>
      <c r="AZ98" s="23"/>
      <c r="BA98" s="23"/>
      <c r="BB98" s="23"/>
      <c r="BC98" s="23"/>
    </row>
    <row r="99" spans="2:55" s="240" customFormat="1" ht="15" customHeight="1" x14ac:dyDescent="0.25">
      <c r="B99" s="263"/>
      <c r="C99" s="160" t="s">
        <v>1930</v>
      </c>
      <c r="D99" s="160"/>
      <c r="E99" s="160"/>
      <c r="F99" s="160"/>
      <c r="G99" s="160"/>
      <c r="H99" s="160"/>
      <c r="I99" s="160"/>
      <c r="J99" s="254"/>
      <c r="K99" s="254"/>
      <c r="L99" s="254"/>
      <c r="M99" s="254"/>
      <c r="N99" s="254"/>
      <c r="O99" s="254"/>
      <c r="P99" s="254"/>
      <c r="Q99" s="254"/>
      <c r="R99" s="254"/>
      <c r="S99" s="254"/>
      <c r="T99" s="254"/>
      <c r="U99" s="254"/>
      <c r="V99" s="254"/>
      <c r="W99" s="254"/>
      <c r="X99" s="254"/>
      <c r="Y99" s="254"/>
      <c r="Z99" s="254"/>
      <c r="AA99" s="254"/>
      <c r="AB99" s="254"/>
      <c r="AC99" s="254"/>
      <c r="AD99" s="254"/>
      <c r="AE99" s="158"/>
      <c r="AF99" s="158"/>
      <c r="AG99" s="158"/>
      <c r="AH99" s="158"/>
      <c r="AI99" s="158"/>
      <c r="AJ99" s="264"/>
      <c r="AP99" s="248"/>
      <c r="AT99" s="248"/>
      <c r="AV99" s="23"/>
      <c r="AW99" s="23"/>
      <c r="AX99" s="23"/>
      <c r="AY99" s="23"/>
      <c r="AZ99" s="23"/>
      <c r="BA99" s="23"/>
      <c r="BB99" s="23"/>
      <c r="BC99" s="23"/>
    </row>
    <row r="100" spans="2:55" s="240" customFormat="1" ht="15" customHeight="1" x14ac:dyDescent="0.25">
      <c r="B100" s="263"/>
      <c r="C100" s="883" t="s">
        <v>2075</v>
      </c>
      <c r="D100" s="883"/>
      <c r="E100" s="883"/>
      <c r="F100" s="883"/>
      <c r="G100" s="883"/>
      <c r="H100" s="883"/>
      <c r="I100" s="883"/>
      <c r="J100" s="883"/>
      <c r="K100" s="883"/>
      <c r="L100" s="884" t="s">
        <v>1928</v>
      </c>
      <c r="M100" s="884"/>
      <c r="N100" s="884"/>
      <c r="O100" s="884"/>
      <c r="P100" s="884"/>
      <c r="Q100" s="884"/>
      <c r="R100" s="884"/>
      <c r="S100" s="884"/>
      <c r="T100" s="884"/>
      <c r="U100" s="884"/>
      <c r="V100" s="884"/>
      <c r="W100" s="884"/>
      <c r="X100" s="884" t="s">
        <v>1929</v>
      </c>
      <c r="Y100" s="884"/>
      <c r="Z100" s="884"/>
      <c r="AA100" s="884"/>
      <c r="AB100" s="884"/>
      <c r="AC100" s="884"/>
      <c r="AD100" s="884"/>
      <c r="AE100" s="884"/>
      <c r="AF100" s="884"/>
      <c r="AG100" s="884"/>
      <c r="AH100" s="884"/>
      <c r="AI100" s="884"/>
      <c r="AJ100" s="264"/>
      <c r="AP100" s="248"/>
      <c r="AT100" s="248"/>
      <c r="AV100" s="23"/>
      <c r="AW100" s="23"/>
      <c r="AX100" s="23"/>
      <c r="AY100" s="23"/>
      <c r="AZ100" s="23"/>
      <c r="BA100" s="23"/>
      <c r="BB100" s="23"/>
      <c r="BC100" s="23"/>
    </row>
    <row r="101" spans="2:55" s="240" customFormat="1" ht="15" customHeight="1" x14ac:dyDescent="0.25">
      <c r="B101" s="263"/>
      <c r="C101" s="883"/>
      <c r="D101" s="883"/>
      <c r="E101" s="883"/>
      <c r="F101" s="883"/>
      <c r="G101" s="883"/>
      <c r="H101" s="883"/>
      <c r="I101" s="883"/>
      <c r="J101" s="883"/>
      <c r="K101" s="883"/>
      <c r="L101" s="884" t="s">
        <v>1921</v>
      </c>
      <c r="M101" s="884"/>
      <c r="N101" s="884"/>
      <c r="O101" s="884"/>
      <c r="P101" s="884" t="s">
        <v>1922</v>
      </c>
      <c r="Q101" s="884"/>
      <c r="R101" s="884"/>
      <c r="S101" s="884"/>
      <c r="T101" s="884" t="s">
        <v>1923</v>
      </c>
      <c r="U101" s="884"/>
      <c r="V101" s="884"/>
      <c r="W101" s="884"/>
      <c r="X101" s="884" t="s">
        <v>1921</v>
      </c>
      <c r="Y101" s="884"/>
      <c r="Z101" s="884"/>
      <c r="AA101" s="884"/>
      <c r="AB101" s="884" t="s">
        <v>1922</v>
      </c>
      <c r="AC101" s="884"/>
      <c r="AD101" s="884"/>
      <c r="AE101" s="884"/>
      <c r="AF101" s="884" t="s">
        <v>1923</v>
      </c>
      <c r="AG101" s="884"/>
      <c r="AH101" s="884"/>
      <c r="AI101" s="884"/>
      <c r="AJ101" s="264"/>
      <c r="AP101" s="248"/>
      <c r="AT101" s="248"/>
      <c r="AV101" s="23"/>
      <c r="AW101" s="23"/>
      <c r="AX101" s="23"/>
      <c r="AY101" s="23"/>
      <c r="AZ101" s="23"/>
      <c r="BA101" s="23"/>
      <c r="BB101" s="23"/>
      <c r="BC101" s="23"/>
    </row>
    <row r="102" spans="2:55" s="240" customFormat="1" ht="15" customHeight="1" x14ac:dyDescent="0.25">
      <c r="B102" s="263"/>
      <c r="C102" s="883"/>
      <c r="D102" s="883"/>
      <c r="E102" s="883"/>
      <c r="F102" s="883"/>
      <c r="G102" s="883"/>
      <c r="H102" s="883"/>
      <c r="I102" s="883"/>
      <c r="J102" s="883"/>
      <c r="K102" s="883"/>
      <c r="L102" s="866"/>
      <c r="M102" s="866"/>
      <c r="N102" s="866"/>
      <c r="O102" s="866"/>
      <c r="P102" s="866"/>
      <c r="Q102" s="866"/>
      <c r="R102" s="866"/>
      <c r="S102" s="866"/>
      <c r="T102" s="866"/>
      <c r="U102" s="866"/>
      <c r="V102" s="866"/>
      <c r="W102" s="866"/>
      <c r="X102" s="866"/>
      <c r="Y102" s="866"/>
      <c r="Z102" s="866"/>
      <c r="AA102" s="866"/>
      <c r="AB102" s="866"/>
      <c r="AC102" s="866"/>
      <c r="AD102" s="866"/>
      <c r="AE102" s="866"/>
      <c r="AF102" s="866"/>
      <c r="AG102" s="866"/>
      <c r="AH102" s="866"/>
      <c r="AI102" s="866"/>
      <c r="AJ102" s="264"/>
      <c r="AP102" s="248"/>
      <c r="AT102" s="248"/>
      <c r="AV102" s="23"/>
      <c r="AW102" s="23"/>
      <c r="AX102" s="23"/>
      <c r="AY102" s="23"/>
      <c r="AZ102" s="23"/>
      <c r="BA102" s="23"/>
      <c r="BB102" s="23"/>
      <c r="BC102" s="23"/>
    </row>
    <row r="103" spans="2:55" s="240" customFormat="1" ht="30" customHeight="1" x14ac:dyDescent="0.25">
      <c r="B103" s="263"/>
      <c r="C103" s="723" t="s">
        <v>1920</v>
      </c>
      <c r="D103" s="724"/>
      <c r="E103" s="724"/>
      <c r="F103" s="724"/>
      <c r="G103" s="725"/>
      <c r="H103" s="1004" t="s">
        <v>1927</v>
      </c>
      <c r="I103" s="1005"/>
      <c r="J103" s="1005"/>
      <c r="K103" s="1006"/>
      <c r="L103" s="281" t="s">
        <v>1924</v>
      </c>
      <c r="M103" s="869"/>
      <c r="N103" s="866"/>
      <c r="O103" s="866"/>
      <c r="P103" s="866"/>
      <c r="Q103" s="866"/>
      <c r="R103" s="866"/>
      <c r="S103" s="866"/>
      <c r="T103" s="866"/>
      <c r="U103" s="884" t="s">
        <v>2377</v>
      </c>
      <c r="V103" s="884"/>
      <c r="W103" s="884"/>
      <c r="X103" s="281" t="s">
        <v>1925</v>
      </c>
      <c r="Y103" s="869"/>
      <c r="Z103" s="866"/>
      <c r="AA103" s="866"/>
      <c r="AB103" s="866"/>
      <c r="AC103" s="866"/>
      <c r="AD103" s="866"/>
      <c r="AE103" s="866"/>
      <c r="AF103" s="866"/>
      <c r="AG103" s="884" t="s">
        <v>1926</v>
      </c>
      <c r="AH103" s="884"/>
      <c r="AI103" s="884"/>
      <c r="AJ103" s="264"/>
      <c r="AP103" s="248"/>
      <c r="AT103" s="248"/>
      <c r="AV103" s="23"/>
      <c r="AW103" s="23"/>
      <c r="AX103" s="23"/>
      <c r="AY103" s="23"/>
      <c r="AZ103" s="23"/>
      <c r="BA103" s="23"/>
      <c r="BB103" s="23"/>
      <c r="BC103" s="23"/>
    </row>
    <row r="104" spans="2:55" s="240" customFormat="1" ht="5.0999999999999996" customHeight="1" x14ac:dyDescent="0.25">
      <c r="B104" s="263"/>
      <c r="C104" s="158"/>
      <c r="D104" s="158"/>
      <c r="E104" s="158"/>
      <c r="F104" s="158"/>
      <c r="G104" s="158"/>
      <c r="H104" s="499"/>
      <c r="I104" s="499"/>
      <c r="J104" s="499"/>
      <c r="K104" s="499"/>
      <c r="L104" s="254"/>
      <c r="M104" s="498"/>
      <c r="N104" s="498"/>
      <c r="O104" s="498"/>
      <c r="P104" s="498"/>
      <c r="Q104" s="498"/>
      <c r="R104" s="498"/>
      <c r="S104" s="498"/>
      <c r="T104" s="498"/>
      <c r="U104" s="254"/>
      <c r="V104" s="254"/>
      <c r="W104" s="254"/>
      <c r="X104" s="254"/>
      <c r="Y104" s="498"/>
      <c r="Z104" s="498"/>
      <c r="AA104" s="498"/>
      <c r="AB104" s="498"/>
      <c r="AC104" s="498"/>
      <c r="AD104" s="498"/>
      <c r="AE104" s="498"/>
      <c r="AF104" s="498"/>
      <c r="AG104" s="254"/>
      <c r="AH104" s="254"/>
      <c r="AI104" s="254"/>
      <c r="AJ104" s="264"/>
      <c r="AP104" s="248"/>
      <c r="AT104" s="248"/>
      <c r="AV104" s="23"/>
      <c r="AW104" s="23"/>
      <c r="AX104" s="23"/>
      <c r="AY104" s="23"/>
      <c r="AZ104" s="23"/>
      <c r="BA104" s="23"/>
      <c r="BB104" s="23"/>
      <c r="BC104" s="23"/>
    </row>
    <row r="105" spans="2:55" s="240" customFormat="1" ht="15" customHeight="1" x14ac:dyDescent="0.25">
      <c r="B105" s="263"/>
      <c r="C105" s="609" t="s">
        <v>2303</v>
      </c>
      <c r="D105" s="583"/>
      <c r="E105" s="606"/>
      <c r="F105" s="610"/>
      <c r="G105" s="583"/>
      <c r="H105" s="626"/>
      <c r="I105" s="589"/>
      <c r="J105" s="589"/>
      <c r="K105" s="589"/>
      <c r="L105" s="589"/>
      <c r="M105" s="589"/>
      <c r="N105" s="589"/>
      <c r="O105" s="589"/>
      <c r="P105" s="627"/>
      <c r="Q105" s="1050"/>
      <c r="R105" s="1050"/>
      <c r="S105" s="1050"/>
      <c r="T105" s="1050"/>
      <c r="U105" s="1050"/>
      <c r="V105" s="1050"/>
      <c r="W105" s="1050"/>
      <c r="X105" s="1050"/>
      <c r="Y105" s="1050"/>
      <c r="Z105" s="1050"/>
      <c r="AA105" s="1050"/>
      <c r="AB105" s="1050"/>
      <c r="AC105" s="1050"/>
      <c r="AD105" s="1050"/>
      <c r="AE105" s="1050"/>
      <c r="AF105" s="1050"/>
      <c r="AG105" s="1050"/>
      <c r="AH105" s="1050"/>
      <c r="AI105" s="1050"/>
      <c r="AJ105" s="264"/>
      <c r="AP105" s="248"/>
      <c r="AT105" s="248"/>
      <c r="AV105" s="23"/>
      <c r="AW105" s="23"/>
      <c r="AX105" s="23"/>
      <c r="AY105" s="23"/>
      <c r="AZ105" s="23"/>
      <c r="BA105" s="23"/>
      <c r="BB105" s="23"/>
      <c r="BC105" s="23"/>
    </row>
    <row r="106" spans="2:55" s="240" customFormat="1" ht="15" customHeight="1" x14ac:dyDescent="0.25">
      <c r="B106" s="263"/>
      <c r="C106" s="132" t="s">
        <v>2304</v>
      </c>
      <c r="D106" s="20"/>
      <c r="E106" s="128"/>
      <c r="F106" s="491"/>
      <c r="G106" s="20"/>
      <c r="H106" s="282"/>
      <c r="I106" s="247"/>
      <c r="J106" s="247"/>
      <c r="K106" s="247"/>
      <c r="L106" s="247"/>
      <c r="M106" s="247"/>
      <c r="N106" s="247"/>
      <c r="O106" s="247"/>
      <c r="P106" s="497"/>
      <c r="Q106" s="497"/>
      <c r="R106" s="497"/>
      <c r="S106" s="497"/>
      <c r="T106" s="497"/>
      <c r="U106" s="497"/>
      <c r="V106" s="497"/>
      <c r="W106" s="497"/>
      <c r="X106" s="979"/>
      <c r="Y106" s="979"/>
      <c r="Z106" s="979"/>
      <c r="AA106" s="979"/>
      <c r="AB106" s="979"/>
      <c r="AC106" s="979"/>
      <c r="AD106" s="979"/>
      <c r="AE106" s="979"/>
      <c r="AF106" s="979"/>
      <c r="AG106" s="979"/>
      <c r="AH106" s="979"/>
      <c r="AI106" s="979"/>
      <c r="AJ106" s="264"/>
      <c r="AP106" s="248"/>
      <c r="AT106" s="248"/>
      <c r="AV106" s="23"/>
      <c r="AW106" s="23"/>
      <c r="AX106" s="23"/>
      <c r="AY106" s="23"/>
      <c r="AZ106" s="23"/>
      <c r="BA106" s="23"/>
      <c r="BB106" s="23"/>
      <c r="BC106" s="23"/>
    </row>
    <row r="107" spans="2:55" s="240" customFormat="1" ht="5.0999999999999996" customHeight="1" x14ac:dyDescent="0.25">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853" t="s">
        <v>1192</v>
      </c>
      <c r="D108" s="854"/>
      <c r="E108" s="854"/>
      <c r="F108" s="854"/>
      <c r="G108" s="854"/>
      <c r="H108" s="854"/>
      <c r="I108" s="854"/>
      <c r="J108" s="854"/>
      <c r="K108" s="854"/>
      <c r="L108" s="854"/>
      <c r="M108" s="854"/>
      <c r="N108" s="854"/>
      <c r="O108" s="854"/>
      <c r="P108" s="854"/>
      <c r="Q108" s="854"/>
      <c r="R108" s="854"/>
      <c r="S108" s="854"/>
      <c r="T108" s="854"/>
      <c r="U108" s="854"/>
      <c r="V108" s="854"/>
      <c r="W108" s="854"/>
      <c r="X108" s="854"/>
      <c r="Y108" s="854"/>
      <c r="Z108" s="854"/>
      <c r="AA108" s="854"/>
      <c r="AB108" s="854"/>
      <c r="AC108" s="854"/>
      <c r="AD108" s="854"/>
      <c r="AE108" s="854"/>
      <c r="AF108" s="854"/>
      <c r="AG108" s="854"/>
      <c r="AH108" s="854"/>
      <c r="AI108" s="855"/>
      <c r="AJ108" s="264"/>
      <c r="AP108" s="248"/>
      <c r="AT108" s="248"/>
      <c r="AV108" s="23"/>
      <c r="AW108" s="23"/>
      <c r="AX108" s="23"/>
      <c r="AY108" s="23"/>
      <c r="AZ108" s="23"/>
      <c r="BA108" s="23"/>
      <c r="BB108" s="23"/>
      <c r="BC108" s="23"/>
    </row>
    <row r="109" spans="2:55" s="240" customFormat="1" ht="5.0999999999999996" customHeight="1" x14ac:dyDescent="0.25">
      <c r="B109" s="263"/>
      <c r="C109" s="132"/>
      <c r="D109" s="160"/>
      <c r="E109" s="130"/>
      <c r="F109" s="130"/>
      <c r="G109" s="131"/>
      <c r="H109" s="131"/>
      <c r="I109" s="131"/>
      <c r="J109" s="131"/>
      <c r="K109" s="131"/>
      <c r="L109" s="131"/>
      <c r="M109" s="131"/>
      <c r="N109" s="131"/>
      <c r="O109" s="131"/>
      <c r="P109" s="131"/>
      <c r="Q109" s="131"/>
      <c r="R109" s="128"/>
      <c r="S109" s="132"/>
      <c r="T109" s="130"/>
      <c r="U109" s="128"/>
      <c r="V109" s="128"/>
      <c r="W109" s="128"/>
      <c r="X109" s="130"/>
      <c r="Y109" s="131"/>
      <c r="Z109" s="131"/>
      <c r="AA109" s="131"/>
      <c r="AB109" s="131"/>
      <c r="AC109" s="131"/>
      <c r="AD109" s="131"/>
      <c r="AE109" s="131"/>
      <c r="AF109" s="131"/>
      <c r="AG109" s="131"/>
      <c r="AH109" s="131"/>
      <c r="AI109" s="131"/>
      <c r="AJ109" s="264"/>
      <c r="AP109" s="248"/>
      <c r="AT109" s="248"/>
      <c r="AV109" s="23"/>
      <c r="AW109" s="23"/>
      <c r="AX109" s="23"/>
      <c r="AY109" s="23"/>
      <c r="AZ109" s="23"/>
      <c r="BA109" s="23"/>
      <c r="BB109" s="23"/>
      <c r="BC109" s="23"/>
    </row>
    <row r="110" spans="2:55" s="240" customFormat="1" ht="15" customHeight="1" x14ac:dyDescent="0.25">
      <c r="B110" s="263"/>
      <c r="C110" s="898" t="s">
        <v>1207</v>
      </c>
      <c r="D110" s="898"/>
      <c r="E110" s="898"/>
      <c r="F110" s="898"/>
      <c r="G110" s="898"/>
      <c r="H110" s="898"/>
      <c r="I110" s="898"/>
      <c r="J110" s="898"/>
      <c r="K110" s="898"/>
      <c r="L110" s="898"/>
      <c r="M110" s="898"/>
      <c r="N110" s="898"/>
      <c r="O110" s="898"/>
      <c r="P110" s="898"/>
      <c r="Q110" s="898"/>
      <c r="R110" s="898"/>
      <c r="S110" s="898"/>
      <c r="T110" s="898"/>
      <c r="U110" s="898"/>
      <c r="V110" s="898"/>
      <c r="W110" s="898"/>
      <c r="X110" s="898"/>
      <c r="Y110" s="899"/>
      <c r="Z110" s="420"/>
      <c r="AA110" s="160" t="s">
        <v>196</v>
      </c>
      <c r="AB110" s="131"/>
      <c r="AC110" s="420"/>
      <c r="AD110" s="160" t="s">
        <v>1187</v>
      </c>
      <c r="AE110" s="131"/>
      <c r="AF110" s="131"/>
      <c r="AG110" s="131"/>
      <c r="AH110" s="131"/>
      <c r="AI110" s="131"/>
      <c r="AJ110" s="264"/>
      <c r="AP110" s="248"/>
      <c r="AT110" s="248"/>
      <c r="AV110" s="23"/>
      <c r="AW110" s="23"/>
      <c r="AX110" s="23"/>
      <c r="AY110" s="23"/>
      <c r="AZ110" s="23"/>
      <c r="BA110" s="23"/>
      <c r="BB110" s="23"/>
      <c r="BC110" s="23"/>
    </row>
    <row r="111" spans="2:55" s="240" customFormat="1" ht="15" customHeight="1" x14ac:dyDescent="0.25">
      <c r="B111" s="263"/>
      <c r="C111" s="898" t="s">
        <v>1208</v>
      </c>
      <c r="D111" s="898"/>
      <c r="E111" s="898"/>
      <c r="F111" s="898"/>
      <c r="G111" s="898"/>
      <c r="H111" s="898"/>
      <c r="I111" s="898"/>
      <c r="J111" s="898"/>
      <c r="K111" s="898"/>
      <c r="L111" s="898"/>
      <c r="M111" s="898"/>
      <c r="N111" s="898"/>
      <c r="O111" s="898"/>
      <c r="P111" s="898"/>
      <c r="Q111" s="898"/>
      <c r="R111" s="898"/>
      <c r="S111" s="898"/>
      <c r="T111" s="898"/>
      <c r="U111" s="898"/>
      <c r="V111" s="898"/>
      <c r="W111" s="898"/>
      <c r="X111" s="898"/>
      <c r="Y111" s="899"/>
      <c r="Z111" s="420"/>
      <c r="AA111" s="20" t="s">
        <v>196</v>
      </c>
      <c r="AB111" s="128"/>
      <c r="AC111" s="420"/>
      <c r="AD111" s="20" t="s">
        <v>1751</v>
      </c>
      <c r="AE111" s="282"/>
      <c r="AF111" s="282"/>
      <c r="AG111" s="282"/>
      <c r="AH111" s="282"/>
      <c r="AI111" s="282"/>
      <c r="AJ111" s="264"/>
      <c r="AP111" s="248"/>
      <c r="AT111" s="248"/>
      <c r="AV111" s="23"/>
      <c r="AW111" s="23"/>
      <c r="AX111" s="23"/>
      <c r="AY111" s="23"/>
      <c r="AZ111" s="23"/>
      <c r="BA111" s="23"/>
      <c r="BB111" s="23"/>
      <c r="BC111" s="23"/>
    </row>
    <row r="112" spans="2:55" s="240" customFormat="1" ht="15" customHeight="1" x14ac:dyDescent="0.25">
      <c r="B112" s="263"/>
      <c r="C112" s="278" t="s">
        <v>1209</v>
      </c>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8"/>
      <c r="AA112" s="128"/>
      <c r="AB112" s="128"/>
      <c r="AC112" s="128"/>
      <c r="AD112" s="128"/>
      <c r="AE112" s="128"/>
      <c r="AF112" s="127"/>
      <c r="AG112" s="127"/>
      <c r="AH112" s="127"/>
      <c r="AI112" s="127"/>
      <c r="AJ112" s="264"/>
      <c r="AP112" s="248"/>
      <c r="AT112" s="248"/>
      <c r="AV112" s="23"/>
      <c r="AW112" s="23"/>
      <c r="AX112" s="23"/>
      <c r="AY112" s="23"/>
      <c r="AZ112" s="23"/>
      <c r="BA112" s="23"/>
      <c r="BB112" s="23"/>
      <c r="BC112" s="23"/>
    </row>
    <row r="113" spans="2:55" s="240" customFormat="1" ht="15" customHeight="1" x14ac:dyDescent="0.25">
      <c r="B113" s="263"/>
      <c r="C113" s="420"/>
      <c r="D113" s="20" t="s">
        <v>196</v>
      </c>
      <c r="E113" s="128"/>
      <c r="F113" s="420"/>
      <c r="G113" s="20" t="s">
        <v>1193</v>
      </c>
      <c r="H113" s="127"/>
      <c r="I113" s="743" t="s">
        <v>1194</v>
      </c>
      <c r="J113" s="743"/>
      <c r="K113" s="743"/>
      <c r="L113" s="743"/>
      <c r="M113" s="743"/>
      <c r="N113" s="743"/>
      <c r="O113" s="743"/>
      <c r="P113" s="743"/>
      <c r="Q113" s="939"/>
      <c r="R113" s="939"/>
      <c r="S113" s="939"/>
      <c r="T113" s="939"/>
      <c r="U113" s="939"/>
      <c r="V113" s="939"/>
      <c r="W113" s="939"/>
      <c r="X113" s="939"/>
      <c r="Y113" s="939"/>
      <c r="Z113" s="939"/>
      <c r="AA113" s="939"/>
      <c r="AB113" s="939"/>
      <c r="AC113" s="939"/>
      <c r="AD113" s="939"/>
      <c r="AE113" s="939"/>
      <c r="AF113" s="939"/>
      <c r="AG113" s="939"/>
      <c r="AH113" s="939"/>
      <c r="AI113" s="939"/>
      <c r="AJ113" s="264"/>
      <c r="AP113" s="248"/>
      <c r="AT113" s="248"/>
      <c r="AV113" s="23"/>
      <c r="AW113" s="23"/>
      <c r="AX113" s="23"/>
      <c r="AY113" s="23"/>
      <c r="AZ113" s="23"/>
      <c r="BA113" s="23"/>
      <c r="BB113" s="23"/>
      <c r="BC113" s="23"/>
    </row>
    <row r="114" spans="2:55" s="240" customFormat="1" ht="15" customHeight="1" x14ac:dyDescent="0.25">
      <c r="B114" s="263"/>
      <c r="C114" s="939"/>
      <c r="D114" s="939"/>
      <c r="E114" s="939"/>
      <c r="F114" s="939"/>
      <c r="G114" s="939"/>
      <c r="H114" s="939"/>
      <c r="I114" s="939"/>
      <c r="J114" s="939"/>
      <c r="K114" s="939"/>
      <c r="L114" s="939"/>
      <c r="M114" s="939"/>
      <c r="N114" s="939"/>
      <c r="O114" s="939"/>
      <c r="P114" s="939"/>
      <c r="Q114" s="939"/>
      <c r="R114" s="939"/>
      <c r="S114" s="939"/>
      <c r="T114" s="939"/>
      <c r="U114" s="939"/>
      <c r="V114" s="939"/>
      <c r="W114" s="939"/>
      <c r="X114" s="939"/>
      <c r="Y114" s="939"/>
      <c r="Z114" s="939"/>
      <c r="AA114" s="939"/>
      <c r="AB114" s="939"/>
      <c r="AC114" s="939"/>
      <c r="AD114" s="939"/>
      <c r="AE114" s="939"/>
      <c r="AF114" s="939"/>
      <c r="AG114" s="939"/>
      <c r="AH114" s="939"/>
      <c r="AI114" s="939"/>
      <c r="AJ114" s="264"/>
      <c r="AP114" s="248"/>
      <c r="AT114" s="248"/>
      <c r="AV114" s="23"/>
      <c r="AW114" s="23"/>
      <c r="AX114" s="23"/>
      <c r="AY114" s="23"/>
      <c r="AZ114" s="23"/>
      <c r="BA114" s="23"/>
      <c r="BB114" s="23"/>
      <c r="BC114" s="23"/>
    </row>
    <row r="115" spans="2:55" s="240" customFormat="1" ht="15" customHeight="1" x14ac:dyDescent="0.25">
      <c r="B115" s="263"/>
      <c r="C115" s="898" t="s">
        <v>1210</v>
      </c>
      <c r="D115" s="898"/>
      <c r="E115" s="898"/>
      <c r="F115" s="898"/>
      <c r="G115" s="898"/>
      <c r="H115" s="898"/>
      <c r="I115" s="898"/>
      <c r="J115" s="898"/>
      <c r="K115" s="898"/>
      <c r="L115" s="898"/>
      <c r="M115" s="898"/>
      <c r="N115" s="898"/>
      <c r="O115" s="898"/>
      <c r="P115" s="898"/>
      <c r="Q115" s="898"/>
      <c r="R115" s="898"/>
      <c r="S115" s="898"/>
      <c r="T115" s="898"/>
      <c r="U115" s="898"/>
      <c r="V115" s="898"/>
      <c r="W115" s="898"/>
      <c r="X115" s="898"/>
      <c r="Y115" s="898"/>
      <c r="Z115" s="898"/>
      <c r="AA115" s="898"/>
      <c r="AB115" s="898"/>
      <c r="AC115" s="898"/>
      <c r="AD115" s="898"/>
      <c r="AE115" s="898"/>
      <c r="AF115" s="898"/>
      <c r="AG115" s="898"/>
      <c r="AH115" s="898"/>
      <c r="AI115" s="898"/>
      <c r="AJ115" s="264"/>
      <c r="AP115" s="248"/>
      <c r="AT115" s="248"/>
      <c r="AV115" s="23"/>
      <c r="AW115" s="23"/>
      <c r="AX115" s="23"/>
      <c r="AY115" s="23"/>
      <c r="AZ115" s="23"/>
      <c r="BA115" s="23"/>
      <c r="BB115" s="23"/>
      <c r="BC115" s="23"/>
    </row>
    <row r="116" spans="2:55" s="240" customFormat="1" ht="15" customHeight="1" x14ac:dyDescent="0.25">
      <c r="B116" s="263"/>
      <c r="C116" s="743" t="s">
        <v>1195</v>
      </c>
      <c r="D116" s="743"/>
      <c r="E116" s="743"/>
      <c r="F116" s="743"/>
      <c r="G116" s="743"/>
      <c r="H116" s="882"/>
      <c r="I116" s="882"/>
      <c r="J116" s="882"/>
      <c r="K116" s="1008" t="s">
        <v>1196</v>
      </c>
      <c r="L116" s="1008"/>
      <c r="M116" s="1008"/>
      <c r="N116" s="1008"/>
      <c r="O116" s="882"/>
      <c r="P116" s="882"/>
      <c r="Q116" s="882"/>
      <c r="R116" s="128"/>
      <c r="S116" s="743" t="s">
        <v>1195</v>
      </c>
      <c r="T116" s="743"/>
      <c r="U116" s="743"/>
      <c r="V116" s="743"/>
      <c r="W116" s="743"/>
      <c r="X116" s="882"/>
      <c r="Y116" s="882"/>
      <c r="Z116" s="882"/>
      <c r="AA116" s="1008" t="s">
        <v>1196</v>
      </c>
      <c r="AB116" s="1008"/>
      <c r="AC116" s="1008"/>
      <c r="AD116" s="1008"/>
      <c r="AE116" s="882"/>
      <c r="AF116" s="882"/>
      <c r="AG116" s="882"/>
      <c r="AH116" s="131"/>
      <c r="AI116" s="131"/>
      <c r="AJ116" s="264"/>
      <c r="AP116" s="248"/>
      <c r="AT116" s="248"/>
      <c r="AV116" s="23"/>
      <c r="AW116" s="23"/>
      <c r="AX116" s="23"/>
      <c r="AY116" s="23"/>
      <c r="AZ116" s="23"/>
      <c r="BA116" s="23"/>
      <c r="BB116" s="23"/>
      <c r="BC116" s="23"/>
    </row>
    <row r="117" spans="2:55" s="240" customFormat="1" ht="15" customHeight="1" x14ac:dyDescent="0.25">
      <c r="B117" s="263"/>
      <c r="C117" s="743" t="s">
        <v>1195</v>
      </c>
      <c r="D117" s="743"/>
      <c r="E117" s="743"/>
      <c r="F117" s="743"/>
      <c r="G117" s="743"/>
      <c r="H117" s="882"/>
      <c r="I117" s="882"/>
      <c r="J117" s="882"/>
      <c r="K117" s="1008" t="s">
        <v>1196</v>
      </c>
      <c r="L117" s="1008"/>
      <c r="M117" s="1008"/>
      <c r="N117" s="1008"/>
      <c r="O117" s="882"/>
      <c r="P117" s="882"/>
      <c r="Q117" s="882"/>
      <c r="R117" s="128"/>
      <c r="S117" s="743" t="s">
        <v>1195</v>
      </c>
      <c r="T117" s="743"/>
      <c r="U117" s="743"/>
      <c r="V117" s="743"/>
      <c r="W117" s="743"/>
      <c r="X117" s="882"/>
      <c r="Y117" s="882"/>
      <c r="Z117" s="882"/>
      <c r="AA117" s="1008" t="s">
        <v>1196</v>
      </c>
      <c r="AB117" s="1008"/>
      <c r="AC117" s="1008"/>
      <c r="AD117" s="1008"/>
      <c r="AE117" s="882"/>
      <c r="AF117" s="882"/>
      <c r="AG117" s="882"/>
      <c r="AH117" s="131"/>
      <c r="AI117" s="131"/>
      <c r="AJ117" s="264"/>
      <c r="AP117" s="248"/>
      <c r="AT117" s="248"/>
      <c r="AV117" s="23"/>
      <c r="AW117" s="23"/>
      <c r="AX117" s="23"/>
      <c r="AY117" s="23"/>
      <c r="AZ117" s="23"/>
      <c r="BA117" s="23"/>
      <c r="BB117" s="23"/>
      <c r="BC117" s="23"/>
    </row>
    <row r="118" spans="2:55" s="240" customFormat="1" ht="15" customHeight="1" x14ac:dyDescent="0.25">
      <c r="B118" s="263"/>
      <c r="C118" s="898" t="s">
        <v>1211</v>
      </c>
      <c r="D118" s="898"/>
      <c r="E118" s="898"/>
      <c r="F118" s="898"/>
      <c r="G118" s="898"/>
      <c r="H118" s="898"/>
      <c r="I118" s="898"/>
      <c r="J118" s="898"/>
      <c r="K118" s="898"/>
      <c r="L118" s="898"/>
      <c r="M118" s="898"/>
      <c r="N118" s="898"/>
      <c r="O118" s="898"/>
      <c r="P118" s="898"/>
      <c r="Q118" s="898"/>
      <c r="R118" s="898"/>
      <c r="S118" s="898"/>
      <c r="T118" s="898"/>
      <c r="U118" s="898"/>
      <c r="V118" s="898"/>
      <c r="W118" s="898"/>
      <c r="X118" s="898"/>
      <c r="Y118" s="898"/>
      <c r="Z118" s="898"/>
      <c r="AA118" s="898"/>
      <c r="AB118" s="898"/>
      <c r="AC118" s="898"/>
      <c r="AD118" s="898"/>
      <c r="AE118" s="898"/>
      <c r="AF118" s="898"/>
      <c r="AG118" s="898"/>
      <c r="AH118" s="898"/>
      <c r="AI118" s="898"/>
      <c r="AJ118" s="264"/>
      <c r="AP118" s="248"/>
      <c r="AT118" s="248"/>
      <c r="AV118" s="23"/>
      <c r="AW118" s="23"/>
      <c r="AX118" s="23"/>
      <c r="AY118" s="23"/>
      <c r="AZ118" s="23"/>
      <c r="BA118" s="23"/>
      <c r="BB118" s="23"/>
      <c r="BC118" s="23"/>
    </row>
    <row r="119" spans="2:55" s="240" customFormat="1" ht="15" customHeight="1" x14ac:dyDescent="0.25">
      <c r="B119" s="263"/>
      <c r="C119" s="420"/>
      <c r="D119" s="20" t="s">
        <v>196</v>
      </c>
      <c r="E119" s="128"/>
      <c r="F119" s="420"/>
      <c r="G119" s="20" t="s">
        <v>1193</v>
      </c>
      <c r="H119" s="127"/>
      <c r="I119" s="743" t="s">
        <v>1197</v>
      </c>
      <c r="J119" s="743"/>
      <c r="K119" s="743"/>
      <c r="L119" s="743"/>
      <c r="M119" s="743"/>
      <c r="N119" s="743"/>
      <c r="O119" s="743"/>
      <c r="P119" s="743"/>
      <c r="Q119" s="939"/>
      <c r="R119" s="939"/>
      <c r="S119" s="939"/>
      <c r="T119" s="939"/>
      <c r="U119" s="939"/>
      <c r="V119" s="939"/>
      <c r="W119" s="939"/>
      <c r="X119" s="939"/>
      <c r="Y119" s="939"/>
      <c r="Z119" s="939"/>
      <c r="AA119" s="939"/>
      <c r="AB119" s="939"/>
      <c r="AC119" s="939"/>
      <c r="AD119" s="939"/>
      <c r="AE119" s="939"/>
      <c r="AF119" s="939"/>
      <c r="AG119" s="939"/>
      <c r="AH119" s="939"/>
      <c r="AI119" s="939"/>
      <c r="AJ119" s="264"/>
      <c r="AP119" s="248"/>
      <c r="AT119" s="248"/>
      <c r="AV119" s="23"/>
      <c r="AW119" s="23"/>
      <c r="AX119" s="23"/>
      <c r="AY119" s="23"/>
      <c r="AZ119" s="23"/>
      <c r="BA119" s="23"/>
      <c r="BB119" s="23"/>
      <c r="BC119" s="23"/>
    </row>
    <row r="120" spans="2:55" s="240" customFormat="1" ht="15" customHeight="1" x14ac:dyDescent="0.25">
      <c r="B120" s="263"/>
      <c r="C120" s="294" t="s">
        <v>1198</v>
      </c>
      <c r="D120" s="160"/>
      <c r="E120" s="130"/>
      <c r="F120" s="130"/>
      <c r="G120" s="131"/>
      <c r="H120" s="131"/>
      <c r="I120" s="131"/>
      <c r="J120" s="131"/>
      <c r="K120" s="131"/>
      <c r="L120" s="131"/>
      <c r="M120" s="131"/>
      <c r="N120" s="131"/>
      <c r="O120" s="131"/>
      <c r="P120" s="131"/>
      <c r="Q120" s="131"/>
      <c r="R120" s="128"/>
      <c r="S120" s="132"/>
      <c r="T120" s="130"/>
      <c r="U120" s="128"/>
      <c r="V120" s="128"/>
      <c r="W120" s="128"/>
      <c r="X120" s="130"/>
      <c r="Y120" s="131"/>
      <c r="Z120" s="131"/>
      <c r="AA120" s="131"/>
      <c r="AB120" s="131"/>
      <c r="AC120" s="131"/>
      <c r="AD120" s="131"/>
      <c r="AE120" s="131"/>
      <c r="AF120" s="131"/>
      <c r="AG120" s="131"/>
      <c r="AH120" s="131"/>
      <c r="AI120" s="131"/>
      <c r="AJ120" s="264"/>
      <c r="AP120" s="248"/>
      <c r="AT120" s="248"/>
      <c r="AV120" s="23"/>
      <c r="AW120" s="23"/>
      <c r="AX120" s="23"/>
      <c r="AY120" s="23"/>
      <c r="AZ120" s="23"/>
      <c r="BA120" s="23"/>
      <c r="BB120" s="23"/>
      <c r="BC120" s="23"/>
    </row>
    <row r="121" spans="2:55" s="240" customFormat="1" ht="15" customHeight="1" x14ac:dyDescent="0.25">
      <c r="B121" s="263"/>
      <c r="C121" s="743" t="s">
        <v>1195</v>
      </c>
      <c r="D121" s="743"/>
      <c r="E121" s="743"/>
      <c r="F121" s="743"/>
      <c r="G121" s="743"/>
      <c r="H121" s="882"/>
      <c r="I121" s="882"/>
      <c r="J121" s="882"/>
      <c r="K121" s="1008" t="s">
        <v>1196</v>
      </c>
      <c r="L121" s="1008"/>
      <c r="M121" s="1008"/>
      <c r="N121" s="1008"/>
      <c r="O121" s="882"/>
      <c r="P121" s="882"/>
      <c r="Q121" s="882"/>
      <c r="R121" s="128"/>
      <c r="S121" s="743" t="s">
        <v>1195</v>
      </c>
      <c r="T121" s="743"/>
      <c r="U121" s="743"/>
      <c r="V121" s="743"/>
      <c r="W121" s="743"/>
      <c r="X121" s="882"/>
      <c r="Y121" s="882"/>
      <c r="Z121" s="882"/>
      <c r="AA121" s="1008" t="s">
        <v>1196</v>
      </c>
      <c r="AB121" s="1008"/>
      <c r="AC121" s="1008"/>
      <c r="AD121" s="1008"/>
      <c r="AE121" s="882"/>
      <c r="AF121" s="882"/>
      <c r="AG121" s="882"/>
      <c r="AH121" s="131"/>
      <c r="AI121" s="131"/>
      <c r="AJ121" s="264"/>
      <c r="AP121" s="248"/>
      <c r="AT121" s="248"/>
      <c r="AV121" s="23"/>
      <c r="AW121" s="23"/>
      <c r="AX121" s="23"/>
      <c r="AY121" s="23"/>
      <c r="AZ121" s="23"/>
      <c r="BA121" s="23"/>
      <c r="BB121" s="23"/>
      <c r="BC121" s="23"/>
    </row>
    <row r="122" spans="2:55" s="240" customFormat="1" ht="15" customHeight="1" x14ac:dyDescent="0.25">
      <c r="B122" s="263"/>
      <c r="C122" s="132" t="s">
        <v>1212</v>
      </c>
      <c r="D122" s="160"/>
      <c r="E122" s="130"/>
      <c r="F122" s="130"/>
      <c r="G122" s="131"/>
      <c r="H122" s="131"/>
      <c r="I122" s="131"/>
      <c r="J122" s="131"/>
      <c r="K122" s="131"/>
      <c r="L122" s="131"/>
      <c r="M122" s="131"/>
      <c r="N122" s="131"/>
      <c r="O122" s="131"/>
      <c r="P122" s="131"/>
      <c r="Q122" s="131"/>
      <c r="R122" s="128"/>
      <c r="S122" s="132"/>
      <c r="T122" s="420"/>
      <c r="U122" s="501" t="s">
        <v>196</v>
      </c>
      <c r="V122" s="502"/>
      <c r="W122" s="420"/>
      <c r="X122" s="501" t="s">
        <v>1193</v>
      </c>
      <c r="Y122" s="503"/>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987" t="s">
        <v>2135</v>
      </c>
      <c r="D123" s="987"/>
      <c r="E123" s="987"/>
      <c r="F123" s="987"/>
      <c r="G123" s="987"/>
      <c r="H123" s="987"/>
      <c r="I123" s="987"/>
      <c r="J123" s="879"/>
      <c r="K123" s="879"/>
      <c r="L123" s="879"/>
      <c r="M123" s="879"/>
      <c r="N123" s="879"/>
      <c r="O123" s="879"/>
      <c r="P123" s="879"/>
      <c r="Q123" s="879"/>
      <c r="R123" s="879"/>
      <c r="S123" s="879"/>
      <c r="T123" s="879"/>
      <c r="U123" s="879"/>
      <c r="V123" s="879"/>
      <c r="W123" s="879"/>
      <c r="X123" s="879"/>
      <c r="Y123" s="879"/>
      <c r="Z123" s="879"/>
      <c r="AA123" s="879"/>
      <c r="AB123" s="879"/>
      <c r="AC123" s="879"/>
      <c r="AD123" s="879"/>
      <c r="AE123" s="879"/>
      <c r="AF123" s="879"/>
      <c r="AG123" s="879"/>
      <c r="AH123" s="879"/>
      <c r="AI123" s="879"/>
      <c r="AJ123" s="264"/>
      <c r="AP123" s="248"/>
      <c r="AT123" s="248"/>
      <c r="AV123" s="23"/>
      <c r="AW123" s="23"/>
      <c r="AX123" s="23"/>
      <c r="AY123" s="23"/>
      <c r="AZ123" s="23"/>
      <c r="BA123" s="23"/>
      <c r="BB123" s="23"/>
      <c r="BC123" s="23"/>
    </row>
    <row r="124" spans="2:55" s="240" customFormat="1" ht="15" customHeight="1" x14ac:dyDescent="0.25">
      <c r="B124" s="263"/>
      <c r="C124" s="939"/>
      <c r="D124" s="939"/>
      <c r="E124" s="939"/>
      <c r="F124" s="939"/>
      <c r="G124" s="939"/>
      <c r="H124" s="939"/>
      <c r="I124" s="939"/>
      <c r="J124" s="939"/>
      <c r="K124" s="939"/>
      <c r="L124" s="939"/>
      <c r="M124" s="939"/>
      <c r="N124" s="939"/>
      <c r="O124" s="939"/>
      <c r="P124" s="939"/>
      <c r="Q124" s="939"/>
      <c r="R124" s="939"/>
      <c r="S124" s="939"/>
      <c r="T124" s="939"/>
      <c r="U124" s="939"/>
      <c r="V124" s="939"/>
      <c r="W124" s="939"/>
      <c r="X124" s="939"/>
      <c r="Y124" s="939"/>
      <c r="Z124" s="939"/>
      <c r="AA124" s="939"/>
      <c r="AB124" s="939"/>
      <c r="AC124" s="939"/>
      <c r="AD124" s="939"/>
      <c r="AE124" s="939"/>
      <c r="AF124" s="939"/>
      <c r="AG124" s="939"/>
      <c r="AH124" s="939"/>
      <c r="AI124" s="939"/>
      <c r="AJ124" s="264"/>
      <c r="AP124" s="248"/>
      <c r="AT124" s="248"/>
      <c r="AV124" s="23"/>
      <c r="AW124" s="23"/>
      <c r="AX124" s="23"/>
      <c r="AY124" s="23"/>
      <c r="AZ124" s="23"/>
      <c r="BA124" s="23"/>
      <c r="BB124" s="23"/>
      <c r="BC124" s="23"/>
    </row>
    <row r="125" spans="2:55" s="240" customFormat="1" ht="15" customHeight="1" x14ac:dyDescent="0.25">
      <c r="B125" s="263"/>
      <c r="C125" s="127" t="s">
        <v>1213</v>
      </c>
      <c r="D125" s="160"/>
      <c r="E125" s="130"/>
      <c r="F125" s="130"/>
      <c r="G125" s="131"/>
      <c r="H125" s="131"/>
      <c r="I125" s="131"/>
      <c r="J125" s="131"/>
      <c r="K125" s="131"/>
      <c r="L125" s="131"/>
      <c r="M125" s="131"/>
      <c r="N125" s="131"/>
      <c r="O125" s="131"/>
      <c r="P125" s="131"/>
      <c r="Q125" s="131"/>
      <c r="R125" s="128"/>
      <c r="S125" s="132"/>
      <c r="T125" s="420"/>
      <c r="U125" s="501" t="s">
        <v>196</v>
      </c>
      <c r="V125" s="502"/>
      <c r="W125" s="420"/>
      <c r="X125" s="501" t="s">
        <v>1193</v>
      </c>
      <c r="Y125" s="503"/>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x14ac:dyDescent="0.25">
      <c r="B126" s="263"/>
      <c r="C126" s="987" t="s">
        <v>2135</v>
      </c>
      <c r="D126" s="987"/>
      <c r="E126" s="987"/>
      <c r="F126" s="987"/>
      <c r="G126" s="987"/>
      <c r="H126" s="987"/>
      <c r="I126" s="987"/>
      <c r="J126" s="879"/>
      <c r="K126" s="879"/>
      <c r="L126" s="879"/>
      <c r="M126" s="879"/>
      <c r="N126" s="879"/>
      <c r="O126" s="879"/>
      <c r="P126" s="879"/>
      <c r="Q126" s="879"/>
      <c r="R126" s="879"/>
      <c r="S126" s="879"/>
      <c r="T126" s="879"/>
      <c r="U126" s="879"/>
      <c r="V126" s="879"/>
      <c r="W126" s="879"/>
      <c r="X126" s="879"/>
      <c r="Y126" s="879"/>
      <c r="Z126" s="879"/>
      <c r="AA126" s="879"/>
      <c r="AB126" s="879"/>
      <c r="AC126" s="879"/>
      <c r="AD126" s="879"/>
      <c r="AE126" s="879"/>
      <c r="AF126" s="879"/>
      <c r="AG126" s="879"/>
      <c r="AH126" s="879"/>
      <c r="AI126" s="879"/>
      <c r="AJ126" s="264"/>
      <c r="AP126" s="248"/>
      <c r="AT126" s="248"/>
      <c r="AV126" s="23"/>
      <c r="AW126" s="23"/>
      <c r="AX126" s="23"/>
      <c r="AY126" s="23"/>
      <c r="AZ126" s="23"/>
      <c r="BA126" s="23"/>
      <c r="BB126" s="23"/>
      <c r="BC126" s="23"/>
    </row>
    <row r="127" spans="2:55" s="240" customFormat="1" ht="15" customHeight="1" x14ac:dyDescent="0.25">
      <c r="B127" s="263"/>
      <c r="C127" s="939"/>
      <c r="D127" s="939"/>
      <c r="E127" s="939"/>
      <c r="F127" s="939"/>
      <c r="G127" s="939"/>
      <c r="H127" s="939"/>
      <c r="I127" s="939"/>
      <c r="J127" s="939"/>
      <c r="K127" s="939"/>
      <c r="L127" s="939"/>
      <c r="M127" s="939"/>
      <c r="N127" s="939"/>
      <c r="O127" s="939"/>
      <c r="P127" s="939"/>
      <c r="Q127" s="939"/>
      <c r="R127" s="939"/>
      <c r="S127" s="939"/>
      <c r="T127" s="939"/>
      <c r="U127" s="939"/>
      <c r="V127" s="939"/>
      <c r="W127" s="939"/>
      <c r="X127" s="939"/>
      <c r="Y127" s="939"/>
      <c r="Z127" s="939"/>
      <c r="AA127" s="939"/>
      <c r="AB127" s="939"/>
      <c r="AC127" s="939"/>
      <c r="AD127" s="939"/>
      <c r="AE127" s="939"/>
      <c r="AF127" s="939"/>
      <c r="AG127" s="939"/>
      <c r="AH127" s="939"/>
      <c r="AI127" s="939"/>
      <c r="AJ127" s="264"/>
      <c r="AP127" s="248"/>
      <c r="AT127" s="248"/>
      <c r="AV127" s="23"/>
      <c r="AW127" s="23"/>
      <c r="AX127" s="23"/>
      <c r="AY127" s="23"/>
      <c r="AZ127" s="23"/>
      <c r="BA127" s="23"/>
      <c r="BB127" s="23"/>
      <c r="BC127" s="23"/>
    </row>
    <row r="128" spans="2:55" s="240" customFormat="1" ht="15" customHeight="1" x14ac:dyDescent="0.25">
      <c r="B128" s="263"/>
      <c r="C128" s="127" t="s">
        <v>1214</v>
      </c>
      <c r="D128" s="127"/>
      <c r="E128" s="127"/>
      <c r="F128" s="127"/>
      <c r="G128" s="127"/>
      <c r="H128" s="127"/>
      <c r="I128" s="127"/>
      <c r="J128" s="127"/>
      <c r="K128" s="127"/>
      <c r="L128" s="127"/>
      <c r="M128" s="127"/>
      <c r="N128" s="127"/>
      <c r="O128" s="127"/>
      <c r="P128" s="127"/>
      <c r="Q128" s="127"/>
      <c r="R128" s="127"/>
      <c r="S128" s="127"/>
      <c r="T128" s="420"/>
      <c r="U128" s="501" t="s">
        <v>196</v>
      </c>
      <c r="V128" s="502"/>
      <c r="W128" s="420"/>
      <c r="X128" s="501" t="s">
        <v>1193</v>
      </c>
      <c r="Y128" s="127"/>
      <c r="Z128" s="127"/>
      <c r="AA128" s="127"/>
      <c r="AB128" s="127"/>
      <c r="AC128" s="127"/>
      <c r="AD128" s="127"/>
      <c r="AE128" s="127"/>
      <c r="AF128" s="127"/>
      <c r="AG128" s="127"/>
      <c r="AH128" s="127"/>
      <c r="AI128" s="127"/>
      <c r="AJ128" s="264"/>
      <c r="AP128" s="248"/>
      <c r="AT128" s="248"/>
      <c r="AV128" s="23"/>
      <c r="AW128" s="23"/>
      <c r="AX128" s="23"/>
      <c r="AY128" s="23"/>
      <c r="AZ128" s="23"/>
      <c r="BA128" s="23"/>
      <c r="BB128" s="23"/>
      <c r="BC128" s="23"/>
    </row>
    <row r="129" spans="2:55" s="240" customFormat="1" ht="15" customHeight="1" x14ac:dyDescent="0.25">
      <c r="B129" s="263"/>
      <c r="C129" s="987" t="s">
        <v>2135</v>
      </c>
      <c r="D129" s="987"/>
      <c r="E129" s="987"/>
      <c r="F129" s="987"/>
      <c r="G129" s="987"/>
      <c r="H129" s="987"/>
      <c r="I129" s="987"/>
      <c r="J129" s="879"/>
      <c r="K129" s="879"/>
      <c r="L129" s="879"/>
      <c r="M129" s="879"/>
      <c r="N129" s="879"/>
      <c r="O129" s="879"/>
      <c r="P129" s="879"/>
      <c r="Q129" s="879"/>
      <c r="R129" s="879"/>
      <c r="S129" s="879"/>
      <c r="T129" s="879"/>
      <c r="U129" s="879"/>
      <c r="V129" s="879"/>
      <c r="W129" s="879"/>
      <c r="X129" s="879"/>
      <c r="Y129" s="879"/>
      <c r="Z129" s="879"/>
      <c r="AA129" s="879"/>
      <c r="AB129" s="879"/>
      <c r="AC129" s="879"/>
      <c r="AD129" s="879"/>
      <c r="AE129" s="879"/>
      <c r="AF129" s="879"/>
      <c r="AG129" s="879"/>
      <c r="AH129" s="879"/>
      <c r="AI129" s="879"/>
      <c r="AJ129" s="264"/>
      <c r="AP129" s="248"/>
      <c r="AT129" s="248"/>
      <c r="AV129" s="23"/>
      <c r="AW129" s="23"/>
      <c r="AX129" s="23"/>
      <c r="AY129" s="23"/>
      <c r="AZ129" s="23"/>
      <c r="BA129" s="23"/>
      <c r="BB129" s="23"/>
      <c r="BC129" s="23"/>
    </row>
    <row r="130" spans="2:55" s="240" customFormat="1" ht="15" customHeight="1" x14ac:dyDescent="0.25">
      <c r="B130" s="263"/>
      <c r="C130" s="939"/>
      <c r="D130" s="939"/>
      <c r="E130" s="939"/>
      <c r="F130" s="939"/>
      <c r="G130" s="939"/>
      <c r="H130" s="939"/>
      <c r="I130" s="939"/>
      <c r="J130" s="939"/>
      <c r="K130" s="939"/>
      <c r="L130" s="939"/>
      <c r="M130" s="939"/>
      <c r="N130" s="939"/>
      <c r="O130" s="939"/>
      <c r="P130" s="939"/>
      <c r="Q130" s="939"/>
      <c r="R130" s="939"/>
      <c r="S130" s="939"/>
      <c r="T130" s="939"/>
      <c r="U130" s="939"/>
      <c r="V130" s="939"/>
      <c r="W130" s="939"/>
      <c r="X130" s="939"/>
      <c r="Y130" s="939"/>
      <c r="Z130" s="939"/>
      <c r="AA130" s="939"/>
      <c r="AB130" s="939"/>
      <c r="AC130" s="939"/>
      <c r="AD130" s="939"/>
      <c r="AE130" s="939"/>
      <c r="AF130" s="939"/>
      <c r="AG130" s="939"/>
      <c r="AH130" s="939"/>
      <c r="AI130" s="939"/>
      <c r="AJ130" s="264"/>
      <c r="AP130" s="248"/>
      <c r="AT130" s="248"/>
      <c r="AV130" s="23"/>
      <c r="AW130" s="23"/>
      <c r="AX130" s="23"/>
      <c r="AY130" s="23"/>
      <c r="AZ130" s="23"/>
      <c r="BA130" s="23"/>
      <c r="BB130" s="23"/>
      <c r="BC130" s="23"/>
    </row>
    <row r="131" spans="2:55" s="240" customFormat="1" ht="5.0999999999999996" customHeight="1" x14ac:dyDescent="0.25">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63"/>
      <c r="C132" s="994" t="s">
        <v>1199</v>
      </c>
      <c r="D132" s="994"/>
      <c r="E132" s="994"/>
      <c r="F132" s="994"/>
      <c r="G132" s="994"/>
      <c r="H132" s="994"/>
      <c r="I132" s="994"/>
      <c r="J132" s="994"/>
      <c r="K132" s="994"/>
      <c r="L132" s="994"/>
      <c r="M132" s="994"/>
      <c r="N132" s="994"/>
      <c r="O132" s="994"/>
      <c r="P132" s="994"/>
      <c r="Q132" s="994"/>
      <c r="R132" s="994"/>
      <c r="S132" s="994"/>
      <c r="T132" s="994"/>
      <c r="U132" s="994"/>
      <c r="V132" s="994"/>
      <c r="W132" s="994"/>
      <c r="X132" s="994"/>
      <c r="Y132" s="994"/>
      <c r="Z132" s="994"/>
      <c r="AA132" s="994"/>
      <c r="AB132" s="994"/>
      <c r="AC132" s="994"/>
      <c r="AD132" s="994"/>
      <c r="AE132" s="994"/>
      <c r="AF132" s="994"/>
      <c r="AG132" s="994"/>
      <c r="AH132" s="994"/>
      <c r="AI132" s="994"/>
      <c r="AJ132" s="264"/>
      <c r="AP132" s="248"/>
      <c r="AT132" s="248"/>
      <c r="AV132" s="23"/>
      <c r="AW132" s="23"/>
      <c r="AX132" s="23"/>
      <c r="AY132" s="23"/>
      <c r="AZ132" s="23"/>
      <c r="BA132" s="23"/>
      <c r="BB132" s="23"/>
      <c r="BC132" s="23"/>
    </row>
    <row r="133" spans="2:55" s="240" customFormat="1" ht="15" customHeight="1" x14ac:dyDescent="0.25">
      <c r="B133" s="263"/>
      <c r="C133" s="994"/>
      <c r="D133" s="994"/>
      <c r="E133" s="994"/>
      <c r="F133" s="994"/>
      <c r="G133" s="994"/>
      <c r="H133" s="994"/>
      <c r="I133" s="994"/>
      <c r="J133" s="994"/>
      <c r="K133" s="994"/>
      <c r="L133" s="994"/>
      <c r="M133" s="994"/>
      <c r="N133" s="994"/>
      <c r="O133" s="994"/>
      <c r="P133" s="994"/>
      <c r="Q133" s="994"/>
      <c r="R133" s="994"/>
      <c r="S133" s="994"/>
      <c r="T133" s="994"/>
      <c r="U133" s="994"/>
      <c r="V133" s="994"/>
      <c r="W133" s="994"/>
      <c r="X133" s="994"/>
      <c r="Y133" s="994"/>
      <c r="Z133" s="994"/>
      <c r="AA133" s="994"/>
      <c r="AB133" s="994"/>
      <c r="AC133" s="994"/>
      <c r="AD133" s="994"/>
      <c r="AE133" s="994"/>
      <c r="AF133" s="994"/>
      <c r="AG133" s="994"/>
      <c r="AH133" s="994"/>
      <c r="AI133" s="994"/>
      <c r="AJ133" s="264"/>
      <c r="AP133" s="248"/>
      <c r="AT133" s="248"/>
      <c r="AV133" s="23"/>
      <c r="AW133" s="23"/>
      <c r="AX133" s="23"/>
      <c r="AY133" s="23"/>
      <c r="AZ133" s="23"/>
      <c r="BA133" s="23"/>
      <c r="BB133" s="23"/>
      <c r="BC133" s="23"/>
    </row>
    <row r="134" spans="2:55" s="240" customFormat="1" ht="5.0999999999999996" customHeight="1" thickBot="1" x14ac:dyDescent="0.3">
      <c r="B134" s="268"/>
      <c r="C134" s="295"/>
      <c r="D134" s="295"/>
      <c r="E134" s="295"/>
      <c r="F134" s="295"/>
      <c r="G134" s="295"/>
      <c r="H134" s="295"/>
      <c r="I134" s="295"/>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5"/>
      <c r="AF134" s="515"/>
      <c r="AG134" s="515"/>
      <c r="AH134" s="515"/>
      <c r="AI134" s="515"/>
      <c r="AJ134" s="271"/>
      <c r="AP134" s="248"/>
      <c r="AT134" s="248"/>
      <c r="AV134" s="23"/>
      <c r="AW134" s="23"/>
      <c r="AX134" s="23"/>
      <c r="AY134" s="23"/>
      <c r="AZ134" s="23"/>
      <c r="BA134" s="23"/>
      <c r="BB134" s="23"/>
      <c r="BC134" s="23"/>
    </row>
    <row r="135" spans="2:55" s="240" customFormat="1" ht="29.25" customHeight="1" x14ac:dyDescent="0.25">
      <c r="B135" s="263"/>
      <c r="C135" s="1045" t="s">
        <v>2079</v>
      </c>
      <c r="D135" s="1046"/>
      <c r="E135" s="1046"/>
      <c r="F135" s="1046"/>
      <c r="G135" s="1046"/>
      <c r="H135" s="1046"/>
      <c r="I135" s="1046"/>
      <c r="J135" s="1046"/>
      <c r="K135" s="1046"/>
      <c r="L135" s="1046"/>
      <c r="M135" s="1046"/>
      <c r="N135" s="1046"/>
      <c r="O135" s="1046"/>
      <c r="P135" s="1046"/>
      <c r="Q135" s="1046"/>
      <c r="R135" s="1046"/>
      <c r="S135" s="1046"/>
      <c r="T135" s="1046"/>
      <c r="U135" s="1046"/>
      <c r="V135" s="1046"/>
      <c r="W135" s="1046"/>
      <c r="X135" s="1046"/>
      <c r="Y135" s="1046"/>
      <c r="Z135" s="1046"/>
      <c r="AA135" s="1046"/>
      <c r="AB135" s="1046"/>
      <c r="AC135" s="1046"/>
      <c r="AD135" s="1046"/>
      <c r="AE135" s="1046"/>
      <c r="AF135" s="1046"/>
      <c r="AG135" s="1046"/>
      <c r="AH135" s="1046"/>
      <c r="AI135" s="1047"/>
      <c r="AJ135" s="264"/>
      <c r="AP135" s="248"/>
      <c r="AT135" s="248"/>
      <c r="AV135" s="23"/>
      <c r="AW135" s="23"/>
      <c r="AX135" s="23"/>
      <c r="AY135" s="23"/>
      <c r="AZ135" s="23"/>
      <c r="BA135" s="23"/>
      <c r="BB135" s="23"/>
      <c r="BC135" s="23"/>
    </row>
    <row r="136" spans="2:55" s="240" customFormat="1" ht="5.0999999999999996" customHeight="1" x14ac:dyDescent="0.25">
      <c r="B136" s="263"/>
      <c r="C136" s="132"/>
      <c r="D136" s="160"/>
      <c r="E136" s="130"/>
      <c r="F136" s="130"/>
      <c r="G136" s="131"/>
      <c r="H136" s="131"/>
      <c r="I136" s="131"/>
      <c r="J136" s="131"/>
      <c r="K136" s="131"/>
      <c r="L136" s="131"/>
      <c r="M136" s="131"/>
      <c r="N136" s="131"/>
      <c r="O136" s="131"/>
      <c r="P136" s="131"/>
      <c r="Q136" s="131"/>
      <c r="R136" s="128"/>
      <c r="S136" s="132"/>
      <c r="T136" s="130"/>
      <c r="U136" s="128"/>
      <c r="V136" s="128"/>
      <c r="W136" s="128"/>
      <c r="X136" s="130"/>
      <c r="Y136" s="131"/>
      <c r="Z136" s="131"/>
      <c r="AA136" s="131"/>
      <c r="AB136" s="131"/>
      <c r="AC136" s="131"/>
      <c r="AD136" s="131"/>
      <c r="AE136" s="131"/>
      <c r="AF136" s="131"/>
      <c r="AG136" s="131"/>
      <c r="AH136" s="131"/>
      <c r="AI136" s="131"/>
      <c r="AJ136" s="264"/>
      <c r="AP136" s="248"/>
      <c r="AT136" s="248"/>
      <c r="AV136" s="23"/>
      <c r="AW136" s="23"/>
      <c r="AX136" s="23"/>
      <c r="AY136" s="23"/>
      <c r="AZ136" s="23"/>
      <c r="BA136" s="23"/>
      <c r="BB136" s="23"/>
      <c r="BC136" s="23"/>
    </row>
    <row r="137" spans="2:55" s="240" customFormat="1" ht="15" customHeight="1" x14ac:dyDescent="0.25">
      <c r="B137" s="263"/>
      <c r="C137" s="986" t="s">
        <v>1954</v>
      </c>
      <c r="D137" s="986"/>
      <c r="E137" s="986"/>
      <c r="F137" s="986"/>
      <c r="G137" s="986"/>
      <c r="H137" s="986"/>
      <c r="I137" s="986"/>
      <c r="J137" s="986"/>
      <c r="K137" s="986"/>
      <c r="L137" s="986"/>
      <c r="M137" s="986"/>
      <c r="N137" s="986"/>
      <c r="O137" s="986"/>
      <c r="P137" s="986"/>
      <c r="Q137" s="986"/>
      <c r="R137" s="986"/>
      <c r="S137" s="986"/>
      <c r="T137" s="986"/>
      <c r="U137" s="986"/>
      <c r="V137" s="986"/>
      <c r="W137" s="986"/>
      <c r="X137" s="986"/>
      <c r="Y137" s="986"/>
      <c r="Z137" s="986"/>
      <c r="AA137" s="986"/>
      <c r="AB137" s="986"/>
      <c r="AC137" s="986"/>
      <c r="AD137" s="986"/>
      <c r="AE137" s="986"/>
      <c r="AF137" s="986"/>
      <c r="AG137" s="986"/>
      <c r="AH137" s="986"/>
      <c r="AI137" s="986"/>
      <c r="AJ137" s="264"/>
      <c r="AP137" s="248"/>
      <c r="AT137" s="248"/>
      <c r="AV137" s="23"/>
      <c r="AW137" s="23"/>
      <c r="AX137" s="23"/>
      <c r="AY137" s="23"/>
      <c r="AZ137" s="23"/>
      <c r="BA137" s="23"/>
      <c r="BB137" s="23"/>
      <c r="BC137" s="23"/>
    </row>
    <row r="138" spans="2:55" s="240" customFormat="1" x14ac:dyDescent="0.25">
      <c r="B138" s="263"/>
      <c r="C138" s="986"/>
      <c r="D138" s="986"/>
      <c r="E138" s="986"/>
      <c r="F138" s="986"/>
      <c r="G138" s="986"/>
      <c r="H138" s="986"/>
      <c r="I138" s="986"/>
      <c r="J138" s="986"/>
      <c r="K138" s="986"/>
      <c r="L138" s="986"/>
      <c r="M138" s="986"/>
      <c r="N138" s="986"/>
      <c r="O138" s="986"/>
      <c r="P138" s="986"/>
      <c r="Q138" s="986"/>
      <c r="R138" s="986"/>
      <c r="S138" s="986"/>
      <c r="T138" s="986"/>
      <c r="U138" s="986"/>
      <c r="V138" s="986"/>
      <c r="W138" s="986"/>
      <c r="X138" s="986"/>
      <c r="Y138" s="986"/>
      <c r="Z138" s="986"/>
      <c r="AA138" s="986"/>
      <c r="AB138" s="986"/>
      <c r="AC138" s="986"/>
      <c r="AD138" s="986"/>
      <c r="AE138" s="986"/>
      <c r="AF138" s="986"/>
      <c r="AG138" s="986"/>
      <c r="AH138" s="986"/>
      <c r="AI138" s="986"/>
      <c r="AJ138" s="264"/>
      <c r="AP138" s="248"/>
      <c r="AT138" s="248"/>
      <c r="AV138" s="23"/>
      <c r="AW138" s="23"/>
      <c r="AX138" s="23"/>
      <c r="AY138" s="23"/>
      <c r="AZ138" s="23"/>
      <c r="BA138" s="23"/>
      <c r="BB138" s="23"/>
      <c r="BC138" s="23"/>
    </row>
    <row r="139" spans="2:55" s="240" customFormat="1" ht="15" customHeight="1" x14ac:dyDescent="0.25">
      <c r="B139" s="263"/>
      <c r="C139" s="879"/>
      <c r="D139" s="879"/>
      <c r="E139" s="879"/>
      <c r="F139" s="879"/>
      <c r="G139" s="879"/>
      <c r="H139" s="879"/>
      <c r="I139" s="879"/>
      <c r="J139" s="879"/>
      <c r="K139" s="879"/>
      <c r="L139" s="879"/>
      <c r="M139" s="879"/>
      <c r="N139" s="879"/>
      <c r="O139" s="879"/>
      <c r="P139" s="879"/>
      <c r="Q139" s="879"/>
      <c r="R139" s="879"/>
      <c r="S139" s="879"/>
      <c r="T139" s="879"/>
      <c r="U139" s="879"/>
      <c r="V139" s="879"/>
      <c r="W139" s="879"/>
      <c r="X139" s="879"/>
      <c r="Y139" s="879"/>
      <c r="Z139" s="879"/>
      <c r="AA139" s="879"/>
      <c r="AB139" s="879"/>
      <c r="AC139" s="879"/>
      <c r="AD139" s="879"/>
      <c r="AE139" s="879"/>
      <c r="AF139" s="879"/>
      <c r="AG139" s="879"/>
      <c r="AH139" s="879"/>
      <c r="AI139" s="879"/>
      <c r="AJ139" s="264"/>
      <c r="AP139" s="248"/>
      <c r="AT139" s="248"/>
      <c r="AV139" s="23"/>
      <c r="AW139" s="23"/>
      <c r="AX139" s="23"/>
      <c r="AY139" s="23"/>
      <c r="AZ139" s="23"/>
      <c r="BA139" s="23"/>
      <c r="BB139" s="23"/>
      <c r="BC139" s="23"/>
    </row>
    <row r="140" spans="2:55" s="240" customFormat="1" ht="15" customHeight="1" x14ac:dyDescent="0.25">
      <c r="B140" s="263"/>
      <c r="C140" s="993" t="s">
        <v>1955</v>
      </c>
      <c r="D140" s="993"/>
      <c r="E140" s="993"/>
      <c r="F140" s="993"/>
      <c r="G140" s="993"/>
      <c r="H140" s="993"/>
      <c r="I140" s="993"/>
      <c r="J140" s="993"/>
      <c r="K140" s="993"/>
      <c r="L140" s="993"/>
      <c r="M140" s="993"/>
      <c r="N140" s="993"/>
      <c r="O140" s="993"/>
      <c r="P140" s="993"/>
      <c r="Q140" s="993"/>
      <c r="R140" s="993"/>
      <c r="S140" s="993"/>
      <c r="T140" s="993"/>
      <c r="U140" s="993"/>
      <c r="V140" s="993"/>
      <c r="W140" s="993"/>
      <c r="X140" s="993"/>
      <c r="Y140" s="993"/>
      <c r="Z140" s="993"/>
      <c r="AA140" s="993"/>
      <c r="AB140" s="993"/>
      <c r="AC140" s="993"/>
      <c r="AD140" s="993"/>
      <c r="AE140" s="993"/>
      <c r="AF140" s="993"/>
      <c r="AG140" s="993"/>
      <c r="AH140" s="993"/>
      <c r="AI140" s="993"/>
      <c r="AJ140" s="264"/>
      <c r="AP140" s="248"/>
      <c r="AT140" s="248"/>
      <c r="AV140" s="23"/>
      <c r="AW140" s="23"/>
      <c r="AX140" s="23"/>
      <c r="AY140" s="23"/>
      <c r="AZ140" s="23"/>
      <c r="BA140" s="23"/>
      <c r="BB140" s="23"/>
      <c r="BC140" s="23"/>
    </row>
    <row r="141" spans="2:55" s="240" customFormat="1" ht="15" customHeight="1" x14ac:dyDescent="0.25">
      <c r="B141" s="263"/>
      <c r="C141" s="986"/>
      <c r="D141" s="986"/>
      <c r="E141" s="986"/>
      <c r="F141" s="986"/>
      <c r="G141" s="986"/>
      <c r="H141" s="986"/>
      <c r="I141" s="986"/>
      <c r="J141" s="986"/>
      <c r="K141" s="986"/>
      <c r="L141" s="986"/>
      <c r="M141" s="986"/>
      <c r="N141" s="986"/>
      <c r="O141" s="986"/>
      <c r="P141" s="986"/>
      <c r="Q141" s="986"/>
      <c r="R141" s="986"/>
      <c r="S141" s="986"/>
      <c r="T141" s="986"/>
      <c r="U141" s="986"/>
      <c r="V141" s="986"/>
      <c r="W141" s="986"/>
      <c r="X141" s="986"/>
      <c r="Y141" s="986"/>
      <c r="Z141" s="986"/>
      <c r="AA141" s="986"/>
      <c r="AB141" s="986"/>
      <c r="AC141" s="986"/>
      <c r="AD141" s="986"/>
      <c r="AE141" s="986"/>
      <c r="AF141" s="986"/>
      <c r="AG141" s="986"/>
      <c r="AH141" s="986"/>
      <c r="AI141" s="986"/>
      <c r="AJ141" s="264"/>
      <c r="AP141" s="248"/>
      <c r="AT141" s="248"/>
      <c r="AV141" s="23"/>
      <c r="AW141" s="23"/>
      <c r="AX141" s="23"/>
      <c r="AY141" s="23"/>
      <c r="AZ141" s="23"/>
      <c r="BA141" s="23"/>
      <c r="BB141" s="23"/>
      <c r="BC141" s="23"/>
    </row>
    <row r="142" spans="2:55" s="240" customFormat="1" ht="15" customHeight="1" x14ac:dyDescent="0.25">
      <c r="B142" s="263"/>
      <c r="C142" s="879"/>
      <c r="D142" s="879"/>
      <c r="E142" s="879"/>
      <c r="F142" s="879"/>
      <c r="G142" s="879"/>
      <c r="H142" s="879"/>
      <c r="I142" s="879"/>
      <c r="J142" s="879"/>
      <c r="K142" s="879"/>
      <c r="L142" s="879"/>
      <c r="M142" s="879"/>
      <c r="N142" s="879"/>
      <c r="O142" s="879"/>
      <c r="P142" s="879"/>
      <c r="Q142" s="879"/>
      <c r="R142" s="879"/>
      <c r="S142" s="879"/>
      <c r="T142" s="879"/>
      <c r="U142" s="879"/>
      <c r="V142" s="879"/>
      <c r="W142" s="879"/>
      <c r="X142" s="879"/>
      <c r="Y142" s="879"/>
      <c r="Z142" s="879"/>
      <c r="AA142" s="879"/>
      <c r="AB142" s="879"/>
      <c r="AC142" s="879"/>
      <c r="AD142" s="879"/>
      <c r="AE142" s="879"/>
      <c r="AF142" s="879"/>
      <c r="AG142" s="879"/>
      <c r="AH142" s="879"/>
      <c r="AI142" s="879"/>
      <c r="AJ142" s="264"/>
      <c r="AP142" s="248"/>
      <c r="AT142" s="248"/>
      <c r="AV142" s="23"/>
      <c r="AW142" s="23"/>
      <c r="AX142" s="23"/>
      <c r="AY142" s="23"/>
      <c r="AZ142" s="23"/>
      <c r="BA142" s="23"/>
      <c r="BB142" s="23"/>
      <c r="BC142" s="23"/>
    </row>
    <row r="143" spans="2:55" s="240" customFormat="1" ht="15" customHeight="1" x14ac:dyDescent="0.25">
      <c r="B143" s="263"/>
      <c r="C143" s="278" t="s">
        <v>1200</v>
      </c>
      <c r="D143" s="160"/>
      <c r="E143" s="160"/>
      <c r="F143" s="160"/>
      <c r="G143" s="160"/>
      <c r="H143" s="160"/>
      <c r="I143" s="160"/>
      <c r="J143" s="254"/>
      <c r="K143" s="254"/>
      <c r="L143" s="254"/>
      <c r="M143" s="254"/>
      <c r="N143" s="254"/>
      <c r="O143" s="254"/>
      <c r="P143" s="131"/>
      <c r="Q143" s="131"/>
      <c r="R143" s="128"/>
      <c r="S143" s="128"/>
      <c r="T143" s="128"/>
      <c r="U143" s="128"/>
      <c r="V143" s="128"/>
      <c r="W143" s="128"/>
      <c r="X143" s="420"/>
      <c r="Y143" s="160" t="s">
        <v>196</v>
      </c>
      <c r="Z143" s="131"/>
      <c r="AA143" s="420"/>
      <c r="AB143" s="160" t="s">
        <v>1187</v>
      </c>
      <c r="AC143" s="131"/>
      <c r="AD143" s="131"/>
      <c r="AE143" s="131"/>
      <c r="AF143" s="131"/>
      <c r="AG143" s="131"/>
      <c r="AH143" s="131"/>
      <c r="AI143" s="131"/>
      <c r="AJ143" s="264"/>
      <c r="AP143" s="248"/>
      <c r="AT143" s="248"/>
      <c r="AV143" s="23"/>
      <c r="AW143" s="23"/>
      <c r="AX143" s="23"/>
      <c r="AY143" s="23"/>
      <c r="AZ143" s="23"/>
      <c r="BA143" s="23"/>
      <c r="BB143" s="23"/>
      <c r="BC143" s="23"/>
    </row>
    <row r="144" spans="2:55" s="240" customFormat="1" ht="15" customHeight="1" x14ac:dyDescent="0.25">
      <c r="B144" s="263"/>
      <c r="C144" s="132" t="s">
        <v>1201</v>
      </c>
      <c r="D144" s="160"/>
      <c r="E144" s="130"/>
      <c r="F144" s="130"/>
      <c r="G144" s="131"/>
      <c r="H144" s="131"/>
      <c r="I144" s="131"/>
      <c r="J144" s="131"/>
      <c r="K144" s="131"/>
      <c r="L144" s="131"/>
      <c r="M144" s="131"/>
      <c r="N144" s="131"/>
      <c r="O144" s="131"/>
      <c r="P144" s="131"/>
      <c r="Q144" s="131"/>
      <c r="R144" s="128"/>
      <c r="S144" s="132"/>
      <c r="T144" s="130"/>
      <c r="U144" s="128"/>
      <c r="V144" s="128"/>
      <c r="W144" s="128"/>
      <c r="X144" s="420"/>
      <c r="Y144" s="160" t="s">
        <v>196</v>
      </c>
      <c r="Z144" s="131"/>
      <c r="AA144" s="420"/>
      <c r="AB144" s="160" t="s">
        <v>1187</v>
      </c>
      <c r="AC144" s="131"/>
      <c r="AD144" s="131"/>
      <c r="AE144" s="131"/>
      <c r="AF144" s="131"/>
      <c r="AG144" s="131"/>
      <c r="AH144" s="131"/>
      <c r="AI144" s="131"/>
      <c r="AJ144" s="264"/>
      <c r="AP144" s="248"/>
      <c r="AT144" s="248"/>
      <c r="AV144" s="23"/>
      <c r="AW144" s="23"/>
      <c r="AX144" s="23"/>
      <c r="AY144" s="23"/>
      <c r="AZ144" s="23"/>
      <c r="BA144" s="23"/>
      <c r="BB144" s="23"/>
      <c r="BC144" s="23"/>
    </row>
    <row r="145" spans="2:55" s="240" customFormat="1" ht="15" customHeight="1" x14ac:dyDescent="0.25">
      <c r="B145" s="263"/>
      <c r="C145" s="278" t="s">
        <v>1759</v>
      </c>
      <c r="D145" s="160"/>
      <c r="E145" s="160"/>
      <c r="F145" s="160"/>
      <c r="G145" s="160"/>
      <c r="H145" s="160"/>
      <c r="I145" s="160"/>
      <c r="J145" s="254"/>
      <c r="K145" s="128"/>
      <c r="L145" s="420"/>
      <c r="M145" s="247" t="s">
        <v>196</v>
      </c>
      <c r="N145" s="128"/>
      <c r="O145" s="420"/>
      <c r="P145" s="247" t="s">
        <v>2110</v>
      </c>
      <c r="Q145" s="128"/>
      <c r="R145" s="128"/>
      <c r="S145" s="128"/>
      <c r="T145" s="128"/>
      <c r="U145" s="128"/>
      <c r="V145" s="128"/>
      <c r="W145" s="128"/>
      <c r="X145" s="128"/>
      <c r="Y145" s="128"/>
      <c r="Z145" s="128"/>
      <c r="AA145" s="128"/>
      <c r="AB145" s="353"/>
      <c r="AC145" s="353"/>
      <c r="AD145" s="353"/>
      <c r="AE145" s="353"/>
      <c r="AF145" s="353"/>
      <c r="AG145" s="353"/>
      <c r="AH145" s="353"/>
      <c r="AI145" s="353"/>
      <c r="AJ145" s="264"/>
      <c r="AP145" s="248"/>
      <c r="AT145" s="248"/>
      <c r="AV145" s="23"/>
      <c r="AW145" s="23"/>
      <c r="AX145" s="23"/>
      <c r="AY145" s="23"/>
      <c r="AZ145" s="23"/>
      <c r="BA145" s="23"/>
      <c r="BB145" s="23"/>
      <c r="BC145" s="23"/>
    </row>
    <row r="146" spans="2:55" s="240" customFormat="1" ht="15" customHeight="1" x14ac:dyDescent="0.25">
      <c r="B146" s="263"/>
      <c r="C146" s="247" t="s">
        <v>2111</v>
      </c>
      <c r="D146" s="247"/>
      <c r="E146" s="247"/>
      <c r="F146" s="247"/>
      <c r="G146" s="247"/>
      <c r="H146" s="247"/>
      <c r="I146" s="247"/>
      <c r="J146" s="247"/>
      <c r="K146" s="247"/>
      <c r="L146" s="247"/>
      <c r="M146" s="160"/>
      <c r="N146" s="160"/>
      <c r="O146" s="879"/>
      <c r="P146" s="879"/>
      <c r="Q146" s="879"/>
      <c r="R146" s="879"/>
      <c r="S146" s="879"/>
      <c r="T146" s="879"/>
      <c r="U146" s="879"/>
      <c r="V146" s="879"/>
      <c r="W146" s="879"/>
      <c r="X146" s="879"/>
      <c r="Y146" s="879"/>
      <c r="Z146" s="879"/>
      <c r="AA146" s="879"/>
      <c r="AB146" s="879"/>
      <c r="AC146" s="879"/>
      <c r="AD146" s="879"/>
      <c r="AE146" s="879"/>
      <c r="AF146" s="879"/>
      <c r="AG146" s="879"/>
      <c r="AH146" s="879"/>
      <c r="AI146" s="879"/>
      <c r="AJ146" s="264"/>
      <c r="AP146" s="248"/>
      <c r="AT146" s="248"/>
      <c r="AV146" s="23"/>
      <c r="AW146" s="23"/>
      <c r="AX146" s="23"/>
      <c r="AY146" s="23"/>
      <c r="AZ146" s="23"/>
      <c r="BA146" s="23"/>
      <c r="BB146" s="23"/>
      <c r="BC146" s="23"/>
    </row>
    <row r="147" spans="2:55" s="240" customFormat="1" ht="15" customHeight="1" x14ac:dyDescent="0.25">
      <c r="B147" s="263"/>
      <c r="C147" s="879"/>
      <c r="D147" s="879"/>
      <c r="E147" s="879"/>
      <c r="F147" s="879"/>
      <c r="G147" s="879"/>
      <c r="H147" s="879"/>
      <c r="I147" s="879"/>
      <c r="J147" s="879"/>
      <c r="K147" s="879"/>
      <c r="L147" s="879"/>
      <c r="M147" s="879"/>
      <c r="N147" s="879"/>
      <c r="O147" s="879"/>
      <c r="P147" s="879"/>
      <c r="Q147" s="879"/>
      <c r="R147" s="879"/>
      <c r="S147" s="879"/>
      <c r="T147" s="879"/>
      <c r="U147" s="879"/>
      <c r="V147" s="879"/>
      <c r="W147" s="879"/>
      <c r="X147" s="879"/>
      <c r="Y147" s="879"/>
      <c r="Z147" s="879"/>
      <c r="AA147" s="879"/>
      <c r="AB147" s="879"/>
      <c r="AC147" s="879"/>
      <c r="AD147" s="879"/>
      <c r="AE147" s="879"/>
      <c r="AF147" s="879"/>
      <c r="AG147" s="879"/>
      <c r="AH147" s="879"/>
      <c r="AI147" s="879"/>
      <c r="AJ147" s="264"/>
      <c r="AP147" s="248"/>
      <c r="AT147" s="248"/>
      <c r="AV147" s="23"/>
      <c r="AW147" s="23"/>
      <c r="AX147" s="23"/>
      <c r="AY147" s="23"/>
      <c r="AZ147" s="23"/>
      <c r="BA147" s="23"/>
      <c r="BB147" s="23"/>
      <c r="BC147" s="23"/>
    </row>
    <row r="148" spans="2:55" s="240" customFormat="1" ht="15" customHeight="1" x14ac:dyDescent="0.25">
      <c r="B148" s="263"/>
      <c r="C148" s="992" t="s">
        <v>1760</v>
      </c>
      <c r="D148" s="992"/>
      <c r="E148" s="992"/>
      <c r="F148" s="992"/>
      <c r="G148" s="992"/>
      <c r="H148" s="992"/>
      <c r="I148" s="992"/>
      <c r="J148" s="992"/>
      <c r="K148" s="992"/>
      <c r="L148" s="992"/>
      <c r="M148" s="992"/>
      <c r="N148" s="992"/>
      <c r="O148" s="992"/>
      <c r="P148" s="992"/>
      <c r="Q148" s="992"/>
      <c r="R148" s="992"/>
      <c r="S148" s="992"/>
      <c r="T148" s="992"/>
      <c r="U148" s="992"/>
      <c r="V148" s="992"/>
      <c r="W148" s="992"/>
      <c r="X148" s="992"/>
      <c r="Y148" s="992"/>
      <c r="Z148" s="992"/>
      <c r="AA148" s="992"/>
      <c r="AB148" s="992"/>
      <c r="AC148" s="992"/>
      <c r="AD148" s="992"/>
      <c r="AE148" s="992"/>
      <c r="AF148" s="992"/>
      <c r="AG148" s="992"/>
      <c r="AH148" s="992"/>
      <c r="AI148" s="992"/>
      <c r="AJ148" s="264"/>
      <c r="AP148" s="248"/>
      <c r="AT148" s="248"/>
      <c r="AV148" s="23"/>
      <c r="AW148" s="23"/>
      <c r="AX148" s="23"/>
      <c r="AY148" s="23"/>
      <c r="AZ148" s="23"/>
      <c r="BA148" s="23"/>
      <c r="BB148" s="23"/>
      <c r="BC148" s="23"/>
    </row>
    <row r="149" spans="2:55" s="240" customFormat="1" ht="15" customHeight="1" x14ac:dyDescent="0.25">
      <c r="B149" s="263"/>
      <c r="C149" s="992"/>
      <c r="D149" s="992"/>
      <c r="E149" s="992"/>
      <c r="F149" s="992"/>
      <c r="G149" s="992"/>
      <c r="H149" s="992"/>
      <c r="I149" s="992"/>
      <c r="J149" s="992"/>
      <c r="K149" s="992"/>
      <c r="L149" s="992"/>
      <c r="M149" s="992"/>
      <c r="N149" s="992"/>
      <c r="O149" s="992"/>
      <c r="P149" s="992"/>
      <c r="Q149" s="992"/>
      <c r="R149" s="992"/>
      <c r="S149" s="992"/>
      <c r="T149" s="992"/>
      <c r="U149" s="992"/>
      <c r="V149" s="992"/>
      <c r="W149" s="992"/>
      <c r="X149" s="992"/>
      <c r="Y149" s="992"/>
      <c r="Z149" s="992"/>
      <c r="AA149" s="992"/>
      <c r="AB149" s="992"/>
      <c r="AC149" s="992"/>
      <c r="AD149" s="992"/>
      <c r="AE149" s="992"/>
      <c r="AF149" s="992"/>
      <c r="AG149" s="992"/>
      <c r="AH149" s="992"/>
      <c r="AI149" s="992"/>
      <c r="AJ149" s="264"/>
      <c r="AP149" s="248"/>
      <c r="AT149" s="248"/>
      <c r="AV149" s="23"/>
      <c r="AW149" s="23"/>
      <c r="AX149" s="23"/>
      <c r="AY149" s="23"/>
      <c r="AZ149" s="23"/>
      <c r="BA149" s="23"/>
      <c r="BB149" s="23"/>
      <c r="BC149" s="23"/>
    </row>
    <row r="150" spans="2:55" s="240" customFormat="1" ht="15" customHeight="1" x14ac:dyDescent="0.25">
      <c r="B150" s="263"/>
      <c r="C150" s="420"/>
      <c r="D150" s="160" t="s">
        <v>1202</v>
      </c>
      <c r="E150" s="130"/>
      <c r="F150" s="130"/>
      <c r="G150" s="131"/>
      <c r="H150" s="131"/>
      <c r="I150" s="131"/>
      <c r="J150" s="131"/>
      <c r="K150" s="131"/>
      <c r="L150" s="131"/>
      <c r="M150" s="131"/>
      <c r="N150" s="420"/>
      <c r="O150" s="160" t="s">
        <v>1761</v>
      </c>
      <c r="P150" s="131"/>
      <c r="Q150" s="131"/>
      <c r="R150" s="128"/>
      <c r="S150" s="132"/>
      <c r="T150" s="130"/>
      <c r="U150" s="128"/>
      <c r="V150" s="128"/>
      <c r="W150" s="128"/>
      <c r="X150" s="130"/>
      <c r="Y150" s="131"/>
      <c r="Z150" s="131"/>
      <c r="AA150" s="131"/>
      <c r="AB150" s="131"/>
      <c r="AC150" s="131"/>
      <c r="AD150" s="131"/>
      <c r="AE150" s="131"/>
      <c r="AF150" s="131"/>
      <c r="AG150" s="131"/>
      <c r="AH150" s="131"/>
      <c r="AI150" s="131"/>
      <c r="AJ150" s="264"/>
      <c r="AP150" s="248"/>
      <c r="AT150" s="248"/>
      <c r="AV150" s="23"/>
      <c r="AW150" s="23"/>
      <c r="AX150" s="23"/>
      <c r="AY150" s="23"/>
      <c r="AZ150" s="23"/>
      <c r="BA150" s="23"/>
      <c r="BB150" s="23"/>
      <c r="BC150" s="23"/>
    </row>
    <row r="151" spans="2:55" s="240" customFormat="1" ht="15" customHeight="1" x14ac:dyDescent="0.25">
      <c r="B151" s="263"/>
      <c r="C151" s="247" t="s">
        <v>1762</v>
      </c>
      <c r="D151" s="160"/>
      <c r="E151" s="130"/>
      <c r="F151" s="130"/>
      <c r="G151" s="131"/>
      <c r="H151" s="131"/>
      <c r="I151" s="131"/>
      <c r="J151" s="131"/>
      <c r="K151" s="131"/>
      <c r="L151" s="131"/>
      <c r="M151" s="131"/>
      <c r="N151" s="420"/>
      <c r="O151" s="160" t="s">
        <v>196</v>
      </c>
      <c r="P151" s="131"/>
      <c r="Q151" s="420"/>
      <c r="R151" s="160" t="s">
        <v>2299</v>
      </c>
      <c r="S151" s="131"/>
      <c r="T151" s="130"/>
      <c r="U151" s="128"/>
      <c r="V151" s="128"/>
      <c r="W151" s="128"/>
      <c r="X151" s="130"/>
      <c r="Y151" s="131"/>
      <c r="Z151" s="131"/>
      <c r="AA151" s="131"/>
      <c r="AB151" s="131"/>
      <c r="AC151" s="131"/>
      <c r="AD151" s="131"/>
      <c r="AE151" s="131"/>
      <c r="AF151" s="131"/>
      <c r="AG151" s="131"/>
      <c r="AH151" s="131"/>
      <c r="AI151" s="131"/>
      <c r="AJ151" s="264"/>
      <c r="AP151" s="248"/>
      <c r="AT151" s="248"/>
      <c r="AV151" s="23"/>
      <c r="AW151" s="23"/>
      <c r="AX151" s="23"/>
      <c r="AY151" s="23"/>
      <c r="AZ151" s="23"/>
      <c r="BA151" s="23"/>
      <c r="BB151" s="23"/>
      <c r="BC151" s="23"/>
    </row>
    <row r="152" spans="2:55" s="240" customFormat="1" ht="15" customHeight="1" x14ac:dyDescent="0.25">
      <c r="B152" s="263"/>
      <c r="C152" s="132" t="s">
        <v>1763</v>
      </c>
      <c r="D152" s="128"/>
      <c r="E152" s="420"/>
      <c r="F152" s="127" t="s">
        <v>1766</v>
      </c>
      <c r="G152" s="130"/>
      <c r="H152" s="131"/>
      <c r="I152" s="131"/>
      <c r="J152" s="131"/>
      <c r="K152" s="131"/>
      <c r="L152" s="131"/>
      <c r="M152" s="131"/>
      <c r="N152" s="131"/>
      <c r="O152" s="131"/>
      <c r="P152" s="128"/>
      <c r="Q152" s="420"/>
      <c r="R152" s="127" t="s">
        <v>1767</v>
      </c>
      <c r="S152" s="128"/>
      <c r="T152" s="130"/>
      <c r="U152" s="128"/>
      <c r="V152" s="128"/>
      <c r="W152" s="128"/>
      <c r="X152" s="130"/>
      <c r="Y152" s="131"/>
      <c r="Z152" s="131"/>
      <c r="AA152" s="131"/>
      <c r="AB152" s="131"/>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x14ac:dyDescent="0.25">
      <c r="B153" s="263"/>
      <c r="C153" s="127" t="s">
        <v>1764</v>
      </c>
      <c r="D153" s="160"/>
      <c r="E153" s="130"/>
      <c r="F153" s="130"/>
      <c r="G153" s="131"/>
      <c r="H153" s="131"/>
      <c r="I153" s="131"/>
      <c r="J153" s="131"/>
      <c r="K153" s="131"/>
      <c r="L153" s="131"/>
      <c r="M153" s="131"/>
      <c r="N153" s="131"/>
      <c r="O153" s="131"/>
      <c r="P153" s="131"/>
      <c r="Q153" s="131"/>
      <c r="R153" s="128"/>
      <c r="S153" s="132"/>
      <c r="T153" s="130"/>
      <c r="U153" s="128"/>
      <c r="V153" s="128"/>
      <c r="W153" s="128"/>
      <c r="X153" s="130"/>
      <c r="Y153" s="131"/>
      <c r="Z153" s="131"/>
      <c r="AA153" s="131"/>
      <c r="AB153" s="131"/>
      <c r="AC153" s="131"/>
      <c r="AD153" s="420"/>
      <c r="AE153" s="160" t="s">
        <v>196</v>
      </c>
      <c r="AF153" s="131"/>
      <c r="AG153" s="420"/>
      <c r="AH153" s="160" t="s">
        <v>1187</v>
      </c>
      <c r="AI153" s="131"/>
      <c r="AJ153" s="264"/>
      <c r="AP153" s="248"/>
      <c r="AT153" s="248"/>
      <c r="AV153" s="23"/>
      <c r="AW153" s="23"/>
      <c r="AX153" s="23"/>
      <c r="AY153" s="23"/>
      <c r="AZ153" s="23"/>
      <c r="BA153" s="23"/>
      <c r="BB153" s="23"/>
      <c r="BC153" s="23"/>
    </row>
    <row r="154" spans="2:55" s="240" customFormat="1" ht="15" customHeight="1" x14ac:dyDescent="0.25">
      <c r="B154" s="263"/>
      <c r="C154" s="132" t="s">
        <v>1765</v>
      </c>
      <c r="D154" s="160"/>
      <c r="E154" s="130"/>
      <c r="F154" s="130"/>
      <c r="G154" s="131"/>
      <c r="H154" s="131"/>
      <c r="I154" s="131"/>
      <c r="J154" s="131"/>
      <c r="K154" s="131"/>
      <c r="L154" s="131"/>
      <c r="M154" s="131"/>
      <c r="N154" s="131"/>
      <c r="O154" s="131"/>
      <c r="P154" s="131"/>
      <c r="Q154" s="131"/>
      <c r="R154" s="128"/>
      <c r="S154" s="132"/>
      <c r="T154" s="130"/>
      <c r="U154" s="128"/>
      <c r="V154" s="128"/>
      <c r="W154" s="128"/>
      <c r="X154" s="130"/>
      <c r="Y154" s="131"/>
      <c r="Z154" s="131"/>
      <c r="AA154" s="131"/>
      <c r="AB154" s="131"/>
      <c r="AC154" s="131"/>
      <c r="AD154" s="420"/>
      <c r="AE154" s="160" t="s">
        <v>196</v>
      </c>
      <c r="AF154" s="131"/>
      <c r="AG154" s="420"/>
      <c r="AH154" s="160" t="s">
        <v>1187</v>
      </c>
      <c r="AI154" s="131"/>
      <c r="AJ154" s="264"/>
      <c r="AP154" s="248"/>
      <c r="AT154" s="248"/>
      <c r="AV154" s="23"/>
      <c r="AW154" s="23"/>
      <c r="AX154" s="23"/>
      <c r="AY154" s="23"/>
      <c r="AZ154" s="23"/>
      <c r="BA154" s="23"/>
      <c r="BB154" s="23"/>
      <c r="BC154" s="23"/>
    </row>
    <row r="155" spans="2:55" s="240" customFormat="1" ht="5.0999999999999996" customHeight="1" x14ac:dyDescent="0.25">
      <c r="B155" s="263"/>
      <c r="C155" s="132"/>
      <c r="D155" s="160"/>
      <c r="E155" s="130"/>
      <c r="F155" s="130"/>
      <c r="G155" s="131"/>
      <c r="H155" s="131"/>
      <c r="I155" s="131"/>
      <c r="J155" s="131"/>
      <c r="K155" s="131"/>
      <c r="L155" s="131"/>
      <c r="M155" s="131"/>
      <c r="N155" s="131"/>
      <c r="O155" s="131"/>
      <c r="P155" s="131"/>
      <c r="Q155" s="131"/>
      <c r="R155" s="128"/>
      <c r="S155" s="132"/>
      <c r="T155" s="130"/>
      <c r="U155" s="128"/>
      <c r="V155" s="128"/>
      <c r="W155" s="128"/>
      <c r="X155" s="130"/>
      <c r="Y155" s="131"/>
      <c r="Z155" s="131"/>
      <c r="AA155" s="131"/>
      <c r="AB155" s="131"/>
      <c r="AC155" s="131"/>
      <c r="AD155" s="131"/>
      <c r="AE155" s="131"/>
      <c r="AF155" s="131"/>
      <c r="AG155" s="131"/>
      <c r="AH155" s="131"/>
      <c r="AI155" s="131"/>
      <c r="AJ155" s="264"/>
      <c r="AP155" s="248"/>
      <c r="AT155" s="248"/>
      <c r="AV155" s="23"/>
      <c r="AW155" s="23"/>
      <c r="AX155" s="23"/>
      <c r="AY155" s="23"/>
      <c r="AZ155" s="23"/>
      <c r="BA155" s="23"/>
      <c r="BB155" s="23"/>
      <c r="BC155" s="23"/>
    </row>
    <row r="156" spans="2:55" s="240" customFormat="1" ht="15" customHeight="1" x14ac:dyDescent="0.25">
      <c r="B156" s="263"/>
      <c r="C156" s="853" t="s">
        <v>2148</v>
      </c>
      <c r="D156" s="854"/>
      <c r="E156" s="854"/>
      <c r="F156" s="854"/>
      <c r="G156" s="854"/>
      <c r="H156" s="854"/>
      <c r="I156" s="854"/>
      <c r="J156" s="854"/>
      <c r="K156" s="854"/>
      <c r="L156" s="854"/>
      <c r="M156" s="854"/>
      <c r="N156" s="854"/>
      <c r="O156" s="854"/>
      <c r="P156" s="854"/>
      <c r="Q156" s="854"/>
      <c r="R156" s="854"/>
      <c r="S156" s="854"/>
      <c r="T156" s="854"/>
      <c r="U156" s="854"/>
      <c r="V156" s="854"/>
      <c r="W156" s="854"/>
      <c r="X156" s="854"/>
      <c r="Y156" s="854"/>
      <c r="Z156" s="854"/>
      <c r="AA156" s="854"/>
      <c r="AB156" s="854"/>
      <c r="AC156" s="854"/>
      <c r="AD156" s="854"/>
      <c r="AE156" s="854"/>
      <c r="AF156" s="854"/>
      <c r="AG156" s="854"/>
      <c r="AH156" s="854"/>
      <c r="AI156" s="855"/>
      <c r="AJ156" s="264"/>
      <c r="AP156" s="248"/>
      <c r="AT156" s="248"/>
      <c r="AV156" s="23"/>
      <c r="AW156" s="23"/>
      <c r="AX156" s="23"/>
      <c r="AY156" s="23"/>
      <c r="AZ156" s="23"/>
      <c r="BA156" s="23"/>
      <c r="BB156" s="23"/>
      <c r="BC156" s="23"/>
    </row>
    <row r="157" spans="2:55" s="240" customFormat="1" ht="5.0999999999999996" customHeight="1" x14ac:dyDescent="0.25">
      <c r="B157" s="263"/>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c r="AA157" s="219"/>
      <c r="AB157" s="219"/>
      <c r="AC157" s="219"/>
      <c r="AD157" s="219"/>
      <c r="AE157" s="219"/>
      <c r="AF157" s="219"/>
      <c r="AG157" s="219"/>
      <c r="AH157" s="219"/>
      <c r="AI157" s="219"/>
      <c r="AJ157" s="264"/>
      <c r="AP157" s="248"/>
      <c r="AT157" s="248"/>
      <c r="AV157" s="23"/>
      <c r="AW157" s="23"/>
      <c r="AX157" s="23"/>
      <c r="AY157" s="23"/>
      <c r="AZ157" s="23"/>
      <c r="BA157" s="23"/>
      <c r="BB157" s="23"/>
      <c r="BC157" s="23"/>
    </row>
    <row r="158" spans="2:55" s="240" customFormat="1" ht="15" customHeight="1" x14ac:dyDescent="0.25">
      <c r="B158" s="263"/>
      <c r="C158" s="1043"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58" s="990"/>
      <c r="E158" s="990"/>
      <c r="F158" s="990"/>
      <c r="G158" s="990"/>
      <c r="H158" s="990"/>
      <c r="I158" s="990"/>
      <c r="J158" s="990"/>
      <c r="K158" s="990"/>
      <c r="L158" s="990"/>
      <c r="M158" s="990"/>
      <c r="N158" s="990"/>
      <c r="O158" s="990"/>
      <c r="P158" s="990"/>
      <c r="Q158" s="990"/>
      <c r="R158" s="990"/>
      <c r="S158" s="990"/>
      <c r="T158" s="990"/>
      <c r="U158" s="990"/>
      <c r="V158" s="990"/>
      <c r="W158" s="990"/>
      <c r="X158" s="990"/>
      <c r="Y158" s="990"/>
      <c r="Z158" s="990"/>
      <c r="AA158" s="990"/>
      <c r="AB158" s="990"/>
      <c r="AC158" s="990"/>
      <c r="AD158" s="990"/>
      <c r="AE158" s="990"/>
      <c r="AF158" s="990"/>
      <c r="AG158" s="990"/>
      <c r="AH158" s="990"/>
      <c r="AI158" s="991"/>
      <c r="AJ158" s="264"/>
      <c r="AP158" s="248"/>
      <c r="AT158" s="248"/>
      <c r="AV158" s="23"/>
      <c r="AW158" s="23"/>
      <c r="AX158" s="23"/>
      <c r="AY158" s="23"/>
      <c r="AZ158" s="23"/>
      <c r="BA158" s="23"/>
      <c r="BB158" s="23"/>
      <c r="BC158" s="23"/>
    </row>
    <row r="159" spans="2:55" s="240" customFormat="1" ht="15" customHeight="1" x14ac:dyDescent="0.25">
      <c r="B159" s="263"/>
      <c r="C159" s="870"/>
      <c r="D159" s="871"/>
      <c r="E159" s="871"/>
      <c r="F159" s="871"/>
      <c r="G159" s="871"/>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2"/>
      <c r="AJ159" s="264"/>
      <c r="AP159" s="248"/>
      <c r="AT159" s="248"/>
      <c r="AV159" s="23"/>
      <c r="AW159" s="23"/>
      <c r="AX159" s="23"/>
      <c r="AY159" s="23"/>
      <c r="AZ159" s="23"/>
      <c r="BA159" s="23"/>
      <c r="BB159" s="23"/>
      <c r="BC159" s="23"/>
    </row>
    <row r="160" spans="2:55" s="240" customFormat="1" ht="15" customHeight="1" x14ac:dyDescent="0.25">
      <c r="B160" s="263"/>
      <c r="C160" s="870"/>
      <c r="D160" s="871"/>
      <c r="E160" s="871"/>
      <c r="F160" s="871"/>
      <c r="G160" s="871"/>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2"/>
      <c r="AJ160" s="264"/>
      <c r="AP160" s="248"/>
      <c r="AT160" s="248"/>
      <c r="AV160" s="23"/>
      <c r="AW160" s="23"/>
      <c r="AX160" s="23"/>
      <c r="AY160" s="23"/>
      <c r="AZ160" s="23"/>
      <c r="BA160" s="23"/>
      <c r="BB160" s="23"/>
      <c r="BC160" s="23"/>
    </row>
    <row r="161" spans="1:55" s="240" customFormat="1" ht="10.5" customHeight="1" x14ac:dyDescent="0.25">
      <c r="B161" s="263"/>
      <c r="C161" s="870"/>
      <c r="D161" s="871"/>
      <c r="E161" s="871"/>
      <c r="F161" s="871"/>
      <c r="G161" s="871"/>
      <c r="H161" s="871"/>
      <c r="I161" s="871"/>
      <c r="J161" s="871"/>
      <c r="K161" s="871"/>
      <c r="L161" s="871"/>
      <c r="M161" s="871"/>
      <c r="N161" s="871"/>
      <c r="O161" s="871"/>
      <c r="P161" s="871"/>
      <c r="Q161" s="871"/>
      <c r="R161" s="871"/>
      <c r="S161" s="871"/>
      <c r="T161" s="871"/>
      <c r="U161" s="871"/>
      <c r="V161" s="871"/>
      <c r="W161" s="871"/>
      <c r="X161" s="871"/>
      <c r="Y161" s="871"/>
      <c r="Z161" s="871"/>
      <c r="AA161" s="871"/>
      <c r="AB161" s="871"/>
      <c r="AC161" s="871"/>
      <c r="AD161" s="871"/>
      <c r="AE161" s="871"/>
      <c r="AF161" s="871"/>
      <c r="AG161" s="871"/>
      <c r="AH161" s="871"/>
      <c r="AI161" s="872"/>
      <c r="AJ161" s="264"/>
      <c r="AP161" s="248"/>
      <c r="AT161" s="248"/>
      <c r="AV161" s="23"/>
      <c r="AW161" s="23"/>
      <c r="AX161" s="23"/>
      <c r="AY161" s="23"/>
      <c r="AZ161" s="23"/>
      <c r="BA161" s="23"/>
      <c r="BB161" s="23"/>
      <c r="BC161" s="23"/>
    </row>
    <row r="162" spans="1:55" s="240" customFormat="1" ht="5.0999999999999996" customHeight="1" x14ac:dyDescent="0.25">
      <c r="B162" s="263"/>
      <c r="C162" s="613"/>
      <c r="D162" s="587"/>
      <c r="E162" s="614"/>
      <c r="F162" s="614"/>
      <c r="G162" s="615"/>
      <c r="H162" s="615"/>
      <c r="I162" s="615"/>
      <c r="J162" s="615"/>
      <c r="K162" s="615"/>
      <c r="L162" s="615"/>
      <c r="M162" s="615"/>
      <c r="N162" s="615"/>
      <c r="O162" s="615"/>
      <c r="P162" s="615"/>
      <c r="Q162" s="615"/>
      <c r="R162" s="606"/>
      <c r="S162" s="609"/>
      <c r="T162" s="614"/>
      <c r="U162" s="606"/>
      <c r="V162" s="606"/>
      <c r="W162" s="606"/>
      <c r="X162" s="614"/>
      <c r="Y162" s="615"/>
      <c r="Z162" s="615"/>
      <c r="AA162" s="615"/>
      <c r="AB162" s="615"/>
      <c r="AC162" s="615"/>
      <c r="AD162" s="615"/>
      <c r="AE162" s="615"/>
      <c r="AF162" s="615"/>
      <c r="AG162" s="615"/>
      <c r="AH162" s="615"/>
      <c r="AI162" s="616"/>
      <c r="AJ162" s="264"/>
      <c r="AP162" s="248"/>
      <c r="AT162" s="248"/>
      <c r="AV162" s="23"/>
      <c r="AW162" s="23"/>
      <c r="AX162" s="23"/>
      <c r="AY162" s="23"/>
      <c r="AZ162" s="23"/>
      <c r="BA162" s="23"/>
      <c r="BB162" s="23"/>
      <c r="BC162" s="23"/>
    </row>
    <row r="163" spans="1:55" s="240" customFormat="1" ht="15" customHeight="1" x14ac:dyDescent="0.25">
      <c r="B163" s="263"/>
      <c r="C163" s="870"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63" s="871"/>
      <c r="E163" s="871"/>
      <c r="F163" s="871"/>
      <c r="G163" s="871"/>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2"/>
      <c r="AJ163" s="264"/>
      <c r="AP163" s="248"/>
      <c r="AT163" s="248"/>
      <c r="AV163" s="23"/>
      <c r="AW163" s="23"/>
      <c r="AX163" s="23"/>
      <c r="AY163" s="23"/>
      <c r="AZ163" s="23"/>
      <c r="BA163" s="23"/>
      <c r="BB163" s="23"/>
      <c r="BC163" s="23"/>
    </row>
    <row r="164" spans="1:55" s="240" customFormat="1" ht="15" customHeight="1" x14ac:dyDescent="0.25">
      <c r="B164" s="263"/>
      <c r="C164" s="870"/>
      <c r="D164" s="871"/>
      <c r="E164" s="871"/>
      <c r="F164" s="871"/>
      <c r="G164" s="871"/>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2"/>
      <c r="AJ164" s="264"/>
      <c r="AP164" s="248"/>
      <c r="AT164" s="248"/>
      <c r="AV164" s="23"/>
      <c r="AW164" s="23"/>
      <c r="AX164" s="23"/>
      <c r="AY164" s="23"/>
      <c r="AZ164" s="23"/>
      <c r="BA164" s="23"/>
      <c r="BB164" s="23"/>
      <c r="BC164" s="23"/>
    </row>
    <row r="165" spans="1:55" s="240" customFormat="1" ht="15" customHeight="1" x14ac:dyDescent="0.25">
      <c r="B165" s="263"/>
      <c r="C165" s="873"/>
      <c r="D165" s="874"/>
      <c r="E165" s="874"/>
      <c r="F165" s="874"/>
      <c r="G165" s="874"/>
      <c r="H165" s="874"/>
      <c r="I165" s="874"/>
      <c r="J165" s="874"/>
      <c r="K165" s="874"/>
      <c r="L165" s="874"/>
      <c r="M165" s="874"/>
      <c r="N165" s="874"/>
      <c r="O165" s="874"/>
      <c r="P165" s="874"/>
      <c r="Q165" s="874"/>
      <c r="R165" s="874"/>
      <c r="S165" s="874"/>
      <c r="T165" s="874"/>
      <c r="U165" s="874"/>
      <c r="V165" s="874"/>
      <c r="W165" s="874"/>
      <c r="X165" s="874"/>
      <c r="Y165" s="874"/>
      <c r="Z165" s="874"/>
      <c r="AA165" s="874"/>
      <c r="AB165" s="874"/>
      <c r="AC165" s="874"/>
      <c r="AD165" s="874"/>
      <c r="AE165" s="874"/>
      <c r="AF165" s="874"/>
      <c r="AG165" s="874"/>
      <c r="AH165" s="874"/>
      <c r="AI165" s="875"/>
      <c r="AJ165" s="264"/>
      <c r="AP165" s="248"/>
      <c r="AT165" s="248"/>
      <c r="AV165" s="23"/>
      <c r="AW165" s="23"/>
      <c r="AX165" s="23"/>
      <c r="AY165" s="23"/>
      <c r="AZ165" s="23"/>
      <c r="BA165" s="23"/>
      <c r="BB165" s="23"/>
      <c r="BC165" s="23"/>
    </row>
    <row r="166" spans="1:55" s="240" customFormat="1" ht="15" customHeight="1" x14ac:dyDescent="0.25">
      <c r="B166" s="263"/>
      <c r="C166" s="825"/>
      <c r="D166" s="825"/>
      <c r="E166" s="825"/>
      <c r="F166" s="825"/>
      <c r="G166" s="825"/>
      <c r="H166" s="825"/>
      <c r="I166" s="825"/>
      <c r="J166" s="825"/>
      <c r="K166" s="131"/>
      <c r="L166" s="1044"/>
      <c r="M166" s="1044"/>
      <c r="N166" s="1044"/>
      <c r="O166" s="1044"/>
      <c r="P166" s="1044"/>
      <c r="Q166" s="1044"/>
      <c r="R166" s="1044"/>
      <c r="S166" s="1044"/>
      <c r="T166" s="1044"/>
      <c r="U166" s="1044"/>
      <c r="V166" s="1044"/>
      <c r="W166" s="1044"/>
      <c r="X166" s="1044"/>
      <c r="Y166" s="1044"/>
      <c r="Z166" s="1044"/>
      <c r="AA166" s="1044"/>
      <c r="AB166" s="1044"/>
      <c r="AC166" s="1044"/>
      <c r="AD166" s="1044"/>
      <c r="AE166" s="1044"/>
      <c r="AF166" s="1044"/>
      <c r="AG166" s="1044"/>
      <c r="AH166" s="1044"/>
      <c r="AI166" s="1044"/>
      <c r="AJ166" s="264"/>
      <c r="AP166" s="248"/>
      <c r="AT166" s="248"/>
      <c r="AV166" s="23"/>
      <c r="AW166" s="23"/>
      <c r="AX166" s="23"/>
      <c r="AY166" s="23"/>
      <c r="AZ166" s="23"/>
      <c r="BA166" s="23"/>
      <c r="BB166" s="23"/>
      <c r="BC166" s="23"/>
    </row>
    <row r="167" spans="1:55" s="240" customFormat="1" ht="5.0999999999999996" customHeight="1" x14ac:dyDescent="0.25">
      <c r="B167" s="263"/>
      <c r="C167" s="574"/>
      <c r="D167" s="574"/>
      <c r="E167" s="574"/>
      <c r="F167" s="574"/>
      <c r="G167" s="574"/>
      <c r="H167" s="574"/>
      <c r="I167" s="574"/>
      <c r="J167" s="574"/>
      <c r="K167" s="131"/>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264"/>
      <c r="AP167" s="248"/>
      <c r="AT167" s="248"/>
      <c r="AV167" s="23"/>
      <c r="AW167" s="23"/>
      <c r="AX167" s="23"/>
      <c r="AY167" s="23"/>
      <c r="AZ167" s="23"/>
      <c r="BA167" s="23"/>
      <c r="BB167" s="23"/>
      <c r="BC167" s="23"/>
    </row>
    <row r="168" spans="1:55" s="240" customFormat="1" ht="5.0999999999999996" customHeight="1" x14ac:dyDescent="0.25">
      <c r="B168" s="263"/>
      <c r="C168" s="574"/>
      <c r="D168" s="574"/>
      <c r="E168" s="574"/>
      <c r="F168" s="574"/>
      <c r="G168" s="574"/>
      <c r="H168" s="574"/>
      <c r="I168" s="574"/>
      <c r="J168" s="574"/>
      <c r="K168" s="131"/>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264"/>
      <c r="AP168" s="248"/>
      <c r="AT168" s="248"/>
      <c r="AV168" s="23"/>
      <c r="AW168" s="23"/>
      <c r="AX168" s="23"/>
      <c r="AY168" s="23"/>
      <c r="AZ168" s="23"/>
      <c r="BA168" s="23"/>
      <c r="BB168" s="23"/>
      <c r="BC168" s="23"/>
    </row>
    <row r="169" spans="1:55" s="240" customFormat="1" ht="15" customHeight="1" x14ac:dyDescent="0.25">
      <c r="B169" s="263"/>
      <c r="C169" s="913" t="s">
        <v>1773</v>
      </c>
      <c r="D169" s="913"/>
      <c r="E169" s="913"/>
      <c r="F169" s="913"/>
      <c r="G169" s="913"/>
      <c r="H169" s="913"/>
      <c r="I169" s="913"/>
      <c r="J169" s="913"/>
      <c r="K169" s="131"/>
      <c r="L169" s="913" t="s">
        <v>1963</v>
      </c>
      <c r="M169" s="913"/>
      <c r="N169" s="913"/>
      <c r="O169" s="913"/>
      <c r="P169" s="913"/>
      <c r="Q169" s="913"/>
      <c r="R169" s="913"/>
      <c r="S169" s="913"/>
      <c r="T169" s="913"/>
      <c r="U169" s="913"/>
      <c r="V169" s="913"/>
      <c r="W169" s="913"/>
      <c r="X169" s="913"/>
      <c r="Y169" s="913"/>
      <c r="Z169" s="913"/>
      <c r="AA169" s="913"/>
      <c r="AB169" s="913"/>
      <c r="AC169" s="913"/>
      <c r="AD169" s="913"/>
      <c r="AE169" s="913"/>
      <c r="AF169" s="913"/>
      <c r="AG169" s="913"/>
      <c r="AH169" s="913"/>
      <c r="AI169" s="913"/>
      <c r="AJ169" s="264"/>
      <c r="AP169" s="248"/>
      <c r="AT169" s="248"/>
      <c r="AV169" s="23"/>
      <c r="AW169" s="23"/>
      <c r="AX169" s="23"/>
      <c r="AY169" s="23"/>
      <c r="AZ169" s="23"/>
      <c r="BA169" s="23"/>
      <c r="BB169" s="23"/>
      <c r="BC169" s="23"/>
    </row>
    <row r="170" spans="1:55" s="240" customFormat="1" ht="5.0999999999999996" customHeight="1" x14ac:dyDescent="0.25">
      <c r="B170" s="263"/>
      <c r="C170" s="132"/>
      <c r="D170" s="160"/>
      <c r="E170" s="130"/>
      <c r="F170" s="130"/>
      <c r="G170" s="131"/>
      <c r="H170" s="131"/>
      <c r="I170" s="131"/>
      <c r="J170" s="131"/>
      <c r="K170" s="131"/>
      <c r="L170" s="131"/>
      <c r="M170" s="131"/>
      <c r="N170" s="131"/>
      <c r="O170" s="131"/>
      <c r="P170" s="131"/>
      <c r="Q170" s="131"/>
      <c r="R170" s="128"/>
      <c r="S170" s="132"/>
      <c r="T170" s="130"/>
      <c r="U170" s="128"/>
      <c r="V170" s="128"/>
      <c r="W170" s="128"/>
      <c r="X170" s="130"/>
      <c r="Y170" s="131"/>
      <c r="Z170" s="131"/>
      <c r="AA170" s="131"/>
      <c r="AB170" s="131"/>
      <c r="AC170" s="131"/>
      <c r="AD170" s="131"/>
      <c r="AE170" s="131"/>
      <c r="AF170" s="131"/>
      <c r="AG170" s="131"/>
      <c r="AH170" s="131"/>
      <c r="AI170" s="131"/>
      <c r="AJ170" s="264"/>
      <c r="AP170" s="248"/>
      <c r="AT170" s="248"/>
      <c r="AV170" s="23"/>
      <c r="AW170" s="23"/>
      <c r="AX170" s="23"/>
      <c r="AY170" s="23"/>
      <c r="AZ170" s="23"/>
      <c r="BA170" s="23"/>
      <c r="BB170" s="23"/>
      <c r="BC170" s="23"/>
    </row>
    <row r="171" spans="1:55" s="240" customFormat="1" ht="15" customHeight="1" x14ac:dyDescent="0.25">
      <c r="B171" s="263"/>
      <c r="C171" s="853" t="s">
        <v>2149</v>
      </c>
      <c r="D171" s="854"/>
      <c r="E171" s="854"/>
      <c r="F171" s="854"/>
      <c r="G171" s="854"/>
      <c r="H171" s="854"/>
      <c r="I171" s="854"/>
      <c r="J171" s="854"/>
      <c r="K171" s="854"/>
      <c r="L171" s="854"/>
      <c r="M171" s="854"/>
      <c r="N171" s="854"/>
      <c r="O171" s="854"/>
      <c r="P171" s="854"/>
      <c r="Q171" s="854"/>
      <c r="R171" s="854"/>
      <c r="S171" s="854"/>
      <c r="T171" s="854"/>
      <c r="U171" s="854"/>
      <c r="V171" s="854"/>
      <c r="W171" s="854"/>
      <c r="X171" s="854"/>
      <c r="Y171" s="854"/>
      <c r="Z171" s="854"/>
      <c r="AA171" s="854"/>
      <c r="AB171" s="854"/>
      <c r="AC171" s="854"/>
      <c r="AD171" s="854"/>
      <c r="AE171" s="854"/>
      <c r="AF171" s="854"/>
      <c r="AG171" s="854"/>
      <c r="AH171" s="854"/>
      <c r="AI171" s="855"/>
      <c r="AJ171" s="264"/>
      <c r="AP171" s="248"/>
      <c r="AT171" s="248"/>
      <c r="AV171" s="23"/>
      <c r="AW171" s="23"/>
      <c r="AX171" s="23"/>
      <c r="AY171" s="23"/>
      <c r="AZ171" s="23"/>
      <c r="BA171" s="23"/>
      <c r="BB171" s="23"/>
      <c r="BC171" s="23"/>
    </row>
    <row r="172" spans="1:55" s="240" customFormat="1" x14ac:dyDescent="0.25">
      <c r="B172" s="263"/>
      <c r="C172" s="862" t="s">
        <v>2471</v>
      </c>
      <c r="D172" s="862"/>
      <c r="E172" s="862"/>
      <c r="F172" s="862"/>
      <c r="G172" s="862"/>
      <c r="H172" s="862"/>
      <c r="I172" s="862"/>
      <c r="J172" s="862"/>
      <c r="K172" s="862"/>
      <c r="L172" s="862"/>
      <c r="M172" s="862"/>
      <c r="N172" s="862"/>
      <c r="O172" s="862"/>
      <c r="P172" s="862"/>
      <c r="Q172" s="862"/>
      <c r="R172" s="862"/>
      <c r="S172" s="862"/>
      <c r="T172" s="862"/>
      <c r="U172" s="862"/>
      <c r="V172" s="862"/>
      <c r="W172" s="862"/>
      <c r="X172" s="862"/>
      <c r="Y172" s="862"/>
      <c r="Z172" s="862"/>
      <c r="AA172" s="862"/>
      <c r="AB172" s="862"/>
      <c r="AC172" s="862"/>
      <c r="AD172" s="862"/>
      <c r="AE172" s="862"/>
      <c r="AF172" s="862"/>
      <c r="AG172" s="862"/>
      <c r="AH172" s="862"/>
      <c r="AI172" s="862"/>
      <c r="AJ172" s="264"/>
      <c r="AP172" s="248"/>
      <c r="AT172" s="248"/>
      <c r="AV172" s="23"/>
      <c r="AW172" s="23"/>
      <c r="AX172" s="23"/>
      <c r="AY172" s="23"/>
      <c r="AZ172" s="23"/>
      <c r="BA172" s="23"/>
      <c r="BB172" s="23"/>
      <c r="BC172" s="23"/>
    </row>
    <row r="173" spans="1:55" s="240" customFormat="1" ht="5.0999999999999996" customHeight="1" thickBot="1" x14ac:dyDescent="0.3">
      <c r="B173" s="268"/>
      <c r="C173" s="852"/>
      <c r="D173" s="852"/>
      <c r="E173" s="852"/>
      <c r="F173" s="852"/>
      <c r="G173" s="852"/>
      <c r="H173" s="852"/>
      <c r="I173" s="852"/>
      <c r="J173" s="852"/>
      <c r="K173" s="852"/>
      <c r="L173" s="852"/>
      <c r="M173" s="852"/>
      <c r="N173" s="852"/>
      <c r="O173" s="852"/>
      <c r="P173" s="852"/>
      <c r="Q173" s="852"/>
      <c r="R173" s="852"/>
      <c r="S173" s="852"/>
      <c r="T173" s="852"/>
      <c r="U173" s="852"/>
      <c r="V173" s="852"/>
      <c r="W173" s="852"/>
      <c r="X173" s="852"/>
      <c r="Y173" s="852"/>
      <c r="Z173" s="852"/>
      <c r="AA173" s="852"/>
      <c r="AB173" s="852"/>
      <c r="AC173" s="852"/>
      <c r="AD173" s="852"/>
      <c r="AE173" s="852"/>
      <c r="AF173" s="852"/>
      <c r="AG173" s="852"/>
      <c r="AH173" s="852"/>
      <c r="AI173" s="852"/>
      <c r="AJ173" s="271"/>
      <c r="AP173" s="248"/>
      <c r="AT173" s="248"/>
      <c r="AV173" s="23"/>
      <c r="AW173" s="23"/>
      <c r="AX173" s="23"/>
      <c r="AY173" s="23"/>
      <c r="AZ173" s="23"/>
      <c r="BA173" s="23"/>
      <c r="BB173" s="23"/>
      <c r="BC173" s="23"/>
    </row>
    <row r="174" spans="1:55" s="240" customFormat="1" ht="15" customHeight="1" x14ac:dyDescent="0.25">
      <c r="C174" s="296"/>
      <c r="D174" s="297"/>
      <c r="E174" s="297"/>
      <c r="F174" s="23"/>
      <c r="AP174" s="248"/>
      <c r="AT174" s="248"/>
      <c r="AV174" s="23"/>
      <c r="AW174" s="23"/>
      <c r="AX174" s="23"/>
      <c r="AY174" s="23"/>
      <c r="AZ174" s="23"/>
      <c r="BA174" s="23"/>
      <c r="BB174" s="23"/>
      <c r="BC174" s="23"/>
    </row>
    <row r="175" spans="1:55" s="240" customFormat="1" ht="15" customHeight="1" x14ac:dyDescent="0.25">
      <c r="A175" s="241"/>
      <c r="B175" s="241"/>
      <c r="C175" s="298"/>
      <c r="D175" s="285"/>
      <c r="E175" s="285"/>
      <c r="F175" s="26"/>
      <c r="G175" s="241"/>
      <c r="H175" s="241"/>
      <c r="I175" s="241"/>
      <c r="J175" s="241"/>
      <c r="K175" s="241"/>
      <c r="L175" s="241"/>
      <c r="M175" s="241"/>
      <c r="N175" s="241"/>
      <c r="O175" s="241"/>
      <c r="P175" s="241"/>
      <c r="Q175" s="241"/>
      <c r="R175" s="241"/>
      <c r="S175" s="241"/>
      <c r="T175" s="241"/>
      <c r="U175" s="241"/>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4"/>
      <c r="AT175" s="248"/>
      <c r="AV175" s="23"/>
      <c r="AW175" s="23"/>
      <c r="AX175" s="23"/>
      <c r="AY175" s="23"/>
      <c r="AZ175" s="23"/>
      <c r="BA175" s="23"/>
      <c r="BB175" s="23"/>
      <c r="BC175" s="23"/>
    </row>
    <row r="176" spans="1:55" s="240" customFormat="1" ht="15" customHeight="1" x14ac:dyDescent="0.25">
      <c r="A176" s="241"/>
      <c r="B176" s="241"/>
      <c r="C176" s="298"/>
      <c r="D176" s="285"/>
      <c r="E176" s="285"/>
      <c r="F176" s="26"/>
      <c r="G176" s="241"/>
      <c r="H176" s="241"/>
      <c r="I176" s="241"/>
      <c r="J176" s="241"/>
      <c r="K176" s="241"/>
      <c r="L176" s="241"/>
      <c r="M176" s="241"/>
      <c r="N176" s="241"/>
      <c r="O176" s="241"/>
      <c r="P176" s="241"/>
      <c r="Q176" s="241"/>
      <c r="R176" s="241"/>
      <c r="S176" s="241"/>
      <c r="T176" s="241"/>
      <c r="U176" s="241"/>
      <c r="V176" s="241"/>
      <c r="W176" s="241"/>
      <c r="X176" s="241"/>
      <c r="Y176" s="241"/>
      <c r="Z176" s="241"/>
      <c r="AA176" s="241"/>
      <c r="AB176" s="241"/>
      <c r="AC176" s="241"/>
      <c r="AD176" s="241"/>
      <c r="AE176" s="241"/>
      <c r="AF176" s="241"/>
      <c r="AG176" s="241"/>
      <c r="AH176" s="241"/>
      <c r="AI176" s="241"/>
      <c r="AJ176" s="241"/>
      <c r="AK176" s="241"/>
      <c r="AL176" s="241"/>
      <c r="AM176" s="241"/>
      <c r="AN176" s="241"/>
      <c r="AO176" s="241"/>
      <c r="AP176" s="244"/>
      <c r="AQ176" s="241"/>
      <c r="AR176" s="241"/>
      <c r="AS176" s="241"/>
      <c r="AT176" s="244"/>
      <c r="AU176" s="241"/>
      <c r="AV176" s="26"/>
      <c r="AW176" s="26"/>
      <c r="AX176" s="26"/>
      <c r="AY176" s="26"/>
      <c r="AZ176" s="26"/>
      <c r="BA176" s="26"/>
      <c r="BB176" s="26"/>
      <c r="BC176" s="26"/>
    </row>
    <row r="177" spans="1:256" s="240" customFormat="1" ht="15" customHeight="1" x14ac:dyDescent="0.25">
      <c r="A177" s="241"/>
      <c r="B177" s="26"/>
      <c r="C177" s="285"/>
      <c r="D177" s="285"/>
      <c r="E177" s="285"/>
      <c r="F177" s="26"/>
      <c r="G177" s="241"/>
      <c r="H177" s="241"/>
      <c r="I177" s="241"/>
      <c r="J177" s="241"/>
      <c r="K177" s="241"/>
      <c r="L177" s="241"/>
      <c r="M177" s="241"/>
      <c r="N177" s="241"/>
      <c r="O177" s="241"/>
      <c r="P177" s="241"/>
      <c r="Q177" s="241"/>
      <c r="R177" s="241"/>
      <c r="S177" s="241"/>
      <c r="T177" s="241"/>
      <c r="U177" s="241"/>
      <c r="V177" s="241"/>
      <c r="W177" s="241"/>
      <c r="X177" s="241"/>
      <c r="Y177" s="241"/>
      <c r="Z177" s="241"/>
      <c r="AA177" s="241"/>
      <c r="AB177" s="241"/>
      <c r="AC177" s="241"/>
      <c r="AD177" s="241"/>
      <c r="AE177" s="241"/>
      <c r="AF177" s="241"/>
      <c r="AG177" s="241"/>
      <c r="AH177" s="241"/>
      <c r="AI177" s="241"/>
      <c r="AJ177" s="241"/>
      <c r="AK177" s="241"/>
      <c r="AL177" s="241"/>
      <c r="AM177" s="241"/>
      <c r="AN177" s="241"/>
      <c r="AO177" s="241"/>
      <c r="AP177" s="244"/>
      <c r="AQ177" s="241"/>
      <c r="AR177" s="241"/>
      <c r="AS177" s="241"/>
      <c r="AT177" s="244"/>
      <c r="AU177" s="241"/>
      <c r="AV177" s="26"/>
      <c r="AW177" s="26"/>
      <c r="AX177" s="26"/>
      <c r="AY177" s="26"/>
      <c r="AZ177" s="26"/>
      <c r="BA177" s="26"/>
      <c r="BB177" s="26"/>
      <c r="BC177" s="26"/>
    </row>
    <row r="178" spans="1:256" s="240" customFormat="1" ht="15" customHeight="1" x14ac:dyDescent="0.25">
      <c r="A178" s="241"/>
      <c r="B178" s="26"/>
      <c r="C178" s="285"/>
      <c r="D178" s="285"/>
      <c r="E178" s="285"/>
      <c r="F178" s="26"/>
      <c r="G178" s="241"/>
      <c r="H178" s="241"/>
      <c r="I178" s="241"/>
      <c r="J178" s="241"/>
      <c r="K178" s="241"/>
      <c r="L178" s="241"/>
      <c r="M178" s="286"/>
      <c r="N178" s="241"/>
      <c r="O178" s="241"/>
      <c r="P178" s="241"/>
      <c r="Q178" s="241"/>
      <c r="R178" s="241"/>
      <c r="S178" s="241"/>
      <c r="T178" s="241"/>
      <c r="U178" s="241" t="s">
        <v>303</v>
      </c>
      <c r="V178" s="241"/>
      <c r="W178" s="241"/>
      <c r="X178" s="241"/>
      <c r="Y178" s="241"/>
      <c r="Z178" s="241"/>
      <c r="AA178" s="241"/>
      <c r="AB178" s="241"/>
      <c r="AC178" s="241"/>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row>
    <row r="179" spans="1:256" s="240" customFormat="1" ht="15" customHeight="1" x14ac:dyDescent="0.25">
      <c r="A179" s="241"/>
      <c r="B179" s="26"/>
      <c r="C179" s="241"/>
      <c r="D179" s="241"/>
      <c r="E179" s="241"/>
      <c r="F179" s="241"/>
      <c r="G179" s="241"/>
      <c r="H179" s="241"/>
      <c r="I179" s="241" t="s">
        <v>1927</v>
      </c>
      <c r="J179" s="241"/>
      <c r="K179" s="241"/>
      <c r="L179" s="241"/>
      <c r="M179" s="241" t="s">
        <v>1170</v>
      </c>
      <c r="N179" s="241"/>
      <c r="O179" s="241"/>
      <c r="P179" s="241"/>
      <c r="Q179" s="241"/>
      <c r="R179" s="241"/>
      <c r="S179" s="241"/>
      <c r="T179" s="241"/>
      <c r="U179" s="241" t="s">
        <v>308</v>
      </c>
      <c r="V179" s="241"/>
      <c r="W179" s="241"/>
      <c r="X179" s="241"/>
      <c r="Y179" s="241"/>
      <c r="Z179" s="241"/>
      <c r="AA179" s="241"/>
      <c r="AB179" s="241"/>
      <c r="AC179" s="241" t="s">
        <v>309</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1"/>
      <c r="HW179" s="241"/>
      <c r="HX179" s="241"/>
      <c r="HY179" s="241"/>
      <c r="HZ179" s="241"/>
      <c r="IA179" s="241"/>
      <c r="IB179" s="241"/>
      <c r="IC179" s="241"/>
      <c r="ID179" s="241"/>
      <c r="IE179" s="241"/>
      <c r="IF179" s="241"/>
      <c r="IG179" s="241"/>
      <c r="IH179" s="241"/>
      <c r="II179" s="241"/>
      <c r="IJ179" s="241"/>
      <c r="IK179" s="241"/>
      <c r="IL179" s="241"/>
      <c r="IM179" s="241"/>
      <c r="IN179" s="241"/>
      <c r="IO179" s="241"/>
      <c r="IP179" s="241"/>
      <c r="IQ179" s="241"/>
      <c r="IR179" s="241"/>
      <c r="IS179" s="241"/>
      <c r="IT179" s="241"/>
      <c r="IU179" s="241"/>
      <c r="IV179" s="241"/>
    </row>
    <row r="180" spans="1:256" s="240" customFormat="1" ht="15" customHeight="1" x14ac:dyDescent="0.25">
      <c r="A180" s="241"/>
      <c r="B180" s="26"/>
      <c r="C180" s="241"/>
      <c r="D180" s="241"/>
      <c r="E180" s="241"/>
      <c r="F180" s="241"/>
      <c r="G180" s="241"/>
      <c r="H180" s="241"/>
      <c r="I180" s="241">
        <v>22</v>
      </c>
      <c r="J180" s="241"/>
      <c r="K180" s="241"/>
      <c r="L180" s="241"/>
      <c r="M180" s="241" t="s">
        <v>1171</v>
      </c>
      <c r="N180" s="241"/>
      <c r="O180" s="241"/>
      <c r="P180" s="241"/>
      <c r="Q180" s="241"/>
      <c r="R180" s="241"/>
      <c r="S180" s="241"/>
      <c r="T180" s="241"/>
      <c r="U180" s="241" t="s">
        <v>310</v>
      </c>
      <c r="V180" s="241"/>
      <c r="W180" s="241"/>
      <c r="X180" s="241"/>
      <c r="Y180" s="241"/>
      <c r="Z180" s="241"/>
      <c r="AA180" s="241"/>
      <c r="AB180" s="241"/>
      <c r="AC180" s="241" t="s">
        <v>311</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1"/>
      <c r="HW180" s="241"/>
      <c r="HX180" s="241"/>
      <c r="HY180" s="241"/>
      <c r="HZ180" s="241"/>
      <c r="IA180" s="241"/>
      <c r="IB180" s="241"/>
      <c r="IC180" s="241"/>
      <c r="ID180" s="241"/>
      <c r="IE180" s="241"/>
      <c r="IF180" s="241"/>
      <c r="IG180" s="241"/>
      <c r="IH180" s="241"/>
      <c r="II180" s="241"/>
      <c r="IJ180" s="241"/>
      <c r="IK180" s="241"/>
      <c r="IL180" s="241"/>
      <c r="IM180" s="241"/>
      <c r="IN180" s="241"/>
      <c r="IO180" s="241"/>
      <c r="IP180" s="241"/>
      <c r="IQ180" s="241"/>
      <c r="IR180" s="241"/>
      <c r="IS180" s="241"/>
      <c r="IT180" s="241"/>
      <c r="IU180" s="241"/>
      <c r="IV180" s="241"/>
    </row>
    <row r="181" spans="1:256" s="240" customFormat="1" ht="15" customHeight="1" x14ac:dyDescent="0.25">
      <c r="A181" s="241"/>
      <c r="B181" s="26"/>
      <c r="C181" s="241"/>
      <c r="D181" s="241"/>
      <c r="E181" s="241"/>
      <c r="F181" s="241"/>
      <c r="G181" s="241"/>
      <c r="H181" s="241"/>
      <c r="I181" s="241">
        <v>23</v>
      </c>
      <c r="J181" s="241"/>
      <c r="K181" s="241"/>
      <c r="L181" s="241"/>
      <c r="M181" s="241" t="s">
        <v>1172</v>
      </c>
      <c r="N181" s="241"/>
      <c r="O181" s="241"/>
      <c r="P181" s="241"/>
      <c r="Q181" s="241"/>
      <c r="R181" s="241"/>
      <c r="S181" s="241"/>
      <c r="T181" s="241"/>
      <c r="U181" s="241" t="s">
        <v>312</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1"/>
      <c r="HW181" s="241"/>
      <c r="HX181" s="241"/>
      <c r="HY181" s="241"/>
      <c r="HZ181" s="241"/>
      <c r="IA181" s="241"/>
      <c r="IB181" s="241"/>
      <c r="IC181" s="241"/>
      <c r="ID181" s="241"/>
      <c r="IE181" s="241"/>
      <c r="IF181" s="241"/>
      <c r="IG181" s="241"/>
      <c r="IH181" s="241"/>
      <c r="II181" s="241"/>
      <c r="IJ181" s="241"/>
      <c r="IK181" s="241"/>
      <c r="IL181" s="241"/>
      <c r="IM181" s="241"/>
      <c r="IN181" s="241"/>
      <c r="IO181" s="241"/>
      <c r="IP181" s="241"/>
      <c r="IQ181" s="241"/>
      <c r="IR181" s="241"/>
      <c r="IS181" s="241"/>
      <c r="IT181" s="241"/>
      <c r="IU181" s="241"/>
      <c r="IV181" s="241"/>
    </row>
    <row r="182" spans="1:256" s="240" customFormat="1" ht="15" customHeight="1" x14ac:dyDescent="0.25">
      <c r="A182" s="241"/>
      <c r="B182" s="26"/>
      <c r="C182" s="241"/>
      <c r="D182" s="241"/>
      <c r="E182" s="241"/>
      <c r="F182" s="241"/>
      <c r="G182" s="241"/>
      <c r="H182" s="241"/>
      <c r="I182" s="241">
        <v>24</v>
      </c>
      <c r="J182" s="241"/>
      <c r="K182" s="241"/>
      <c r="L182" s="241"/>
      <c r="M182" s="241" t="s">
        <v>1173</v>
      </c>
      <c r="N182" s="241"/>
      <c r="O182" s="241"/>
      <c r="P182" s="241"/>
      <c r="Q182" s="241"/>
      <c r="R182" s="241"/>
      <c r="S182" s="241"/>
      <c r="T182" s="241"/>
      <c r="U182" s="241" t="s">
        <v>314</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1"/>
      <c r="HW182" s="241"/>
      <c r="HX182" s="241"/>
      <c r="HY182" s="241"/>
      <c r="HZ182" s="241"/>
      <c r="IA182" s="241"/>
      <c r="IB182" s="241"/>
      <c r="IC182" s="241"/>
      <c r="ID182" s="241"/>
      <c r="IE182" s="241"/>
      <c r="IF182" s="241"/>
      <c r="IG182" s="241"/>
      <c r="IH182" s="241"/>
      <c r="II182" s="241"/>
      <c r="IJ182" s="241"/>
      <c r="IK182" s="241"/>
      <c r="IL182" s="241"/>
      <c r="IM182" s="241"/>
      <c r="IN182" s="241"/>
      <c r="IO182" s="241"/>
      <c r="IP182" s="241"/>
      <c r="IQ182" s="241"/>
      <c r="IR182" s="241"/>
      <c r="IS182" s="241"/>
      <c r="IT182" s="241"/>
      <c r="IU182" s="241"/>
      <c r="IV182" s="241"/>
    </row>
    <row r="183" spans="1:256" s="240" customFormat="1" ht="15" customHeight="1" x14ac:dyDescent="0.25">
      <c r="A183" s="241"/>
      <c r="B183" s="26"/>
      <c r="C183" s="241"/>
      <c r="D183" s="241"/>
      <c r="E183" s="241"/>
      <c r="F183" s="241"/>
      <c r="G183" s="241"/>
      <c r="H183" s="241"/>
      <c r="I183" s="241"/>
      <c r="J183" s="241"/>
      <c r="K183" s="241"/>
      <c r="L183" s="241"/>
      <c r="M183" s="241" t="s">
        <v>1174</v>
      </c>
      <c r="N183" s="241"/>
      <c r="O183" s="241"/>
      <c r="P183" s="241"/>
      <c r="Q183" s="241"/>
      <c r="R183" s="241"/>
      <c r="S183" s="241"/>
      <c r="T183" s="241"/>
      <c r="U183" s="241" t="s">
        <v>315</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1"/>
      <c r="HW183" s="241"/>
      <c r="HX183" s="241"/>
      <c r="HY183" s="241"/>
      <c r="HZ183" s="241"/>
      <c r="IA183" s="241"/>
      <c r="IB183" s="241"/>
      <c r="IC183" s="241"/>
      <c r="ID183" s="241"/>
      <c r="IE183" s="241"/>
      <c r="IF183" s="241"/>
      <c r="IG183" s="241"/>
      <c r="IH183" s="241"/>
      <c r="II183" s="241"/>
      <c r="IJ183" s="241"/>
      <c r="IK183" s="241"/>
      <c r="IL183" s="241"/>
      <c r="IM183" s="241"/>
      <c r="IN183" s="241"/>
      <c r="IO183" s="241"/>
      <c r="IP183" s="241"/>
      <c r="IQ183" s="241"/>
      <c r="IR183" s="241"/>
      <c r="IS183" s="241"/>
      <c r="IT183" s="241"/>
      <c r="IU183" s="241"/>
      <c r="IV183" s="241"/>
    </row>
    <row r="184" spans="1:256" s="240" customFormat="1" ht="15" customHeight="1" x14ac:dyDescent="0.25">
      <c r="A184" s="241"/>
      <c r="B184" s="26"/>
      <c r="C184" s="241"/>
      <c r="D184" s="241"/>
      <c r="E184" s="241"/>
      <c r="F184" s="241"/>
      <c r="G184" s="241"/>
      <c r="H184" s="241"/>
      <c r="I184" s="241"/>
      <c r="J184" s="241"/>
      <c r="K184" s="241"/>
      <c r="L184" s="241"/>
      <c r="M184" s="241" t="s">
        <v>1175</v>
      </c>
      <c r="N184" s="241"/>
      <c r="O184" s="241"/>
      <c r="P184" s="241"/>
      <c r="Q184" s="241"/>
      <c r="R184" s="241"/>
      <c r="S184" s="241"/>
      <c r="T184" s="241"/>
      <c r="U184" s="241" t="s">
        <v>317</v>
      </c>
      <c r="V184" s="241"/>
      <c r="W184" s="241"/>
      <c r="X184" s="241"/>
      <c r="Y184" s="241"/>
      <c r="Z184" s="241"/>
      <c r="AA184" s="241"/>
      <c r="AB184" s="241"/>
      <c r="AC184" s="241" t="s">
        <v>316</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1"/>
      <c r="HW184" s="241"/>
      <c r="HX184" s="241"/>
      <c r="HY184" s="241"/>
      <c r="HZ184" s="241"/>
      <c r="IA184" s="241"/>
      <c r="IB184" s="241"/>
      <c r="IC184" s="241"/>
      <c r="ID184" s="241"/>
      <c r="IE184" s="241"/>
      <c r="IF184" s="241"/>
      <c r="IG184" s="241"/>
      <c r="IH184" s="241"/>
      <c r="II184" s="241"/>
      <c r="IJ184" s="241"/>
      <c r="IK184" s="241"/>
      <c r="IL184" s="241"/>
      <c r="IM184" s="241"/>
      <c r="IN184" s="241"/>
      <c r="IO184" s="241"/>
      <c r="IP184" s="241"/>
      <c r="IQ184" s="241"/>
      <c r="IR184" s="241"/>
      <c r="IS184" s="241"/>
      <c r="IT184" s="241"/>
      <c r="IU184" s="241"/>
      <c r="IV184" s="241"/>
    </row>
    <row r="185" spans="1:256" s="240" customFormat="1" ht="15" customHeight="1" x14ac:dyDescent="0.25">
      <c r="A185" s="241"/>
      <c r="B185" s="26"/>
      <c r="C185" s="241"/>
      <c r="D185" s="241"/>
      <c r="E185" s="241"/>
      <c r="F185" s="241"/>
      <c r="G185" s="241"/>
      <c r="H185" s="241"/>
      <c r="I185" s="241"/>
      <c r="J185" s="241"/>
      <c r="K185" s="241"/>
      <c r="L185" s="241"/>
      <c r="M185" s="241" t="s">
        <v>1176</v>
      </c>
      <c r="N185" s="241"/>
      <c r="O185" s="241"/>
      <c r="P185" s="241"/>
      <c r="Q185" s="241"/>
      <c r="R185" s="241"/>
      <c r="S185" s="241"/>
      <c r="T185" s="241"/>
      <c r="U185" s="241" t="s">
        <v>318</v>
      </c>
      <c r="V185" s="241"/>
      <c r="W185" s="241"/>
      <c r="X185" s="241"/>
      <c r="Y185" s="241"/>
      <c r="Z185" s="241"/>
      <c r="AA185" s="241"/>
      <c r="AB185" s="241"/>
      <c r="AC185" s="241" t="s">
        <v>309</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1"/>
      <c r="HW185" s="241"/>
      <c r="HX185" s="241"/>
      <c r="HY185" s="241"/>
      <c r="HZ185" s="241"/>
      <c r="IA185" s="241"/>
      <c r="IB185" s="241"/>
      <c r="IC185" s="241"/>
      <c r="ID185" s="241"/>
      <c r="IE185" s="241"/>
      <c r="IF185" s="241"/>
      <c r="IG185" s="241"/>
      <c r="IH185" s="241"/>
      <c r="II185" s="241"/>
      <c r="IJ185" s="241"/>
      <c r="IK185" s="241"/>
      <c r="IL185" s="241"/>
      <c r="IM185" s="241"/>
      <c r="IN185" s="241"/>
      <c r="IO185" s="241"/>
      <c r="IP185" s="241"/>
      <c r="IQ185" s="241"/>
      <c r="IR185" s="241"/>
      <c r="IS185" s="241"/>
      <c r="IT185" s="241"/>
      <c r="IU185" s="241"/>
      <c r="IV185" s="241"/>
    </row>
    <row r="186" spans="1:256" s="240" customFormat="1" ht="15" customHeight="1" x14ac:dyDescent="0.25">
      <c r="A186" s="241"/>
      <c r="B186" s="26"/>
      <c r="C186" s="241"/>
      <c r="D186" s="241"/>
      <c r="E186" s="241"/>
      <c r="F186" s="241"/>
      <c r="G186" s="241"/>
      <c r="H186" s="241"/>
      <c r="I186" s="241"/>
      <c r="J186" s="241"/>
      <c r="K186" s="241"/>
      <c r="L186" s="241"/>
      <c r="M186" s="241" t="s">
        <v>1177</v>
      </c>
      <c r="N186" s="241"/>
      <c r="O186" s="241"/>
      <c r="P186" s="241"/>
      <c r="Q186" s="241"/>
      <c r="R186" s="241"/>
      <c r="S186" s="241"/>
      <c r="T186" s="241"/>
      <c r="U186" s="241" t="s">
        <v>319</v>
      </c>
      <c r="V186" s="241"/>
      <c r="W186" s="241"/>
      <c r="X186" s="241"/>
      <c r="Y186" s="241"/>
      <c r="Z186" s="241"/>
      <c r="AA186" s="241"/>
      <c r="AB186" s="241"/>
      <c r="AC186" s="241" t="s">
        <v>325</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1"/>
      <c r="HW186" s="241"/>
      <c r="HX186" s="241"/>
      <c r="HY186" s="241"/>
      <c r="HZ186" s="241"/>
      <c r="IA186" s="241"/>
      <c r="IB186" s="241"/>
      <c r="IC186" s="241"/>
      <c r="ID186" s="241"/>
      <c r="IE186" s="241"/>
      <c r="IF186" s="241"/>
      <c r="IG186" s="241"/>
      <c r="IH186" s="241"/>
      <c r="II186" s="241"/>
      <c r="IJ186" s="241"/>
      <c r="IK186" s="241"/>
      <c r="IL186" s="241"/>
      <c r="IM186" s="241"/>
      <c r="IN186" s="241"/>
      <c r="IO186" s="241"/>
      <c r="IP186" s="241"/>
      <c r="IQ186" s="241"/>
      <c r="IR186" s="241"/>
      <c r="IS186" s="241"/>
      <c r="IT186" s="241"/>
      <c r="IU186" s="241"/>
      <c r="IV186" s="241"/>
    </row>
    <row r="187" spans="1:256" s="240" customFormat="1" ht="15" customHeight="1" x14ac:dyDescent="0.25">
      <c r="A187" s="241"/>
      <c r="B187" s="26"/>
      <c r="C187" s="241"/>
      <c r="D187" s="241"/>
      <c r="E187" s="241"/>
      <c r="F187" s="241"/>
      <c r="G187" s="241"/>
      <c r="H187" s="241"/>
      <c r="I187" s="241"/>
      <c r="J187" s="241"/>
      <c r="K187" s="241"/>
      <c r="L187" s="241"/>
      <c r="M187" s="241" t="s">
        <v>1178</v>
      </c>
      <c r="N187" s="241"/>
      <c r="O187" s="241"/>
      <c r="P187" s="241"/>
      <c r="Q187" s="241"/>
      <c r="R187" s="241"/>
      <c r="S187" s="241"/>
      <c r="T187" s="241"/>
      <c r="U187" s="241" t="s">
        <v>320</v>
      </c>
      <c r="V187" s="241"/>
      <c r="W187" s="241"/>
      <c r="X187" s="241"/>
      <c r="Y187" s="241"/>
      <c r="Z187" s="241"/>
      <c r="AA187" s="241"/>
      <c r="AB187" s="241"/>
      <c r="AC187" s="241" t="s">
        <v>316</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1"/>
      <c r="HW187" s="241"/>
      <c r="HX187" s="241"/>
      <c r="HY187" s="241"/>
      <c r="HZ187" s="241"/>
      <c r="IA187" s="241"/>
      <c r="IB187" s="241"/>
      <c r="IC187" s="241"/>
      <c r="ID187" s="241"/>
      <c r="IE187" s="241"/>
      <c r="IF187" s="241"/>
      <c r="IG187" s="241"/>
      <c r="IH187" s="241"/>
      <c r="II187" s="241"/>
      <c r="IJ187" s="241"/>
      <c r="IK187" s="241"/>
      <c r="IL187" s="241"/>
      <c r="IM187" s="241"/>
      <c r="IN187" s="241"/>
      <c r="IO187" s="241"/>
      <c r="IP187" s="241"/>
      <c r="IQ187" s="241"/>
      <c r="IR187" s="241"/>
      <c r="IS187" s="241"/>
      <c r="IT187" s="241"/>
      <c r="IU187" s="241"/>
      <c r="IV187" s="241"/>
    </row>
    <row r="188" spans="1:256" s="240" customFormat="1" ht="15" customHeight="1" x14ac:dyDescent="0.25">
      <c r="A188" s="241"/>
      <c r="B188" s="26"/>
      <c r="C188" s="241"/>
      <c r="D188" s="241"/>
      <c r="E188" s="241"/>
      <c r="F188" s="241"/>
      <c r="G188" s="241"/>
      <c r="H188" s="241"/>
      <c r="I188" s="241"/>
      <c r="J188" s="241"/>
      <c r="K188" s="241"/>
      <c r="L188" s="241"/>
      <c r="M188" s="241" t="s">
        <v>1179</v>
      </c>
      <c r="N188" s="241"/>
      <c r="O188" s="241"/>
      <c r="P188" s="241"/>
      <c r="Q188" s="241"/>
      <c r="R188" s="241"/>
      <c r="S188" s="241"/>
      <c r="T188" s="241"/>
      <c r="U188" s="241" t="s">
        <v>321</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1"/>
      <c r="IK188" s="241"/>
      <c r="IL188" s="241"/>
      <c r="IM188" s="241"/>
      <c r="IN188" s="241"/>
      <c r="IO188" s="241"/>
      <c r="IP188" s="241"/>
      <c r="IQ188" s="241"/>
      <c r="IR188" s="241"/>
      <c r="IS188" s="241"/>
      <c r="IT188" s="241"/>
      <c r="IU188" s="241"/>
      <c r="IV188" s="241"/>
    </row>
    <row r="189" spans="1:256" s="240" customFormat="1" ht="15" customHeight="1" x14ac:dyDescent="0.25">
      <c r="A189" s="241"/>
      <c r="B189" s="26"/>
      <c r="C189" s="241"/>
      <c r="D189" s="241"/>
      <c r="E189" s="241"/>
      <c r="F189" s="241"/>
      <c r="G189" s="241"/>
      <c r="H189" s="241"/>
      <c r="I189" s="241"/>
      <c r="J189" s="241"/>
      <c r="K189" s="241"/>
      <c r="L189" s="241"/>
      <c r="M189" s="241" t="s">
        <v>1180</v>
      </c>
      <c r="N189" s="241"/>
      <c r="O189" s="241"/>
      <c r="P189" s="241"/>
      <c r="Q189" s="241"/>
      <c r="R189" s="241"/>
      <c r="S189" s="241"/>
      <c r="T189" s="241"/>
      <c r="U189" s="241" t="s">
        <v>323</v>
      </c>
      <c r="V189" s="241"/>
      <c r="W189" s="241"/>
      <c r="X189" s="241"/>
      <c r="Y189" s="241"/>
      <c r="Z189" s="241"/>
      <c r="AA189" s="241"/>
      <c r="AB189" s="241"/>
      <c r="AC189" s="241" t="s">
        <v>316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c r="HG189" s="241"/>
      <c r="HH189" s="241"/>
      <c r="HI189" s="241"/>
      <c r="HJ189" s="241"/>
      <c r="HK189" s="241"/>
      <c r="HL189" s="241"/>
      <c r="HM189" s="241"/>
      <c r="HN189" s="241"/>
      <c r="HO189" s="241"/>
      <c r="HP189" s="241"/>
      <c r="HQ189" s="241"/>
      <c r="HR189" s="241"/>
      <c r="HS189" s="241"/>
      <c r="HT189" s="241"/>
      <c r="HU189" s="241"/>
      <c r="HV189" s="241"/>
      <c r="HW189" s="241"/>
      <c r="HX189" s="241"/>
      <c r="HY189" s="241"/>
      <c r="HZ189" s="241"/>
      <c r="IA189" s="241"/>
      <c r="IB189" s="241"/>
      <c r="IC189" s="241"/>
      <c r="ID189" s="241"/>
      <c r="IE189" s="241"/>
      <c r="IF189" s="241"/>
      <c r="IG189" s="241"/>
      <c r="IH189" s="241"/>
      <c r="II189" s="241"/>
      <c r="IJ189" s="241"/>
      <c r="IK189" s="241"/>
      <c r="IL189" s="241"/>
      <c r="IM189" s="241"/>
      <c r="IN189" s="241"/>
      <c r="IO189" s="241"/>
      <c r="IP189" s="241"/>
      <c r="IQ189" s="241"/>
      <c r="IR189" s="241"/>
      <c r="IS189" s="241"/>
      <c r="IT189" s="241"/>
      <c r="IU189" s="241"/>
      <c r="IV189" s="241"/>
    </row>
    <row r="190" spans="1:256" s="240" customFormat="1" ht="15" customHeight="1" x14ac:dyDescent="0.25">
      <c r="A190" s="241"/>
      <c r="B190" s="241"/>
      <c r="C190" s="241"/>
      <c r="D190" s="241"/>
      <c r="E190" s="241"/>
      <c r="F190" s="241"/>
      <c r="G190" s="241"/>
      <c r="H190" s="241"/>
      <c r="I190" s="241"/>
      <c r="J190" s="241"/>
      <c r="K190" s="241"/>
      <c r="L190" s="241"/>
      <c r="M190" s="241" t="s">
        <v>1181</v>
      </c>
      <c r="N190" s="241"/>
      <c r="O190" s="241"/>
      <c r="P190" s="241"/>
      <c r="Q190" s="241"/>
      <c r="R190" s="241"/>
      <c r="S190" s="241"/>
      <c r="T190" s="241"/>
      <c r="U190" s="241" t="s">
        <v>324</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1"/>
      <c r="HW190" s="241"/>
      <c r="HX190" s="241"/>
      <c r="HY190" s="241"/>
      <c r="HZ190" s="241"/>
      <c r="IA190" s="241"/>
      <c r="IB190" s="241"/>
      <c r="IC190" s="241"/>
      <c r="ID190" s="241"/>
      <c r="IE190" s="241"/>
      <c r="IF190" s="241"/>
      <c r="IG190" s="241"/>
      <c r="IH190" s="241"/>
      <c r="II190" s="241"/>
      <c r="IJ190" s="241"/>
      <c r="IK190" s="241"/>
      <c r="IL190" s="241"/>
      <c r="IM190" s="241"/>
      <c r="IN190" s="241"/>
      <c r="IO190" s="241"/>
      <c r="IP190" s="241"/>
      <c r="IQ190" s="241"/>
      <c r="IR190" s="241"/>
      <c r="IS190" s="241"/>
      <c r="IT190" s="241"/>
      <c r="IU190" s="241"/>
      <c r="IV190" s="241"/>
    </row>
    <row r="191" spans="1:256" s="240" customFormat="1" ht="15" customHeight="1" x14ac:dyDescent="0.25">
      <c r="A191" s="241"/>
      <c r="B191" s="26"/>
      <c r="C191" s="241"/>
      <c r="D191" s="241"/>
      <c r="E191" s="241"/>
      <c r="F191" s="241"/>
      <c r="G191" s="241"/>
      <c r="H191" s="241"/>
      <c r="I191" s="241"/>
      <c r="J191" s="26"/>
      <c r="K191" s="26"/>
      <c r="L191" s="26"/>
      <c r="M191" s="26"/>
      <c r="N191" s="26"/>
      <c r="O191" s="26"/>
      <c r="P191" s="241"/>
      <c r="Q191" s="241"/>
      <c r="R191" s="241"/>
      <c r="S191" s="241"/>
      <c r="T191" s="241"/>
      <c r="U191" s="241" t="s">
        <v>326</v>
      </c>
      <c r="V191" s="241"/>
      <c r="W191" s="241"/>
      <c r="X191" s="241"/>
      <c r="Y191" s="241"/>
      <c r="Z191" s="241"/>
      <c r="AA191" s="241"/>
      <c r="AB191" s="241"/>
      <c r="AC191" s="241" t="s">
        <v>325</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1"/>
      <c r="IK191" s="241"/>
      <c r="IL191" s="241"/>
      <c r="IM191" s="241"/>
      <c r="IN191" s="241"/>
      <c r="IO191" s="241"/>
      <c r="IP191" s="241"/>
      <c r="IQ191" s="241"/>
      <c r="IR191" s="241"/>
      <c r="IS191" s="241"/>
      <c r="IT191" s="241"/>
      <c r="IU191" s="241"/>
      <c r="IV191" s="241"/>
    </row>
    <row r="192" spans="1:256" s="240" customFormat="1" ht="15" customHeight="1" x14ac:dyDescent="0.25">
      <c r="A192" s="241"/>
      <c r="B192" s="241"/>
      <c r="C192" s="241"/>
      <c r="D192" s="241"/>
      <c r="E192" s="241"/>
      <c r="F192" s="241"/>
      <c r="G192" s="241"/>
      <c r="H192" s="241"/>
      <c r="I192" s="287" t="s">
        <v>266</v>
      </c>
      <c r="J192" s="26"/>
      <c r="K192" s="26"/>
      <c r="L192" s="26"/>
      <c r="M192" s="26"/>
      <c r="N192" s="26"/>
      <c r="O192" s="26"/>
      <c r="P192" s="26" t="s">
        <v>1186</v>
      </c>
      <c r="Q192" s="241"/>
      <c r="R192" s="241"/>
      <c r="S192" s="241"/>
      <c r="T192" s="241"/>
      <c r="U192" s="241" t="s">
        <v>327</v>
      </c>
      <c r="V192" s="241"/>
      <c r="W192" s="241"/>
      <c r="X192" s="241"/>
      <c r="Y192" s="241"/>
      <c r="Z192" s="241"/>
      <c r="AA192" s="241"/>
      <c r="AB192" s="241"/>
      <c r="AC192" s="241" t="s">
        <v>325</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1"/>
      <c r="HW192" s="241"/>
      <c r="HX192" s="241"/>
      <c r="HY192" s="241"/>
      <c r="HZ192" s="241"/>
      <c r="IA192" s="241"/>
      <c r="IB192" s="241"/>
      <c r="IC192" s="241"/>
      <c r="ID192" s="241"/>
      <c r="IE192" s="241"/>
      <c r="IF192" s="241"/>
      <c r="IG192" s="241"/>
      <c r="IH192" s="241"/>
      <c r="II192" s="241"/>
      <c r="IJ192" s="241"/>
      <c r="IK192" s="241"/>
      <c r="IL192" s="241"/>
      <c r="IM192" s="241"/>
      <c r="IN192" s="241"/>
      <c r="IO192" s="241"/>
      <c r="IP192" s="241"/>
      <c r="IQ192" s="241"/>
      <c r="IR192" s="241"/>
      <c r="IS192" s="241"/>
      <c r="IT192" s="241"/>
      <c r="IU192" s="241"/>
      <c r="IV192" s="241"/>
    </row>
    <row r="193" spans="1:256" s="240" customFormat="1" ht="15" customHeight="1" x14ac:dyDescent="0.25">
      <c r="A193" s="241"/>
      <c r="B193" s="26"/>
      <c r="C193" s="241"/>
      <c r="D193" s="241"/>
      <c r="E193" s="241"/>
      <c r="F193" s="241"/>
      <c r="G193" s="241"/>
      <c r="H193" s="241"/>
      <c r="I193" s="287" t="s">
        <v>268</v>
      </c>
      <c r="J193" s="26"/>
      <c r="K193" s="26"/>
      <c r="L193" s="26"/>
      <c r="M193" s="26"/>
      <c r="N193" s="26"/>
      <c r="O193" s="26"/>
      <c r="P193" s="26" t="s">
        <v>265</v>
      </c>
      <c r="Q193" s="241"/>
      <c r="R193" s="241"/>
      <c r="S193" s="241"/>
      <c r="T193" s="241"/>
      <c r="U193" s="241" t="s">
        <v>328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1"/>
      <c r="HW193" s="241"/>
      <c r="HX193" s="241"/>
      <c r="HY193" s="241"/>
      <c r="HZ193" s="241"/>
      <c r="IA193" s="241"/>
      <c r="IB193" s="241"/>
      <c r="IC193" s="241"/>
      <c r="ID193" s="241"/>
      <c r="IE193" s="241"/>
      <c r="IF193" s="241"/>
      <c r="IG193" s="241"/>
      <c r="IH193" s="241"/>
      <c r="II193" s="241"/>
      <c r="IJ193" s="241"/>
      <c r="IK193" s="241"/>
      <c r="IL193" s="241"/>
      <c r="IM193" s="241"/>
      <c r="IN193" s="241"/>
      <c r="IO193" s="241"/>
      <c r="IP193" s="241"/>
      <c r="IQ193" s="241"/>
      <c r="IR193" s="241"/>
      <c r="IS193" s="241"/>
      <c r="IT193" s="241"/>
      <c r="IU193" s="241"/>
      <c r="IV193" s="241"/>
    </row>
    <row r="194" spans="1:256" s="240" customFormat="1" ht="15" customHeight="1" x14ac:dyDescent="0.25">
      <c r="A194" s="241"/>
      <c r="B194" s="26" t="s">
        <v>329</v>
      </c>
      <c r="C194" s="241"/>
      <c r="D194" s="241"/>
      <c r="E194" s="241"/>
      <c r="F194" s="241"/>
      <c r="G194" s="241"/>
      <c r="H194" s="241"/>
      <c r="I194" s="287" t="s">
        <v>264</v>
      </c>
      <c r="J194" s="26"/>
      <c r="K194" s="26"/>
      <c r="L194" s="26"/>
      <c r="M194" s="287"/>
      <c r="N194" s="26"/>
      <c r="O194" s="26"/>
      <c r="P194" s="26" t="s">
        <v>267</v>
      </c>
      <c r="Q194" s="241"/>
      <c r="R194" s="241"/>
      <c r="S194" s="241"/>
      <c r="T194" s="241"/>
      <c r="U194" s="241" t="s">
        <v>330</v>
      </c>
      <c r="V194" s="241"/>
      <c r="W194" s="241"/>
      <c r="X194" s="241"/>
      <c r="Y194" s="241"/>
      <c r="Z194" s="241"/>
      <c r="AA194" s="241"/>
      <c r="AB194" s="241"/>
      <c r="AC194" s="241" t="s">
        <v>325</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c r="HG194" s="241"/>
      <c r="HH194" s="241"/>
      <c r="HI194" s="241"/>
      <c r="HJ194" s="241"/>
      <c r="HK194" s="241"/>
      <c r="HL194" s="241"/>
      <c r="HM194" s="241"/>
      <c r="HN194" s="241"/>
      <c r="HO194" s="241"/>
      <c r="HP194" s="241"/>
      <c r="HQ194" s="241"/>
      <c r="HR194" s="241"/>
      <c r="HS194" s="241"/>
      <c r="HT194" s="241"/>
      <c r="HU194" s="241"/>
      <c r="HV194" s="241"/>
      <c r="HW194" s="241"/>
      <c r="HX194" s="241"/>
      <c r="HY194" s="241"/>
      <c r="HZ194" s="241"/>
      <c r="IA194" s="241"/>
      <c r="IB194" s="241"/>
      <c r="IC194" s="241"/>
      <c r="ID194" s="241"/>
      <c r="IE194" s="241"/>
      <c r="IF194" s="241"/>
      <c r="IG194" s="241"/>
      <c r="IH194" s="241"/>
      <c r="II194" s="241"/>
      <c r="IJ194" s="241"/>
      <c r="IK194" s="241"/>
      <c r="IL194" s="241"/>
      <c r="IM194" s="241"/>
      <c r="IN194" s="241"/>
      <c r="IO194" s="241"/>
      <c r="IP194" s="241"/>
      <c r="IQ194" s="241"/>
      <c r="IR194" s="241"/>
      <c r="IS194" s="241"/>
      <c r="IT194" s="241"/>
      <c r="IU194" s="241"/>
      <c r="IV194" s="241"/>
    </row>
    <row r="195" spans="1:256" s="240" customFormat="1" ht="15" customHeight="1" x14ac:dyDescent="0.25">
      <c r="A195" s="241"/>
      <c r="B195" s="26" t="s">
        <v>296</v>
      </c>
      <c r="C195" s="241"/>
      <c r="D195" s="241"/>
      <c r="E195" s="241"/>
      <c r="F195" s="241"/>
      <c r="G195" s="241"/>
      <c r="H195" s="241"/>
      <c r="I195" s="287" t="s">
        <v>263</v>
      </c>
      <c r="J195" s="241"/>
      <c r="K195" s="241"/>
      <c r="L195" s="241"/>
      <c r="M195" s="241"/>
      <c r="N195" s="241"/>
      <c r="O195" s="241"/>
      <c r="P195" s="26" t="s">
        <v>267</v>
      </c>
      <c r="Q195" s="241"/>
      <c r="R195" s="241"/>
      <c r="S195" s="241"/>
      <c r="T195" s="241"/>
      <c r="U195" s="241" t="s">
        <v>331</v>
      </c>
      <c r="V195" s="241"/>
      <c r="W195" s="241"/>
      <c r="X195" s="241"/>
      <c r="Y195" s="241"/>
      <c r="Z195" s="241"/>
      <c r="AA195" s="241"/>
      <c r="AB195" s="241"/>
      <c r="AC195" s="241" t="s">
        <v>313</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1"/>
      <c r="HW195" s="241"/>
      <c r="HX195" s="241"/>
      <c r="HY195" s="241"/>
      <c r="HZ195" s="241"/>
      <c r="IA195" s="241"/>
      <c r="IB195" s="241"/>
      <c r="IC195" s="241"/>
      <c r="ID195" s="241"/>
      <c r="IE195" s="241"/>
      <c r="IF195" s="241"/>
      <c r="IG195" s="241"/>
      <c r="IH195" s="241"/>
      <c r="II195" s="241"/>
      <c r="IJ195" s="241"/>
      <c r="IK195" s="241"/>
      <c r="IL195" s="241"/>
      <c r="IM195" s="241"/>
      <c r="IN195" s="241"/>
      <c r="IO195" s="241"/>
      <c r="IP195" s="241"/>
      <c r="IQ195" s="241"/>
      <c r="IR195" s="241"/>
      <c r="IS195" s="241"/>
      <c r="IT195" s="241"/>
      <c r="IU195" s="241"/>
      <c r="IV195" s="241"/>
    </row>
    <row r="196" spans="1:256"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332</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1"/>
      <c r="HW196" s="241"/>
      <c r="HX196" s="241"/>
      <c r="HY196" s="241"/>
      <c r="HZ196" s="241"/>
      <c r="IA196" s="241"/>
      <c r="IB196" s="241"/>
      <c r="IC196" s="241"/>
      <c r="ID196" s="241"/>
      <c r="IE196" s="241"/>
      <c r="IF196" s="241"/>
      <c r="IG196" s="241"/>
      <c r="IH196" s="241"/>
      <c r="II196" s="241"/>
      <c r="IJ196" s="241"/>
      <c r="IK196" s="241"/>
      <c r="IL196" s="241"/>
      <c r="IM196" s="241"/>
      <c r="IN196" s="241"/>
      <c r="IO196" s="241"/>
      <c r="IP196" s="241"/>
      <c r="IQ196" s="241"/>
      <c r="IR196" s="241"/>
      <c r="IS196" s="241"/>
      <c r="IT196" s="241"/>
      <c r="IU196" s="241"/>
      <c r="IV196" s="241"/>
    </row>
    <row r="197" spans="1:256"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333</v>
      </c>
      <c r="V197" s="241"/>
      <c r="W197" s="241"/>
      <c r="X197" s="241"/>
      <c r="Y197" s="241"/>
      <c r="Z197" s="241"/>
      <c r="AA197" s="241"/>
      <c r="AB197" s="241"/>
      <c r="AC197" s="241" t="s">
        <v>316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1"/>
      <c r="HW197" s="241"/>
      <c r="HX197" s="241"/>
      <c r="HY197" s="241"/>
      <c r="HZ197" s="241"/>
      <c r="IA197" s="241"/>
      <c r="IB197" s="241"/>
      <c r="IC197" s="241"/>
      <c r="ID197" s="241"/>
      <c r="IE197" s="241"/>
      <c r="IF197" s="241"/>
      <c r="IG197" s="241"/>
      <c r="IH197" s="241"/>
      <c r="II197" s="241"/>
      <c r="IJ197" s="241"/>
      <c r="IK197" s="241"/>
      <c r="IL197" s="241"/>
      <c r="IM197" s="241"/>
      <c r="IN197" s="241"/>
      <c r="IO197" s="241"/>
      <c r="IP197" s="241"/>
      <c r="IQ197" s="241"/>
      <c r="IR197" s="241"/>
      <c r="IS197" s="241"/>
      <c r="IT197" s="241"/>
      <c r="IU197" s="241"/>
      <c r="IV197" s="241"/>
    </row>
    <row r="198" spans="1:256"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334</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1"/>
      <c r="HW198" s="241"/>
      <c r="HX198" s="241"/>
      <c r="HY198" s="241"/>
      <c r="HZ198" s="241"/>
      <c r="IA198" s="241"/>
      <c r="IB198" s="241"/>
      <c r="IC198" s="241"/>
      <c r="ID198" s="241"/>
      <c r="IE198" s="241"/>
      <c r="IF198" s="241"/>
      <c r="IG198" s="241"/>
      <c r="IH198" s="241"/>
      <c r="II198" s="241"/>
      <c r="IJ198" s="241"/>
      <c r="IK198" s="241"/>
      <c r="IL198" s="241"/>
      <c r="IM198" s="241"/>
      <c r="IN198" s="241"/>
      <c r="IO198" s="241"/>
      <c r="IP198" s="241"/>
      <c r="IQ198" s="241"/>
      <c r="IR198" s="241"/>
      <c r="IS198" s="241"/>
      <c r="IT198" s="241"/>
      <c r="IU198" s="241"/>
      <c r="IV198" s="241"/>
    </row>
    <row r="199" spans="1:256"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335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1"/>
      <c r="IK199" s="241"/>
      <c r="IL199" s="241"/>
      <c r="IM199" s="241"/>
      <c r="IN199" s="241"/>
      <c r="IO199" s="241"/>
      <c r="IP199" s="241"/>
      <c r="IQ199" s="241"/>
      <c r="IR199" s="241"/>
      <c r="IS199" s="241"/>
      <c r="IT199" s="241"/>
      <c r="IU199" s="241"/>
      <c r="IV199" s="241"/>
    </row>
    <row r="200" spans="1:256"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336</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1"/>
      <c r="HW200" s="241"/>
      <c r="HX200" s="241"/>
      <c r="HY200" s="241"/>
      <c r="HZ200" s="241"/>
      <c r="IA200" s="241"/>
      <c r="IB200" s="241"/>
      <c r="IC200" s="241"/>
      <c r="ID200" s="241"/>
      <c r="IE200" s="241"/>
      <c r="IF200" s="241"/>
      <c r="IG200" s="241"/>
      <c r="IH200" s="241"/>
      <c r="II200" s="241"/>
      <c r="IJ200" s="241"/>
      <c r="IK200" s="241"/>
      <c r="IL200" s="241"/>
      <c r="IM200" s="241"/>
      <c r="IN200" s="241"/>
      <c r="IO200" s="241"/>
      <c r="IP200" s="241"/>
      <c r="IQ200" s="241"/>
      <c r="IR200" s="241"/>
      <c r="IS200" s="241"/>
      <c r="IT200" s="241"/>
      <c r="IU200" s="241"/>
      <c r="IV200" s="241"/>
    </row>
    <row r="201" spans="1:256"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337</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row>
    <row r="202" spans="1:256"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338</v>
      </c>
      <c r="V202" s="241"/>
      <c r="W202" s="241"/>
      <c r="X202" s="241"/>
      <c r="Y202" s="241"/>
      <c r="Z202" s="241"/>
      <c r="AA202" s="241"/>
      <c r="AB202" s="241"/>
      <c r="AC202" s="241" t="s">
        <v>313</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c r="HG202" s="241"/>
      <c r="HH202" s="241"/>
      <c r="HI202" s="241"/>
      <c r="HJ202" s="241"/>
      <c r="HK202" s="241"/>
      <c r="HL202" s="241"/>
      <c r="HM202" s="241"/>
      <c r="HN202" s="241"/>
      <c r="HO202" s="241"/>
      <c r="HP202" s="241"/>
      <c r="HQ202" s="241"/>
      <c r="HR202" s="241"/>
      <c r="HS202" s="241"/>
      <c r="HT202" s="241"/>
      <c r="HU202" s="241"/>
      <c r="HV202" s="241"/>
      <c r="HW202" s="241"/>
      <c r="HX202" s="241"/>
      <c r="HY202" s="241"/>
      <c r="HZ202" s="241"/>
      <c r="IA202" s="241"/>
      <c r="IB202" s="241"/>
      <c r="IC202" s="241"/>
      <c r="ID202" s="241"/>
      <c r="IE202" s="241"/>
      <c r="IF202" s="241"/>
      <c r="IG202" s="241"/>
      <c r="IH202" s="241"/>
      <c r="II202" s="241"/>
      <c r="IJ202" s="241"/>
      <c r="IK202" s="241"/>
      <c r="IL202" s="241"/>
      <c r="IM202" s="241"/>
      <c r="IN202" s="241"/>
      <c r="IO202" s="241"/>
      <c r="IP202" s="241"/>
      <c r="IQ202" s="241"/>
      <c r="IR202" s="241"/>
      <c r="IS202" s="241"/>
      <c r="IT202" s="241"/>
      <c r="IU202" s="241"/>
      <c r="IV202" s="241"/>
    </row>
    <row r="203" spans="1:256"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339</v>
      </c>
      <c r="V203" s="241"/>
      <c r="W203" s="241"/>
      <c r="X203" s="241"/>
      <c r="Y203" s="241"/>
      <c r="Z203" s="241"/>
      <c r="AA203" s="241"/>
      <c r="AB203" s="241"/>
      <c r="AC203" s="241" t="s">
        <v>316</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1"/>
      <c r="IK203" s="241"/>
      <c r="IL203" s="241"/>
      <c r="IM203" s="241"/>
      <c r="IN203" s="241"/>
      <c r="IO203" s="241"/>
      <c r="IP203" s="241"/>
      <c r="IQ203" s="241"/>
      <c r="IR203" s="241"/>
      <c r="IS203" s="241"/>
      <c r="IT203" s="241"/>
      <c r="IU203" s="241"/>
      <c r="IV203" s="241"/>
    </row>
    <row r="204" spans="1:256"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340</v>
      </c>
      <c r="V204" s="241"/>
      <c r="W204" s="241"/>
      <c r="X204" s="241"/>
      <c r="Y204" s="241"/>
      <c r="Z204" s="241"/>
      <c r="AA204" s="241"/>
      <c r="AB204" s="241"/>
      <c r="AC204" s="241" t="s">
        <v>316</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1"/>
      <c r="IK204" s="241"/>
      <c r="IL204" s="241"/>
      <c r="IM204" s="241"/>
      <c r="IN204" s="241"/>
      <c r="IO204" s="241"/>
      <c r="IP204" s="241"/>
      <c r="IQ204" s="241"/>
      <c r="IR204" s="241"/>
      <c r="IS204" s="241"/>
      <c r="IT204" s="241"/>
      <c r="IU204" s="241"/>
      <c r="IV204" s="241"/>
    </row>
    <row r="205" spans="1:256"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341</v>
      </c>
      <c r="V205" s="241"/>
      <c r="W205" s="241"/>
      <c r="X205" s="241"/>
      <c r="Y205" s="241"/>
      <c r="Z205" s="241"/>
      <c r="AA205" s="241"/>
      <c r="AB205" s="241"/>
      <c r="AC205" s="241" t="s">
        <v>322</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1"/>
      <c r="HW205" s="241"/>
      <c r="HX205" s="241"/>
      <c r="HY205" s="241"/>
      <c r="HZ205" s="241"/>
      <c r="IA205" s="241"/>
      <c r="IB205" s="241"/>
      <c r="IC205" s="241"/>
      <c r="ID205" s="241"/>
      <c r="IE205" s="241"/>
      <c r="IF205" s="241"/>
      <c r="IG205" s="241"/>
      <c r="IH205" s="241"/>
      <c r="II205" s="241"/>
      <c r="IJ205" s="241"/>
      <c r="IK205" s="241"/>
      <c r="IL205" s="241"/>
      <c r="IM205" s="241"/>
      <c r="IN205" s="241"/>
      <c r="IO205" s="241"/>
      <c r="IP205" s="241"/>
      <c r="IQ205" s="241"/>
      <c r="IR205" s="241"/>
      <c r="IS205" s="241"/>
      <c r="IT205" s="241"/>
      <c r="IU205" s="241"/>
      <c r="IV205" s="241"/>
    </row>
    <row r="206" spans="1:256"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342</v>
      </c>
      <c r="V206" s="241"/>
      <c r="W206" s="241"/>
      <c r="X206" s="241"/>
      <c r="Y206" s="241"/>
      <c r="Z206" s="241"/>
      <c r="AA206" s="241"/>
      <c r="AB206" s="241"/>
      <c r="AC206" s="241" t="s">
        <v>313</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1"/>
      <c r="HW206" s="241"/>
      <c r="HX206" s="241"/>
      <c r="HY206" s="241"/>
      <c r="HZ206" s="241"/>
      <c r="IA206" s="241"/>
      <c r="IB206" s="241"/>
      <c r="IC206" s="241"/>
      <c r="ID206" s="241"/>
      <c r="IE206" s="241"/>
      <c r="IF206" s="241"/>
      <c r="IG206" s="241"/>
      <c r="IH206" s="241"/>
      <c r="II206" s="241"/>
      <c r="IJ206" s="241"/>
      <c r="IK206" s="241"/>
      <c r="IL206" s="241"/>
      <c r="IM206" s="241"/>
      <c r="IN206" s="241"/>
      <c r="IO206" s="241"/>
      <c r="IP206" s="241"/>
      <c r="IQ206" s="241"/>
      <c r="IR206" s="241"/>
      <c r="IS206" s="241"/>
      <c r="IT206" s="241"/>
      <c r="IU206" s="241"/>
      <c r="IV206" s="241"/>
    </row>
    <row r="207" spans="1:256"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343</v>
      </c>
      <c r="V207" s="241"/>
      <c r="W207" s="241"/>
      <c r="X207" s="241"/>
      <c r="Y207" s="241"/>
      <c r="Z207" s="241"/>
      <c r="AA207" s="241"/>
      <c r="AB207" s="241"/>
      <c r="AC207" s="241" t="s">
        <v>325</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1"/>
      <c r="HW207" s="241"/>
      <c r="HX207" s="241"/>
      <c r="HY207" s="241"/>
      <c r="HZ207" s="241"/>
      <c r="IA207" s="241"/>
      <c r="IB207" s="241"/>
      <c r="IC207" s="241"/>
      <c r="ID207" s="241"/>
      <c r="IE207" s="241"/>
      <c r="IF207" s="241"/>
      <c r="IG207" s="241"/>
      <c r="IH207" s="241"/>
      <c r="II207" s="241"/>
      <c r="IJ207" s="241"/>
      <c r="IK207" s="241"/>
      <c r="IL207" s="241"/>
      <c r="IM207" s="241"/>
      <c r="IN207" s="241"/>
      <c r="IO207" s="241"/>
      <c r="IP207" s="241"/>
      <c r="IQ207" s="241"/>
      <c r="IR207" s="241"/>
      <c r="IS207" s="241"/>
      <c r="IT207" s="241"/>
      <c r="IU207" s="241"/>
      <c r="IV207" s="241"/>
    </row>
    <row r="208" spans="1:256"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344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c r="HG208" s="241"/>
      <c r="HH208" s="241"/>
      <c r="HI208" s="241"/>
      <c r="HJ208" s="241"/>
      <c r="HK208" s="241"/>
      <c r="HL208" s="241"/>
      <c r="HM208" s="241"/>
      <c r="HN208" s="241"/>
      <c r="HO208" s="241"/>
      <c r="HP208" s="241"/>
      <c r="HQ208" s="241"/>
      <c r="HR208" s="241"/>
      <c r="HS208" s="241"/>
      <c r="HT208" s="241"/>
      <c r="HU208" s="241"/>
      <c r="HV208" s="241"/>
      <c r="HW208" s="241"/>
      <c r="HX208" s="241"/>
      <c r="HY208" s="241"/>
      <c r="HZ208" s="241"/>
      <c r="IA208" s="241"/>
      <c r="IB208" s="241"/>
      <c r="IC208" s="241"/>
      <c r="ID208" s="241"/>
      <c r="IE208" s="241"/>
      <c r="IF208" s="241"/>
      <c r="IG208" s="241"/>
      <c r="IH208" s="241"/>
      <c r="II208" s="241"/>
      <c r="IJ208" s="241"/>
      <c r="IK208" s="241"/>
      <c r="IL208" s="241"/>
      <c r="IM208" s="241"/>
      <c r="IN208" s="241"/>
      <c r="IO208" s="241"/>
      <c r="IP208" s="241"/>
      <c r="IQ208" s="241"/>
      <c r="IR208" s="241"/>
      <c r="IS208" s="241"/>
      <c r="IT208" s="241"/>
      <c r="IU208" s="241"/>
      <c r="IV208" s="241"/>
    </row>
    <row r="209" spans="1:256"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345</v>
      </c>
      <c r="V209" s="241"/>
      <c r="W209" s="241"/>
      <c r="X209" s="241"/>
      <c r="Y209" s="241"/>
      <c r="Z209" s="241"/>
      <c r="AA209" s="241"/>
      <c r="AB209" s="241"/>
      <c r="AC209" s="241" t="s">
        <v>322</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1"/>
      <c r="HW209" s="241"/>
      <c r="HX209" s="241"/>
      <c r="HY209" s="241"/>
      <c r="HZ209" s="241"/>
      <c r="IA209" s="241"/>
      <c r="IB209" s="241"/>
      <c r="IC209" s="241"/>
      <c r="ID209" s="241"/>
      <c r="IE209" s="241"/>
      <c r="IF209" s="241"/>
      <c r="IG209" s="241"/>
      <c r="IH209" s="241"/>
      <c r="II209" s="241"/>
      <c r="IJ209" s="241"/>
      <c r="IK209" s="241"/>
      <c r="IL209" s="241"/>
      <c r="IM209" s="241"/>
      <c r="IN209" s="241"/>
      <c r="IO209" s="241"/>
      <c r="IP209" s="241"/>
      <c r="IQ209" s="241"/>
      <c r="IR209" s="241"/>
      <c r="IS209" s="241"/>
      <c r="IT209" s="241"/>
      <c r="IU209" s="241"/>
      <c r="IV209" s="241"/>
    </row>
    <row r="210" spans="1:256"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346</v>
      </c>
      <c r="V210" s="241"/>
      <c r="W210" s="241"/>
      <c r="X210" s="241"/>
      <c r="Y210" s="241"/>
      <c r="Z210" s="241"/>
      <c r="AA210" s="241"/>
      <c r="AB210" s="241"/>
      <c r="AC210" s="241" t="s">
        <v>313</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1"/>
      <c r="HW210" s="241"/>
      <c r="HX210" s="241"/>
      <c r="HY210" s="241"/>
      <c r="HZ210" s="241"/>
      <c r="IA210" s="241"/>
      <c r="IB210" s="241"/>
      <c r="IC210" s="241"/>
      <c r="ID210" s="241"/>
      <c r="IE210" s="241"/>
      <c r="IF210" s="241"/>
      <c r="IG210" s="241"/>
      <c r="IH210" s="241"/>
      <c r="II210" s="241"/>
      <c r="IJ210" s="241"/>
      <c r="IK210" s="241"/>
      <c r="IL210" s="241"/>
      <c r="IM210" s="241"/>
      <c r="IN210" s="241"/>
      <c r="IO210" s="241"/>
      <c r="IP210" s="241"/>
      <c r="IQ210" s="241"/>
      <c r="IR210" s="241"/>
      <c r="IS210" s="241"/>
      <c r="IT210" s="241"/>
      <c r="IU210" s="241"/>
      <c r="IV210" s="241"/>
    </row>
    <row r="211" spans="1:256"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347</v>
      </c>
      <c r="V211" s="241"/>
      <c r="W211" s="241"/>
      <c r="X211" s="241"/>
      <c r="Y211" s="241"/>
      <c r="Z211" s="241"/>
      <c r="AA211" s="241"/>
      <c r="AB211" s="241"/>
      <c r="AC211" s="241" t="s">
        <v>316</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1"/>
      <c r="HW211" s="241"/>
      <c r="HX211" s="241"/>
      <c r="HY211" s="241"/>
      <c r="HZ211" s="241"/>
      <c r="IA211" s="241"/>
      <c r="IB211" s="241"/>
      <c r="IC211" s="241"/>
      <c r="ID211" s="241"/>
      <c r="IE211" s="241"/>
      <c r="IF211" s="241"/>
      <c r="IG211" s="241"/>
      <c r="IH211" s="241"/>
      <c r="II211" s="241"/>
      <c r="IJ211" s="241"/>
      <c r="IK211" s="241"/>
      <c r="IL211" s="241"/>
      <c r="IM211" s="241"/>
      <c r="IN211" s="241"/>
      <c r="IO211" s="241"/>
      <c r="IP211" s="241"/>
      <c r="IQ211" s="241"/>
      <c r="IR211" s="241"/>
      <c r="IS211" s="241"/>
      <c r="IT211" s="241"/>
      <c r="IU211" s="241"/>
      <c r="IV211" s="241"/>
    </row>
    <row r="212" spans="1:256"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348</v>
      </c>
      <c r="V212" s="241"/>
      <c r="W212" s="241"/>
      <c r="X212" s="241"/>
      <c r="Y212" s="241"/>
      <c r="Z212" s="241"/>
      <c r="AA212" s="241"/>
      <c r="AB212" s="241"/>
      <c r="AC212" s="241" t="s">
        <v>313</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1"/>
      <c r="HW212" s="241"/>
      <c r="HX212" s="241"/>
      <c r="HY212" s="241"/>
      <c r="HZ212" s="241"/>
      <c r="IA212" s="241"/>
      <c r="IB212" s="241"/>
      <c r="IC212" s="241"/>
      <c r="ID212" s="241"/>
      <c r="IE212" s="241"/>
      <c r="IF212" s="241"/>
      <c r="IG212" s="241"/>
      <c r="IH212" s="241"/>
      <c r="II212" s="241"/>
      <c r="IJ212" s="241"/>
      <c r="IK212" s="241"/>
      <c r="IL212" s="241"/>
      <c r="IM212" s="241"/>
      <c r="IN212" s="241"/>
      <c r="IO212" s="241"/>
      <c r="IP212" s="241"/>
      <c r="IQ212" s="241"/>
      <c r="IR212" s="241"/>
      <c r="IS212" s="241"/>
      <c r="IT212" s="241"/>
      <c r="IU212" s="241"/>
      <c r="IV212" s="241"/>
    </row>
    <row r="213" spans="1:256"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349</v>
      </c>
      <c r="V213" s="241"/>
      <c r="W213" s="241"/>
      <c r="X213" s="241"/>
      <c r="Y213" s="241"/>
      <c r="Z213" s="241"/>
      <c r="AA213" s="241"/>
      <c r="AB213" s="241"/>
      <c r="AC213" s="241" t="s">
        <v>350</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1"/>
      <c r="HW213" s="241"/>
      <c r="HX213" s="241"/>
      <c r="HY213" s="241"/>
      <c r="HZ213" s="241"/>
      <c r="IA213" s="241"/>
      <c r="IB213" s="241"/>
      <c r="IC213" s="241"/>
      <c r="ID213" s="241"/>
      <c r="IE213" s="241"/>
      <c r="IF213" s="241"/>
      <c r="IG213" s="241"/>
      <c r="IH213" s="241"/>
      <c r="II213" s="241"/>
      <c r="IJ213" s="241"/>
      <c r="IK213" s="241"/>
      <c r="IL213" s="241"/>
      <c r="IM213" s="241"/>
      <c r="IN213" s="241"/>
      <c r="IO213" s="241"/>
      <c r="IP213" s="241"/>
      <c r="IQ213" s="241"/>
      <c r="IR213" s="241"/>
      <c r="IS213" s="241"/>
      <c r="IT213" s="241"/>
      <c r="IU213" s="241"/>
      <c r="IV213" s="241"/>
    </row>
    <row r="214" spans="1:256"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351</v>
      </c>
      <c r="V214" s="241"/>
      <c r="W214" s="241"/>
      <c r="X214" s="241"/>
      <c r="Y214" s="241"/>
      <c r="Z214" s="241"/>
      <c r="AA214" s="241"/>
      <c r="AB214" s="241"/>
      <c r="AC214" s="241" t="s">
        <v>313</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row>
    <row r="215" spans="1:256"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352</v>
      </c>
      <c r="V215" s="241"/>
      <c r="W215" s="241"/>
      <c r="X215" s="241"/>
      <c r="Y215" s="241"/>
      <c r="Z215" s="241"/>
      <c r="AA215" s="241"/>
      <c r="AB215" s="241"/>
      <c r="AC215" s="241" t="s">
        <v>322</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row>
    <row r="216" spans="1:256"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353</v>
      </c>
      <c r="V216" s="241"/>
      <c r="W216" s="241"/>
      <c r="X216" s="241"/>
      <c r="Y216" s="241"/>
      <c r="Z216" s="241"/>
      <c r="AA216" s="241"/>
      <c r="AB216" s="241"/>
      <c r="AC216" s="241" t="s">
        <v>309</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row>
    <row r="217" spans="1:256"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354</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1"/>
      <c r="HW217" s="241"/>
      <c r="HX217" s="241"/>
      <c r="HY217" s="241"/>
      <c r="HZ217" s="241"/>
      <c r="IA217" s="241"/>
      <c r="IB217" s="241"/>
      <c r="IC217" s="241"/>
      <c r="ID217" s="241"/>
      <c r="IE217" s="241"/>
      <c r="IF217" s="241"/>
      <c r="IG217" s="241"/>
      <c r="IH217" s="241"/>
      <c r="II217" s="241"/>
      <c r="IJ217" s="241"/>
      <c r="IK217" s="241"/>
      <c r="IL217" s="241"/>
      <c r="IM217" s="241"/>
      <c r="IN217" s="241"/>
      <c r="IO217" s="241"/>
      <c r="IP217" s="241"/>
      <c r="IQ217" s="241"/>
      <c r="IR217" s="241"/>
      <c r="IS217" s="241"/>
      <c r="IT217" s="241"/>
      <c r="IU217" s="241"/>
      <c r="IV217" s="241"/>
    </row>
    <row r="218" spans="1:256"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355</v>
      </c>
      <c r="V218" s="241"/>
      <c r="W218" s="241"/>
      <c r="X218" s="241"/>
      <c r="Y218" s="241"/>
      <c r="Z218" s="241"/>
      <c r="AA218" s="241"/>
      <c r="AB218" s="241"/>
      <c r="AC218" s="241" t="s">
        <v>313</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1"/>
      <c r="HW218" s="241"/>
      <c r="HX218" s="241"/>
      <c r="HY218" s="241"/>
      <c r="HZ218" s="241"/>
      <c r="IA218" s="241"/>
      <c r="IB218" s="241"/>
      <c r="IC218" s="241"/>
      <c r="ID218" s="241"/>
      <c r="IE218" s="241"/>
      <c r="IF218" s="241"/>
      <c r="IG218" s="241"/>
      <c r="IH218" s="241"/>
      <c r="II218" s="241"/>
      <c r="IJ218" s="241"/>
      <c r="IK218" s="241"/>
      <c r="IL218" s="241"/>
      <c r="IM218" s="241"/>
      <c r="IN218" s="241"/>
      <c r="IO218" s="241"/>
      <c r="IP218" s="241"/>
      <c r="IQ218" s="241"/>
      <c r="IR218" s="241"/>
      <c r="IS218" s="241"/>
      <c r="IT218" s="241"/>
      <c r="IU218" s="241"/>
      <c r="IV218" s="241"/>
    </row>
    <row r="219" spans="1:256"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356</v>
      </c>
      <c r="V219" s="241"/>
      <c r="W219" s="241"/>
      <c r="X219" s="241"/>
      <c r="Y219" s="241"/>
      <c r="Z219" s="241"/>
      <c r="AA219" s="241"/>
      <c r="AB219" s="241"/>
      <c r="AC219" s="241" t="s">
        <v>309</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row>
    <row r="220" spans="1:256"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357</v>
      </c>
      <c r="V220" s="241"/>
      <c r="W220" s="241"/>
      <c r="X220" s="241"/>
      <c r="Y220" s="241"/>
      <c r="Z220" s="241"/>
      <c r="AA220" s="241"/>
      <c r="AB220" s="241"/>
      <c r="AC220" s="241" t="s">
        <v>309</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1"/>
      <c r="HW220" s="241"/>
      <c r="HX220" s="241"/>
      <c r="HY220" s="241"/>
      <c r="HZ220" s="241"/>
      <c r="IA220" s="241"/>
      <c r="IB220" s="241"/>
      <c r="IC220" s="241"/>
      <c r="ID220" s="241"/>
      <c r="IE220" s="241"/>
      <c r="IF220" s="241"/>
      <c r="IG220" s="241"/>
      <c r="IH220" s="241"/>
      <c r="II220" s="241"/>
      <c r="IJ220" s="241"/>
      <c r="IK220" s="241"/>
      <c r="IL220" s="241"/>
      <c r="IM220" s="241"/>
      <c r="IN220" s="241"/>
      <c r="IO220" s="241"/>
      <c r="IP220" s="241"/>
      <c r="IQ220" s="241"/>
      <c r="IR220" s="241"/>
      <c r="IS220" s="241"/>
      <c r="IT220" s="241"/>
      <c r="IU220" s="241"/>
      <c r="IV220" s="241"/>
    </row>
    <row r="221" spans="1:256"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358</v>
      </c>
      <c r="V221" s="241"/>
      <c r="W221" s="241"/>
      <c r="X221" s="241"/>
      <c r="Y221" s="241"/>
      <c r="Z221" s="241"/>
      <c r="AA221" s="241"/>
      <c r="AB221" s="241"/>
      <c r="AC221" s="241" t="s">
        <v>311</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1"/>
      <c r="HW221" s="241"/>
      <c r="HX221" s="241"/>
      <c r="HY221" s="241"/>
      <c r="HZ221" s="241"/>
      <c r="IA221" s="241"/>
      <c r="IB221" s="241"/>
      <c r="IC221" s="241"/>
      <c r="ID221" s="241"/>
      <c r="IE221" s="241"/>
      <c r="IF221" s="241"/>
      <c r="IG221" s="241"/>
      <c r="IH221" s="241"/>
      <c r="II221" s="241"/>
      <c r="IJ221" s="241"/>
      <c r="IK221" s="241"/>
      <c r="IL221" s="241"/>
      <c r="IM221" s="241"/>
      <c r="IN221" s="241"/>
      <c r="IO221" s="241"/>
      <c r="IP221" s="241"/>
      <c r="IQ221" s="241"/>
      <c r="IR221" s="241"/>
      <c r="IS221" s="241"/>
      <c r="IT221" s="241"/>
      <c r="IU221" s="241"/>
      <c r="IV221" s="241"/>
    </row>
    <row r="222" spans="1:256"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359</v>
      </c>
      <c r="V222" s="241"/>
      <c r="W222" s="241"/>
      <c r="X222" s="241"/>
      <c r="Y222" s="241"/>
      <c r="Z222" s="241"/>
      <c r="AA222" s="241"/>
      <c r="AB222" s="241"/>
      <c r="AC222" s="241" t="s">
        <v>309</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1"/>
      <c r="HW222" s="241"/>
      <c r="HX222" s="241"/>
      <c r="HY222" s="241"/>
      <c r="HZ222" s="241"/>
      <c r="IA222" s="241"/>
      <c r="IB222" s="241"/>
      <c r="IC222" s="241"/>
      <c r="ID222" s="241"/>
      <c r="IE222" s="241"/>
      <c r="IF222" s="241"/>
      <c r="IG222" s="241"/>
      <c r="IH222" s="241"/>
      <c r="II222" s="241"/>
      <c r="IJ222" s="241"/>
      <c r="IK222" s="241"/>
      <c r="IL222" s="241"/>
      <c r="IM222" s="241"/>
      <c r="IN222" s="241"/>
      <c r="IO222" s="241"/>
      <c r="IP222" s="241"/>
      <c r="IQ222" s="241"/>
      <c r="IR222" s="241"/>
      <c r="IS222" s="241"/>
      <c r="IT222" s="241"/>
      <c r="IU222" s="241"/>
      <c r="IV222" s="241"/>
    </row>
    <row r="223" spans="1:256"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360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1"/>
      <c r="HW223" s="241"/>
      <c r="HX223" s="241"/>
      <c r="HY223" s="241"/>
      <c r="HZ223" s="241"/>
      <c r="IA223" s="241"/>
      <c r="IB223" s="241"/>
      <c r="IC223" s="241"/>
      <c r="ID223" s="241"/>
      <c r="IE223" s="241"/>
      <c r="IF223" s="241"/>
      <c r="IG223" s="241"/>
      <c r="IH223" s="241"/>
      <c r="II223" s="241"/>
      <c r="IJ223" s="241"/>
      <c r="IK223" s="241"/>
      <c r="IL223" s="241"/>
      <c r="IM223" s="241"/>
      <c r="IN223" s="241"/>
      <c r="IO223" s="241"/>
      <c r="IP223" s="241"/>
      <c r="IQ223" s="241"/>
      <c r="IR223" s="241"/>
      <c r="IS223" s="241"/>
      <c r="IT223" s="241"/>
      <c r="IU223" s="241"/>
      <c r="IV223" s="241"/>
    </row>
    <row r="224" spans="1:256"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361</v>
      </c>
      <c r="V224" s="241"/>
      <c r="W224" s="241"/>
      <c r="X224" s="241"/>
      <c r="Y224" s="241"/>
      <c r="Z224" s="241"/>
      <c r="AA224" s="241"/>
      <c r="AB224" s="241"/>
      <c r="AC224" s="241" t="s">
        <v>311</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1"/>
      <c r="HW224" s="241"/>
      <c r="HX224" s="241"/>
      <c r="HY224" s="241"/>
      <c r="HZ224" s="241"/>
      <c r="IA224" s="241"/>
      <c r="IB224" s="241"/>
      <c r="IC224" s="241"/>
      <c r="ID224" s="241"/>
      <c r="IE224" s="241"/>
      <c r="IF224" s="241"/>
      <c r="IG224" s="241"/>
      <c r="IH224" s="241"/>
      <c r="II224" s="241"/>
      <c r="IJ224" s="241"/>
      <c r="IK224" s="241"/>
      <c r="IL224" s="241"/>
      <c r="IM224" s="241"/>
      <c r="IN224" s="241"/>
      <c r="IO224" s="241"/>
      <c r="IP224" s="241"/>
      <c r="IQ224" s="241"/>
      <c r="IR224" s="241"/>
      <c r="IS224" s="241"/>
      <c r="IT224" s="241"/>
      <c r="IU224" s="241"/>
      <c r="IV224" s="241"/>
    </row>
    <row r="225" spans="1:256"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362</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1"/>
      <c r="HW225" s="241"/>
      <c r="HX225" s="241"/>
      <c r="HY225" s="241"/>
      <c r="HZ225" s="241"/>
      <c r="IA225" s="241"/>
      <c r="IB225" s="241"/>
      <c r="IC225" s="241"/>
      <c r="ID225" s="241"/>
      <c r="IE225" s="241"/>
      <c r="IF225" s="241"/>
      <c r="IG225" s="241"/>
      <c r="IH225" s="241"/>
      <c r="II225" s="241"/>
      <c r="IJ225" s="241"/>
      <c r="IK225" s="241"/>
      <c r="IL225" s="241"/>
      <c r="IM225" s="241"/>
      <c r="IN225" s="241"/>
      <c r="IO225" s="241"/>
      <c r="IP225" s="241"/>
      <c r="IQ225" s="241"/>
      <c r="IR225" s="241"/>
      <c r="IS225" s="241"/>
      <c r="IT225" s="241"/>
      <c r="IU225" s="241"/>
      <c r="IV225" s="241"/>
    </row>
    <row r="226" spans="1:256"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363</v>
      </c>
      <c r="V226" s="241"/>
      <c r="W226" s="241"/>
      <c r="X226" s="241"/>
      <c r="Y226" s="241"/>
      <c r="Z226" s="241"/>
      <c r="AA226" s="241"/>
      <c r="AB226" s="241"/>
      <c r="AC226" s="241" t="s">
        <v>313</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1"/>
      <c r="IK226" s="241"/>
      <c r="IL226" s="241"/>
      <c r="IM226" s="241"/>
      <c r="IN226" s="241"/>
      <c r="IO226" s="241"/>
      <c r="IP226" s="241"/>
      <c r="IQ226" s="241"/>
      <c r="IR226" s="241"/>
      <c r="IS226" s="241"/>
      <c r="IT226" s="241"/>
      <c r="IU226" s="241"/>
      <c r="IV226" s="241"/>
    </row>
    <row r="227" spans="1:256"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364</v>
      </c>
      <c r="V227" s="241"/>
      <c r="W227" s="241"/>
      <c r="X227" s="241"/>
      <c r="Y227" s="241"/>
      <c r="Z227" s="241"/>
      <c r="AA227" s="241"/>
      <c r="AB227" s="241"/>
      <c r="AC227" s="241" t="s">
        <v>322</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1"/>
      <c r="HW227" s="241"/>
      <c r="HX227" s="241"/>
      <c r="HY227" s="241"/>
      <c r="HZ227" s="241"/>
      <c r="IA227" s="241"/>
      <c r="IB227" s="241"/>
      <c r="IC227" s="241"/>
      <c r="ID227" s="241"/>
      <c r="IE227" s="241"/>
      <c r="IF227" s="241"/>
      <c r="IG227" s="241"/>
      <c r="IH227" s="241"/>
      <c r="II227" s="241"/>
      <c r="IJ227" s="241"/>
      <c r="IK227" s="241"/>
      <c r="IL227" s="241"/>
      <c r="IM227" s="241"/>
      <c r="IN227" s="241"/>
      <c r="IO227" s="241"/>
      <c r="IP227" s="241"/>
      <c r="IQ227" s="241"/>
      <c r="IR227" s="241"/>
      <c r="IS227" s="241"/>
      <c r="IT227" s="241"/>
      <c r="IU227" s="241"/>
      <c r="IV227" s="241"/>
    </row>
    <row r="228" spans="1:256"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365</v>
      </c>
      <c r="V228" s="241"/>
      <c r="W228" s="241"/>
      <c r="X228" s="241"/>
      <c r="Y228" s="241"/>
      <c r="Z228" s="241"/>
      <c r="AA228" s="241"/>
      <c r="AB228" s="241"/>
      <c r="AC228" s="241" t="s">
        <v>366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1"/>
      <c r="HW228" s="241"/>
      <c r="HX228" s="241"/>
      <c r="HY228" s="241"/>
      <c r="HZ228" s="241"/>
      <c r="IA228" s="241"/>
      <c r="IB228" s="241"/>
      <c r="IC228" s="241"/>
      <c r="ID228" s="241"/>
      <c r="IE228" s="241"/>
      <c r="IF228" s="241"/>
      <c r="IG228" s="241"/>
      <c r="IH228" s="241"/>
      <c r="II228" s="241"/>
      <c r="IJ228" s="241"/>
      <c r="IK228" s="241"/>
      <c r="IL228" s="241"/>
      <c r="IM228" s="241"/>
      <c r="IN228" s="241"/>
      <c r="IO228" s="241"/>
      <c r="IP228" s="241"/>
      <c r="IQ228" s="241"/>
      <c r="IR228" s="241"/>
      <c r="IS228" s="241"/>
      <c r="IT228" s="241"/>
      <c r="IU228" s="241"/>
      <c r="IV228" s="241"/>
    </row>
    <row r="229" spans="1:256"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367</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1"/>
      <c r="HW229" s="241"/>
      <c r="HX229" s="241"/>
      <c r="HY229" s="241"/>
      <c r="HZ229" s="241"/>
      <c r="IA229" s="241"/>
      <c r="IB229" s="241"/>
      <c r="IC229" s="241"/>
      <c r="ID229" s="241"/>
      <c r="IE229" s="241"/>
      <c r="IF229" s="241"/>
      <c r="IG229" s="241"/>
      <c r="IH229" s="241"/>
      <c r="II229" s="241"/>
      <c r="IJ229" s="241"/>
      <c r="IK229" s="241"/>
      <c r="IL229" s="241"/>
      <c r="IM229" s="241"/>
      <c r="IN229" s="241"/>
      <c r="IO229" s="241"/>
      <c r="IP229" s="241"/>
      <c r="IQ229" s="241"/>
      <c r="IR229" s="241"/>
      <c r="IS229" s="241"/>
      <c r="IT229" s="241"/>
      <c r="IU229" s="241"/>
      <c r="IV229" s="241"/>
    </row>
    <row r="230" spans="1:256"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368</v>
      </c>
      <c r="V230" s="241"/>
      <c r="W230" s="241"/>
      <c r="X230" s="241"/>
      <c r="Y230" s="241"/>
      <c r="Z230" s="241"/>
      <c r="AA230" s="241"/>
      <c r="AB230" s="241"/>
      <c r="AC230" s="241" t="s">
        <v>316</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1"/>
      <c r="HW230" s="241"/>
      <c r="HX230" s="241"/>
      <c r="HY230" s="241"/>
      <c r="HZ230" s="241"/>
      <c r="IA230" s="241"/>
      <c r="IB230" s="241"/>
      <c r="IC230" s="241"/>
      <c r="ID230" s="241"/>
      <c r="IE230" s="241"/>
      <c r="IF230" s="241"/>
      <c r="IG230" s="241"/>
      <c r="IH230" s="241"/>
      <c r="II230" s="241"/>
      <c r="IJ230" s="241"/>
      <c r="IK230" s="241"/>
      <c r="IL230" s="241"/>
      <c r="IM230" s="241"/>
      <c r="IN230" s="241"/>
      <c r="IO230" s="241"/>
      <c r="IP230" s="241"/>
      <c r="IQ230" s="241"/>
      <c r="IR230" s="241"/>
      <c r="IS230" s="241"/>
      <c r="IT230" s="241"/>
      <c r="IU230" s="241"/>
      <c r="IV230" s="241"/>
    </row>
    <row r="231" spans="1:256"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369</v>
      </c>
      <c r="V231" s="241"/>
      <c r="W231" s="241"/>
      <c r="X231" s="241"/>
      <c r="Y231" s="241"/>
      <c r="Z231" s="241"/>
      <c r="AA231" s="241"/>
      <c r="AB231" s="241"/>
      <c r="AC231" s="241" t="s">
        <v>350</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c r="HG231" s="241"/>
      <c r="HH231" s="241"/>
      <c r="HI231" s="241"/>
      <c r="HJ231" s="241"/>
      <c r="HK231" s="241"/>
      <c r="HL231" s="241"/>
      <c r="HM231" s="241"/>
      <c r="HN231" s="241"/>
      <c r="HO231" s="241"/>
      <c r="HP231" s="241"/>
      <c r="HQ231" s="241"/>
      <c r="HR231" s="241"/>
      <c r="HS231" s="241"/>
      <c r="HT231" s="241"/>
      <c r="HU231" s="241"/>
      <c r="HV231" s="241"/>
      <c r="HW231" s="241"/>
      <c r="HX231" s="241"/>
      <c r="HY231" s="241"/>
      <c r="HZ231" s="241"/>
      <c r="IA231" s="241"/>
      <c r="IB231" s="241"/>
      <c r="IC231" s="241"/>
      <c r="ID231" s="241"/>
      <c r="IE231" s="241"/>
      <c r="IF231" s="241"/>
      <c r="IG231" s="241"/>
      <c r="IH231" s="241"/>
      <c r="II231" s="241"/>
      <c r="IJ231" s="241"/>
      <c r="IK231" s="241"/>
      <c r="IL231" s="241"/>
      <c r="IM231" s="241"/>
      <c r="IN231" s="241"/>
      <c r="IO231" s="241"/>
      <c r="IP231" s="241"/>
      <c r="IQ231" s="241"/>
      <c r="IR231" s="241"/>
      <c r="IS231" s="241"/>
      <c r="IT231" s="241"/>
      <c r="IU231" s="241"/>
      <c r="IV231" s="241"/>
    </row>
    <row r="232" spans="1:256"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370</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1"/>
      <c r="HW232" s="241"/>
      <c r="HX232" s="241"/>
      <c r="HY232" s="241"/>
      <c r="HZ232" s="241"/>
      <c r="IA232" s="241"/>
      <c r="IB232" s="241"/>
      <c r="IC232" s="241"/>
      <c r="ID232" s="241"/>
      <c r="IE232" s="241"/>
      <c r="IF232" s="241"/>
      <c r="IG232" s="241"/>
      <c r="IH232" s="241"/>
      <c r="II232" s="241"/>
      <c r="IJ232" s="241"/>
      <c r="IK232" s="241"/>
      <c r="IL232" s="241"/>
      <c r="IM232" s="241"/>
      <c r="IN232" s="241"/>
      <c r="IO232" s="241"/>
      <c r="IP232" s="241"/>
      <c r="IQ232" s="241"/>
      <c r="IR232" s="241"/>
      <c r="IS232" s="241"/>
      <c r="IT232" s="241"/>
      <c r="IU232" s="241"/>
      <c r="IV232" s="241"/>
    </row>
    <row r="233" spans="1:256"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269</v>
      </c>
      <c r="V233" s="241"/>
      <c r="W233" s="241"/>
      <c r="X233" s="241"/>
      <c r="Y233" s="241"/>
      <c r="Z233" s="241"/>
      <c r="AA233" s="241"/>
      <c r="AB233" s="241"/>
      <c r="AC233" s="241" t="s">
        <v>350</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1"/>
      <c r="HW233" s="241"/>
      <c r="HX233" s="241"/>
      <c r="HY233" s="241"/>
      <c r="HZ233" s="241"/>
      <c r="IA233" s="241"/>
      <c r="IB233" s="241"/>
      <c r="IC233" s="241"/>
      <c r="ID233" s="241"/>
      <c r="IE233" s="241"/>
      <c r="IF233" s="241"/>
      <c r="IG233" s="241"/>
      <c r="IH233" s="241"/>
      <c r="II233" s="241"/>
      <c r="IJ233" s="241"/>
      <c r="IK233" s="241"/>
      <c r="IL233" s="241"/>
      <c r="IM233" s="241"/>
      <c r="IN233" s="241"/>
      <c r="IO233" s="241"/>
      <c r="IP233" s="241"/>
      <c r="IQ233" s="241"/>
      <c r="IR233" s="241"/>
      <c r="IS233" s="241"/>
      <c r="IT233" s="241"/>
      <c r="IU233" s="241"/>
      <c r="IV233" s="241"/>
    </row>
    <row r="234" spans="1:256"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371</v>
      </c>
      <c r="V234" s="241"/>
      <c r="W234" s="241"/>
      <c r="X234" s="241"/>
      <c r="Y234" s="241"/>
      <c r="Z234" s="241"/>
      <c r="AA234" s="241"/>
      <c r="AB234" s="241"/>
      <c r="AC234" s="241" t="s">
        <v>311</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1"/>
      <c r="HW234" s="241"/>
      <c r="HX234" s="241"/>
      <c r="HY234" s="241"/>
      <c r="HZ234" s="241"/>
      <c r="IA234" s="241"/>
      <c r="IB234" s="241"/>
      <c r="IC234" s="241"/>
      <c r="ID234" s="241"/>
      <c r="IE234" s="241"/>
      <c r="IF234" s="241"/>
      <c r="IG234" s="241"/>
      <c r="IH234" s="241"/>
      <c r="II234" s="241"/>
      <c r="IJ234" s="241"/>
      <c r="IK234" s="241"/>
      <c r="IL234" s="241"/>
      <c r="IM234" s="241"/>
      <c r="IN234" s="241"/>
      <c r="IO234" s="241"/>
      <c r="IP234" s="241"/>
      <c r="IQ234" s="241"/>
      <c r="IR234" s="241"/>
      <c r="IS234" s="241"/>
      <c r="IT234" s="241"/>
      <c r="IU234" s="241"/>
      <c r="IV234" s="241"/>
    </row>
    <row r="235" spans="1:256"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372</v>
      </c>
      <c r="V235" s="241"/>
      <c r="W235" s="241"/>
      <c r="X235" s="241"/>
      <c r="Y235" s="241"/>
      <c r="Z235" s="241"/>
      <c r="AA235" s="241"/>
      <c r="AB235" s="241"/>
      <c r="AC235" s="241" t="s">
        <v>322</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1"/>
      <c r="HW235" s="241"/>
      <c r="HX235" s="241"/>
      <c r="HY235" s="241"/>
      <c r="HZ235" s="241"/>
      <c r="IA235" s="241"/>
      <c r="IB235" s="241"/>
      <c r="IC235" s="241"/>
      <c r="ID235" s="241"/>
      <c r="IE235" s="241"/>
      <c r="IF235" s="241"/>
      <c r="IG235" s="241"/>
      <c r="IH235" s="241"/>
      <c r="II235" s="241"/>
      <c r="IJ235" s="241"/>
      <c r="IK235" s="241"/>
      <c r="IL235" s="241"/>
      <c r="IM235" s="241"/>
      <c r="IN235" s="241"/>
      <c r="IO235" s="241"/>
      <c r="IP235" s="241"/>
      <c r="IQ235" s="241"/>
      <c r="IR235" s="241"/>
      <c r="IS235" s="241"/>
      <c r="IT235" s="241"/>
      <c r="IU235" s="241"/>
      <c r="IV235" s="241"/>
    </row>
    <row r="236" spans="1:256"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373</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c r="HG236" s="241"/>
      <c r="HH236" s="241"/>
      <c r="HI236" s="241"/>
      <c r="HJ236" s="241"/>
      <c r="HK236" s="241"/>
      <c r="HL236" s="241"/>
      <c r="HM236" s="241"/>
      <c r="HN236" s="241"/>
      <c r="HO236" s="241"/>
      <c r="HP236" s="241"/>
      <c r="HQ236" s="241"/>
      <c r="HR236" s="241"/>
      <c r="HS236" s="241"/>
      <c r="HT236" s="241"/>
      <c r="HU236" s="241"/>
      <c r="HV236" s="241"/>
      <c r="HW236" s="241"/>
      <c r="HX236" s="241"/>
      <c r="HY236" s="241"/>
      <c r="HZ236" s="241"/>
      <c r="IA236" s="241"/>
      <c r="IB236" s="241"/>
      <c r="IC236" s="241"/>
      <c r="ID236" s="241"/>
      <c r="IE236" s="241"/>
      <c r="IF236" s="241"/>
      <c r="IG236" s="241"/>
      <c r="IH236" s="241"/>
      <c r="II236" s="241"/>
      <c r="IJ236" s="241"/>
      <c r="IK236" s="241"/>
      <c r="IL236" s="241"/>
      <c r="IM236" s="241"/>
      <c r="IN236" s="241"/>
      <c r="IO236" s="241"/>
      <c r="IP236" s="241"/>
      <c r="IQ236" s="241"/>
      <c r="IR236" s="241"/>
      <c r="IS236" s="241"/>
      <c r="IT236" s="241"/>
      <c r="IU236" s="241"/>
      <c r="IV236" s="241"/>
    </row>
    <row r="237" spans="1:256"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374</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1"/>
      <c r="HW237" s="241"/>
      <c r="HX237" s="241"/>
      <c r="HY237" s="241"/>
      <c r="HZ237" s="241"/>
      <c r="IA237" s="241"/>
      <c r="IB237" s="241"/>
      <c r="IC237" s="241"/>
      <c r="ID237" s="241"/>
      <c r="IE237" s="241"/>
      <c r="IF237" s="241"/>
      <c r="IG237" s="241"/>
      <c r="IH237" s="241"/>
      <c r="II237" s="241"/>
      <c r="IJ237" s="241"/>
      <c r="IK237" s="241"/>
      <c r="IL237" s="241"/>
      <c r="IM237" s="241"/>
      <c r="IN237" s="241"/>
      <c r="IO237" s="241"/>
      <c r="IP237" s="241"/>
      <c r="IQ237" s="241"/>
      <c r="IR237" s="241"/>
      <c r="IS237" s="241"/>
      <c r="IT237" s="241"/>
      <c r="IU237" s="241"/>
      <c r="IV237" s="241"/>
    </row>
    <row r="238" spans="1:256"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375</v>
      </c>
      <c r="V238" s="241"/>
      <c r="W238" s="241"/>
      <c r="X238" s="241"/>
      <c r="Y238" s="241"/>
      <c r="Z238" s="241"/>
      <c r="AA238" s="241"/>
      <c r="AB238" s="241"/>
      <c r="AC238" s="241" t="s">
        <v>313</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1"/>
      <c r="HW238" s="241"/>
      <c r="HX238" s="241"/>
      <c r="HY238" s="241"/>
      <c r="HZ238" s="241"/>
      <c r="IA238" s="241"/>
      <c r="IB238" s="241"/>
      <c r="IC238" s="241"/>
      <c r="ID238" s="241"/>
      <c r="IE238" s="241"/>
      <c r="IF238" s="241"/>
      <c r="IG238" s="241"/>
      <c r="IH238" s="241"/>
      <c r="II238" s="241"/>
      <c r="IJ238" s="241"/>
      <c r="IK238" s="241"/>
      <c r="IL238" s="241"/>
      <c r="IM238" s="241"/>
      <c r="IN238" s="241"/>
      <c r="IO238" s="241"/>
      <c r="IP238" s="241"/>
      <c r="IQ238" s="241"/>
      <c r="IR238" s="241"/>
      <c r="IS238" s="241"/>
      <c r="IT238" s="241"/>
      <c r="IU238" s="241"/>
      <c r="IV238" s="241"/>
    </row>
    <row r="239" spans="1:256"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376</v>
      </c>
      <c r="V239" s="241"/>
      <c r="W239" s="241"/>
      <c r="X239" s="241"/>
      <c r="Y239" s="241"/>
      <c r="Z239" s="241"/>
      <c r="AA239" s="241"/>
      <c r="AB239" s="241"/>
      <c r="AC239" s="241" t="s">
        <v>313</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1"/>
      <c r="IK239" s="241"/>
      <c r="IL239" s="241"/>
      <c r="IM239" s="241"/>
      <c r="IN239" s="241"/>
      <c r="IO239" s="241"/>
      <c r="IP239" s="241"/>
      <c r="IQ239" s="241"/>
      <c r="IR239" s="241"/>
      <c r="IS239" s="241"/>
      <c r="IT239" s="241"/>
      <c r="IU239" s="241"/>
      <c r="IV239" s="241"/>
    </row>
    <row r="240" spans="1:256"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377</v>
      </c>
      <c r="V240" s="241"/>
      <c r="W240" s="241"/>
      <c r="X240" s="241"/>
      <c r="Y240" s="241"/>
      <c r="Z240" s="241"/>
      <c r="AA240" s="241"/>
      <c r="AB240" s="241"/>
      <c r="AC240" s="241" t="s">
        <v>313</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1"/>
      <c r="HW240" s="241"/>
      <c r="HX240" s="241"/>
      <c r="HY240" s="241"/>
      <c r="HZ240" s="241"/>
      <c r="IA240" s="241"/>
      <c r="IB240" s="241"/>
      <c r="IC240" s="241"/>
      <c r="ID240" s="241"/>
      <c r="IE240" s="241"/>
      <c r="IF240" s="241"/>
      <c r="IG240" s="241"/>
      <c r="IH240" s="241"/>
      <c r="II240" s="241"/>
      <c r="IJ240" s="241"/>
      <c r="IK240" s="241"/>
      <c r="IL240" s="241"/>
      <c r="IM240" s="241"/>
      <c r="IN240" s="241"/>
      <c r="IO240" s="241"/>
      <c r="IP240" s="241"/>
      <c r="IQ240" s="241"/>
      <c r="IR240" s="241"/>
      <c r="IS240" s="241"/>
      <c r="IT240" s="241"/>
      <c r="IU240" s="241"/>
      <c r="IV240" s="241"/>
    </row>
    <row r="241" spans="1:256"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378</v>
      </c>
      <c r="V241" s="241"/>
      <c r="W241" s="241"/>
      <c r="X241" s="241"/>
      <c r="Y241" s="241"/>
      <c r="Z241" s="241"/>
      <c r="AA241" s="241"/>
      <c r="AB241" s="241"/>
      <c r="AC241" s="241" t="s">
        <v>313</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1"/>
      <c r="HW241" s="241"/>
      <c r="HX241" s="241"/>
      <c r="HY241" s="241"/>
      <c r="HZ241" s="241"/>
      <c r="IA241" s="241"/>
      <c r="IB241" s="241"/>
      <c r="IC241" s="241"/>
      <c r="ID241" s="241"/>
      <c r="IE241" s="241"/>
      <c r="IF241" s="241"/>
      <c r="IG241" s="241"/>
      <c r="IH241" s="241"/>
      <c r="II241" s="241"/>
      <c r="IJ241" s="241"/>
      <c r="IK241" s="241"/>
      <c r="IL241" s="241"/>
      <c r="IM241" s="241"/>
      <c r="IN241" s="241"/>
      <c r="IO241" s="241"/>
      <c r="IP241" s="241"/>
      <c r="IQ241" s="241"/>
      <c r="IR241" s="241"/>
      <c r="IS241" s="241"/>
      <c r="IT241" s="241"/>
      <c r="IU241" s="241"/>
      <c r="IV241" s="241"/>
    </row>
    <row r="242" spans="1:256"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379</v>
      </c>
      <c r="V242" s="241"/>
      <c r="W242" s="241"/>
      <c r="X242" s="241"/>
      <c r="Y242" s="241"/>
      <c r="Z242" s="241"/>
      <c r="AA242" s="241"/>
      <c r="AB242" s="241"/>
      <c r="AC242" s="241" t="s">
        <v>316</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1"/>
      <c r="HW242" s="241"/>
      <c r="HX242" s="241"/>
      <c r="HY242" s="241"/>
      <c r="HZ242" s="241"/>
      <c r="IA242" s="241"/>
      <c r="IB242" s="241"/>
      <c r="IC242" s="241"/>
      <c r="ID242" s="241"/>
      <c r="IE242" s="241"/>
      <c r="IF242" s="241"/>
      <c r="IG242" s="241"/>
      <c r="IH242" s="241"/>
      <c r="II242" s="241"/>
      <c r="IJ242" s="241"/>
      <c r="IK242" s="241"/>
      <c r="IL242" s="241"/>
      <c r="IM242" s="241"/>
      <c r="IN242" s="241"/>
      <c r="IO242" s="241"/>
      <c r="IP242" s="241"/>
      <c r="IQ242" s="241"/>
      <c r="IR242" s="241"/>
      <c r="IS242" s="241"/>
      <c r="IT242" s="241"/>
      <c r="IU242" s="241"/>
      <c r="IV242" s="241"/>
    </row>
    <row r="243" spans="1:256"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380</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1"/>
      <c r="HW243" s="241"/>
      <c r="HX243" s="241"/>
      <c r="HY243" s="241"/>
      <c r="HZ243" s="241"/>
      <c r="IA243" s="241"/>
      <c r="IB243" s="241"/>
      <c r="IC243" s="241"/>
      <c r="ID243" s="241"/>
      <c r="IE243" s="241"/>
      <c r="IF243" s="241"/>
      <c r="IG243" s="241"/>
      <c r="IH243" s="241"/>
      <c r="II243" s="241"/>
      <c r="IJ243" s="241"/>
      <c r="IK243" s="241"/>
      <c r="IL243" s="241"/>
      <c r="IM243" s="241"/>
      <c r="IN243" s="241"/>
      <c r="IO243" s="241"/>
      <c r="IP243" s="241"/>
      <c r="IQ243" s="241"/>
      <c r="IR243" s="241"/>
      <c r="IS243" s="241"/>
      <c r="IT243" s="241"/>
      <c r="IU243" s="241"/>
      <c r="IV243" s="241"/>
    </row>
    <row r="244" spans="1:256"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381</v>
      </c>
      <c r="V244" s="241"/>
      <c r="W244" s="241"/>
      <c r="X244" s="241"/>
      <c r="Y244" s="241"/>
      <c r="Z244" s="241"/>
      <c r="AA244" s="241"/>
      <c r="AB244" s="241"/>
      <c r="AC244" s="241" t="s">
        <v>350</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c r="HG244" s="241"/>
      <c r="HH244" s="241"/>
      <c r="HI244" s="241"/>
      <c r="HJ244" s="241"/>
      <c r="HK244" s="241"/>
      <c r="HL244" s="241"/>
      <c r="HM244" s="241"/>
      <c r="HN244" s="241"/>
      <c r="HO244" s="241"/>
      <c r="HP244" s="241"/>
      <c r="HQ244" s="241"/>
      <c r="HR244" s="241"/>
      <c r="HS244" s="241"/>
      <c r="HT244" s="241"/>
      <c r="HU244" s="241"/>
      <c r="HV244" s="241"/>
      <c r="HW244" s="241"/>
      <c r="HX244" s="241"/>
      <c r="HY244" s="241"/>
      <c r="HZ244" s="241"/>
      <c r="IA244" s="241"/>
      <c r="IB244" s="241"/>
      <c r="IC244" s="241"/>
      <c r="ID244" s="241"/>
      <c r="IE244" s="241"/>
      <c r="IF244" s="241"/>
      <c r="IG244" s="241"/>
      <c r="IH244" s="241"/>
      <c r="II244" s="241"/>
      <c r="IJ244" s="241"/>
      <c r="IK244" s="241"/>
      <c r="IL244" s="241"/>
      <c r="IM244" s="241"/>
      <c r="IN244" s="241"/>
      <c r="IO244" s="241"/>
      <c r="IP244" s="241"/>
      <c r="IQ244" s="241"/>
      <c r="IR244" s="241"/>
      <c r="IS244" s="241"/>
      <c r="IT244" s="241"/>
      <c r="IU244" s="241"/>
      <c r="IV244" s="241"/>
    </row>
    <row r="245" spans="1:256"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382</v>
      </c>
      <c r="V245" s="241"/>
      <c r="W245" s="241"/>
      <c r="X245" s="241"/>
      <c r="Y245" s="241"/>
      <c r="Z245" s="241"/>
      <c r="AA245" s="241"/>
      <c r="AB245" s="241"/>
      <c r="AC245" s="241" t="s">
        <v>316</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1"/>
      <c r="HW245" s="241"/>
      <c r="HX245" s="241"/>
      <c r="HY245" s="241"/>
      <c r="HZ245" s="241"/>
      <c r="IA245" s="241"/>
      <c r="IB245" s="241"/>
      <c r="IC245" s="241"/>
      <c r="ID245" s="241"/>
      <c r="IE245" s="241"/>
      <c r="IF245" s="241"/>
      <c r="IG245" s="241"/>
      <c r="IH245" s="241"/>
      <c r="II245" s="241"/>
      <c r="IJ245" s="241"/>
      <c r="IK245" s="241"/>
      <c r="IL245" s="241"/>
      <c r="IM245" s="241"/>
      <c r="IN245" s="241"/>
      <c r="IO245" s="241"/>
      <c r="IP245" s="241"/>
      <c r="IQ245" s="241"/>
      <c r="IR245" s="241"/>
      <c r="IS245" s="241"/>
      <c r="IT245" s="241"/>
      <c r="IU245" s="241"/>
      <c r="IV245" s="241"/>
    </row>
    <row r="246" spans="1:256"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383</v>
      </c>
      <c r="V246" s="241"/>
      <c r="W246" s="241"/>
      <c r="X246" s="241"/>
      <c r="Y246" s="241"/>
      <c r="Z246" s="241"/>
      <c r="AA246" s="241"/>
      <c r="AB246" s="241"/>
      <c r="AC246" s="241" t="s">
        <v>350</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1"/>
      <c r="HW246" s="241"/>
      <c r="HX246" s="241"/>
      <c r="HY246" s="241"/>
      <c r="HZ246" s="241"/>
      <c r="IA246" s="241"/>
      <c r="IB246" s="241"/>
      <c r="IC246" s="241"/>
      <c r="ID246" s="241"/>
      <c r="IE246" s="241"/>
      <c r="IF246" s="241"/>
      <c r="IG246" s="241"/>
      <c r="IH246" s="241"/>
      <c r="II246" s="241"/>
      <c r="IJ246" s="241"/>
      <c r="IK246" s="241"/>
      <c r="IL246" s="241"/>
      <c r="IM246" s="241"/>
      <c r="IN246" s="241"/>
      <c r="IO246" s="241"/>
      <c r="IP246" s="241"/>
      <c r="IQ246" s="241"/>
      <c r="IR246" s="241"/>
      <c r="IS246" s="241"/>
      <c r="IT246" s="241"/>
      <c r="IU246" s="241"/>
      <c r="IV246" s="241"/>
    </row>
    <row r="247" spans="1:256"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384</v>
      </c>
      <c r="V247" s="241"/>
      <c r="W247" s="241"/>
      <c r="X247" s="241"/>
      <c r="Y247" s="241"/>
      <c r="Z247" s="241"/>
      <c r="AA247" s="241"/>
      <c r="AB247" s="241"/>
      <c r="AC247" s="241" t="s">
        <v>322</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1"/>
      <c r="HW247" s="241"/>
      <c r="HX247" s="241"/>
      <c r="HY247" s="241"/>
      <c r="HZ247" s="241"/>
      <c r="IA247" s="241"/>
      <c r="IB247" s="241"/>
      <c r="IC247" s="241"/>
      <c r="ID247" s="241"/>
      <c r="IE247" s="241"/>
      <c r="IF247" s="241"/>
      <c r="IG247" s="241"/>
      <c r="IH247" s="241"/>
      <c r="II247" s="241"/>
      <c r="IJ247" s="241"/>
      <c r="IK247" s="241"/>
      <c r="IL247" s="241"/>
      <c r="IM247" s="241"/>
      <c r="IN247" s="241"/>
      <c r="IO247" s="241"/>
      <c r="IP247" s="241"/>
      <c r="IQ247" s="241"/>
      <c r="IR247" s="241"/>
      <c r="IS247" s="241"/>
      <c r="IT247" s="241"/>
      <c r="IU247" s="241"/>
      <c r="IV247" s="241"/>
    </row>
    <row r="248" spans="1:256"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385</v>
      </c>
      <c r="V248" s="241"/>
      <c r="W248" s="241"/>
      <c r="X248" s="241"/>
      <c r="Y248" s="241"/>
      <c r="Z248" s="241"/>
      <c r="AA248" s="241"/>
      <c r="AB248" s="241"/>
      <c r="AC248" s="241" t="s">
        <v>386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1"/>
      <c r="HW248" s="241"/>
      <c r="HX248" s="241"/>
      <c r="HY248" s="241"/>
      <c r="HZ248" s="241"/>
      <c r="IA248" s="241"/>
      <c r="IB248" s="241"/>
      <c r="IC248" s="241"/>
      <c r="ID248" s="241"/>
      <c r="IE248" s="241"/>
      <c r="IF248" s="241"/>
      <c r="IG248" s="241"/>
      <c r="IH248" s="241"/>
      <c r="II248" s="241"/>
      <c r="IJ248" s="241"/>
      <c r="IK248" s="241"/>
      <c r="IL248" s="241"/>
      <c r="IM248" s="241"/>
      <c r="IN248" s="241"/>
      <c r="IO248" s="241"/>
      <c r="IP248" s="241"/>
      <c r="IQ248" s="241"/>
      <c r="IR248" s="241"/>
      <c r="IS248" s="241"/>
      <c r="IT248" s="241"/>
      <c r="IU248" s="241"/>
      <c r="IV248" s="241"/>
    </row>
    <row r="249" spans="1:256"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387</v>
      </c>
      <c r="V249" s="241"/>
      <c r="W249" s="241"/>
      <c r="X249" s="241"/>
      <c r="Y249" s="241"/>
      <c r="Z249" s="241"/>
      <c r="AA249" s="241"/>
      <c r="AB249" s="241"/>
      <c r="AC249" s="241" t="s">
        <v>316</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1"/>
      <c r="IK249" s="241"/>
      <c r="IL249" s="241"/>
      <c r="IM249" s="241"/>
      <c r="IN249" s="241"/>
      <c r="IO249" s="241"/>
      <c r="IP249" s="241"/>
      <c r="IQ249" s="241"/>
      <c r="IR249" s="241"/>
      <c r="IS249" s="241"/>
      <c r="IT249" s="241"/>
      <c r="IU249" s="241"/>
      <c r="IV249" s="241"/>
    </row>
    <row r="250" spans="1:256"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272</v>
      </c>
      <c r="V250" s="241"/>
      <c r="W250" s="241"/>
      <c r="X250" s="241"/>
      <c r="Y250" s="241"/>
      <c r="Z250" s="241"/>
      <c r="AA250" s="241"/>
      <c r="AB250" s="241"/>
      <c r="AC250" s="241" t="s">
        <v>350</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c r="HG250" s="241"/>
      <c r="HH250" s="241"/>
      <c r="HI250" s="241"/>
      <c r="HJ250" s="241"/>
      <c r="HK250" s="241"/>
      <c r="HL250" s="241"/>
      <c r="HM250" s="241"/>
      <c r="HN250" s="241"/>
      <c r="HO250" s="241"/>
      <c r="HP250" s="241"/>
      <c r="HQ250" s="241"/>
      <c r="HR250" s="241"/>
      <c r="HS250" s="241"/>
      <c r="HT250" s="241"/>
      <c r="HU250" s="241"/>
      <c r="HV250" s="241"/>
      <c r="HW250" s="241"/>
      <c r="HX250" s="241"/>
      <c r="HY250" s="241"/>
      <c r="HZ250" s="241"/>
      <c r="IA250" s="241"/>
      <c r="IB250" s="241"/>
      <c r="IC250" s="241"/>
      <c r="ID250" s="241"/>
      <c r="IE250" s="241"/>
      <c r="IF250" s="241"/>
      <c r="IG250" s="241"/>
      <c r="IH250" s="241"/>
      <c r="II250" s="241"/>
      <c r="IJ250" s="241"/>
      <c r="IK250" s="241"/>
      <c r="IL250" s="241"/>
      <c r="IM250" s="241"/>
      <c r="IN250" s="241"/>
      <c r="IO250" s="241"/>
      <c r="IP250" s="241"/>
      <c r="IQ250" s="241"/>
      <c r="IR250" s="241"/>
      <c r="IS250" s="241"/>
      <c r="IT250" s="241"/>
      <c r="IU250" s="241"/>
      <c r="IV250" s="241"/>
    </row>
    <row r="251" spans="1:256"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388</v>
      </c>
      <c r="V251" s="241"/>
      <c r="W251" s="241"/>
      <c r="X251" s="241"/>
      <c r="Y251" s="241"/>
      <c r="Z251" s="241"/>
      <c r="AA251" s="241"/>
      <c r="AB251" s="241"/>
      <c r="AC251" s="241" t="s">
        <v>313</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1"/>
      <c r="HW251" s="241"/>
      <c r="HX251" s="241"/>
      <c r="HY251" s="241"/>
      <c r="HZ251" s="241"/>
      <c r="IA251" s="241"/>
      <c r="IB251" s="241"/>
      <c r="IC251" s="241"/>
      <c r="ID251" s="241"/>
      <c r="IE251" s="241"/>
      <c r="IF251" s="241"/>
      <c r="IG251" s="241"/>
      <c r="IH251" s="241"/>
      <c r="II251" s="241"/>
      <c r="IJ251" s="241"/>
      <c r="IK251" s="241"/>
      <c r="IL251" s="241"/>
      <c r="IM251" s="241"/>
      <c r="IN251" s="241"/>
      <c r="IO251" s="241"/>
      <c r="IP251" s="241"/>
      <c r="IQ251" s="241"/>
      <c r="IR251" s="241"/>
      <c r="IS251" s="241"/>
      <c r="IT251" s="241"/>
      <c r="IU251" s="241"/>
      <c r="IV251" s="241"/>
    </row>
    <row r="252" spans="1:256"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389</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1"/>
      <c r="HW252" s="241"/>
      <c r="HX252" s="241"/>
      <c r="HY252" s="241"/>
      <c r="HZ252" s="241"/>
      <c r="IA252" s="241"/>
      <c r="IB252" s="241"/>
      <c r="IC252" s="241"/>
      <c r="ID252" s="241"/>
      <c r="IE252" s="241"/>
      <c r="IF252" s="241"/>
      <c r="IG252" s="241"/>
      <c r="IH252" s="241"/>
      <c r="II252" s="241"/>
      <c r="IJ252" s="241"/>
      <c r="IK252" s="241"/>
      <c r="IL252" s="241"/>
      <c r="IM252" s="241"/>
      <c r="IN252" s="241"/>
      <c r="IO252" s="241"/>
      <c r="IP252" s="241"/>
      <c r="IQ252" s="241"/>
      <c r="IR252" s="241"/>
      <c r="IS252" s="241"/>
      <c r="IT252" s="241"/>
      <c r="IU252" s="241"/>
      <c r="IV252" s="241"/>
    </row>
    <row r="253" spans="1:256"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390</v>
      </c>
      <c r="V253" s="241"/>
      <c r="W253" s="241"/>
      <c r="X253" s="241"/>
      <c r="Y253" s="241"/>
      <c r="Z253" s="241"/>
      <c r="AA253" s="241"/>
      <c r="AB253" s="241"/>
      <c r="AC253" s="241" t="s">
        <v>311</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1"/>
      <c r="HW253" s="241"/>
      <c r="HX253" s="241"/>
      <c r="HY253" s="241"/>
      <c r="HZ253" s="241"/>
      <c r="IA253" s="241"/>
      <c r="IB253" s="241"/>
      <c r="IC253" s="241"/>
      <c r="ID253" s="241"/>
      <c r="IE253" s="241"/>
      <c r="IF253" s="241"/>
      <c r="IG253" s="241"/>
      <c r="IH253" s="241"/>
      <c r="II253" s="241"/>
      <c r="IJ253" s="241"/>
      <c r="IK253" s="241"/>
      <c r="IL253" s="241"/>
      <c r="IM253" s="241"/>
      <c r="IN253" s="241"/>
      <c r="IO253" s="241"/>
      <c r="IP253" s="241"/>
      <c r="IQ253" s="241"/>
      <c r="IR253" s="241"/>
      <c r="IS253" s="241"/>
      <c r="IT253" s="241"/>
      <c r="IU253" s="241"/>
      <c r="IV253" s="241"/>
    </row>
    <row r="254" spans="1:256"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391</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1"/>
      <c r="IK254" s="241"/>
      <c r="IL254" s="241"/>
      <c r="IM254" s="241"/>
      <c r="IN254" s="241"/>
      <c r="IO254" s="241"/>
      <c r="IP254" s="241"/>
      <c r="IQ254" s="241"/>
      <c r="IR254" s="241"/>
      <c r="IS254" s="241"/>
      <c r="IT254" s="241"/>
      <c r="IU254" s="241"/>
      <c r="IV254" s="241"/>
    </row>
    <row r="255" spans="1:256"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392</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1"/>
      <c r="HW255" s="241"/>
      <c r="HX255" s="241"/>
      <c r="HY255" s="241"/>
      <c r="HZ255" s="241"/>
      <c r="IA255" s="241"/>
      <c r="IB255" s="241"/>
      <c r="IC255" s="241"/>
      <c r="ID255" s="241"/>
      <c r="IE255" s="241"/>
      <c r="IF255" s="241"/>
      <c r="IG255" s="241"/>
      <c r="IH255" s="241"/>
      <c r="II255" s="241"/>
      <c r="IJ255" s="241"/>
      <c r="IK255" s="241"/>
      <c r="IL255" s="241"/>
      <c r="IM255" s="241"/>
      <c r="IN255" s="241"/>
      <c r="IO255" s="241"/>
      <c r="IP255" s="241"/>
      <c r="IQ255" s="241"/>
      <c r="IR255" s="241"/>
      <c r="IS255" s="241"/>
      <c r="IT255" s="241"/>
      <c r="IU255" s="241"/>
      <c r="IV255" s="241"/>
    </row>
    <row r="256" spans="1:256"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393</v>
      </c>
      <c r="V256" s="241"/>
      <c r="W256" s="241"/>
      <c r="X256" s="241"/>
      <c r="Y256" s="241"/>
      <c r="Z256" s="241"/>
      <c r="AA256" s="241"/>
      <c r="AB256" s="241"/>
      <c r="AC256" s="241" t="s">
        <v>386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241"/>
      <c r="IE256" s="241"/>
      <c r="IF256" s="241"/>
      <c r="IG256" s="241"/>
      <c r="IH256" s="241"/>
      <c r="II256" s="241"/>
      <c r="IJ256" s="241"/>
      <c r="IK256" s="241"/>
      <c r="IL256" s="241"/>
      <c r="IM256" s="241"/>
      <c r="IN256" s="241"/>
      <c r="IO256" s="241"/>
      <c r="IP256" s="241"/>
      <c r="IQ256" s="241"/>
      <c r="IR256" s="241"/>
      <c r="IS256" s="241"/>
      <c r="IT256" s="241"/>
      <c r="IU256" s="241"/>
      <c r="IV256" s="241"/>
    </row>
    <row r="257" spans="1:256"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394</v>
      </c>
      <c r="V257" s="241"/>
      <c r="W257" s="241"/>
      <c r="X257" s="241"/>
      <c r="Y257" s="241"/>
      <c r="Z257" s="241"/>
      <c r="AA257" s="241"/>
      <c r="AB257" s="241"/>
      <c r="AC257" s="241" t="s">
        <v>311</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1"/>
      <c r="HW257" s="241"/>
      <c r="HX257" s="241"/>
      <c r="HY257" s="241"/>
      <c r="HZ257" s="241"/>
      <c r="IA257" s="241"/>
      <c r="IB257" s="241"/>
      <c r="IC257" s="241"/>
      <c r="ID257" s="241"/>
      <c r="IE257" s="241"/>
      <c r="IF257" s="241"/>
      <c r="IG257" s="241"/>
      <c r="IH257" s="241"/>
      <c r="II257" s="241"/>
      <c r="IJ257" s="241"/>
      <c r="IK257" s="241"/>
      <c r="IL257" s="241"/>
      <c r="IM257" s="241"/>
      <c r="IN257" s="241"/>
      <c r="IO257" s="241"/>
      <c r="IP257" s="241"/>
      <c r="IQ257" s="241"/>
      <c r="IR257" s="241"/>
      <c r="IS257" s="241"/>
      <c r="IT257" s="241"/>
      <c r="IU257" s="241"/>
      <c r="IV257" s="241"/>
    </row>
    <row r="258" spans="1:256"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395</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row>
    <row r="259" spans="1:256"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396</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1"/>
      <c r="HW259" s="241"/>
      <c r="HX259" s="241"/>
      <c r="HY259" s="241"/>
      <c r="HZ259" s="241"/>
      <c r="IA259" s="241"/>
      <c r="IB259" s="241"/>
      <c r="IC259" s="241"/>
      <c r="ID259" s="241"/>
      <c r="IE259" s="241"/>
      <c r="IF259" s="241"/>
      <c r="IG259" s="241"/>
      <c r="IH259" s="241"/>
      <c r="II259" s="241"/>
      <c r="IJ259" s="241"/>
      <c r="IK259" s="241"/>
      <c r="IL259" s="241"/>
      <c r="IM259" s="241"/>
      <c r="IN259" s="241"/>
      <c r="IO259" s="241"/>
      <c r="IP259" s="241"/>
      <c r="IQ259" s="241"/>
      <c r="IR259" s="241"/>
      <c r="IS259" s="241"/>
      <c r="IT259" s="241"/>
      <c r="IU259" s="241"/>
      <c r="IV259" s="241"/>
    </row>
    <row r="260" spans="1:256"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397</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1"/>
      <c r="HW260" s="241"/>
      <c r="HX260" s="241"/>
      <c r="HY260" s="241"/>
      <c r="HZ260" s="241"/>
      <c r="IA260" s="241"/>
      <c r="IB260" s="241"/>
      <c r="IC260" s="241"/>
      <c r="ID260" s="241"/>
      <c r="IE260" s="241"/>
      <c r="IF260" s="241"/>
      <c r="IG260" s="241"/>
      <c r="IH260" s="241"/>
      <c r="II260" s="241"/>
      <c r="IJ260" s="241"/>
      <c r="IK260" s="241"/>
      <c r="IL260" s="241"/>
      <c r="IM260" s="241"/>
      <c r="IN260" s="241"/>
      <c r="IO260" s="241"/>
      <c r="IP260" s="241"/>
      <c r="IQ260" s="241"/>
      <c r="IR260" s="241"/>
      <c r="IS260" s="241"/>
      <c r="IT260" s="241"/>
      <c r="IU260" s="241"/>
      <c r="IV260" s="241"/>
    </row>
    <row r="261" spans="1:256"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398</v>
      </c>
      <c r="V261" s="241"/>
      <c r="W261" s="241"/>
      <c r="X261" s="241"/>
      <c r="Y261" s="241"/>
      <c r="Z261" s="241"/>
      <c r="AA261" s="241"/>
      <c r="AB261" s="241"/>
      <c r="AC261" s="241" t="s">
        <v>316</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1"/>
      <c r="IK261" s="241"/>
      <c r="IL261" s="241"/>
      <c r="IM261" s="241"/>
      <c r="IN261" s="241"/>
      <c r="IO261" s="241"/>
      <c r="IP261" s="241"/>
      <c r="IQ261" s="241"/>
      <c r="IR261" s="241"/>
      <c r="IS261" s="241"/>
      <c r="IT261" s="241"/>
      <c r="IU261" s="241"/>
      <c r="IV261" s="241"/>
    </row>
    <row r="262" spans="1:256"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399</v>
      </c>
      <c r="V262" s="241"/>
      <c r="W262" s="241"/>
      <c r="X262" s="241"/>
      <c r="Y262" s="241"/>
      <c r="Z262" s="241"/>
      <c r="AA262" s="241"/>
      <c r="AB262" s="241"/>
      <c r="AC262" s="241" t="s">
        <v>325</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1"/>
      <c r="HW262" s="241"/>
      <c r="HX262" s="241"/>
      <c r="HY262" s="241"/>
      <c r="HZ262" s="241"/>
      <c r="IA262" s="241"/>
      <c r="IB262" s="241"/>
      <c r="IC262" s="241"/>
      <c r="ID262" s="241"/>
      <c r="IE262" s="241"/>
      <c r="IF262" s="241"/>
      <c r="IG262" s="241"/>
      <c r="IH262" s="241"/>
      <c r="II262" s="241"/>
      <c r="IJ262" s="241"/>
      <c r="IK262" s="241"/>
      <c r="IL262" s="241"/>
      <c r="IM262" s="241"/>
      <c r="IN262" s="241"/>
      <c r="IO262" s="241"/>
      <c r="IP262" s="241"/>
      <c r="IQ262" s="241"/>
      <c r="IR262" s="241"/>
      <c r="IS262" s="241"/>
      <c r="IT262" s="241"/>
      <c r="IU262" s="241"/>
      <c r="IV262" s="241"/>
    </row>
    <row r="263" spans="1:256"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400</v>
      </c>
      <c r="V263" s="241"/>
      <c r="W263" s="241"/>
      <c r="X263" s="241"/>
      <c r="Y263" s="241"/>
      <c r="Z263" s="241"/>
      <c r="AA263" s="241"/>
      <c r="AB263" s="241"/>
      <c r="AC263" s="241" t="s">
        <v>325</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1"/>
      <c r="HW263" s="241"/>
      <c r="HX263" s="241"/>
      <c r="HY263" s="241"/>
      <c r="HZ263" s="241"/>
      <c r="IA263" s="241"/>
      <c r="IB263" s="241"/>
      <c r="IC263" s="241"/>
      <c r="ID263" s="241"/>
      <c r="IE263" s="241"/>
      <c r="IF263" s="241"/>
      <c r="IG263" s="241"/>
      <c r="IH263" s="241"/>
      <c r="II263" s="241"/>
      <c r="IJ263" s="241"/>
      <c r="IK263" s="241"/>
      <c r="IL263" s="241"/>
      <c r="IM263" s="241"/>
      <c r="IN263" s="241"/>
      <c r="IO263" s="241"/>
      <c r="IP263" s="241"/>
      <c r="IQ263" s="241"/>
      <c r="IR263" s="241"/>
      <c r="IS263" s="241"/>
      <c r="IT263" s="241"/>
      <c r="IU263" s="241"/>
      <c r="IV263" s="241"/>
    </row>
    <row r="264" spans="1:256"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401</v>
      </c>
      <c r="V264" s="241"/>
      <c r="W264" s="241"/>
      <c r="X264" s="241"/>
      <c r="Y264" s="241"/>
      <c r="Z264" s="241"/>
      <c r="AA264" s="241"/>
      <c r="AB264" s="241"/>
      <c r="AC264" s="241" t="s">
        <v>350</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1"/>
      <c r="HW264" s="241"/>
      <c r="HX264" s="241"/>
      <c r="HY264" s="241"/>
      <c r="HZ264" s="241"/>
      <c r="IA264" s="241"/>
      <c r="IB264" s="241"/>
      <c r="IC264" s="241"/>
      <c r="ID264" s="241"/>
      <c r="IE264" s="241"/>
      <c r="IF264" s="241"/>
      <c r="IG264" s="241"/>
      <c r="IH264" s="241"/>
      <c r="II264" s="241"/>
      <c r="IJ264" s="241"/>
      <c r="IK264" s="241"/>
      <c r="IL264" s="241"/>
      <c r="IM264" s="241"/>
      <c r="IN264" s="241"/>
      <c r="IO264" s="241"/>
      <c r="IP264" s="241"/>
      <c r="IQ264" s="241"/>
      <c r="IR264" s="241"/>
      <c r="IS264" s="241"/>
      <c r="IT264" s="241"/>
      <c r="IU264" s="241"/>
      <c r="IV264" s="241"/>
    </row>
    <row r="265" spans="1:256"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402</v>
      </c>
      <c r="V265" s="241"/>
      <c r="W265" s="241"/>
      <c r="X265" s="241"/>
      <c r="Y265" s="241"/>
      <c r="Z265" s="241"/>
      <c r="AA265" s="241"/>
      <c r="AB265" s="241"/>
      <c r="AC265" s="241" t="s">
        <v>366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1"/>
      <c r="HW265" s="241"/>
      <c r="HX265" s="241"/>
      <c r="HY265" s="241"/>
      <c r="HZ265" s="241"/>
      <c r="IA265" s="241"/>
      <c r="IB265" s="241"/>
      <c r="IC265" s="241"/>
      <c r="ID265" s="241"/>
      <c r="IE265" s="241"/>
      <c r="IF265" s="241"/>
      <c r="IG265" s="241"/>
      <c r="IH265" s="241"/>
      <c r="II265" s="241"/>
      <c r="IJ265" s="241"/>
      <c r="IK265" s="241"/>
      <c r="IL265" s="241"/>
      <c r="IM265" s="241"/>
      <c r="IN265" s="241"/>
      <c r="IO265" s="241"/>
      <c r="IP265" s="241"/>
      <c r="IQ265" s="241"/>
      <c r="IR265" s="241"/>
      <c r="IS265" s="241"/>
      <c r="IT265" s="241"/>
      <c r="IU265" s="241"/>
      <c r="IV265" s="241"/>
    </row>
    <row r="266" spans="1:256"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403</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1"/>
      <c r="HW266" s="241"/>
      <c r="HX266" s="241"/>
      <c r="HY266" s="241"/>
      <c r="HZ266" s="241"/>
      <c r="IA266" s="241"/>
      <c r="IB266" s="241"/>
      <c r="IC266" s="241"/>
      <c r="ID266" s="241"/>
      <c r="IE266" s="241"/>
      <c r="IF266" s="241"/>
      <c r="IG266" s="241"/>
      <c r="IH266" s="241"/>
      <c r="II266" s="241"/>
      <c r="IJ266" s="241"/>
      <c r="IK266" s="241"/>
      <c r="IL266" s="241"/>
      <c r="IM266" s="241"/>
      <c r="IN266" s="241"/>
      <c r="IO266" s="241"/>
      <c r="IP266" s="241"/>
      <c r="IQ266" s="241"/>
      <c r="IR266" s="241"/>
      <c r="IS266" s="241"/>
      <c r="IT266" s="241"/>
      <c r="IU266" s="241"/>
      <c r="IV266" s="241"/>
    </row>
    <row r="267" spans="1:256"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404</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row>
    <row r="268" spans="1:256"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405</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1"/>
      <c r="HW268" s="241"/>
      <c r="HX268" s="241"/>
      <c r="HY268" s="241"/>
      <c r="HZ268" s="241"/>
      <c r="IA268" s="241"/>
      <c r="IB268" s="241"/>
      <c r="IC268" s="241"/>
      <c r="ID268" s="241"/>
      <c r="IE268" s="241"/>
      <c r="IF268" s="241"/>
      <c r="IG268" s="241"/>
      <c r="IH268" s="241"/>
      <c r="II268" s="241"/>
      <c r="IJ268" s="241"/>
      <c r="IK268" s="241"/>
      <c r="IL268" s="241"/>
      <c r="IM268" s="241"/>
      <c r="IN268" s="241"/>
      <c r="IO268" s="241"/>
      <c r="IP268" s="241"/>
      <c r="IQ268" s="241"/>
      <c r="IR268" s="241"/>
      <c r="IS268" s="241"/>
      <c r="IT268" s="241"/>
      <c r="IU268" s="241"/>
      <c r="IV268" s="241"/>
    </row>
    <row r="269" spans="1:256"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406</v>
      </c>
      <c r="V269" s="241"/>
      <c r="W269" s="241"/>
      <c r="X269" s="241"/>
      <c r="Y269" s="241"/>
      <c r="Z269" s="241"/>
      <c r="AA269" s="241"/>
      <c r="AB269" s="241"/>
      <c r="AC269" s="241" t="s">
        <v>386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1"/>
      <c r="HW269" s="241"/>
      <c r="HX269" s="241"/>
      <c r="HY269" s="241"/>
      <c r="HZ269" s="241"/>
      <c r="IA269" s="241"/>
      <c r="IB269" s="241"/>
      <c r="IC269" s="241"/>
      <c r="ID269" s="241"/>
      <c r="IE269" s="241"/>
      <c r="IF269" s="241"/>
      <c r="IG269" s="241"/>
      <c r="IH269" s="241"/>
      <c r="II269" s="241"/>
      <c r="IJ269" s="241"/>
      <c r="IK269" s="241"/>
      <c r="IL269" s="241"/>
      <c r="IM269" s="241"/>
      <c r="IN269" s="241"/>
      <c r="IO269" s="241"/>
      <c r="IP269" s="241"/>
      <c r="IQ269" s="241"/>
      <c r="IR269" s="241"/>
      <c r="IS269" s="241"/>
      <c r="IT269" s="241"/>
      <c r="IU269" s="241"/>
      <c r="IV269" s="241"/>
    </row>
    <row r="270" spans="1:256"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407</v>
      </c>
      <c r="V270" s="241"/>
      <c r="W270" s="241"/>
      <c r="X270" s="241"/>
      <c r="Y270" s="241"/>
      <c r="Z270" s="241"/>
      <c r="AA270" s="241"/>
      <c r="AB270" s="241"/>
      <c r="AC270" s="241" t="s">
        <v>313</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1"/>
      <c r="HW270" s="241"/>
      <c r="HX270" s="241"/>
      <c r="HY270" s="241"/>
      <c r="HZ270" s="241"/>
      <c r="IA270" s="241"/>
      <c r="IB270" s="241"/>
      <c r="IC270" s="241"/>
      <c r="ID270" s="241"/>
      <c r="IE270" s="241"/>
      <c r="IF270" s="241"/>
      <c r="IG270" s="241"/>
      <c r="IH270" s="241"/>
      <c r="II270" s="241"/>
      <c r="IJ270" s="241"/>
      <c r="IK270" s="241"/>
      <c r="IL270" s="241"/>
      <c r="IM270" s="241"/>
      <c r="IN270" s="241"/>
      <c r="IO270" s="241"/>
      <c r="IP270" s="241"/>
      <c r="IQ270" s="241"/>
      <c r="IR270" s="241"/>
      <c r="IS270" s="241"/>
      <c r="IT270" s="241"/>
      <c r="IU270" s="241"/>
      <c r="IV270" s="241"/>
    </row>
    <row r="271" spans="1:256"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408</v>
      </c>
      <c r="V271" s="241"/>
      <c r="W271" s="241"/>
      <c r="X271" s="241"/>
      <c r="Y271" s="241"/>
      <c r="Z271" s="241"/>
      <c r="AA271" s="241"/>
      <c r="AB271" s="241"/>
      <c r="AC271" s="241" t="s">
        <v>366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1"/>
      <c r="HW271" s="241"/>
      <c r="HX271" s="241"/>
      <c r="HY271" s="241"/>
      <c r="HZ271" s="241"/>
      <c r="IA271" s="241"/>
      <c r="IB271" s="241"/>
      <c r="IC271" s="241"/>
      <c r="ID271" s="241"/>
      <c r="IE271" s="241"/>
      <c r="IF271" s="241"/>
      <c r="IG271" s="241"/>
      <c r="IH271" s="241"/>
      <c r="II271" s="241"/>
      <c r="IJ271" s="241"/>
      <c r="IK271" s="241"/>
      <c r="IL271" s="241"/>
      <c r="IM271" s="241"/>
      <c r="IN271" s="241"/>
      <c r="IO271" s="241"/>
      <c r="IP271" s="241"/>
      <c r="IQ271" s="241"/>
      <c r="IR271" s="241"/>
      <c r="IS271" s="241"/>
      <c r="IT271" s="241"/>
      <c r="IU271" s="241"/>
      <c r="IV271" s="241"/>
    </row>
    <row r="272" spans="1:256"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409</v>
      </c>
      <c r="V272" s="241"/>
      <c r="W272" s="241"/>
      <c r="X272" s="241"/>
      <c r="Y272" s="241"/>
      <c r="Z272" s="241"/>
      <c r="AA272" s="241"/>
      <c r="AB272" s="241"/>
      <c r="AC272" s="241" t="s">
        <v>386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1"/>
      <c r="HW272" s="241"/>
      <c r="HX272" s="241"/>
      <c r="HY272" s="241"/>
      <c r="HZ272" s="241"/>
      <c r="IA272" s="241"/>
      <c r="IB272" s="241"/>
      <c r="IC272" s="241"/>
      <c r="ID272" s="241"/>
      <c r="IE272" s="241"/>
      <c r="IF272" s="241"/>
      <c r="IG272" s="241"/>
      <c r="IH272" s="241"/>
      <c r="II272" s="241"/>
      <c r="IJ272" s="241"/>
      <c r="IK272" s="241"/>
      <c r="IL272" s="241"/>
      <c r="IM272" s="241"/>
      <c r="IN272" s="241"/>
      <c r="IO272" s="241"/>
      <c r="IP272" s="241"/>
      <c r="IQ272" s="241"/>
      <c r="IR272" s="241"/>
      <c r="IS272" s="241"/>
      <c r="IT272" s="241"/>
      <c r="IU272" s="241"/>
      <c r="IV272" s="241"/>
    </row>
    <row r="273" spans="1:256"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410</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c r="HG273" s="241"/>
      <c r="HH273" s="241"/>
      <c r="HI273" s="241"/>
      <c r="HJ273" s="241"/>
      <c r="HK273" s="241"/>
      <c r="HL273" s="241"/>
      <c r="HM273" s="241"/>
      <c r="HN273" s="241"/>
      <c r="HO273" s="241"/>
      <c r="HP273" s="241"/>
      <c r="HQ273" s="241"/>
      <c r="HR273" s="241"/>
      <c r="HS273" s="241"/>
      <c r="HT273" s="241"/>
      <c r="HU273" s="241"/>
      <c r="HV273" s="241"/>
      <c r="HW273" s="241"/>
      <c r="HX273" s="241"/>
      <c r="HY273" s="241"/>
      <c r="HZ273" s="241"/>
      <c r="IA273" s="241"/>
      <c r="IB273" s="241"/>
      <c r="IC273" s="241"/>
      <c r="ID273" s="241"/>
      <c r="IE273" s="241"/>
      <c r="IF273" s="241"/>
      <c r="IG273" s="241"/>
      <c r="IH273" s="241"/>
      <c r="II273" s="241"/>
      <c r="IJ273" s="241"/>
      <c r="IK273" s="241"/>
      <c r="IL273" s="241"/>
      <c r="IM273" s="241"/>
      <c r="IN273" s="241"/>
      <c r="IO273" s="241"/>
      <c r="IP273" s="241"/>
      <c r="IQ273" s="241"/>
      <c r="IR273" s="241"/>
      <c r="IS273" s="241"/>
      <c r="IT273" s="241"/>
      <c r="IU273" s="241"/>
      <c r="IV273" s="241"/>
    </row>
    <row r="274" spans="1:256"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411</v>
      </c>
      <c r="V274" s="241"/>
      <c r="W274" s="241"/>
      <c r="X274" s="241"/>
      <c r="Y274" s="241"/>
      <c r="Z274" s="241"/>
      <c r="AA274" s="241"/>
      <c r="AB274" s="241"/>
      <c r="AC274" s="241" t="s">
        <v>316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1"/>
      <c r="IK274" s="241"/>
      <c r="IL274" s="241"/>
      <c r="IM274" s="241"/>
      <c r="IN274" s="241"/>
      <c r="IO274" s="241"/>
      <c r="IP274" s="241"/>
      <c r="IQ274" s="241"/>
      <c r="IR274" s="241"/>
      <c r="IS274" s="241"/>
      <c r="IT274" s="241"/>
      <c r="IU274" s="241"/>
      <c r="IV274" s="241"/>
    </row>
    <row r="275" spans="1:256"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412</v>
      </c>
      <c r="V275" s="241"/>
      <c r="W275" s="241"/>
      <c r="X275" s="241"/>
      <c r="Y275" s="241"/>
      <c r="Z275" s="241"/>
      <c r="AA275" s="241"/>
      <c r="AB275" s="241"/>
      <c r="AC275" s="241" t="s">
        <v>350</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1"/>
      <c r="HW275" s="241"/>
      <c r="HX275" s="241"/>
      <c r="HY275" s="241"/>
      <c r="HZ275" s="241"/>
      <c r="IA275" s="241"/>
      <c r="IB275" s="241"/>
      <c r="IC275" s="241"/>
      <c r="ID275" s="241"/>
      <c r="IE275" s="241"/>
      <c r="IF275" s="241"/>
      <c r="IG275" s="241"/>
      <c r="IH275" s="241"/>
      <c r="II275" s="241"/>
      <c r="IJ275" s="241"/>
      <c r="IK275" s="241"/>
      <c r="IL275" s="241"/>
      <c r="IM275" s="241"/>
      <c r="IN275" s="241"/>
      <c r="IO275" s="241"/>
      <c r="IP275" s="241"/>
      <c r="IQ275" s="241"/>
      <c r="IR275" s="241"/>
      <c r="IS275" s="241"/>
      <c r="IT275" s="241"/>
      <c r="IU275" s="241"/>
      <c r="IV275" s="241"/>
    </row>
    <row r="276" spans="1:256"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413</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1"/>
      <c r="HW276" s="241"/>
      <c r="HX276" s="241"/>
      <c r="HY276" s="241"/>
      <c r="HZ276" s="241"/>
      <c r="IA276" s="241"/>
      <c r="IB276" s="241"/>
      <c r="IC276" s="241"/>
      <c r="ID276" s="241"/>
      <c r="IE276" s="241"/>
      <c r="IF276" s="241"/>
      <c r="IG276" s="241"/>
      <c r="IH276" s="241"/>
      <c r="II276" s="241"/>
      <c r="IJ276" s="241"/>
      <c r="IK276" s="241"/>
      <c r="IL276" s="241"/>
      <c r="IM276" s="241"/>
      <c r="IN276" s="241"/>
      <c r="IO276" s="241"/>
      <c r="IP276" s="241"/>
      <c r="IQ276" s="241"/>
      <c r="IR276" s="241"/>
      <c r="IS276" s="241"/>
      <c r="IT276" s="241"/>
      <c r="IU276" s="241"/>
      <c r="IV276" s="241"/>
    </row>
    <row r="277" spans="1:256"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414</v>
      </c>
      <c r="V277" s="241"/>
      <c r="W277" s="241"/>
      <c r="X277" s="241"/>
      <c r="Y277" s="241"/>
      <c r="Z277" s="241"/>
      <c r="AA277" s="241"/>
      <c r="AB277" s="241"/>
      <c r="AC277" s="241" t="s">
        <v>386</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1"/>
      <c r="HW277" s="241"/>
      <c r="HX277" s="241"/>
      <c r="HY277" s="241"/>
      <c r="HZ277" s="241"/>
      <c r="IA277" s="241"/>
      <c r="IB277" s="241"/>
      <c r="IC277" s="241"/>
      <c r="ID277" s="241"/>
      <c r="IE277" s="241"/>
      <c r="IF277" s="241"/>
      <c r="IG277" s="241"/>
      <c r="IH277" s="241"/>
      <c r="II277" s="241"/>
      <c r="IJ277" s="241"/>
      <c r="IK277" s="241"/>
      <c r="IL277" s="241"/>
      <c r="IM277" s="241"/>
      <c r="IN277" s="241"/>
      <c r="IO277" s="241"/>
      <c r="IP277" s="241"/>
      <c r="IQ277" s="241"/>
      <c r="IR277" s="241"/>
      <c r="IS277" s="241"/>
      <c r="IT277" s="241"/>
      <c r="IU277" s="241"/>
      <c r="IV277" s="241"/>
    </row>
    <row r="278" spans="1:256"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415</v>
      </c>
      <c r="V278" s="241"/>
      <c r="W278" s="241"/>
      <c r="X278" s="241"/>
      <c r="Y278" s="241"/>
      <c r="Z278" s="241"/>
      <c r="AA278" s="241"/>
      <c r="AB278" s="241"/>
      <c r="AC278" s="241" t="s">
        <v>316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c r="HG278" s="241"/>
      <c r="HH278" s="241"/>
      <c r="HI278" s="241"/>
      <c r="HJ278" s="241"/>
      <c r="HK278" s="241"/>
      <c r="HL278" s="241"/>
      <c r="HM278" s="241"/>
      <c r="HN278" s="241"/>
      <c r="HO278" s="241"/>
      <c r="HP278" s="241"/>
      <c r="HQ278" s="241"/>
      <c r="HR278" s="241"/>
      <c r="HS278" s="241"/>
      <c r="HT278" s="241"/>
      <c r="HU278" s="241"/>
      <c r="HV278" s="241"/>
      <c r="HW278" s="241"/>
      <c r="HX278" s="241"/>
      <c r="HY278" s="241"/>
      <c r="HZ278" s="241"/>
      <c r="IA278" s="241"/>
      <c r="IB278" s="241"/>
      <c r="IC278" s="241"/>
      <c r="ID278" s="241"/>
      <c r="IE278" s="241"/>
      <c r="IF278" s="241"/>
      <c r="IG278" s="241"/>
      <c r="IH278" s="241"/>
      <c r="II278" s="241"/>
      <c r="IJ278" s="241"/>
      <c r="IK278" s="241"/>
      <c r="IL278" s="241"/>
      <c r="IM278" s="241"/>
      <c r="IN278" s="241"/>
      <c r="IO278" s="241"/>
      <c r="IP278" s="241"/>
      <c r="IQ278" s="241"/>
      <c r="IR278" s="241"/>
      <c r="IS278" s="241"/>
      <c r="IT278" s="241"/>
      <c r="IU278" s="241"/>
      <c r="IV278" s="241"/>
    </row>
    <row r="279" spans="1:256"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416</v>
      </c>
      <c r="V279" s="241"/>
      <c r="W279" s="241"/>
      <c r="X279" s="241"/>
      <c r="Y279" s="241"/>
      <c r="Z279" s="241"/>
      <c r="AA279" s="241"/>
      <c r="AB279" s="241"/>
      <c r="AC279" s="241" t="s">
        <v>366</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1"/>
      <c r="HW279" s="241"/>
      <c r="HX279" s="241"/>
      <c r="HY279" s="241"/>
      <c r="HZ279" s="241"/>
      <c r="IA279" s="241"/>
      <c r="IB279" s="241"/>
      <c r="IC279" s="241"/>
      <c r="ID279" s="241"/>
      <c r="IE279" s="241"/>
      <c r="IF279" s="241"/>
      <c r="IG279" s="241"/>
      <c r="IH279" s="241"/>
      <c r="II279" s="241"/>
      <c r="IJ279" s="241"/>
      <c r="IK279" s="241"/>
      <c r="IL279" s="241"/>
      <c r="IM279" s="241"/>
      <c r="IN279" s="241"/>
      <c r="IO279" s="241"/>
      <c r="IP279" s="241"/>
      <c r="IQ279" s="241"/>
      <c r="IR279" s="241"/>
      <c r="IS279" s="241"/>
      <c r="IT279" s="241"/>
      <c r="IU279" s="241"/>
      <c r="IV279" s="241"/>
    </row>
    <row r="280" spans="1:256"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417</v>
      </c>
      <c r="V280" s="241"/>
      <c r="W280" s="241"/>
      <c r="X280" s="241"/>
      <c r="Y280" s="241"/>
      <c r="Z280" s="241"/>
      <c r="AA280" s="241"/>
      <c r="AB280" s="241"/>
      <c r="AC280" s="241" t="s">
        <v>386</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1"/>
      <c r="HW280" s="241"/>
      <c r="HX280" s="241"/>
      <c r="HY280" s="241"/>
      <c r="HZ280" s="241"/>
      <c r="IA280" s="241"/>
      <c r="IB280" s="241"/>
      <c r="IC280" s="241"/>
      <c r="ID280" s="241"/>
      <c r="IE280" s="241"/>
      <c r="IF280" s="241"/>
      <c r="IG280" s="241"/>
      <c r="IH280" s="241"/>
      <c r="II280" s="241"/>
      <c r="IJ280" s="241"/>
      <c r="IK280" s="241"/>
      <c r="IL280" s="241"/>
      <c r="IM280" s="241"/>
      <c r="IN280" s="241"/>
      <c r="IO280" s="241"/>
      <c r="IP280" s="241"/>
      <c r="IQ280" s="241"/>
      <c r="IR280" s="241"/>
      <c r="IS280" s="241"/>
      <c r="IT280" s="241"/>
      <c r="IU280" s="241"/>
      <c r="IV280" s="241"/>
    </row>
    <row r="281" spans="1:256"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418</v>
      </c>
      <c r="V281" s="241"/>
      <c r="W281" s="241"/>
      <c r="X281" s="241"/>
      <c r="Y281" s="241"/>
      <c r="Z281" s="241"/>
      <c r="AA281" s="241"/>
      <c r="AB281" s="241"/>
      <c r="AC281" s="241" t="s">
        <v>366</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1"/>
      <c r="HW281" s="241"/>
      <c r="HX281" s="241"/>
      <c r="HY281" s="241"/>
      <c r="HZ281" s="241"/>
      <c r="IA281" s="241"/>
      <c r="IB281" s="241"/>
      <c r="IC281" s="241"/>
      <c r="ID281" s="241"/>
      <c r="IE281" s="241"/>
      <c r="IF281" s="241"/>
      <c r="IG281" s="241"/>
      <c r="IH281" s="241"/>
      <c r="II281" s="241"/>
      <c r="IJ281" s="241"/>
      <c r="IK281" s="241"/>
      <c r="IL281" s="241"/>
      <c r="IM281" s="241"/>
      <c r="IN281" s="241"/>
      <c r="IO281" s="241"/>
      <c r="IP281" s="241"/>
      <c r="IQ281" s="241"/>
      <c r="IR281" s="241"/>
      <c r="IS281" s="241"/>
      <c r="IT281" s="241"/>
      <c r="IU281" s="241"/>
      <c r="IV281" s="241"/>
    </row>
    <row r="282" spans="1:256"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419</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row>
    <row r="283" spans="1:256"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420</v>
      </c>
      <c r="V283" s="241"/>
      <c r="W283" s="241"/>
      <c r="X283" s="241"/>
      <c r="Y283" s="241"/>
      <c r="Z283" s="241"/>
      <c r="AA283" s="241"/>
      <c r="AB283" s="241"/>
      <c r="AC283" s="241" t="s">
        <v>350</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1"/>
      <c r="HW283" s="241"/>
      <c r="HX283" s="241"/>
      <c r="HY283" s="241"/>
      <c r="HZ283" s="241"/>
      <c r="IA283" s="241"/>
      <c r="IB283" s="241"/>
      <c r="IC283" s="241"/>
      <c r="ID283" s="241"/>
      <c r="IE283" s="241"/>
      <c r="IF283" s="241"/>
      <c r="IG283" s="241"/>
      <c r="IH283" s="241"/>
      <c r="II283" s="241"/>
      <c r="IJ283" s="241"/>
      <c r="IK283" s="241"/>
      <c r="IL283" s="241"/>
      <c r="IM283" s="241"/>
      <c r="IN283" s="241"/>
      <c r="IO283" s="241"/>
      <c r="IP283" s="241"/>
      <c r="IQ283" s="241"/>
      <c r="IR283" s="241"/>
      <c r="IS283" s="241"/>
      <c r="IT283" s="241"/>
      <c r="IU283" s="241"/>
      <c r="IV283" s="241"/>
    </row>
    <row r="284" spans="1:256"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421</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1"/>
      <c r="HW284" s="241"/>
      <c r="HX284" s="241"/>
      <c r="HY284" s="241"/>
      <c r="HZ284" s="241"/>
      <c r="IA284" s="241"/>
      <c r="IB284" s="241"/>
      <c r="IC284" s="241"/>
      <c r="ID284" s="241"/>
      <c r="IE284" s="241"/>
      <c r="IF284" s="241"/>
      <c r="IG284" s="241"/>
      <c r="IH284" s="241"/>
      <c r="II284" s="241"/>
      <c r="IJ284" s="241"/>
      <c r="IK284" s="241"/>
      <c r="IL284" s="241"/>
      <c r="IM284" s="241"/>
      <c r="IN284" s="241"/>
      <c r="IO284" s="241"/>
      <c r="IP284" s="241"/>
      <c r="IQ284" s="241"/>
      <c r="IR284" s="241"/>
      <c r="IS284" s="241"/>
      <c r="IT284" s="241"/>
      <c r="IU284" s="241"/>
      <c r="IV284" s="241"/>
    </row>
    <row r="285" spans="1:256"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422</v>
      </c>
      <c r="V285" s="241"/>
      <c r="W285" s="241"/>
      <c r="X285" s="241"/>
      <c r="Y285" s="241"/>
      <c r="Z285" s="241"/>
      <c r="AA285" s="241"/>
      <c r="AB285" s="241"/>
      <c r="AC285" s="241" t="s">
        <v>322</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1"/>
      <c r="IK285" s="241"/>
      <c r="IL285" s="241"/>
      <c r="IM285" s="241"/>
      <c r="IN285" s="241"/>
      <c r="IO285" s="241"/>
      <c r="IP285" s="241"/>
      <c r="IQ285" s="241"/>
      <c r="IR285" s="241"/>
      <c r="IS285" s="241"/>
      <c r="IT285" s="241"/>
      <c r="IU285" s="241"/>
      <c r="IV285" s="241"/>
    </row>
    <row r="286" spans="1:256"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423</v>
      </c>
      <c r="V286" s="241"/>
      <c r="W286" s="241"/>
      <c r="X286" s="241"/>
      <c r="Y286" s="241"/>
      <c r="Z286" s="241"/>
      <c r="AA286" s="241"/>
      <c r="AB286" s="241"/>
      <c r="AC286" s="241" t="s">
        <v>309</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c r="HG286" s="241"/>
      <c r="HH286" s="241"/>
      <c r="HI286" s="241"/>
      <c r="HJ286" s="241"/>
      <c r="HK286" s="241"/>
      <c r="HL286" s="241"/>
      <c r="HM286" s="241"/>
      <c r="HN286" s="241"/>
      <c r="HO286" s="241"/>
      <c r="HP286" s="241"/>
      <c r="HQ286" s="241"/>
      <c r="HR286" s="241"/>
      <c r="HS286" s="241"/>
      <c r="HT286" s="241"/>
      <c r="HU286" s="241"/>
      <c r="HV286" s="241"/>
      <c r="HW286" s="241"/>
      <c r="HX286" s="241"/>
      <c r="HY286" s="241"/>
      <c r="HZ286" s="241"/>
      <c r="IA286" s="241"/>
      <c r="IB286" s="241"/>
      <c r="IC286" s="241"/>
      <c r="ID286" s="241"/>
      <c r="IE286" s="241"/>
      <c r="IF286" s="241"/>
      <c r="IG286" s="241"/>
      <c r="IH286" s="241"/>
      <c r="II286" s="241"/>
      <c r="IJ286" s="241"/>
      <c r="IK286" s="241"/>
      <c r="IL286" s="241"/>
      <c r="IM286" s="241"/>
      <c r="IN286" s="241"/>
      <c r="IO286" s="241"/>
      <c r="IP286" s="241"/>
      <c r="IQ286" s="241"/>
      <c r="IR286" s="241"/>
      <c r="IS286" s="241"/>
      <c r="IT286" s="241"/>
      <c r="IU286" s="241"/>
      <c r="IV286" s="241"/>
    </row>
    <row r="287" spans="1:256"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424</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1"/>
      <c r="HW287" s="241"/>
      <c r="HX287" s="241"/>
      <c r="HY287" s="241"/>
      <c r="HZ287" s="241"/>
      <c r="IA287" s="241"/>
      <c r="IB287" s="241"/>
      <c r="IC287" s="241"/>
      <c r="ID287" s="241"/>
      <c r="IE287" s="241"/>
      <c r="IF287" s="241"/>
      <c r="IG287" s="241"/>
      <c r="IH287" s="241"/>
      <c r="II287" s="241"/>
      <c r="IJ287" s="241"/>
      <c r="IK287" s="241"/>
      <c r="IL287" s="241"/>
      <c r="IM287" s="241"/>
      <c r="IN287" s="241"/>
      <c r="IO287" s="241"/>
      <c r="IP287" s="241"/>
      <c r="IQ287" s="241"/>
      <c r="IR287" s="241"/>
      <c r="IS287" s="241"/>
      <c r="IT287" s="241"/>
      <c r="IU287" s="241"/>
      <c r="IV287" s="241"/>
    </row>
    <row r="288" spans="1:256"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425</v>
      </c>
      <c r="V288" s="241"/>
      <c r="W288" s="241"/>
      <c r="X288" s="241"/>
      <c r="Y288" s="241"/>
      <c r="Z288" s="241"/>
      <c r="AA288" s="241"/>
      <c r="AB288" s="241"/>
      <c r="AC288" s="241" t="s">
        <v>350</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1"/>
      <c r="HW288" s="241"/>
      <c r="HX288" s="241"/>
      <c r="HY288" s="241"/>
      <c r="HZ288" s="241"/>
      <c r="IA288" s="241"/>
      <c r="IB288" s="241"/>
      <c r="IC288" s="241"/>
      <c r="ID288" s="241"/>
      <c r="IE288" s="241"/>
      <c r="IF288" s="241"/>
      <c r="IG288" s="241"/>
      <c r="IH288" s="241"/>
      <c r="II288" s="241"/>
      <c r="IJ288" s="241"/>
      <c r="IK288" s="241"/>
      <c r="IL288" s="241"/>
      <c r="IM288" s="241"/>
      <c r="IN288" s="241"/>
      <c r="IO288" s="241"/>
      <c r="IP288" s="241"/>
      <c r="IQ288" s="241"/>
      <c r="IR288" s="241"/>
      <c r="IS288" s="241"/>
      <c r="IT288" s="241"/>
      <c r="IU288" s="241"/>
      <c r="IV288" s="241"/>
    </row>
    <row r="289" spans="1:256"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426</v>
      </c>
      <c r="V289" s="241"/>
      <c r="W289" s="241"/>
      <c r="X289" s="241"/>
      <c r="Y289" s="241"/>
      <c r="Z289" s="241"/>
      <c r="AA289" s="241"/>
      <c r="AB289" s="241"/>
      <c r="AC289" s="241" t="s">
        <v>313</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1"/>
      <c r="IK289" s="241"/>
      <c r="IL289" s="241"/>
      <c r="IM289" s="241"/>
      <c r="IN289" s="241"/>
      <c r="IO289" s="241"/>
      <c r="IP289" s="241"/>
      <c r="IQ289" s="241"/>
      <c r="IR289" s="241"/>
      <c r="IS289" s="241"/>
      <c r="IT289" s="241"/>
      <c r="IU289" s="241"/>
      <c r="IV289" s="241"/>
    </row>
    <row r="290" spans="1:256"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427</v>
      </c>
      <c r="V290" s="241"/>
      <c r="W290" s="241"/>
      <c r="X290" s="241"/>
      <c r="Y290" s="241"/>
      <c r="Z290" s="241"/>
      <c r="AA290" s="241"/>
      <c r="AB290" s="241"/>
      <c r="AC290" s="241" t="s">
        <v>313</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1"/>
      <c r="HW290" s="241"/>
      <c r="HX290" s="241"/>
      <c r="HY290" s="241"/>
      <c r="HZ290" s="241"/>
      <c r="IA290" s="241"/>
      <c r="IB290" s="241"/>
      <c r="IC290" s="241"/>
      <c r="ID290" s="241"/>
      <c r="IE290" s="241"/>
      <c r="IF290" s="241"/>
      <c r="IG290" s="241"/>
      <c r="IH290" s="241"/>
      <c r="II290" s="241"/>
      <c r="IJ290" s="241"/>
      <c r="IK290" s="241"/>
      <c r="IL290" s="241"/>
      <c r="IM290" s="241"/>
      <c r="IN290" s="241"/>
      <c r="IO290" s="241"/>
      <c r="IP290" s="241"/>
      <c r="IQ290" s="241"/>
      <c r="IR290" s="241"/>
      <c r="IS290" s="241"/>
      <c r="IT290" s="241"/>
      <c r="IU290" s="241"/>
      <c r="IV290" s="241"/>
    </row>
    <row r="291" spans="1:256"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428</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1"/>
      <c r="HW291" s="241"/>
      <c r="HX291" s="241"/>
      <c r="HY291" s="241"/>
      <c r="HZ291" s="241"/>
      <c r="IA291" s="241"/>
      <c r="IB291" s="241"/>
      <c r="IC291" s="241"/>
      <c r="ID291" s="241"/>
      <c r="IE291" s="241"/>
      <c r="IF291" s="241"/>
      <c r="IG291" s="241"/>
      <c r="IH291" s="241"/>
      <c r="II291" s="241"/>
      <c r="IJ291" s="241"/>
      <c r="IK291" s="241"/>
      <c r="IL291" s="241"/>
      <c r="IM291" s="241"/>
      <c r="IN291" s="241"/>
      <c r="IO291" s="241"/>
      <c r="IP291" s="241"/>
      <c r="IQ291" s="241"/>
      <c r="IR291" s="241"/>
      <c r="IS291" s="241"/>
      <c r="IT291" s="241"/>
      <c r="IU291" s="241"/>
      <c r="IV291" s="241"/>
    </row>
    <row r="292" spans="1:256"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429</v>
      </c>
      <c r="V292" s="241"/>
      <c r="W292" s="241"/>
      <c r="X292" s="241"/>
      <c r="Y292" s="241"/>
      <c r="Z292" s="241"/>
      <c r="AA292" s="241"/>
      <c r="AB292" s="241"/>
      <c r="AC292" s="241" t="s">
        <v>311</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c r="HG292" s="241"/>
      <c r="HH292" s="241"/>
      <c r="HI292" s="241"/>
      <c r="HJ292" s="241"/>
      <c r="HK292" s="241"/>
      <c r="HL292" s="241"/>
      <c r="HM292" s="241"/>
      <c r="HN292" s="241"/>
      <c r="HO292" s="241"/>
      <c r="HP292" s="241"/>
      <c r="HQ292" s="241"/>
      <c r="HR292" s="241"/>
      <c r="HS292" s="241"/>
      <c r="HT292" s="241"/>
      <c r="HU292" s="241"/>
      <c r="HV292" s="241"/>
      <c r="HW292" s="241"/>
      <c r="HX292" s="241"/>
      <c r="HY292" s="241"/>
      <c r="HZ292" s="241"/>
      <c r="IA292" s="241"/>
      <c r="IB292" s="241"/>
      <c r="IC292" s="241"/>
      <c r="ID292" s="241"/>
      <c r="IE292" s="241"/>
      <c r="IF292" s="241"/>
      <c r="IG292" s="241"/>
      <c r="IH292" s="241"/>
      <c r="II292" s="241"/>
      <c r="IJ292" s="241"/>
      <c r="IK292" s="241"/>
      <c r="IL292" s="241"/>
      <c r="IM292" s="241"/>
      <c r="IN292" s="241"/>
      <c r="IO292" s="241"/>
      <c r="IP292" s="241"/>
      <c r="IQ292" s="241"/>
      <c r="IR292" s="241"/>
      <c r="IS292" s="241"/>
      <c r="IT292" s="241"/>
      <c r="IU292" s="241"/>
      <c r="IV292" s="241"/>
    </row>
    <row r="293" spans="1:256"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430</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1"/>
      <c r="HW293" s="241"/>
      <c r="HX293" s="241"/>
      <c r="HY293" s="241"/>
      <c r="HZ293" s="241"/>
      <c r="IA293" s="241"/>
      <c r="IB293" s="241"/>
      <c r="IC293" s="241"/>
      <c r="ID293" s="241"/>
      <c r="IE293" s="241"/>
      <c r="IF293" s="241"/>
      <c r="IG293" s="241"/>
      <c r="IH293" s="241"/>
      <c r="II293" s="241"/>
      <c r="IJ293" s="241"/>
      <c r="IK293" s="241"/>
      <c r="IL293" s="241"/>
      <c r="IM293" s="241"/>
      <c r="IN293" s="241"/>
      <c r="IO293" s="241"/>
      <c r="IP293" s="241"/>
      <c r="IQ293" s="241"/>
      <c r="IR293" s="241"/>
      <c r="IS293" s="241"/>
      <c r="IT293" s="241"/>
      <c r="IU293" s="241"/>
      <c r="IV293" s="241"/>
    </row>
    <row r="294" spans="1:256"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431</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1"/>
      <c r="HW294" s="241"/>
      <c r="HX294" s="241"/>
      <c r="HY294" s="241"/>
      <c r="HZ294" s="241"/>
      <c r="IA294" s="241"/>
      <c r="IB294" s="241"/>
      <c r="IC294" s="241"/>
      <c r="ID294" s="241"/>
      <c r="IE294" s="241"/>
      <c r="IF294" s="241"/>
      <c r="IG294" s="241"/>
      <c r="IH294" s="241"/>
      <c r="II294" s="241"/>
      <c r="IJ294" s="241"/>
      <c r="IK294" s="241"/>
      <c r="IL294" s="241"/>
      <c r="IM294" s="241"/>
      <c r="IN294" s="241"/>
      <c r="IO294" s="241"/>
      <c r="IP294" s="241"/>
      <c r="IQ294" s="241"/>
      <c r="IR294" s="241"/>
      <c r="IS294" s="241"/>
      <c r="IT294" s="241"/>
      <c r="IU294" s="241"/>
      <c r="IV294" s="241"/>
    </row>
    <row r="295" spans="1:256"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432</v>
      </c>
      <c r="V295" s="241"/>
      <c r="W295" s="241"/>
      <c r="X295" s="241"/>
      <c r="Y295" s="241"/>
      <c r="Z295" s="241"/>
      <c r="AA295" s="241"/>
      <c r="AB295" s="241"/>
      <c r="AC295" s="241" t="s">
        <v>325</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1"/>
      <c r="HW295" s="241"/>
      <c r="HX295" s="241"/>
      <c r="HY295" s="241"/>
      <c r="HZ295" s="241"/>
      <c r="IA295" s="241"/>
      <c r="IB295" s="241"/>
      <c r="IC295" s="241"/>
      <c r="ID295" s="241"/>
      <c r="IE295" s="241"/>
      <c r="IF295" s="241"/>
      <c r="IG295" s="241"/>
      <c r="IH295" s="241"/>
      <c r="II295" s="241"/>
      <c r="IJ295" s="241"/>
      <c r="IK295" s="241"/>
      <c r="IL295" s="241"/>
      <c r="IM295" s="241"/>
      <c r="IN295" s="241"/>
      <c r="IO295" s="241"/>
      <c r="IP295" s="241"/>
      <c r="IQ295" s="241"/>
      <c r="IR295" s="241"/>
      <c r="IS295" s="241"/>
      <c r="IT295" s="241"/>
      <c r="IU295" s="241"/>
      <c r="IV295" s="241"/>
    </row>
    <row r="296" spans="1:256"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433</v>
      </c>
      <c r="V296" s="241"/>
      <c r="W296" s="241"/>
      <c r="X296" s="241"/>
      <c r="Y296" s="241"/>
      <c r="Z296" s="241"/>
      <c r="AA296" s="241"/>
      <c r="AB296" s="241"/>
      <c r="AC296" s="241" t="s">
        <v>316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1"/>
      <c r="HW296" s="241"/>
      <c r="HX296" s="241"/>
      <c r="HY296" s="241"/>
      <c r="HZ296" s="241"/>
      <c r="IA296" s="241"/>
      <c r="IB296" s="241"/>
      <c r="IC296" s="241"/>
      <c r="ID296" s="241"/>
      <c r="IE296" s="241"/>
      <c r="IF296" s="241"/>
      <c r="IG296" s="241"/>
      <c r="IH296" s="241"/>
      <c r="II296" s="241"/>
      <c r="IJ296" s="241"/>
      <c r="IK296" s="241"/>
      <c r="IL296" s="241"/>
      <c r="IM296" s="241"/>
      <c r="IN296" s="241"/>
      <c r="IO296" s="241"/>
      <c r="IP296" s="241"/>
      <c r="IQ296" s="241"/>
      <c r="IR296" s="241"/>
      <c r="IS296" s="241"/>
      <c r="IT296" s="241"/>
      <c r="IU296" s="241"/>
      <c r="IV296" s="241"/>
    </row>
    <row r="297" spans="1:256"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434</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1"/>
      <c r="HW297" s="241"/>
      <c r="HX297" s="241"/>
      <c r="HY297" s="241"/>
      <c r="HZ297" s="241"/>
      <c r="IA297" s="241"/>
      <c r="IB297" s="241"/>
      <c r="IC297" s="241"/>
      <c r="ID297" s="241"/>
      <c r="IE297" s="241"/>
      <c r="IF297" s="241"/>
      <c r="IG297" s="241"/>
      <c r="IH297" s="241"/>
      <c r="II297" s="241"/>
      <c r="IJ297" s="241"/>
      <c r="IK297" s="241"/>
      <c r="IL297" s="241"/>
      <c r="IM297" s="241"/>
      <c r="IN297" s="241"/>
      <c r="IO297" s="241"/>
      <c r="IP297" s="241"/>
      <c r="IQ297" s="241"/>
      <c r="IR297" s="241"/>
      <c r="IS297" s="241"/>
      <c r="IT297" s="241"/>
      <c r="IU297" s="241"/>
      <c r="IV297" s="241"/>
    </row>
    <row r="298" spans="1:256"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435</v>
      </c>
      <c r="V298" s="241"/>
      <c r="W298" s="241"/>
      <c r="X298" s="241"/>
      <c r="Y298" s="241"/>
      <c r="Z298" s="241"/>
      <c r="AA298" s="241"/>
      <c r="AB298" s="241"/>
      <c r="AC298" s="241" t="s">
        <v>325</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1"/>
      <c r="HW298" s="241"/>
      <c r="HX298" s="241"/>
      <c r="HY298" s="241"/>
      <c r="HZ298" s="241"/>
      <c r="IA298" s="241"/>
      <c r="IB298" s="241"/>
      <c r="IC298" s="241"/>
      <c r="ID298" s="241"/>
      <c r="IE298" s="241"/>
      <c r="IF298" s="241"/>
      <c r="IG298" s="241"/>
      <c r="IH298" s="241"/>
      <c r="II298" s="241"/>
      <c r="IJ298" s="241"/>
      <c r="IK298" s="241"/>
      <c r="IL298" s="241"/>
      <c r="IM298" s="241"/>
      <c r="IN298" s="241"/>
      <c r="IO298" s="241"/>
      <c r="IP298" s="241"/>
      <c r="IQ298" s="241"/>
      <c r="IR298" s="241"/>
      <c r="IS298" s="241"/>
      <c r="IT298" s="241"/>
      <c r="IU298" s="241"/>
      <c r="IV298" s="241"/>
    </row>
    <row r="299" spans="1:256"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436</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1"/>
      <c r="IK299" s="241"/>
      <c r="IL299" s="241"/>
      <c r="IM299" s="241"/>
      <c r="IN299" s="241"/>
      <c r="IO299" s="241"/>
      <c r="IP299" s="241"/>
      <c r="IQ299" s="241"/>
      <c r="IR299" s="241"/>
      <c r="IS299" s="241"/>
      <c r="IT299" s="241"/>
      <c r="IU299" s="241"/>
      <c r="IV299" s="241"/>
    </row>
    <row r="300" spans="1:256"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437</v>
      </c>
      <c r="V300" s="241"/>
      <c r="W300" s="241"/>
      <c r="X300" s="241"/>
      <c r="Y300" s="241"/>
      <c r="Z300" s="241"/>
      <c r="AA300" s="241"/>
      <c r="AB300" s="241"/>
      <c r="AC300" s="241" t="s">
        <v>386</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1"/>
      <c r="HW300" s="241"/>
      <c r="HX300" s="241"/>
      <c r="HY300" s="241"/>
      <c r="HZ300" s="241"/>
      <c r="IA300" s="241"/>
      <c r="IB300" s="241"/>
      <c r="IC300" s="241"/>
      <c r="ID300" s="241"/>
      <c r="IE300" s="241"/>
      <c r="IF300" s="241"/>
      <c r="IG300" s="241"/>
      <c r="IH300" s="241"/>
      <c r="II300" s="241"/>
      <c r="IJ300" s="241"/>
      <c r="IK300" s="241"/>
      <c r="IL300" s="241"/>
      <c r="IM300" s="241"/>
      <c r="IN300" s="241"/>
      <c r="IO300" s="241"/>
      <c r="IP300" s="241"/>
      <c r="IQ300" s="241"/>
      <c r="IR300" s="241"/>
      <c r="IS300" s="241"/>
      <c r="IT300" s="241"/>
      <c r="IU300" s="241"/>
      <c r="IV300" s="241"/>
    </row>
    <row r="301" spans="1:256"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438</v>
      </c>
      <c r="V301" s="241"/>
      <c r="W301" s="241"/>
      <c r="X301" s="241"/>
      <c r="Y301" s="241"/>
      <c r="Z301" s="241"/>
      <c r="AA301" s="241"/>
      <c r="AB301" s="241"/>
      <c r="AC301" s="241" t="s">
        <v>325</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1"/>
      <c r="HW301" s="241"/>
      <c r="HX301" s="241"/>
      <c r="HY301" s="241"/>
      <c r="HZ301" s="241"/>
      <c r="IA301" s="241"/>
      <c r="IB301" s="241"/>
      <c r="IC301" s="241"/>
      <c r="ID301" s="241"/>
      <c r="IE301" s="241"/>
      <c r="IF301" s="241"/>
      <c r="IG301" s="241"/>
      <c r="IH301" s="241"/>
      <c r="II301" s="241"/>
      <c r="IJ301" s="241"/>
      <c r="IK301" s="241"/>
      <c r="IL301" s="241"/>
      <c r="IM301" s="241"/>
      <c r="IN301" s="241"/>
      <c r="IO301" s="241"/>
      <c r="IP301" s="241"/>
      <c r="IQ301" s="241"/>
      <c r="IR301" s="241"/>
      <c r="IS301" s="241"/>
      <c r="IT301" s="241"/>
      <c r="IU301" s="241"/>
      <c r="IV301" s="241"/>
    </row>
    <row r="302" spans="1:256"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439</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1"/>
      <c r="IK302" s="241"/>
      <c r="IL302" s="241"/>
      <c r="IM302" s="241"/>
      <c r="IN302" s="241"/>
      <c r="IO302" s="241"/>
      <c r="IP302" s="241"/>
      <c r="IQ302" s="241"/>
      <c r="IR302" s="241"/>
      <c r="IS302" s="241"/>
      <c r="IT302" s="241"/>
      <c r="IU302" s="241"/>
      <c r="IV302" s="241"/>
    </row>
    <row r="303" spans="1:256"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440</v>
      </c>
      <c r="V303" s="241"/>
      <c r="W303" s="241"/>
      <c r="X303" s="241"/>
      <c r="Y303" s="241"/>
      <c r="Z303" s="241"/>
      <c r="AA303" s="241"/>
      <c r="AB303" s="241"/>
      <c r="AC303" s="241" t="s">
        <v>309</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1"/>
      <c r="IK303" s="241"/>
      <c r="IL303" s="241"/>
      <c r="IM303" s="241"/>
      <c r="IN303" s="241"/>
      <c r="IO303" s="241"/>
      <c r="IP303" s="241"/>
      <c r="IQ303" s="241"/>
      <c r="IR303" s="241"/>
      <c r="IS303" s="241"/>
      <c r="IT303" s="241"/>
      <c r="IU303" s="241"/>
      <c r="IV303" s="241"/>
    </row>
    <row r="304" spans="1:256"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441</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1"/>
      <c r="HW304" s="241"/>
      <c r="HX304" s="241"/>
      <c r="HY304" s="241"/>
      <c r="HZ304" s="241"/>
      <c r="IA304" s="241"/>
      <c r="IB304" s="241"/>
      <c r="IC304" s="241"/>
      <c r="ID304" s="241"/>
      <c r="IE304" s="241"/>
      <c r="IF304" s="241"/>
      <c r="IG304" s="241"/>
      <c r="IH304" s="241"/>
      <c r="II304" s="241"/>
      <c r="IJ304" s="241"/>
      <c r="IK304" s="241"/>
      <c r="IL304" s="241"/>
      <c r="IM304" s="241"/>
      <c r="IN304" s="241"/>
      <c r="IO304" s="241"/>
      <c r="IP304" s="241"/>
      <c r="IQ304" s="241"/>
      <c r="IR304" s="241"/>
      <c r="IS304" s="241"/>
      <c r="IT304" s="241"/>
      <c r="IU304" s="241"/>
      <c r="IV304" s="241"/>
    </row>
    <row r="305" spans="1:256"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442</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1"/>
      <c r="HW305" s="241"/>
      <c r="HX305" s="241"/>
      <c r="HY305" s="241"/>
      <c r="HZ305" s="241"/>
      <c r="IA305" s="241"/>
      <c r="IB305" s="241"/>
      <c r="IC305" s="241"/>
      <c r="ID305" s="241"/>
      <c r="IE305" s="241"/>
      <c r="IF305" s="241"/>
      <c r="IG305" s="241"/>
      <c r="IH305" s="241"/>
      <c r="II305" s="241"/>
      <c r="IJ305" s="241"/>
      <c r="IK305" s="241"/>
      <c r="IL305" s="241"/>
      <c r="IM305" s="241"/>
      <c r="IN305" s="241"/>
      <c r="IO305" s="241"/>
      <c r="IP305" s="241"/>
      <c r="IQ305" s="241"/>
      <c r="IR305" s="241"/>
      <c r="IS305" s="241"/>
      <c r="IT305" s="241"/>
      <c r="IU305" s="241"/>
      <c r="IV305" s="241"/>
    </row>
    <row r="306" spans="1:256"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443</v>
      </c>
      <c r="V306" s="241"/>
      <c r="W306" s="241"/>
      <c r="X306" s="241"/>
      <c r="Y306" s="241"/>
      <c r="Z306" s="241"/>
      <c r="AA306" s="241"/>
      <c r="AB306" s="241"/>
      <c r="AC306" s="241" t="s">
        <v>325</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1"/>
      <c r="HW306" s="241"/>
      <c r="HX306" s="241"/>
      <c r="HY306" s="241"/>
      <c r="HZ306" s="241"/>
      <c r="IA306" s="241"/>
      <c r="IB306" s="241"/>
      <c r="IC306" s="241"/>
      <c r="ID306" s="241"/>
      <c r="IE306" s="241"/>
      <c r="IF306" s="241"/>
      <c r="IG306" s="241"/>
      <c r="IH306" s="241"/>
      <c r="II306" s="241"/>
      <c r="IJ306" s="241"/>
      <c r="IK306" s="241"/>
      <c r="IL306" s="241"/>
      <c r="IM306" s="241"/>
      <c r="IN306" s="241"/>
      <c r="IO306" s="241"/>
      <c r="IP306" s="241"/>
      <c r="IQ306" s="241"/>
      <c r="IR306" s="241"/>
      <c r="IS306" s="241"/>
      <c r="IT306" s="241"/>
      <c r="IU306" s="241"/>
      <c r="IV306" s="241"/>
    </row>
    <row r="307" spans="1:256"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444</v>
      </c>
      <c r="V307" s="241"/>
      <c r="W307" s="241"/>
      <c r="X307" s="241"/>
      <c r="Y307" s="241"/>
      <c r="Z307" s="241"/>
      <c r="AA307" s="241"/>
      <c r="AB307" s="241"/>
      <c r="AC307" s="241" t="s">
        <v>313</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1"/>
      <c r="HW307" s="241"/>
      <c r="HX307" s="241"/>
      <c r="HY307" s="241"/>
      <c r="HZ307" s="241"/>
      <c r="IA307" s="241"/>
      <c r="IB307" s="241"/>
      <c r="IC307" s="241"/>
      <c r="ID307" s="241"/>
      <c r="IE307" s="241"/>
      <c r="IF307" s="241"/>
      <c r="IG307" s="241"/>
      <c r="IH307" s="241"/>
      <c r="II307" s="241"/>
      <c r="IJ307" s="241"/>
      <c r="IK307" s="241"/>
      <c r="IL307" s="241"/>
      <c r="IM307" s="241"/>
      <c r="IN307" s="241"/>
      <c r="IO307" s="241"/>
      <c r="IP307" s="241"/>
      <c r="IQ307" s="241"/>
      <c r="IR307" s="241"/>
      <c r="IS307" s="241"/>
      <c r="IT307" s="241"/>
      <c r="IU307" s="241"/>
      <c r="IV307" s="241"/>
    </row>
    <row r="308" spans="1:256"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445</v>
      </c>
      <c r="V308" s="241"/>
      <c r="W308" s="241"/>
      <c r="X308" s="241"/>
      <c r="Y308" s="241"/>
      <c r="Z308" s="241"/>
      <c r="AA308" s="241"/>
      <c r="AB308" s="241"/>
      <c r="AC308" s="241" t="s">
        <v>309</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1"/>
      <c r="IK308" s="241"/>
      <c r="IL308" s="241"/>
      <c r="IM308" s="241"/>
      <c r="IN308" s="241"/>
      <c r="IO308" s="241"/>
      <c r="IP308" s="241"/>
      <c r="IQ308" s="241"/>
      <c r="IR308" s="241"/>
      <c r="IS308" s="241"/>
      <c r="IT308" s="241"/>
      <c r="IU308" s="241"/>
      <c r="IV308" s="241"/>
    </row>
    <row r="309" spans="1:256"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446</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1"/>
      <c r="HW309" s="241"/>
      <c r="HX309" s="241"/>
      <c r="HY309" s="241"/>
      <c r="HZ309" s="241"/>
      <c r="IA309" s="241"/>
      <c r="IB309" s="241"/>
      <c r="IC309" s="241"/>
      <c r="ID309" s="241"/>
      <c r="IE309" s="241"/>
      <c r="IF309" s="241"/>
      <c r="IG309" s="241"/>
      <c r="IH309" s="241"/>
      <c r="II309" s="241"/>
      <c r="IJ309" s="241"/>
      <c r="IK309" s="241"/>
      <c r="IL309" s="241"/>
      <c r="IM309" s="241"/>
      <c r="IN309" s="241"/>
      <c r="IO309" s="241"/>
      <c r="IP309" s="241"/>
      <c r="IQ309" s="241"/>
      <c r="IR309" s="241"/>
      <c r="IS309" s="241"/>
      <c r="IT309" s="241"/>
      <c r="IU309" s="241"/>
      <c r="IV309" s="241"/>
    </row>
    <row r="310" spans="1:256"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447</v>
      </c>
      <c r="V310" s="241"/>
      <c r="W310" s="241"/>
      <c r="X310" s="241"/>
      <c r="Y310" s="241"/>
      <c r="Z310" s="241"/>
      <c r="AA310" s="241"/>
      <c r="AB310" s="241"/>
      <c r="AC310" s="241" t="s">
        <v>316</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1"/>
      <c r="HW310" s="241"/>
      <c r="HX310" s="241"/>
      <c r="HY310" s="241"/>
      <c r="HZ310" s="241"/>
      <c r="IA310" s="241"/>
      <c r="IB310" s="241"/>
      <c r="IC310" s="241"/>
      <c r="ID310" s="241"/>
      <c r="IE310" s="241"/>
      <c r="IF310" s="241"/>
      <c r="IG310" s="241"/>
      <c r="IH310" s="241"/>
      <c r="II310" s="241"/>
      <c r="IJ310" s="241"/>
      <c r="IK310" s="241"/>
      <c r="IL310" s="241"/>
      <c r="IM310" s="241"/>
      <c r="IN310" s="241"/>
      <c r="IO310" s="241"/>
      <c r="IP310" s="241"/>
      <c r="IQ310" s="241"/>
      <c r="IR310" s="241"/>
      <c r="IS310" s="241"/>
      <c r="IT310" s="241"/>
      <c r="IU310" s="241"/>
      <c r="IV310" s="241"/>
    </row>
    <row r="311" spans="1:256"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448</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1"/>
      <c r="HW311" s="241"/>
      <c r="HX311" s="241"/>
      <c r="HY311" s="241"/>
      <c r="HZ311" s="241"/>
      <c r="IA311" s="241"/>
      <c r="IB311" s="241"/>
      <c r="IC311" s="241"/>
      <c r="ID311" s="241"/>
      <c r="IE311" s="241"/>
      <c r="IF311" s="241"/>
      <c r="IG311" s="241"/>
      <c r="IH311" s="241"/>
      <c r="II311" s="241"/>
      <c r="IJ311" s="241"/>
      <c r="IK311" s="241"/>
      <c r="IL311" s="241"/>
      <c r="IM311" s="241"/>
      <c r="IN311" s="241"/>
      <c r="IO311" s="241"/>
      <c r="IP311" s="241"/>
      <c r="IQ311" s="241"/>
      <c r="IR311" s="241"/>
      <c r="IS311" s="241"/>
      <c r="IT311" s="241"/>
      <c r="IU311" s="241"/>
      <c r="IV311" s="241"/>
    </row>
    <row r="312" spans="1:256"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449</v>
      </c>
      <c r="V312" s="241"/>
      <c r="W312" s="241"/>
      <c r="X312" s="241"/>
      <c r="Y312" s="241"/>
      <c r="Z312" s="241"/>
      <c r="AA312" s="241"/>
      <c r="AB312" s="241"/>
      <c r="AC312" s="241" t="s">
        <v>313</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1"/>
      <c r="HW312" s="241"/>
      <c r="HX312" s="241"/>
      <c r="HY312" s="241"/>
      <c r="HZ312" s="241"/>
      <c r="IA312" s="241"/>
      <c r="IB312" s="241"/>
      <c r="IC312" s="241"/>
      <c r="ID312" s="241"/>
      <c r="IE312" s="241"/>
      <c r="IF312" s="241"/>
      <c r="IG312" s="241"/>
      <c r="IH312" s="241"/>
      <c r="II312" s="241"/>
      <c r="IJ312" s="241"/>
      <c r="IK312" s="241"/>
      <c r="IL312" s="241"/>
      <c r="IM312" s="241"/>
      <c r="IN312" s="241"/>
      <c r="IO312" s="241"/>
      <c r="IP312" s="241"/>
      <c r="IQ312" s="241"/>
      <c r="IR312" s="241"/>
      <c r="IS312" s="241"/>
      <c r="IT312" s="241"/>
      <c r="IU312" s="241"/>
      <c r="IV312" s="241"/>
    </row>
    <row r="313" spans="1:256"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450</v>
      </c>
      <c r="V313" s="241"/>
      <c r="W313" s="241"/>
      <c r="X313" s="241"/>
      <c r="Y313" s="241"/>
      <c r="Z313" s="241"/>
      <c r="AA313" s="241"/>
      <c r="AB313" s="241"/>
      <c r="AC313" s="241" t="s">
        <v>322</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1"/>
      <c r="HW313" s="241"/>
      <c r="HX313" s="241"/>
      <c r="HY313" s="241"/>
      <c r="HZ313" s="241"/>
      <c r="IA313" s="241"/>
      <c r="IB313" s="241"/>
      <c r="IC313" s="241"/>
      <c r="ID313" s="241"/>
      <c r="IE313" s="241"/>
      <c r="IF313" s="241"/>
      <c r="IG313" s="241"/>
      <c r="IH313" s="241"/>
      <c r="II313" s="241"/>
      <c r="IJ313" s="241"/>
      <c r="IK313" s="241"/>
      <c r="IL313" s="241"/>
      <c r="IM313" s="241"/>
      <c r="IN313" s="241"/>
      <c r="IO313" s="241"/>
      <c r="IP313" s="241"/>
      <c r="IQ313" s="241"/>
      <c r="IR313" s="241"/>
      <c r="IS313" s="241"/>
      <c r="IT313" s="241"/>
      <c r="IU313" s="241"/>
      <c r="IV313" s="241"/>
    </row>
    <row r="314" spans="1:256"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451</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1"/>
      <c r="IK314" s="241"/>
      <c r="IL314" s="241"/>
      <c r="IM314" s="241"/>
      <c r="IN314" s="241"/>
      <c r="IO314" s="241"/>
      <c r="IP314" s="241"/>
      <c r="IQ314" s="241"/>
      <c r="IR314" s="241"/>
      <c r="IS314" s="241"/>
      <c r="IT314" s="241"/>
      <c r="IU314" s="241"/>
      <c r="IV314" s="241"/>
    </row>
    <row r="315" spans="1:256"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275</v>
      </c>
      <c r="V315" s="241"/>
      <c r="W315" s="241"/>
      <c r="X315" s="241"/>
      <c r="Y315" s="241"/>
      <c r="Z315" s="241"/>
      <c r="AA315" s="241"/>
      <c r="AB315" s="241"/>
      <c r="AC315" s="241" t="s">
        <v>350</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c r="HG315" s="241"/>
      <c r="HH315" s="241"/>
      <c r="HI315" s="241"/>
      <c r="HJ315" s="241"/>
      <c r="HK315" s="241"/>
      <c r="HL315" s="241"/>
      <c r="HM315" s="241"/>
      <c r="HN315" s="241"/>
      <c r="HO315" s="241"/>
      <c r="HP315" s="241"/>
      <c r="HQ315" s="241"/>
      <c r="HR315" s="241"/>
      <c r="HS315" s="241"/>
      <c r="HT315" s="241"/>
      <c r="HU315" s="241"/>
      <c r="HV315" s="241"/>
      <c r="HW315" s="241"/>
      <c r="HX315" s="241"/>
      <c r="HY315" s="241"/>
      <c r="HZ315" s="241"/>
      <c r="IA315" s="241"/>
      <c r="IB315" s="241"/>
      <c r="IC315" s="241"/>
      <c r="ID315" s="241"/>
      <c r="IE315" s="241"/>
      <c r="IF315" s="241"/>
      <c r="IG315" s="241"/>
      <c r="IH315" s="241"/>
      <c r="II315" s="241"/>
      <c r="IJ315" s="241"/>
      <c r="IK315" s="241"/>
      <c r="IL315" s="241"/>
      <c r="IM315" s="241"/>
      <c r="IN315" s="241"/>
      <c r="IO315" s="241"/>
      <c r="IP315" s="241"/>
      <c r="IQ315" s="241"/>
      <c r="IR315" s="241"/>
      <c r="IS315" s="241"/>
      <c r="IT315" s="241"/>
      <c r="IU315" s="241"/>
      <c r="IV315" s="241"/>
    </row>
    <row r="316" spans="1:256"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452</v>
      </c>
      <c r="V316" s="241"/>
      <c r="W316" s="241"/>
      <c r="X316" s="241"/>
      <c r="Y316" s="241"/>
      <c r="Z316" s="241"/>
      <c r="AA316" s="241"/>
      <c r="AB316" s="241"/>
      <c r="AC316" s="241" t="s">
        <v>309</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row>
    <row r="317" spans="1:256"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453</v>
      </c>
      <c r="V317" s="241"/>
      <c r="W317" s="241"/>
      <c r="X317" s="241"/>
      <c r="Y317" s="241"/>
      <c r="Z317" s="241"/>
      <c r="AA317" s="241"/>
      <c r="AB317" s="241"/>
      <c r="AC317" s="241" t="s">
        <v>316</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1"/>
      <c r="HW317" s="241"/>
      <c r="HX317" s="241"/>
      <c r="HY317" s="241"/>
      <c r="HZ317" s="241"/>
      <c r="IA317" s="241"/>
      <c r="IB317" s="241"/>
      <c r="IC317" s="241"/>
      <c r="ID317" s="241"/>
      <c r="IE317" s="241"/>
      <c r="IF317" s="241"/>
      <c r="IG317" s="241"/>
      <c r="IH317" s="241"/>
      <c r="II317" s="241"/>
      <c r="IJ317" s="241"/>
      <c r="IK317" s="241"/>
      <c r="IL317" s="241"/>
      <c r="IM317" s="241"/>
      <c r="IN317" s="241"/>
      <c r="IO317" s="241"/>
      <c r="IP317" s="241"/>
      <c r="IQ317" s="241"/>
      <c r="IR317" s="241"/>
      <c r="IS317" s="241"/>
      <c r="IT317" s="241"/>
      <c r="IU317" s="241"/>
      <c r="IV317" s="241"/>
    </row>
    <row r="318" spans="1:256"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454</v>
      </c>
      <c r="V318" s="241"/>
      <c r="W318" s="241"/>
      <c r="X318" s="241"/>
      <c r="Y318" s="241"/>
      <c r="Z318" s="241"/>
      <c r="AA318" s="241"/>
      <c r="AB318" s="241"/>
      <c r="AC318" s="241" t="s">
        <v>386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1"/>
      <c r="IK318" s="241"/>
      <c r="IL318" s="241"/>
      <c r="IM318" s="241"/>
      <c r="IN318" s="241"/>
      <c r="IO318" s="241"/>
      <c r="IP318" s="241"/>
      <c r="IQ318" s="241"/>
      <c r="IR318" s="241"/>
      <c r="IS318" s="241"/>
      <c r="IT318" s="241"/>
      <c r="IU318" s="241"/>
      <c r="IV318" s="241"/>
    </row>
    <row r="319" spans="1:256"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455</v>
      </c>
      <c r="V319" s="241"/>
      <c r="W319" s="241"/>
      <c r="X319" s="241"/>
      <c r="Y319" s="241"/>
      <c r="Z319" s="241"/>
      <c r="AA319" s="241"/>
      <c r="AB319" s="241"/>
      <c r="AC319" s="241" t="s">
        <v>311</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1"/>
      <c r="IK319" s="241"/>
      <c r="IL319" s="241"/>
      <c r="IM319" s="241"/>
      <c r="IN319" s="241"/>
      <c r="IO319" s="241"/>
      <c r="IP319" s="241"/>
      <c r="IQ319" s="241"/>
      <c r="IR319" s="241"/>
      <c r="IS319" s="241"/>
      <c r="IT319" s="241"/>
      <c r="IU319" s="241"/>
      <c r="IV319" s="241"/>
    </row>
    <row r="320" spans="1:256"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456</v>
      </c>
      <c r="V320" s="241"/>
      <c r="W320" s="241"/>
      <c r="X320" s="241"/>
      <c r="Y320" s="241"/>
      <c r="Z320" s="241"/>
      <c r="AA320" s="241"/>
      <c r="AB320" s="241"/>
      <c r="AC320" s="241" t="s">
        <v>313</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row>
    <row r="321" spans="1:256"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457</v>
      </c>
      <c r="V321" s="241"/>
      <c r="W321" s="241"/>
      <c r="X321" s="241"/>
      <c r="Y321" s="241"/>
      <c r="Z321" s="241"/>
      <c r="AA321" s="241"/>
      <c r="AB321" s="241"/>
      <c r="AC321" s="241" t="s">
        <v>316</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row>
    <row r="322" spans="1:256"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458</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1"/>
      <c r="IK322" s="241"/>
      <c r="IL322" s="241"/>
      <c r="IM322" s="241"/>
      <c r="IN322" s="241"/>
      <c r="IO322" s="241"/>
      <c r="IP322" s="241"/>
      <c r="IQ322" s="241"/>
      <c r="IR322" s="241"/>
      <c r="IS322" s="241"/>
      <c r="IT322" s="241"/>
      <c r="IU322" s="241"/>
      <c r="IV322" s="241"/>
    </row>
    <row r="323" spans="1:256"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459</v>
      </c>
      <c r="V323" s="241"/>
      <c r="W323" s="241"/>
      <c r="X323" s="241"/>
      <c r="Y323" s="241"/>
      <c r="Z323" s="241"/>
      <c r="AA323" s="241"/>
      <c r="AB323" s="241"/>
      <c r="AC323" s="241" t="s">
        <v>313</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c r="HG323" s="241"/>
      <c r="HH323" s="241"/>
      <c r="HI323" s="241"/>
      <c r="HJ323" s="241"/>
      <c r="HK323" s="241"/>
      <c r="HL323" s="241"/>
      <c r="HM323" s="241"/>
      <c r="HN323" s="241"/>
      <c r="HO323" s="241"/>
      <c r="HP323" s="241"/>
      <c r="HQ323" s="241"/>
      <c r="HR323" s="241"/>
      <c r="HS323" s="241"/>
      <c r="HT323" s="241"/>
      <c r="HU323" s="241"/>
      <c r="HV323" s="241"/>
      <c r="HW323" s="241"/>
      <c r="HX323" s="241"/>
      <c r="HY323" s="241"/>
      <c r="HZ323" s="241"/>
      <c r="IA323" s="241"/>
      <c r="IB323" s="241"/>
      <c r="IC323" s="241"/>
      <c r="ID323" s="241"/>
      <c r="IE323" s="241"/>
      <c r="IF323" s="241"/>
      <c r="IG323" s="241"/>
      <c r="IH323" s="241"/>
      <c r="II323" s="241"/>
      <c r="IJ323" s="241"/>
      <c r="IK323" s="241"/>
      <c r="IL323" s="241"/>
      <c r="IM323" s="241"/>
      <c r="IN323" s="241"/>
      <c r="IO323" s="241"/>
      <c r="IP323" s="241"/>
      <c r="IQ323" s="241"/>
      <c r="IR323" s="241"/>
      <c r="IS323" s="241"/>
      <c r="IT323" s="241"/>
      <c r="IU323" s="241"/>
      <c r="IV323" s="241"/>
    </row>
    <row r="324" spans="1:256"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460</v>
      </c>
      <c r="V324" s="241"/>
      <c r="W324" s="241"/>
      <c r="X324" s="241"/>
      <c r="Y324" s="241"/>
      <c r="Z324" s="241"/>
      <c r="AA324" s="241"/>
      <c r="AB324" s="241"/>
      <c r="AC324" s="241" t="s">
        <v>313</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1"/>
      <c r="HW324" s="241"/>
      <c r="HX324" s="241"/>
      <c r="HY324" s="241"/>
      <c r="HZ324" s="241"/>
      <c r="IA324" s="241"/>
      <c r="IB324" s="241"/>
      <c r="IC324" s="241"/>
      <c r="ID324" s="241"/>
      <c r="IE324" s="241"/>
      <c r="IF324" s="241"/>
      <c r="IG324" s="241"/>
      <c r="IH324" s="241"/>
      <c r="II324" s="241"/>
      <c r="IJ324" s="241"/>
      <c r="IK324" s="241"/>
      <c r="IL324" s="241"/>
      <c r="IM324" s="241"/>
      <c r="IN324" s="241"/>
      <c r="IO324" s="241"/>
      <c r="IP324" s="241"/>
      <c r="IQ324" s="241"/>
      <c r="IR324" s="241"/>
      <c r="IS324" s="241"/>
      <c r="IT324" s="241"/>
      <c r="IU324" s="241"/>
      <c r="IV324" s="241"/>
    </row>
    <row r="325" spans="1:256"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461</v>
      </c>
      <c r="V325" s="241"/>
      <c r="W325" s="241"/>
      <c r="X325" s="241"/>
      <c r="Y325" s="241"/>
      <c r="Z325" s="241"/>
      <c r="AA325" s="241"/>
      <c r="AB325" s="241"/>
      <c r="AC325" s="241" t="s">
        <v>316</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1"/>
      <c r="IK325" s="241"/>
      <c r="IL325" s="241"/>
      <c r="IM325" s="241"/>
      <c r="IN325" s="241"/>
      <c r="IO325" s="241"/>
      <c r="IP325" s="241"/>
      <c r="IQ325" s="241"/>
      <c r="IR325" s="241"/>
      <c r="IS325" s="241"/>
      <c r="IT325" s="241"/>
      <c r="IU325" s="241"/>
      <c r="IV325" s="241"/>
    </row>
    <row r="326" spans="1:256"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462</v>
      </c>
      <c r="V326" s="241"/>
      <c r="W326" s="241"/>
      <c r="X326" s="241"/>
      <c r="Y326" s="241"/>
      <c r="Z326" s="241"/>
      <c r="AA326" s="241"/>
      <c r="AB326" s="241"/>
      <c r="AC326" s="241" t="s">
        <v>322</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1"/>
      <c r="HW326" s="241"/>
      <c r="HX326" s="241"/>
      <c r="HY326" s="241"/>
      <c r="HZ326" s="241"/>
      <c r="IA326" s="241"/>
      <c r="IB326" s="241"/>
      <c r="IC326" s="241"/>
      <c r="ID326" s="241"/>
      <c r="IE326" s="241"/>
      <c r="IF326" s="241"/>
      <c r="IG326" s="241"/>
      <c r="IH326" s="241"/>
      <c r="II326" s="241"/>
      <c r="IJ326" s="241"/>
      <c r="IK326" s="241"/>
      <c r="IL326" s="241"/>
      <c r="IM326" s="241"/>
      <c r="IN326" s="241"/>
      <c r="IO326" s="241"/>
      <c r="IP326" s="241"/>
      <c r="IQ326" s="241"/>
      <c r="IR326" s="241"/>
      <c r="IS326" s="241"/>
      <c r="IT326" s="241"/>
      <c r="IU326" s="241"/>
      <c r="IV326" s="241"/>
    </row>
    <row r="327" spans="1:256"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463</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1"/>
      <c r="HW327" s="241"/>
      <c r="HX327" s="241"/>
      <c r="HY327" s="241"/>
      <c r="HZ327" s="241"/>
      <c r="IA327" s="241"/>
      <c r="IB327" s="241"/>
      <c r="IC327" s="241"/>
      <c r="ID327" s="241"/>
      <c r="IE327" s="241"/>
      <c r="IF327" s="241"/>
      <c r="IG327" s="241"/>
      <c r="IH327" s="241"/>
      <c r="II327" s="241"/>
      <c r="IJ327" s="241"/>
      <c r="IK327" s="241"/>
      <c r="IL327" s="241"/>
      <c r="IM327" s="241"/>
      <c r="IN327" s="241"/>
      <c r="IO327" s="241"/>
      <c r="IP327" s="241"/>
      <c r="IQ327" s="241"/>
      <c r="IR327" s="241"/>
      <c r="IS327" s="241"/>
      <c r="IT327" s="241"/>
      <c r="IU327" s="241"/>
      <c r="IV327" s="241"/>
    </row>
    <row r="328" spans="1:256"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464</v>
      </c>
      <c r="V328" s="241"/>
      <c r="W328" s="241"/>
      <c r="X328" s="241"/>
      <c r="Y328" s="241"/>
      <c r="Z328" s="241"/>
      <c r="AA328" s="241"/>
      <c r="AB328" s="241"/>
      <c r="AC328" s="241" t="s">
        <v>316</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1"/>
      <c r="IK328" s="241"/>
      <c r="IL328" s="241"/>
      <c r="IM328" s="241"/>
      <c r="IN328" s="241"/>
      <c r="IO328" s="241"/>
      <c r="IP328" s="241"/>
      <c r="IQ328" s="241"/>
      <c r="IR328" s="241"/>
      <c r="IS328" s="241"/>
      <c r="IT328" s="241"/>
      <c r="IU328" s="241"/>
      <c r="IV328" s="241"/>
    </row>
    <row r="329" spans="1:256"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465</v>
      </c>
      <c r="V329" s="241"/>
      <c r="W329" s="241"/>
      <c r="X329" s="241"/>
      <c r="Y329" s="241"/>
      <c r="Z329" s="241"/>
      <c r="AA329" s="241"/>
      <c r="AB329" s="241"/>
      <c r="AC329" s="241" t="s">
        <v>316</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1"/>
      <c r="HW329" s="241"/>
      <c r="HX329" s="241"/>
      <c r="HY329" s="241"/>
      <c r="HZ329" s="241"/>
      <c r="IA329" s="241"/>
      <c r="IB329" s="241"/>
      <c r="IC329" s="241"/>
      <c r="ID329" s="241"/>
      <c r="IE329" s="241"/>
      <c r="IF329" s="241"/>
      <c r="IG329" s="241"/>
      <c r="IH329" s="241"/>
      <c r="II329" s="241"/>
      <c r="IJ329" s="241"/>
      <c r="IK329" s="241"/>
      <c r="IL329" s="241"/>
      <c r="IM329" s="241"/>
      <c r="IN329" s="241"/>
      <c r="IO329" s="241"/>
      <c r="IP329" s="241"/>
      <c r="IQ329" s="241"/>
      <c r="IR329" s="241"/>
      <c r="IS329" s="241"/>
      <c r="IT329" s="241"/>
      <c r="IU329" s="241"/>
      <c r="IV329" s="241"/>
    </row>
    <row r="330" spans="1:256"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466</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1"/>
      <c r="HW330" s="241"/>
      <c r="HX330" s="241"/>
      <c r="HY330" s="241"/>
      <c r="HZ330" s="241"/>
      <c r="IA330" s="241"/>
      <c r="IB330" s="241"/>
      <c r="IC330" s="241"/>
      <c r="ID330" s="241"/>
      <c r="IE330" s="241"/>
      <c r="IF330" s="241"/>
      <c r="IG330" s="241"/>
      <c r="IH330" s="241"/>
      <c r="II330" s="241"/>
      <c r="IJ330" s="241"/>
      <c r="IK330" s="241"/>
      <c r="IL330" s="241"/>
      <c r="IM330" s="241"/>
      <c r="IN330" s="241"/>
      <c r="IO330" s="241"/>
      <c r="IP330" s="241"/>
      <c r="IQ330" s="241"/>
      <c r="IR330" s="241"/>
      <c r="IS330" s="241"/>
      <c r="IT330" s="241"/>
      <c r="IU330" s="241"/>
      <c r="IV330" s="241"/>
    </row>
    <row r="331" spans="1:256"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467</v>
      </c>
      <c r="V331" s="241"/>
      <c r="W331" s="241"/>
      <c r="X331" s="241"/>
      <c r="Y331" s="241"/>
      <c r="Z331" s="241"/>
      <c r="AA331" s="241"/>
      <c r="AB331" s="241"/>
      <c r="AC331" s="241" t="s">
        <v>311</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1"/>
      <c r="IK331" s="241"/>
      <c r="IL331" s="241"/>
      <c r="IM331" s="241"/>
      <c r="IN331" s="241"/>
      <c r="IO331" s="241"/>
      <c r="IP331" s="241"/>
      <c r="IQ331" s="241"/>
      <c r="IR331" s="241"/>
      <c r="IS331" s="241"/>
      <c r="IT331" s="241"/>
      <c r="IU331" s="241"/>
      <c r="IV331" s="241"/>
    </row>
    <row r="332" spans="1:256"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468</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row>
    <row r="333" spans="1:256"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469</v>
      </c>
      <c r="V333" s="241"/>
      <c r="W333" s="241"/>
      <c r="X333" s="241"/>
      <c r="Y333" s="241"/>
      <c r="Z333" s="241"/>
      <c r="AA333" s="241"/>
      <c r="AB333" s="241"/>
      <c r="AC333" s="241" t="s">
        <v>311</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row>
    <row r="334" spans="1:256"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470</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row>
    <row r="335" spans="1:256"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471</v>
      </c>
      <c r="V335" s="241"/>
      <c r="W335" s="241"/>
      <c r="X335" s="241"/>
      <c r="Y335" s="241"/>
      <c r="Z335" s="241"/>
      <c r="AA335" s="241"/>
      <c r="AB335" s="241"/>
      <c r="AC335" s="241" t="s">
        <v>325</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1"/>
      <c r="HW335" s="241"/>
      <c r="HX335" s="241"/>
      <c r="HY335" s="241"/>
      <c r="HZ335" s="241"/>
      <c r="IA335" s="241"/>
      <c r="IB335" s="241"/>
      <c r="IC335" s="241"/>
      <c r="ID335" s="241"/>
      <c r="IE335" s="241"/>
      <c r="IF335" s="241"/>
      <c r="IG335" s="241"/>
      <c r="IH335" s="241"/>
      <c r="II335" s="241"/>
      <c r="IJ335" s="241"/>
      <c r="IK335" s="241"/>
      <c r="IL335" s="241"/>
      <c r="IM335" s="241"/>
      <c r="IN335" s="241"/>
      <c r="IO335" s="241"/>
      <c r="IP335" s="241"/>
      <c r="IQ335" s="241"/>
      <c r="IR335" s="241"/>
      <c r="IS335" s="241"/>
      <c r="IT335" s="241"/>
      <c r="IU335" s="241"/>
      <c r="IV335" s="241"/>
    </row>
    <row r="336" spans="1:256"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472</v>
      </c>
      <c r="V336" s="241"/>
      <c r="W336" s="241"/>
      <c r="X336" s="241"/>
      <c r="Y336" s="241"/>
      <c r="Z336" s="241"/>
      <c r="AA336" s="241"/>
      <c r="AB336" s="241"/>
      <c r="AC336" s="241" t="s">
        <v>311</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1"/>
      <c r="HW336" s="241"/>
      <c r="HX336" s="241"/>
      <c r="HY336" s="241"/>
      <c r="HZ336" s="241"/>
      <c r="IA336" s="241"/>
      <c r="IB336" s="241"/>
      <c r="IC336" s="241"/>
      <c r="ID336" s="241"/>
      <c r="IE336" s="241"/>
      <c r="IF336" s="241"/>
      <c r="IG336" s="241"/>
      <c r="IH336" s="241"/>
      <c r="II336" s="241"/>
      <c r="IJ336" s="241"/>
      <c r="IK336" s="241"/>
      <c r="IL336" s="241"/>
      <c r="IM336" s="241"/>
      <c r="IN336" s="241"/>
      <c r="IO336" s="241"/>
      <c r="IP336" s="241"/>
      <c r="IQ336" s="241"/>
      <c r="IR336" s="241"/>
      <c r="IS336" s="241"/>
      <c r="IT336" s="241"/>
      <c r="IU336" s="241"/>
      <c r="IV336" s="241"/>
    </row>
    <row r="337" spans="1:256"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473</v>
      </c>
      <c r="V337" s="241"/>
      <c r="W337" s="241"/>
      <c r="X337" s="241"/>
      <c r="Y337" s="241"/>
      <c r="Z337" s="241"/>
      <c r="AA337" s="241"/>
      <c r="AB337" s="241"/>
      <c r="AC337" s="241" t="s">
        <v>309</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row>
    <row r="338" spans="1:256"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474</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1"/>
      <c r="HW338" s="241"/>
      <c r="HX338" s="241"/>
      <c r="HY338" s="241"/>
      <c r="HZ338" s="241"/>
      <c r="IA338" s="241"/>
      <c r="IB338" s="241"/>
      <c r="IC338" s="241"/>
      <c r="ID338" s="241"/>
      <c r="IE338" s="241"/>
      <c r="IF338" s="241"/>
      <c r="IG338" s="241"/>
      <c r="IH338" s="241"/>
      <c r="II338" s="241"/>
      <c r="IJ338" s="241"/>
      <c r="IK338" s="241"/>
      <c r="IL338" s="241"/>
      <c r="IM338" s="241"/>
      <c r="IN338" s="241"/>
      <c r="IO338" s="241"/>
      <c r="IP338" s="241"/>
      <c r="IQ338" s="241"/>
      <c r="IR338" s="241"/>
      <c r="IS338" s="241"/>
      <c r="IT338" s="241"/>
      <c r="IU338" s="241"/>
      <c r="IV338" s="241"/>
    </row>
    <row r="339" spans="1:256"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475</v>
      </c>
      <c r="V339" s="241"/>
      <c r="W339" s="241"/>
      <c r="X339" s="241"/>
      <c r="Y339" s="241"/>
      <c r="Z339" s="241"/>
      <c r="AA339" s="241"/>
      <c r="AB339" s="241"/>
      <c r="AC339" s="241" t="s">
        <v>325</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1"/>
      <c r="HW339" s="241"/>
      <c r="HX339" s="241"/>
      <c r="HY339" s="241"/>
      <c r="HZ339" s="241"/>
      <c r="IA339" s="241"/>
      <c r="IB339" s="241"/>
      <c r="IC339" s="241"/>
      <c r="ID339" s="241"/>
      <c r="IE339" s="241"/>
      <c r="IF339" s="241"/>
      <c r="IG339" s="241"/>
      <c r="IH339" s="241"/>
      <c r="II339" s="241"/>
      <c r="IJ339" s="241"/>
      <c r="IK339" s="241"/>
      <c r="IL339" s="241"/>
      <c r="IM339" s="241"/>
      <c r="IN339" s="241"/>
      <c r="IO339" s="241"/>
      <c r="IP339" s="241"/>
      <c r="IQ339" s="241"/>
      <c r="IR339" s="241"/>
      <c r="IS339" s="241"/>
      <c r="IT339" s="241"/>
      <c r="IU339" s="241"/>
      <c r="IV339" s="241"/>
    </row>
    <row r="340" spans="1:256"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476</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1"/>
      <c r="HW340" s="241"/>
      <c r="HX340" s="241"/>
      <c r="HY340" s="241"/>
      <c r="HZ340" s="241"/>
      <c r="IA340" s="241"/>
      <c r="IB340" s="241"/>
      <c r="IC340" s="241"/>
      <c r="ID340" s="241"/>
      <c r="IE340" s="241"/>
      <c r="IF340" s="241"/>
      <c r="IG340" s="241"/>
      <c r="IH340" s="241"/>
      <c r="II340" s="241"/>
      <c r="IJ340" s="241"/>
      <c r="IK340" s="241"/>
      <c r="IL340" s="241"/>
      <c r="IM340" s="241"/>
      <c r="IN340" s="241"/>
      <c r="IO340" s="241"/>
      <c r="IP340" s="241"/>
      <c r="IQ340" s="241"/>
      <c r="IR340" s="241"/>
      <c r="IS340" s="241"/>
      <c r="IT340" s="241"/>
      <c r="IU340" s="241"/>
      <c r="IV340" s="241"/>
    </row>
    <row r="341" spans="1:256"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477</v>
      </c>
      <c r="V341" s="241"/>
      <c r="W341" s="241"/>
      <c r="X341" s="241"/>
      <c r="Y341" s="241"/>
      <c r="Z341" s="241"/>
      <c r="AA341" s="241"/>
      <c r="AB341" s="241"/>
      <c r="AC341" s="241" t="s">
        <v>350</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1"/>
      <c r="HW341" s="241"/>
      <c r="HX341" s="241"/>
      <c r="HY341" s="241"/>
      <c r="HZ341" s="241"/>
      <c r="IA341" s="241"/>
      <c r="IB341" s="241"/>
      <c r="IC341" s="241"/>
      <c r="ID341" s="241"/>
      <c r="IE341" s="241"/>
      <c r="IF341" s="241"/>
      <c r="IG341" s="241"/>
      <c r="IH341" s="241"/>
      <c r="II341" s="241"/>
      <c r="IJ341" s="241"/>
      <c r="IK341" s="241"/>
      <c r="IL341" s="241"/>
      <c r="IM341" s="241"/>
      <c r="IN341" s="241"/>
      <c r="IO341" s="241"/>
      <c r="IP341" s="241"/>
      <c r="IQ341" s="241"/>
      <c r="IR341" s="241"/>
      <c r="IS341" s="241"/>
      <c r="IT341" s="241"/>
      <c r="IU341" s="241"/>
      <c r="IV341" s="241"/>
    </row>
    <row r="342" spans="1:256"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478</v>
      </c>
      <c r="V342" s="241"/>
      <c r="W342" s="241"/>
      <c r="X342" s="241"/>
      <c r="Y342" s="241"/>
      <c r="Z342" s="241"/>
      <c r="AA342" s="241"/>
      <c r="AB342" s="241"/>
      <c r="AC342" s="241" t="s">
        <v>309</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1"/>
      <c r="HW342" s="241"/>
      <c r="HX342" s="241"/>
      <c r="HY342" s="241"/>
      <c r="HZ342" s="241"/>
      <c r="IA342" s="241"/>
      <c r="IB342" s="241"/>
      <c r="IC342" s="241"/>
      <c r="ID342" s="241"/>
      <c r="IE342" s="241"/>
      <c r="IF342" s="241"/>
      <c r="IG342" s="241"/>
      <c r="IH342" s="241"/>
      <c r="II342" s="241"/>
      <c r="IJ342" s="241"/>
      <c r="IK342" s="241"/>
      <c r="IL342" s="241"/>
      <c r="IM342" s="241"/>
      <c r="IN342" s="241"/>
      <c r="IO342" s="241"/>
      <c r="IP342" s="241"/>
      <c r="IQ342" s="241"/>
      <c r="IR342" s="241"/>
      <c r="IS342" s="241"/>
      <c r="IT342" s="241"/>
      <c r="IU342" s="241"/>
      <c r="IV342" s="241"/>
    </row>
    <row r="343" spans="1:256"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479</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1"/>
      <c r="HW343" s="241"/>
      <c r="HX343" s="241"/>
      <c r="HY343" s="241"/>
      <c r="HZ343" s="241"/>
      <c r="IA343" s="241"/>
      <c r="IB343" s="241"/>
      <c r="IC343" s="241"/>
      <c r="ID343" s="241"/>
      <c r="IE343" s="241"/>
      <c r="IF343" s="241"/>
      <c r="IG343" s="241"/>
      <c r="IH343" s="241"/>
      <c r="II343" s="241"/>
      <c r="IJ343" s="241"/>
      <c r="IK343" s="241"/>
      <c r="IL343" s="241"/>
      <c r="IM343" s="241"/>
      <c r="IN343" s="241"/>
      <c r="IO343" s="241"/>
      <c r="IP343" s="241"/>
      <c r="IQ343" s="241"/>
      <c r="IR343" s="241"/>
      <c r="IS343" s="241"/>
      <c r="IT343" s="241"/>
      <c r="IU343" s="241"/>
      <c r="IV343" s="241"/>
    </row>
    <row r="344" spans="1:256"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480</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row>
    <row r="345" spans="1:256"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481</v>
      </c>
      <c r="V345" s="241"/>
      <c r="W345" s="241"/>
      <c r="X345" s="241"/>
      <c r="Y345" s="241"/>
      <c r="Z345" s="241"/>
      <c r="AA345" s="241"/>
      <c r="AB345" s="241"/>
      <c r="AC345" s="241" t="s">
        <v>316</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1"/>
      <c r="HW345" s="241"/>
      <c r="HX345" s="241"/>
      <c r="HY345" s="241"/>
      <c r="HZ345" s="241"/>
      <c r="IA345" s="241"/>
      <c r="IB345" s="241"/>
      <c r="IC345" s="241"/>
      <c r="ID345" s="241"/>
      <c r="IE345" s="241"/>
      <c r="IF345" s="241"/>
      <c r="IG345" s="241"/>
      <c r="IH345" s="241"/>
      <c r="II345" s="241"/>
      <c r="IJ345" s="241"/>
      <c r="IK345" s="241"/>
      <c r="IL345" s="241"/>
      <c r="IM345" s="241"/>
      <c r="IN345" s="241"/>
      <c r="IO345" s="241"/>
      <c r="IP345" s="241"/>
      <c r="IQ345" s="241"/>
      <c r="IR345" s="241"/>
      <c r="IS345" s="241"/>
      <c r="IT345" s="241"/>
      <c r="IU345" s="241"/>
      <c r="IV345" s="241"/>
    </row>
    <row r="346" spans="1:256"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482</v>
      </c>
      <c r="V346" s="241"/>
      <c r="W346" s="241"/>
      <c r="X346" s="241"/>
      <c r="Y346" s="241"/>
      <c r="Z346" s="241"/>
      <c r="AA346" s="241"/>
      <c r="AB346" s="241"/>
      <c r="AC346" s="241" t="s">
        <v>350</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c r="HG346" s="241"/>
      <c r="HH346" s="241"/>
      <c r="HI346" s="241"/>
      <c r="HJ346" s="241"/>
      <c r="HK346" s="241"/>
      <c r="HL346" s="241"/>
      <c r="HM346" s="241"/>
      <c r="HN346" s="241"/>
      <c r="HO346" s="241"/>
      <c r="HP346" s="241"/>
      <c r="HQ346" s="241"/>
      <c r="HR346" s="241"/>
      <c r="HS346" s="241"/>
      <c r="HT346" s="241"/>
      <c r="HU346" s="241"/>
      <c r="HV346" s="241"/>
      <c r="HW346" s="241"/>
      <c r="HX346" s="241"/>
      <c r="HY346" s="241"/>
      <c r="HZ346" s="241"/>
      <c r="IA346" s="241"/>
      <c r="IB346" s="241"/>
      <c r="IC346" s="241"/>
      <c r="ID346" s="241"/>
      <c r="IE346" s="241"/>
      <c r="IF346" s="241"/>
      <c r="IG346" s="241"/>
      <c r="IH346" s="241"/>
      <c r="II346" s="241"/>
      <c r="IJ346" s="241"/>
      <c r="IK346" s="241"/>
      <c r="IL346" s="241"/>
      <c r="IM346" s="241"/>
      <c r="IN346" s="241"/>
      <c r="IO346" s="241"/>
      <c r="IP346" s="241"/>
      <c r="IQ346" s="241"/>
      <c r="IR346" s="241"/>
      <c r="IS346" s="241"/>
      <c r="IT346" s="241"/>
      <c r="IU346" s="241"/>
      <c r="IV346" s="241"/>
    </row>
    <row r="347" spans="1:256"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483</v>
      </c>
      <c r="V347" s="241"/>
      <c r="W347" s="241"/>
      <c r="X347" s="241"/>
      <c r="Y347" s="241"/>
      <c r="Z347" s="241"/>
      <c r="AA347" s="241"/>
      <c r="AB347" s="241"/>
      <c r="AC347" s="241" t="s">
        <v>316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row>
    <row r="348" spans="1:256"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484</v>
      </c>
      <c r="V348" s="241"/>
      <c r="W348" s="241"/>
      <c r="X348" s="241"/>
      <c r="Y348" s="241"/>
      <c r="Z348" s="241"/>
      <c r="AA348" s="241"/>
      <c r="AB348" s="241"/>
      <c r="AC348" s="241" t="s">
        <v>386</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1"/>
      <c r="HW348" s="241"/>
      <c r="HX348" s="241"/>
      <c r="HY348" s="241"/>
      <c r="HZ348" s="241"/>
      <c r="IA348" s="241"/>
      <c r="IB348" s="241"/>
      <c r="IC348" s="241"/>
      <c r="ID348" s="241"/>
      <c r="IE348" s="241"/>
      <c r="IF348" s="241"/>
      <c r="IG348" s="241"/>
      <c r="IH348" s="241"/>
      <c r="II348" s="241"/>
      <c r="IJ348" s="241"/>
      <c r="IK348" s="241"/>
      <c r="IL348" s="241"/>
      <c r="IM348" s="241"/>
      <c r="IN348" s="241"/>
      <c r="IO348" s="241"/>
      <c r="IP348" s="241"/>
      <c r="IQ348" s="241"/>
      <c r="IR348" s="241"/>
      <c r="IS348" s="241"/>
      <c r="IT348" s="241"/>
      <c r="IU348" s="241"/>
      <c r="IV348" s="241"/>
    </row>
    <row r="349" spans="1:256"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485</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1"/>
      <c r="HW349" s="241"/>
      <c r="HX349" s="241"/>
      <c r="HY349" s="241"/>
      <c r="HZ349" s="241"/>
      <c r="IA349" s="241"/>
      <c r="IB349" s="241"/>
      <c r="IC349" s="241"/>
      <c r="ID349" s="241"/>
      <c r="IE349" s="241"/>
      <c r="IF349" s="241"/>
      <c r="IG349" s="241"/>
      <c r="IH349" s="241"/>
      <c r="II349" s="241"/>
      <c r="IJ349" s="241"/>
      <c r="IK349" s="241"/>
      <c r="IL349" s="241"/>
      <c r="IM349" s="241"/>
      <c r="IN349" s="241"/>
      <c r="IO349" s="241"/>
      <c r="IP349" s="241"/>
      <c r="IQ349" s="241"/>
      <c r="IR349" s="241"/>
      <c r="IS349" s="241"/>
      <c r="IT349" s="241"/>
      <c r="IU349" s="241"/>
      <c r="IV349" s="241"/>
    </row>
    <row r="350" spans="1:256"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486</v>
      </c>
      <c r="V350" s="241"/>
      <c r="W350" s="241"/>
      <c r="X350" s="241"/>
      <c r="Y350" s="241"/>
      <c r="Z350" s="241"/>
      <c r="AA350" s="241"/>
      <c r="AB350" s="241"/>
      <c r="AC350" s="241" t="s">
        <v>311</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1"/>
      <c r="HW350" s="241"/>
      <c r="HX350" s="241"/>
      <c r="HY350" s="241"/>
      <c r="HZ350" s="241"/>
      <c r="IA350" s="241"/>
      <c r="IB350" s="241"/>
      <c r="IC350" s="241"/>
      <c r="ID350" s="241"/>
      <c r="IE350" s="241"/>
      <c r="IF350" s="241"/>
      <c r="IG350" s="241"/>
      <c r="IH350" s="241"/>
      <c r="II350" s="241"/>
      <c r="IJ350" s="241"/>
      <c r="IK350" s="241"/>
      <c r="IL350" s="241"/>
      <c r="IM350" s="241"/>
      <c r="IN350" s="241"/>
      <c r="IO350" s="241"/>
      <c r="IP350" s="241"/>
      <c r="IQ350" s="241"/>
      <c r="IR350" s="241"/>
      <c r="IS350" s="241"/>
      <c r="IT350" s="241"/>
      <c r="IU350" s="241"/>
      <c r="IV350" s="241"/>
    </row>
    <row r="351" spans="1:256"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487</v>
      </c>
      <c r="V351" s="241"/>
      <c r="W351" s="241"/>
      <c r="X351" s="241"/>
      <c r="Y351" s="241"/>
      <c r="Z351" s="241"/>
      <c r="AA351" s="241"/>
      <c r="AB351" s="241"/>
      <c r="AC351" s="241" t="s">
        <v>316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c r="HG351" s="241"/>
      <c r="HH351" s="241"/>
      <c r="HI351" s="241"/>
      <c r="HJ351" s="241"/>
      <c r="HK351" s="241"/>
      <c r="HL351" s="241"/>
      <c r="HM351" s="241"/>
      <c r="HN351" s="241"/>
      <c r="HO351" s="241"/>
      <c r="HP351" s="241"/>
      <c r="HQ351" s="241"/>
      <c r="HR351" s="241"/>
      <c r="HS351" s="241"/>
      <c r="HT351" s="241"/>
      <c r="HU351" s="241"/>
      <c r="HV351" s="241"/>
      <c r="HW351" s="241"/>
      <c r="HX351" s="241"/>
      <c r="HY351" s="241"/>
      <c r="HZ351" s="241"/>
      <c r="IA351" s="241"/>
      <c r="IB351" s="241"/>
      <c r="IC351" s="241"/>
      <c r="ID351" s="241"/>
      <c r="IE351" s="241"/>
      <c r="IF351" s="241"/>
      <c r="IG351" s="241"/>
      <c r="IH351" s="241"/>
      <c r="II351" s="241"/>
      <c r="IJ351" s="241"/>
      <c r="IK351" s="241"/>
      <c r="IL351" s="241"/>
      <c r="IM351" s="241"/>
      <c r="IN351" s="241"/>
      <c r="IO351" s="241"/>
      <c r="IP351" s="241"/>
      <c r="IQ351" s="241"/>
      <c r="IR351" s="241"/>
      <c r="IS351" s="241"/>
      <c r="IT351" s="241"/>
      <c r="IU351" s="241"/>
      <c r="IV351" s="241"/>
    </row>
    <row r="352" spans="1:256"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488</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1"/>
      <c r="HW352" s="241"/>
      <c r="HX352" s="241"/>
      <c r="HY352" s="241"/>
      <c r="HZ352" s="241"/>
      <c r="IA352" s="241"/>
      <c r="IB352" s="241"/>
      <c r="IC352" s="241"/>
      <c r="ID352" s="241"/>
      <c r="IE352" s="241"/>
      <c r="IF352" s="241"/>
      <c r="IG352" s="241"/>
      <c r="IH352" s="241"/>
      <c r="II352" s="241"/>
      <c r="IJ352" s="241"/>
      <c r="IK352" s="241"/>
      <c r="IL352" s="241"/>
      <c r="IM352" s="241"/>
      <c r="IN352" s="241"/>
      <c r="IO352" s="241"/>
      <c r="IP352" s="241"/>
      <c r="IQ352" s="241"/>
      <c r="IR352" s="241"/>
      <c r="IS352" s="241"/>
      <c r="IT352" s="241"/>
      <c r="IU352" s="241"/>
      <c r="IV352" s="241"/>
    </row>
    <row r="353" spans="1:256"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489</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row>
    <row r="354" spans="1:256"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490</v>
      </c>
      <c r="V354" s="241"/>
      <c r="W354" s="241"/>
      <c r="X354" s="241"/>
      <c r="Y354" s="241"/>
      <c r="Z354" s="241"/>
      <c r="AA354" s="241"/>
      <c r="AB354" s="241"/>
      <c r="AC354" s="241" t="s">
        <v>313</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1"/>
      <c r="HW354" s="241"/>
      <c r="HX354" s="241"/>
      <c r="HY354" s="241"/>
      <c r="HZ354" s="241"/>
      <c r="IA354" s="241"/>
      <c r="IB354" s="241"/>
      <c r="IC354" s="241"/>
      <c r="ID354" s="241"/>
      <c r="IE354" s="241"/>
      <c r="IF354" s="241"/>
      <c r="IG354" s="241"/>
      <c r="IH354" s="241"/>
      <c r="II354" s="241"/>
      <c r="IJ354" s="241"/>
      <c r="IK354" s="241"/>
      <c r="IL354" s="241"/>
      <c r="IM354" s="241"/>
      <c r="IN354" s="241"/>
      <c r="IO354" s="241"/>
      <c r="IP354" s="241"/>
      <c r="IQ354" s="241"/>
      <c r="IR354" s="241"/>
      <c r="IS354" s="241"/>
      <c r="IT354" s="241"/>
      <c r="IU354" s="241"/>
      <c r="IV354" s="241"/>
    </row>
    <row r="355" spans="1:256"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491</v>
      </c>
      <c r="V355" s="241"/>
      <c r="W355" s="241"/>
      <c r="X355" s="241"/>
      <c r="Y355" s="241"/>
      <c r="Z355" s="241"/>
      <c r="AA355" s="241"/>
      <c r="AB355" s="241"/>
      <c r="AC355" s="241" t="s">
        <v>322</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1"/>
      <c r="HW355" s="241"/>
      <c r="HX355" s="241"/>
      <c r="HY355" s="241"/>
      <c r="HZ355" s="241"/>
      <c r="IA355" s="241"/>
      <c r="IB355" s="241"/>
      <c r="IC355" s="241"/>
      <c r="ID355" s="241"/>
      <c r="IE355" s="241"/>
      <c r="IF355" s="241"/>
      <c r="IG355" s="241"/>
      <c r="IH355" s="241"/>
      <c r="II355" s="241"/>
      <c r="IJ355" s="241"/>
      <c r="IK355" s="241"/>
      <c r="IL355" s="241"/>
      <c r="IM355" s="241"/>
      <c r="IN355" s="241"/>
      <c r="IO355" s="241"/>
      <c r="IP355" s="241"/>
      <c r="IQ355" s="241"/>
      <c r="IR355" s="241"/>
      <c r="IS355" s="241"/>
      <c r="IT355" s="241"/>
      <c r="IU355" s="241"/>
      <c r="IV355" s="241"/>
    </row>
    <row r="356" spans="1:256"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492</v>
      </c>
      <c r="V356" s="241"/>
      <c r="W356" s="241"/>
      <c r="X356" s="241"/>
      <c r="Y356" s="241"/>
      <c r="Z356" s="241"/>
      <c r="AA356" s="241"/>
      <c r="AB356" s="241"/>
      <c r="AC356" s="241" t="s">
        <v>386</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1"/>
      <c r="HW356" s="241"/>
      <c r="HX356" s="241"/>
      <c r="HY356" s="241"/>
      <c r="HZ356" s="241"/>
      <c r="IA356" s="241"/>
      <c r="IB356" s="241"/>
      <c r="IC356" s="241"/>
      <c r="ID356" s="241"/>
      <c r="IE356" s="241"/>
      <c r="IF356" s="241"/>
      <c r="IG356" s="241"/>
      <c r="IH356" s="241"/>
      <c r="II356" s="241"/>
      <c r="IJ356" s="241"/>
      <c r="IK356" s="241"/>
      <c r="IL356" s="241"/>
      <c r="IM356" s="241"/>
      <c r="IN356" s="241"/>
      <c r="IO356" s="241"/>
      <c r="IP356" s="241"/>
      <c r="IQ356" s="241"/>
      <c r="IR356" s="241"/>
      <c r="IS356" s="241"/>
      <c r="IT356" s="241"/>
      <c r="IU356" s="241"/>
      <c r="IV356" s="241"/>
    </row>
    <row r="357" spans="1:256"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493</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1"/>
      <c r="HW357" s="241"/>
      <c r="HX357" s="241"/>
      <c r="HY357" s="241"/>
      <c r="HZ357" s="241"/>
      <c r="IA357" s="241"/>
      <c r="IB357" s="241"/>
      <c r="IC357" s="241"/>
      <c r="ID357" s="241"/>
      <c r="IE357" s="241"/>
      <c r="IF357" s="241"/>
      <c r="IG357" s="241"/>
      <c r="IH357" s="241"/>
      <c r="II357" s="241"/>
      <c r="IJ357" s="241"/>
      <c r="IK357" s="241"/>
      <c r="IL357" s="241"/>
      <c r="IM357" s="241"/>
      <c r="IN357" s="241"/>
      <c r="IO357" s="241"/>
      <c r="IP357" s="241"/>
      <c r="IQ357" s="241"/>
      <c r="IR357" s="241"/>
      <c r="IS357" s="241"/>
      <c r="IT357" s="241"/>
      <c r="IU357" s="241"/>
      <c r="IV357" s="241"/>
    </row>
    <row r="358" spans="1:256"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494</v>
      </c>
      <c r="V358" s="241"/>
      <c r="W358" s="241"/>
      <c r="X358" s="241"/>
      <c r="Y358" s="241"/>
      <c r="Z358" s="241"/>
      <c r="AA358" s="241"/>
      <c r="AB358" s="241"/>
      <c r="AC358" s="241" t="s">
        <v>313</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1"/>
      <c r="HW358" s="241"/>
      <c r="HX358" s="241"/>
      <c r="HY358" s="241"/>
      <c r="HZ358" s="241"/>
      <c r="IA358" s="241"/>
      <c r="IB358" s="241"/>
      <c r="IC358" s="241"/>
      <c r="ID358" s="241"/>
      <c r="IE358" s="241"/>
      <c r="IF358" s="241"/>
      <c r="IG358" s="241"/>
      <c r="IH358" s="241"/>
      <c r="II358" s="241"/>
      <c r="IJ358" s="241"/>
      <c r="IK358" s="241"/>
      <c r="IL358" s="241"/>
      <c r="IM358" s="241"/>
      <c r="IN358" s="241"/>
      <c r="IO358" s="241"/>
      <c r="IP358" s="241"/>
      <c r="IQ358" s="241"/>
      <c r="IR358" s="241"/>
      <c r="IS358" s="241"/>
      <c r="IT358" s="241"/>
      <c r="IU358" s="241"/>
      <c r="IV358" s="241"/>
    </row>
    <row r="359" spans="1:256"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495</v>
      </c>
      <c r="V359" s="241"/>
      <c r="W359" s="241"/>
      <c r="X359" s="241"/>
      <c r="Y359" s="241"/>
      <c r="Z359" s="241"/>
      <c r="AA359" s="241"/>
      <c r="AB359" s="241"/>
      <c r="AC359" s="241" t="s">
        <v>325</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c r="HG359" s="241"/>
      <c r="HH359" s="241"/>
      <c r="HI359" s="241"/>
      <c r="HJ359" s="241"/>
      <c r="HK359" s="241"/>
      <c r="HL359" s="241"/>
      <c r="HM359" s="241"/>
      <c r="HN359" s="241"/>
      <c r="HO359" s="241"/>
      <c r="HP359" s="241"/>
      <c r="HQ359" s="241"/>
      <c r="HR359" s="241"/>
      <c r="HS359" s="241"/>
      <c r="HT359" s="241"/>
      <c r="HU359" s="241"/>
      <c r="HV359" s="241"/>
      <c r="HW359" s="241"/>
      <c r="HX359" s="241"/>
      <c r="HY359" s="241"/>
      <c r="HZ359" s="241"/>
      <c r="IA359" s="241"/>
      <c r="IB359" s="241"/>
      <c r="IC359" s="241"/>
      <c r="ID359" s="241"/>
      <c r="IE359" s="241"/>
      <c r="IF359" s="241"/>
      <c r="IG359" s="241"/>
      <c r="IH359" s="241"/>
      <c r="II359" s="241"/>
      <c r="IJ359" s="241"/>
      <c r="IK359" s="241"/>
      <c r="IL359" s="241"/>
      <c r="IM359" s="241"/>
      <c r="IN359" s="241"/>
      <c r="IO359" s="241"/>
      <c r="IP359" s="241"/>
      <c r="IQ359" s="241"/>
      <c r="IR359" s="241"/>
      <c r="IS359" s="241"/>
      <c r="IT359" s="241"/>
      <c r="IU359" s="241"/>
      <c r="IV359" s="241"/>
    </row>
    <row r="360" spans="1:256"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496</v>
      </c>
      <c r="V360" s="241"/>
      <c r="W360" s="241"/>
      <c r="X360" s="241"/>
      <c r="Y360" s="241"/>
      <c r="Z360" s="241"/>
      <c r="AA360" s="241"/>
      <c r="AB360" s="241"/>
      <c r="AC360" s="241" t="s">
        <v>386</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1"/>
      <c r="HW360" s="241"/>
      <c r="HX360" s="241"/>
      <c r="HY360" s="241"/>
      <c r="HZ360" s="241"/>
      <c r="IA360" s="241"/>
      <c r="IB360" s="241"/>
      <c r="IC360" s="241"/>
      <c r="ID360" s="241"/>
      <c r="IE360" s="241"/>
      <c r="IF360" s="241"/>
      <c r="IG360" s="241"/>
      <c r="IH360" s="241"/>
      <c r="II360" s="241"/>
      <c r="IJ360" s="241"/>
      <c r="IK360" s="241"/>
      <c r="IL360" s="241"/>
      <c r="IM360" s="241"/>
      <c r="IN360" s="241"/>
      <c r="IO360" s="241"/>
      <c r="IP360" s="241"/>
      <c r="IQ360" s="241"/>
      <c r="IR360" s="241"/>
      <c r="IS360" s="241"/>
      <c r="IT360" s="241"/>
      <c r="IU360" s="241"/>
      <c r="IV360" s="241"/>
    </row>
    <row r="361" spans="1:256"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497</v>
      </c>
      <c r="V361" s="241"/>
      <c r="W361" s="241"/>
      <c r="X361" s="241"/>
      <c r="Y361" s="241"/>
      <c r="Z361" s="241"/>
      <c r="AA361" s="241"/>
      <c r="AB361" s="241"/>
      <c r="AC361" s="241" t="s">
        <v>311</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1"/>
      <c r="HW361" s="241"/>
      <c r="HX361" s="241"/>
      <c r="HY361" s="241"/>
      <c r="HZ361" s="241"/>
      <c r="IA361" s="241"/>
      <c r="IB361" s="241"/>
      <c r="IC361" s="241"/>
      <c r="ID361" s="241"/>
      <c r="IE361" s="241"/>
      <c r="IF361" s="241"/>
      <c r="IG361" s="241"/>
      <c r="IH361" s="241"/>
      <c r="II361" s="241"/>
      <c r="IJ361" s="241"/>
      <c r="IK361" s="241"/>
      <c r="IL361" s="241"/>
      <c r="IM361" s="241"/>
      <c r="IN361" s="241"/>
      <c r="IO361" s="241"/>
      <c r="IP361" s="241"/>
      <c r="IQ361" s="241"/>
      <c r="IR361" s="241"/>
      <c r="IS361" s="241"/>
      <c r="IT361" s="241"/>
      <c r="IU361" s="241"/>
      <c r="IV361" s="241"/>
    </row>
    <row r="362" spans="1:256"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498</v>
      </c>
      <c r="V362" s="241"/>
      <c r="W362" s="241"/>
      <c r="X362" s="241"/>
      <c r="Y362" s="241"/>
      <c r="Z362" s="241"/>
      <c r="AA362" s="241"/>
      <c r="AB362" s="241"/>
      <c r="AC362" s="241" t="s">
        <v>313</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1"/>
      <c r="HW362" s="241"/>
      <c r="HX362" s="241"/>
      <c r="HY362" s="241"/>
      <c r="HZ362" s="241"/>
      <c r="IA362" s="241"/>
      <c r="IB362" s="241"/>
      <c r="IC362" s="241"/>
      <c r="ID362" s="241"/>
      <c r="IE362" s="241"/>
      <c r="IF362" s="241"/>
      <c r="IG362" s="241"/>
      <c r="IH362" s="241"/>
      <c r="II362" s="241"/>
      <c r="IJ362" s="241"/>
      <c r="IK362" s="241"/>
      <c r="IL362" s="241"/>
      <c r="IM362" s="241"/>
      <c r="IN362" s="241"/>
      <c r="IO362" s="241"/>
      <c r="IP362" s="241"/>
      <c r="IQ362" s="241"/>
      <c r="IR362" s="241"/>
      <c r="IS362" s="241"/>
      <c r="IT362" s="241"/>
      <c r="IU362" s="241"/>
      <c r="IV362" s="241"/>
    </row>
    <row r="363" spans="1:256"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499</v>
      </c>
      <c r="V363" s="241"/>
      <c r="W363" s="241"/>
      <c r="X363" s="241"/>
      <c r="Y363" s="241"/>
      <c r="Z363" s="241"/>
      <c r="AA363" s="241"/>
      <c r="AB363" s="241"/>
      <c r="AC363" s="241" t="s">
        <v>322</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1"/>
      <c r="HW363" s="241"/>
      <c r="HX363" s="241"/>
      <c r="HY363" s="241"/>
      <c r="HZ363" s="241"/>
      <c r="IA363" s="241"/>
      <c r="IB363" s="241"/>
      <c r="IC363" s="241"/>
      <c r="ID363" s="241"/>
      <c r="IE363" s="241"/>
      <c r="IF363" s="241"/>
      <c r="IG363" s="241"/>
      <c r="IH363" s="241"/>
      <c r="II363" s="241"/>
      <c r="IJ363" s="241"/>
      <c r="IK363" s="241"/>
      <c r="IL363" s="241"/>
      <c r="IM363" s="241"/>
      <c r="IN363" s="241"/>
      <c r="IO363" s="241"/>
      <c r="IP363" s="241"/>
      <c r="IQ363" s="241"/>
      <c r="IR363" s="241"/>
      <c r="IS363" s="241"/>
      <c r="IT363" s="241"/>
      <c r="IU363" s="241"/>
      <c r="IV363" s="241"/>
    </row>
    <row r="364" spans="1:256"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500</v>
      </c>
      <c r="V364" s="241"/>
      <c r="W364" s="241"/>
      <c r="X364" s="241"/>
      <c r="Y364" s="241"/>
      <c r="Z364" s="241"/>
      <c r="AA364" s="241"/>
      <c r="AB364" s="241"/>
      <c r="AC364" s="241" t="s">
        <v>309</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1"/>
      <c r="HW364" s="241"/>
      <c r="HX364" s="241"/>
      <c r="HY364" s="241"/>
      <c r="HZ364" s="241"/>
      <c r="IA364" s="241"/>
      <c r="IB364" s="241"/>
      <c r="IC364" s="241"/>
      <c r="ID364" s="241"/>
      <c r="IE364" s="241"/>
      <c r="IF364" s="241"/>
      <c r="IG364" s="241"/>
      <c r="IH364" s="241"/>
      <c r="II364" s="241"/>
      <c r="IJ364" s="241"/>
      <c r="IK364" s="241"/>
      <c r="IL364" s="241"/>
      <c r="IM364" s="241"/>
      <c r="IN364" s="241"/>
      <c r="IO364" s="241"/>
      <c r="IP364" s="241"/>
      <c r="IQ364" s="241"/>
      <c r="IR364" s="241"/>
      <c r="IS364" s="241"/>
      <c r="IT364" s="241"/>
      <c r="IU364" s="241"/>
      <c r="IV364" s="241"/>
    </row>
    <row r="365" spans="1:256"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501</v>
      </c>
      <c r="V365" s="241"/>
      <c r="W365" s="241"/>
      <c r="X365" s="241"/>
      <c r="Y365" s="241"/>
      <c r="Z365" s="241"/>
      <c r="AA365" s="241"/>
      <c r="AB365" s="241"/>
      <c r="AC365" s="241" t="s">
        <v>322</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c r="HG365" s="241"/>
      <c r="HH365" s="241"/>
      <c r="HI365" s="241"/>
      <c r="HJ365" s="241"/>
      <c r="HK365" s="241"/>
      <c r="HL365" s="241"/>
      <c r="HM365" s="241"/>
      <c r="HN365" s="241"/>
      <c r="HO365" s="241"/>
      <c r="HP365" s="241"/>
      <c r="HQ365" s="241"/>
      <c r="HR365" s="241"/>
      <c r="HS365" s="241"/>
      <c r="HT365" s="241"/>
      <c r="HU365" s="241"/>
      <c r="HV365" s="241"/>
      <c r="HW365" s="241"/>
      <c r="HX365" s="241"/>
      <c r="HY365" s="241"/>
      <c r="HZ365" s="241"/>
      <c r="IA365" s="241"/>
      <c r="IB365" s="241"/>
      <c r="IC365" s="241"/>
      <c r="ID365" s="241"/>
      <c r="IE365" s="241"/>
      <c r="IF365" s="241"/>
      <c r="IG365" s="241"/>
      <c r="IH365" s="241"/>
      <c r="II365" s="241"/>
      <c r="IJ365" s="241"/>
      <c r="IK365" s="241"/>
      <c r="IL365" s="241"/>
      <c r="IM365" s="241"/>
      <c r="IN365" s="241"/>
      <c r="IO365" s="241"/>
      <c r="IP365" s="241"/>
      <c r="IQ365" s="241"/>
      <c r="IR365" s="241"/>
      <c r="IS365" s="241"/>
      <c r="IT365" s="241"/>
      <c r="IU365" s="241"/>
      <c r="IV365" s="241"/>
    </row>
    <row r="366" spans="1:256"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502</v>
      </c>
      <c r="V366" s="241"/>
      <c r="W366" s="241"/>
      <c r="X366" s="241"/>
      <c r="Y366" s="241"/>
      <c r="Z366" s="241"/>
      <c r="AA366" s="241"/>
      <c r="AB366" s="241"/>
      <c r="AC366" s="241" t="s">
        <v>325</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1"/>
      <c r="HW366" s="241"/>
      <c r="HX366" s="241"/>
      <c r="HY366" s="241"/>
      <c r="HZ366" s="241"/>
      <c r="IA366" s="241"/>
      <c r="IB366" s="241"/>
      <c r="IC366" s="241"/>
      <c r="ID366" s="241"/>
      <c r="IE366" s="241"/>
      <c r="IF366" s="241"/>
      <c r="IG366" s="241"/>
      <c r="IH366" s="241"/>
      <c r="II366" s="241"/>
      <c r="IJ366" s="241"/>
      <c r="IK366" s="241"/>
      <c r="IL366" s="241"/>
      <c r="IM366" s="241"/>
      <c r="IN366" s="241"/>
      <c r="IO366" s="241"/>
      <c r="IP366" s="241"/>
      <c r="IQ366" s="241"/>
      <c r="IR366" s="241"/>
      <c r="IS366" s="241"/>
      <c r="IT366" s="241"/>
      <c r="IU366" s="241"/>
      <c r="IV366" s="241"/>
    </row>
    <row r="367" spans="1:256"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503</v>
      </c>
      <c r="V367" s="241"/>
      <c r="W367" s="241"/>
      <c r="X367" s="241"/>
      <c r="Y367" s="241"/>
      <c r="Z367" s="241"/>
      <c r="AA367" s="241"/>
      <c r="AB367" s="241"/>
      <c r="AC367" s="241" t="s">
        <v>325</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1"/>
      <c r="HW367" s="241"/>
      <c r="HX367" s="241"/>
      <c r="HY367" s="241"/>
      <c r="HZ367" s="241"/>
      <c r="IA367" s="241"/>
      <c r="IB367" s="241"/>
      <c r="IC367" s="241"/>
      <c r="ID367" s="241"/>
      <c r="IE367" s="241"/>
      <c r="IF367" s="241"/>
      <c r="IG367" s="241"/>
      <c r="IH367" s="241"/>
      <c r="II367" s="241"/>
      <c r="IJ367" s="241"/>
      <c r="IK367" s="241"/>
      <c r="IL367" s="241"/>
      <c r="IM367" s="241"/>
      <c r="IN367" s="241"/>
      <c r="IO367" s="241"/>
      <c r="IP367" s="241"/>
      <c r="IQ367" s="241"/>
      <c r="IR367" s="241"/>
      <c r="IS367" s="241"/>
      <c r="IT367" s="241"/>
      <c r="IU367" s="241"/>
      <c r="IV367" s="241"/>
    </row>
    <row r="368" spans="1:256"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504</v>
      </c>
      <c r="V368" s="241"/>
      <c r="W368" s="241"/>
      <c r="X368" s="241"/>
      <c r="Y368" s="241"/>
      <c r="Z368" s="241"/>
      <c r="AA368" s="241"/>
      <c r="AB368" s="241"/>
      <c r="AC368" s="241" t="s">
        <v>309</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1"/>
      <c r="HW368" s="241"/>
      <c r="HX368" s="241"/>
      <c r="HY368" s="241"/>
      <c r="HZ368" s="241"/>
      <c r="IA368" s="241"/>
      <c r="IB368" s="241"/>
      <c r="IC368" s="241"/>
      <c r="ID368" s="241"/>
      <c r="IE368" s="241"/>
      <c r="IF368" s="241"/>
      <c r="IG368" s="241"/>
      <c r="IH368" s="241"/>
      <c r="II368" s="241"/>
      <c r="IJ368" s="241"/>
      <c r="IK368" s="241"/>
      <c r="IL368" s="241"/>
      <c r="IM368" s="241"/>
      <c r="IN368" s="241"/>
      <c r="IO368" s="241"/>
      <c r="IP368" s="241"/>
      <c r="IQ368" s="241"/>
      <c r="IR368" s="241"/>
      <c r="IS368" s="241"/>
      <c r="IT368" s="241"/>
      <c r="IU368" s="241"/>
      <c r="IV368" s="241"/>
    </row>
    <row r="369" spans="1:256"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505</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1"/>
      <c r="HW369" s="241"/>
      <c r="HX369" s="241"/>
      <c r="HY369" s="241"/>
      <c r="HZ369" s="241"/>
      <c r="IA369" s="241"/>
      <c r="IB369" s="241"/>
      <c r="IC369" s="241"/>
      <c r="ID369" s="241"/>
      <c r="IE369" s="241"/>
      <c r="IF369" s="241"/>
      <c r="IG369" s="241"/>
      <c r="IH369" s="241"/>
      <c r="II369" s="241"/>
      <c r="IJ369" s="241"/>
      <c r="IK369" s="241"/>
      <c r="IL369" s="241"/>
      <c r="IM369" s="241"/>
      <c r="IN369" s="241"/>
      <c r="IO369" s="241"/>
      <c r="IP369" s="241"/>
      <c r="IQ369" s="241"/>
      <c r="IR369" s="241"/>
      <c r="IS369" s="241"/>
      <c r="IT369" s="241"/>
      <c r="IU369" s="241"/>
      <c r="IV369" s="241"/>
    </row>
    <row r="370" spans="1:256"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506</v>
      </c>
      <c r="V370" s="241"/>
      <c r="W370" s="241"/>
      <c r="X370" s="241"/>
      <c r="Y370" s="241"/>
      <c r="Z370" s="241"/>
      <c r="AA370" s="241"/>
      <c r="AB370" s="241"/>
      <c r="AC370" s="241" t="s">
        <v>316</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1"/>
      <c r="HW370" s="241"/>
      <c r="HX370" s="241"/>
      <c r="HY370" s="241"/>
      <c r="HZ370" s="241"/>
      <c r="IA370" s="241"/>
      <c r="IB370" s="241"/>
      <c r="IC370" s="241"/>
      <c r="ID370" s="241"/>
      <c r="IE370" s="241"/>
      <c r="IF370" s="241"/>
      <c r="IG370" s="241"/>
      <c r="IH370" s="241"/>
      <c r="II370" s="241"/>
      <c r="IJ370" s="241"/>
      <c r="IK370" s="241"/>
      <c r="IL370" s="241"/>
      <c r="IM370" s="241"/>
      <c r="IN370" s="241"/>
      <c r="IO370" s="241"/>
      <c r="IP370" s="241"/>
      <c r="IQ370" s="241"/>
      <c r="IR370" s="241"/>
      <c r="IS370" s="241"/>
      <c r="IT370" s="241"/>
      <c r="IU370" s="241"/>
      <c r="IV370" s="241"/>
    </row>
    <row r="371" spans="1:256"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271</v>
      </c>
      <c r="V371" s="241"/>
      <c r="W371" s="241"/>
      <c r="X371" s="241"/>
      <c r="Y371" s="241"/>
      <c r="Z371" s="241"/>
      <c r="AA371" s="241"/>
      <c r="AB371" s="241"/>
      <c r="AC371" s="241" t="s">
        <v>322</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1"/>
      <c r="HW371" s="241"/>
      <c r="HX371" s="241"/>
      <c r="HY371" s="241"/>
      <c r="HZ371" s="241"/>
      <c r="IA371" s="241"/>
      <c r="IB371" s="241"/>
      <c r="IC371" s="241"/>
      <c r="ID371" s="241"/>
      <c r="IE371" s="241"/>
      <c r="IF371" s="241"/>
      <c r="IG371" s="241"/>
      <c r="IH371" s="241"/>
      <c r="II371" s="241"/>
      <c r="IJ371" s="241"/>
      <c r="IK371" s="241"/>
      <c r="IL371" s="241"/>
      <c r="IM371" s="241"/>
      <c r="IN371" s="241"/>
      <c r="IO371" s="241"/>
      <c r="IP371" s="241"/>
      <c r="IQ371" s="241"/>
      <c r="IR371" s="241"/>
      <c r="IS371" s="241"/>
      <c r="IT371" s="241"/>
      <c r="IU371" s="241"/>
      <c r="IV371" s="241"/>
    </row>
    <row r="372" spans="1:256"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507</v>
      </c>
      <c r="V372" s="241"/>
      <c r="W372" s="241"/>
      <c r="X372" s="241"/>
      <c r="Y372" s="241"/>
      <c r="Z372" s="241"/>
      <c r="AA372" s="241"/>
      <c r="AB372" s="241"/>
      <c r="AC372" s="241" t="s">
        <v>311</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1"/>
      <c r="HW372" s="241"/>
      <c r="HX372" s="241"/>
      <c r="HY372" s="241"/>
      <c r="HZ372" s="241"/>
      <c r="IA372" s="241"/>
      <c r="IB372" s="241"/>
      <c r="IC372" s="241"/>
      <c r="ID372" s="241"/>
      <c r="IE372" s="241"/>
      <c r="IF372" s="241"/>
      <c r="IG372" s="241"/>
      <c r="IH372" s="241"/>
      <c r="II372" s="241"/>
      <c r="IJ372" s="241"/>
      <c r="IK372" s="241"/>
      <c r="IL372" s="241"/>
      <c r="IM372" s="241"/>
      <c r="IN372" s="241"/>
      <c r="IO372" s="241"/>
      <c r="IP372" s="241"/>
      <c r="IQ372" s="241"/>
      <c r="IR372" s="241"/>
      <c r="IS372" s="241"/>
      <c r="IT372" s="241"/>
      <c r="IU372" s="241"/>
      <c r="IV372" s="241"/>
    </row>
    <row r="373" spans="1:256"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508</v>
      </c>
      <c r="V373" s="241"/>
      <c r="W373" s="241"/>
      <c r="X373" s="241"/>
      <c r="Y373" s="241"/>
      <c r="Z373" s="241"/>
      <c r="AA373" s="241"/>
      <c r="AB373" s="241"/>
      <c r="AC373" s="241" t="s">
        <v>325</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1"/>
      <c r="HW373" s="241"/>
      <c r="HX373" s="241"/>
      <c r="HY373" s="241"/>
      <c r="HZ373" s="241"/>
      <c r="IA373" s="241"/>
      <c r="IB373" s="241"/>
      <c r="IC373" s="241"/>
      <c r="ID373" s="241"/>
      <c r="IE373" s="241"/>
      <c r="IF373" s="241"/>
      <c r="IG373" s="241"/>
      <c r="IH373" s="241"/>
      <c r="II373" s="241"/>
      <c r="IJ373" s="241"/>
      <c r="IK373" s="241"/>
      <c r="IL373" s="241"/>
      <c r="IM373" s="241"/>
      <c r="IN373" s="241"/>
      <c r="IO373" s="241"/>
      <c r="IP373" s="241"/>
      <c r="IQ373" s="241"/>
      <c r="IR373" s="241"/>
      <c r="IS373" s="241"/>
      <c r="IT373" s="241"/>
      <c r="IU373" s="241"/>
      <c r="IV373" s="241"/>
    </row>
    <row r="374" spans="1:256"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509</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1"/>
      <c r="HW374" s="241"/>
      <c r="HX374" s="241"/>
      <c r="HY374" s="241"/>
      <c r="HZ374" s="241"/>
      <c r="IA374" s="241"/>
      <c r="IB374" s="241"/>
      <c r="IC374" s="241"/>
      <c r="ID374" s="241"/>
      <c r="IE374" s="241"/>
      <c r="IF374" s="241"/>
      <c r="IG374" s="241"/>
      <c r="IH374" s="241"/>
      <c r="II374" s="241"/>
      <c r="IJ374" s="241"/>
      <c r="IK374" s="241"/>
      <c r="IL374" s="241"/>
      <c r="IM374" s="241"/>
      <c r="IN374" s="241"/>
      <c r="IO374" s="241"/>
      <c r="IP374" s="241"/>
      <c r="IQ374" s="241"/>
      <c r="IR374" s="241"/>
      <c r="IS374" s="241"/>
      <c r="IT374" s="241"/>
      <c r="IU374" s="241"/>
      <c r="IV374" s="241"/>
    </row>
    <row r="375" spans="1:256"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510</v>
      </c>
      <c r="V375" s="241"/>
      <c r="W375" s="241"/>
      <c r="X375" s="241"/>
      <c r="Y375" s="241"/>
      <c r="Z375" s="241"/>
      <c r="AA375" s="241"/>
      <c r="AB375" s="241"/>
      <c r="AC375" s="241" t="s">
        <v>386</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row>
    <row r="376" spans="1:256"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278</v>
      </c>
      <c r="V376" s="241"/>
      <c r="W376" s="241"/>
      <c r="X376" s="241"/>
      <c r="Y376" s="241"/>
      <c r="Z376" s="241"/>
      <c r="AA376" s="241"/>
      <c r="AB376" s="241"/>
      <c r="AC376" s="241" t="s">
        <v>350</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1"/>
      <c r="HW376" s="241"/>
      <c r="HX376" s="241"/>
      <c r="HY376" s="241"/>
      <c r="HZ376" s="241"/>
      <c r="IA376" s="241"/>
      <c r="IB376" s="241"/>
      <c r="IC376" s="241"/>
      <c r="ID376" s="241"/>
      <c r="IE376" s="241"/>
      <c r="IF376" s="241"/>
      <c r="IG376" s="241"/>
      <c r="IH376" s="241"/>
      <c r="II376" s="241"/>
      <c r="IJ376" s="241"/>
      <c r="IK376" s="241"/>
      <c r="IL376" s="241"/>
      <c r="IM376" s="241"/>
      <c r="IN376" s="241"/>
      <c r="IO376" s="241"/>
      <c r="IP376" s="241"/>
      <c r="IQ376" s="241"/>
      <c r="IR376" s="241"/>
      <c r="IS376" s="241"/>
      <c r="IT376" s="241"/>
      <c r="IU376" s="241"/>
      <c r="IV376" s="241"/>
    </row>
    <row r="377" spans="1:256"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511</v>
      </c>
      <c r="V377" s="241"/>
      <c r="W377" s="241"/>
      <c r="X377" s="241"/>
      <c r="Y377" s="241"/>
      <c r="Z377" s="241"/>
      <c r="AA377" s="241"/>
      <c r="AB377" s="241"/>
      <c r="AC377" s="241" t="s">
        <v>325</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1"/>
      <c r="HW377" s="241"/>
      <c r="HX377" s="241"/>
      <c r="HY377" s="241"/>
      <c r="HZ377" s="241"/>
      <c r="IA377" s="241"/>
      <c r="IB377" s="241"/>
      <c r="IC377" s="241"/>
      <c r="ID377" s="241"/>
      <c r="IE377" s="241"/>
      <c r="IF377" s="241"/>
      <c r="IG377" s="241"/>
      <c r="IH377" s="241"/>
      <c r="II377" s="241"/>
      <c r="IJ377" s="241"/>
      <c r="IK377" s="241"/>
      <c r="IL377" s="241"/>
      <c r="IM377" s="241"/>
      <c r="IN377" s="241"/>
      <c r="IO377" s="241"/>
      <c r="IP377" s="241"/>
      <c r="IQ377" s="241"/>
      <c r="IR377" s="241"/>
      <c r="IS377" s="241"/>
      <c r="IT377" s="241"/>
      <c r="IU377" s="241"/>
      <c r="IV377" s="241"/>
    </row>
    <row r="378" spans="1:256"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512</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1"/>
      <c r="HW378" s="241"/>
      <c r="HX378" s="241"/>
      <c r="HY378" s="241"/>
      <c r="HZ378" s="241"/>
      <c r="IA378" s="241"/>
      <c r="IB378" s="241"/>
      <c r="IC378" s="241"/>
      <c r="ID378" s="241"/>
      <c r="IE378" s="241"/>
      <c r="IF378" s="241"/>
      <c r="IG378" s="241"/>
      <c r="IH378" s="241"/>
      <c r="II378" s="241"/>
      <c r="IJ378" s="241"/>
      <c r="IK378" s="241"/>
      <c r="IL378" s="241"/>
      <c r="IM378" s="241"/>
      <c r="IN378" s="241"/>
      <c r="IO378" s="241"/>
      <c r="IP378" s="241"/>
      <c r="IQ378" s="241"/>
      <c r="IR378" s="241"/>
      <c r="IS378" s="241"/>
      <c r="IT378" s="241"/>
      <c r="IU378" s="241"/>
      <c r="IV378" s="241"/>
    </row>
    <row r="379" spans="1:256"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513</v>
      </c>
      <c r="V379" s="241"/>
      <c r="W379" s="241"/>
      <c r="X379" s="241"/>
      <c r="Y379" s="241"/>
      <c r="Z379" s="241"/>
      <c r="AA379" s="241"/>
      <c r="AB379" s="241"/>
      <c r="AC379" s="241" t="s">
        <v>322</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1"/>
      <c r="HW379" s="241"/>
      <c r="HX379" s="241"/>
      <c r="HY379" s="241"/>
      <c r="HZ379" s="241"/>
      <c r="IA379" s="241"/>
      <c r="IB379" s="241"/>
      <c r="IC379" s="241"/>
      <c r="ID379" s="241"/>
      <c r="IE379" s="241"/>
      <c r="IF379" s="241"/>
      <c r="IG379" s="241"/>
      <c r="IH379" s="241"/>
      <c r="II379" s="241"/>
      <c r="IJ379" s="241"/>
      <c r="IK379" s="241"/>
      <c r="IL379" s="241"/>
      <c r="IM379" s="241"/>
      <c r="IN379" s="241"/>
      <c r="IO379" s="241"/>
      <c r="IP379" s="241"/>
      <c r="IQ379" s="241"/>
      <c r="IR379" s="241"/>
      <c r="IS379" s="241"/>
      <c r="IT379" s="241"/>
      <c r="IU379" s="241"/>
      <c r="IV379" s="241"/>
    </row>
    <row r="380" spans="1:256"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514</v>
      </c>
      <c r="V380" s="241"/>
      <c r="W380" s="241"/>
      <c r="X380" s="241"/>
      <c r="Y380" s="241"/>
      <c r="Z380" s="241"/>
      <c r="AA380" s="241"/>
      <c r="AB380" s="241"/>
      <c r="AC380" s="241" t="s">
        <v>309</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1"/>
      <c r="HW380" s="241"/>
      <c r="HX380" s="241"/>
      <c r="HY380" s="241"/>
      <c r="HZ380" s="241"/>
      <c r="IA380" s="241"/>
      <c r="IB380" s="241"/>
      <c r="IC380" s="241"/>
      <c r="ID380" s="241"/>
      <c r="IE380" s="241"/>
      <c r="IF380" s="241"/>
      <c r="IG380" s="241"/>
      <c r="IH380" s="241"/>
      <c r="II380" s="241"/>
      <c r="IJ380" s="241"/>
      <c r="IK380" s="241"/>
      <c r="IL380" s="241"/>
      <c r="IM380" s="241"/>
      <c r="IN380" s="241"/>
      <c r="IO380" s="241"/>
      <c r="IP380" s="241"/>
      <c r="IQ380" s="241"/>
      <c r="IR380" s="241"/>
      <c r="IS380" s="241"/>
      <c r="IT380" s="241"/>
      <c r="IU380" s="241"/>
      <c r="IV380" s="241"/>
    </row>
    <row r="381" spans="1:256"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515</v>
      </c>
      <c r="V381" s="241"/>
      <c r="W381" s="241"/>
      <c r="X381" s="241"/>
      <c r="Y381" s="241"/>
      <c r="Z381" s="241"/>
      <c r="AA381" s="241"/>
      <c r="AB381" s="241"/>
      <c r="AC381" s="241" t="s">
        <v>350</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1"/>
      <c r="HW381" s="241"/>
      <c r="HX381" s="241"/>
      <c r="HY381" s="241"/>
      <c r="HZ381" s="241"/>
      <c r="IA381" s="241"/>
      <c r="IB381" s="241"/>
      <c r="IC381" s="241"/>
      <c r="ID381" s="241"/>
      <c r="IE381" s="241"/>
      <c r="IF381" s="241"/>
      <c r="IG381" s="241"/>
      <c r="IH381" s="241"/>
      <c r="II381" s="241"/>
      <c r="IJ381" s="241"/>
      <c r="IK381" s="241"/>
      <c r="IL381" s="241"/>
      <c r="IM381" s="241"/>
      <c r="IN381" s="241"/>
      <c r="IO381" s="241"/>
      <c r="IP381" s="241"/>
      <c r="IQ381" s="241"/>
      <c r="IR381" s="241"/>
      <c r="IS381" s="241"/>
      <c r="IT381" s="241"/>
      <c r="IU381" s="241"/>
      <c r="IV381" s="241"/>
    </row>
    <row r="382" spans="1:256"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516</v>
      </c>
      <c r="V382" s="241"/>
      <c r="W382" s="241"/>
      <c r="X382" s="241"/>
      <c r="Y382" s="241"/>
      <c r="Z382" s="241"/>
      <c r="AA382" s="241"/>
      <c r="AB382" s="241"/>
      <c r="AC382" s="241" t="s">
        <v>316</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1"/>
      <c r="HW382" s="241"/>
      <c r="HX382" s="241"/>
      <c r="HY382" s="241"/>
      <c r="HZ382" s="241"/>
      <c r="IA382" s="241"/>
      <c r="IB382" s="241"/>
      <c r="IC382" s="241"/>
      <c r="ID382" s="241"/>
      <c r="IE382" s="241"/>
      <c r="IF382" s="241"/>
      <c r="IG382" s="241"/>
      <c r="IH382" s="241"/>
      <c r="II382" s="241"/>
      <c r="IJ382" s="241"/>
      <c r="IK382" s="241"/>
      <c r="IL382" s="241"/>
      <c r="IM382" s="241"/>
      <c r="IN382" s="241"/>
      <c r="IO382" s="241"/>
      <c r="IP382" s="241"/>
      <c r="IQ382" s="241"/>
      <c r="IR382" s="241"/>
      <c r="IS382" s="241"/>
      <c r="IT382" s="241"/>
      <c r="IU382" s="241"/>
      <c r="IV382" s="241"/>
    </row>
    <row r="383" spans="1:256"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517</v>
      </c>
      <c r="V383" s="241"/>
      <c r="W383" s="241"/>
      <c r="X383" s="241"/>
      <c r="Y383" s="241"/>
      <c r="Z383" s="241"/>
      <c r="AA383" s="241"/>
      <c r="AB383" s="241"/>
      <c r="AC383" s="241" t="s">
        <v>325</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1"/>
      <c r="HW383" s="241"/>
      <c r="HX383" s="241"/>
      <c r="HY383" s="241"/>
      <c r="HZ383" s="241"/>
      <c r="IA383" s="241"/>
      <c r="IB383" s="241"/>
      <c r="IC383" s="241"/>
      <c r="ID383" s="241"/>
      <c r="IE383" s="241"/>
      <c r="IF383" s="241"/>
      <c r="IG383" s="241"/>
      <c r="IH383" s="241"/>
      <c r="II383" s="241"/>
      <c r="IJ383" s="241"/>
      <c r="IK383" s="241"/>
      <c r="IL383" s="241"/>
      <c r="IM383" s="241"/>
      <c r="IN383" s="241"/>
      <c r="IO383" s="241"/>
      <c r="IP383" s="241"/>
      <c r="IQ383" s="241"/>
      <c r="IR383" s="241"/>
      <c r="IS383" s="241"/>
      <c r="IT383" s="241"/>
      <c r="IU383" s="241"/>
      <c r="IV383" s="241"/>
    </row>
    <row r="384" spans="1:256"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281</v>
      </c>
      <c r="V384" s="241"/>
      <c r="W384" s="241"/>
      <c r="X384" s="241"/>
      <c r="Y384" s="241"/>
      <c r="Z384" s="241"/>
      <c r="AA384" s="241"/>
      <c r="AB384" s="241"/>
      <c r="AC384" s="241" t="s">
        <v>350</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row>
    <row r="385" spans="1:256"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518</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row>
    <row r="386" spans="1:256"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519</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1"/>
      <c r="HW386" s="241"/>
      <c r="HX386" s="241"/>
      <c r="HY386" s="241"/>
      <c r="HZ386" s="241"/>
      <c r="IA386" s="241"/>
      <c r="IB386" s="241"/>
      <c r="IC386" s="241"/>
      <c r="ID386" s="241"/>
      <c r="IE386" s="241"/>
      <c r="IF386" s="241"/>
      <c r="IG386" s="241"/>
      <c r="IH386" s="241"/>
      <c r="II386" s="241"/>
      <c r="IJ386" s="241"/>
      <c r="IK386" s="241"/>
      <c r="IL386" s="241"/>
      <c r="IM386" s="241"/>
      <c r="IN386" s="241"/>
      <c r="IO386" s="241"/>
      <c r="IP386" s="241"/>
      <c r="IQ386" s="241"/>
      <c r="IR386" s="241"/>
      <c r="IS386" s="241"/>
      <c r="IT386" s="241"/>
      <c r="IU386" s="241"/>
      <c r="IV386" s="241"/>
    </row>
    <row r="387" spans="1:256"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520</v>
      </c>
      <c r="V387" s="241"/>
      <c r="W387" s="241"/>
      <c r="X387" s="241"/>
      <c r="Y387" s="241"/>
      <c r="Z387" s="241"/>
      <c r="AA387" s="241"/>
      <c r="AB387" s="241"/>
      <c r="AC387" s="241" t="s">
        <v>350</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1"/>
      <c r="HW387" s="241"/>
      <c r="HX387" s="241"/>
      <c r="HY387" s="241"/>
      <c r="HZ387" s="241"/>
      <c r="IA387" s="241"/>
      <c r="IB387" s="241"/>
      <c r="IC387" s="241"/>
      <c r="ID387" s="241"/>
      <c r="IE387" s="241"/>
      <c r="IF387" s="241"/>
      <c r="IG387" s="241"/>
      <c r="IH387" s="241"/>
      <c r="II387" s="241"/>
      <c r="IJ387" s="241"/>
      <c r="IK387" s="241"/>
      <c r="IL387" s="241"/>
      <c r="IM387" s="241"/>
      <c r="IN387" s="241"/>
      <c r="IO387" s="241"/>
      <c r="IP387" s="241"/>
      <c r="IQ387" s="241"/>
      <c r="IR387" s="241"/>
      <c r="IS387" s="241"/>
      <c r="IT387" s="241"/>
      <c r="IU387" s="241"/>
      <c r="IV387" s="241"/>
    </row>
    <row r="388" spans="1:256"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521</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c r="HG388" s="241"/>
      <c r="HH388" s="241"/>
      <c r="HI388" s="241"/>
      <c r="HJ388" s="241"/>
      <c r="HK388" s="241"/>
      <c r="HL388" s="241"/>
      <c r="HM388" s="241"/>
      <c r="HN388" s="241"/>
      <c r="HO388" s="241"/>
      <c r="HP388" s="241"/>
      <c r="HQ388" s="241"/>
      <c r="HR388" s="241"/>
      <c r="HS388" s="241"/>
      <c r="HT388" s="241"/>
      <c r="HU388" s="241"/>
      <c r="HV388" s="241"/>
      <c r="HW388" s="241"/>
      <c r="HX388" s="241"/>
      <c r="HY388" s="241"/>
      <c r="HZ388" s="241"/>
      <c r="IA388" s="241"/>
      <c r="IB388" s="241"/>
      <c r="IC388" s="241"/>
      <c r="ID388" s="241"/>
      <c r="IE388" s="241"/>
      <c r="IF388" s="241"/>
      <c r="IG388" s="241"/>
      <c r="IH388" s="241"/>
      <c r="II388" s="241"/>
      <c r="IJ388" s="241"/>
      <c r="IK388" s="241"/>
      <c r="IL388" s="241"/>
      <c r="IM388" s="241"/>
      <c r="IN388" s="241"/>
      <c r="IO388" s="241"/>
      <c r="IP388" s="241"/>
      <c r="IQ388" s="241"/>
      <c r="IR388" s="241"/>
      <c r="IS388" s="241"/>
      <c r="IT388" s="241"/>
      <c r="IU388" s="241"/>
      <c r="IV388" s="241"/>
    </row>
    <row r="389" spans="1:256"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522</v>
      </c>
      <c r="V389" s="241"/>
      <c r="W389" s="241"/>
      <c r="X389" s="241"/>
      <c r="Y389" s="241"/>
      <c r="Z389" s="241"/>
      <c r="AA389" s="241"/>
      <c r="AB389" s="241"/>
      <c r="AC389" s="241" t="s">
        <v>350</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1"/>
      <c r="HW389" s="241"/>
      <c r="HX389" s="241"/>
      <c r="HY389" s="241"/>
      <c r="HZ389" s="241"/>
      <c r="IA389" s="241"/>
      <c r="IB389" s="241"/>
      <c r="IC389" s="241"/>
      <c r="ID389" s="241"/>
      <c r="IE389" s="241"/>
      <c r="IF389" s="241"/>
      <c r="IG389" s="241"/>
      <c r="IH389" s="241"/>
      <c r="II389" s="241"/>
      <c r="IJ389" s="241"/>
      <c r="IK389" s="241"/>
      <c r="IL389" s="241"/>
      <c r="IM389" s="241"/>
      <c r="IN389" s="241"/>
      <c r="IO389" s="241"/>
      <c r="IP389" s="241"/>
      <c r="IQ389" s="241"/>
      <c r="IR389" s="241"/>
      <c r="IS389" s="241"/>
      <c r="IT389" s="241"/>
      <c r="IU389" s="241"/>
      <c r="IV389" s="241"/>
    </row>
    <row r="390" spans="1:256"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523</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1"/>
      <c r="HW390" s="241"/>
      <c r="HX390" s="241"/>
      <c r="HY390" s="241"/>
      <c r="HZ390" s="241"/>
      <c r="IA390" s="241"/>
      <c r="IB390" s="241"/>
      <c r="IC390" s="241"/>
      <c r="ID390" s="241"/>
      <c r="IE390" s="241"/>
      <c r="IF390" s="241"/>
      <c r="IG390" s="241"/>
      <c r="IH390" s="241"/>
      <c r="II390" s="241"/>
      <c r="IJ390" s="241"/>
      <c r="IK390" s="241"/>
      <c r="IL390" s="241"/>
      <c r="IM390" s="241"/>
      <c r="IN390" s="241"/>
      <c r="IO390" s="241"/>
      <c r="IP390" s="241"/>
      <c r="IQ390" s="241"/>
      <c r="IR390" s="241"/>
      <c r="IS390" s="241"/>
      <c r="IT390" s="241"/>
      <c r="IU390" s="241"/>
      <c r="IV390" s="241"/>
    </row>
    <row r="391" spans="1:256"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524</v>
      </c>
      <c r="V391" s="241"/>
      <c r="W391" s="241"/>
      <c r="X391" s="241"/>
      <c r="Y391" s="241"/>
      <c r="Z391" s="241"/>
      <c r="AA391" s="241"/>
      <c r="AB391" s="241"/>
      <c r="AC391" s="241" t="s">
        <v>309</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1"/>
      <c r="HW391" s="241"/>
      <c r="HX391" s="241"/>
      <c r="HY391" s="241"/>
      <c r="HZ391" s="241"/>
      <c r="IA391" s="241"/>
      <c r="IB391" s="241"/>
      <c r="IC391" s="241"/>
      <c r="ID391" s="241"/>
      <c r="IE391" s="241"/>
      <c r="IF391" s="241"/>
      <c r="IG391" s="241"/>
      <c r="IH391" s="241"/>
      <c r="II391" s="241"/>
      <c r="IJ391" s="241"/>
      <c r="IK391" s="241"/>
      <c r="IL391" s="241"/>
      <c r="IM391" s="241"/>
      <c r="IN391" s="241"/>
      <c r="IO391" s="241"/>
      <c r="IP391" s="241"/>
      <c r="IQ391" s="241"/>
      <c r="IR391" s="241"/>
      <c r="IS391" s="241"/>
      <c r="IT391" s="241"/>
      <c r="IU391" s="241"/>
      <c r="IV391" s="241"/>
    </row>
    <row r="392" spans="1:256"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525</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row>
    <row r="393" spans="1:256"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526</v>
      </c>
      <c r="V393" s="241"/>
      <c r="W393" s="241"/>
      <c r="X393" s="241"/>
      <c r="Y393" s="241"/>
      <c r="Z393" s="241"/>
      <c r="AA393" s="241"/>
      <c r="AB393" s="241"/>
      <c r="AC393" s="241" t="s">
        <v>322</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1"/>
      <c r="HW393" s="241"/>
      <c r="HX393" s="241"/>
      <c r="HY393" s="241"/>
      <c r="HZ393" s="241"/>
      <c r="IA393" s="241"/>
      <c r="IB393" s="241"/>
      <c r="IC393" s="241"/>
      <c r="ID393" s="241"/>
      <c r="IE393" s="241"/>
      <c r="IF393" s="241"/>
      <c r="IG393" s="241"/>
      <c r="IH393" s="241"/>
      <c r="II393" s="241"/>
      <c r="IJ393" s="241"/>
      <c r="IK393" s="241"/>
      <c r="IL393" s="241"/>
      <c r="IM393" s="241"/>
      <c r="IN393" s="241"/>
      <c r="IO393" s="241"/>
      <c r="IP393" s="241"/>
      <c r="IQ393" s="241"/>
      <c r="IR393" s="241"/>
      <c r="IS393" s="241"/>
      <c r="IT393" s="241"/>
      <c r="IU393" s="241"/>
      <c r="IV393" s="241"/>
    </row>
    <row r="394" spans="1:256"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527</v>
      </c>
      <c r="V394" s="241"/>
      <c r="W394" s="241"/>
      <c r="X394" s="241"/>
      <c r="Y394" s="241"/>
      <c r="Z394" s="241"/>
      <c r="AA394" s="241"/>
      <c r="AB394" s="241"/>
      <c r="AC394" s="241" t="s">
        <v>313</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c r="HG394" s="241"/>
      <c r="HH394" s="241"/>
      <c r="HI394" s="241"/>
      <c r="HJ394" s="241"/>
      <c r="HK394" s="241"/>
      <c r="HL394" s="241"/>
      <c r="HM394" s="241"/>
      <c r="HN394" s="241"/>
      <c r="HO394" s="241"/>
      <c r="HP394" s="241"/>
      <c r="HQ394" s="241"/>
      <c r="HR394" s="241"/>
      <c r="HS394" s="241"/>
      <c r="HT394" s="241"/>
      <c r="HU394" s="241"/>
      <c r="HV394" s="241"/>
      <c r="HW394" s="241"/>
      <c r="HX394" s="241"/>
      <c r="HY394" s="241"/>
      <c r="HZ394" s="241"/>
      <c r="IA394" s="241"/>
      <c r="IB394" s="241"/>
      <c r="IC394" s="241"/>
      <c r="ID394" s="241"/>
      <c r="IE394" s="241"/>
      <c r="IF394" s="241"/>
      <c r="IG394" s="241"/>
      <c r="IH394" s="241"/>
      <c r="II394" s="241"/>
      <c r="IJ394" s="241"/>
      <c r="IK394" s="241"/>
      <c r="IL394" s="241"/>
      <c r="IM394" s="241"/>
      <c r="IN394" s="241"/>
      <c r="IO394" s="241"/>
      <c r="IP394" s="241"/>
      <c r="IQ394" s="241"/>
      <c r="IR394" s="241"/>
      <c r="IS394" s="241"/>
      <c r="IT394" s="241"/>
      <c r="IU394" s="241"/>
      <c r="IV394" s="241"/>
    </row>
    <row r="395" spans="1:256"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528</v>
      </c>
      <c r="V395" s="241"/>
      <c r="W395" s="241"/>
      <c r="X395" s="241"/>
      <c r="Y395" s="241"/>
      <c r="Z395" s="241"/>
      <c r="AA395" s="241"/>
      <c r="AB395" s="241"/>
      <c r="AC395" s="241" t="s">
        <v>325</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c r="HG395" s="241"/>
      <c r="HH395" s="241"/>
      <c r="HI395" s="241"/>
      <c r="HJ395" s="241"/>
      <c r="HK395" s="241"/>
      <c r="HL395" s="241"/>
      <c r="HM395" s="241"/>
      <c r="HN395" s="241"/>
      <c r="HO395" s="241"/>
      <c r="HP395" s="241"/>
      <c r="HQ395" s="241"/>
      <c r="HR395" s="241"/>
      <c r="HS395" s="241"/>
      <c r="HT395" s="241"/>
      <c r="HU395" s="241"/>
      <c r="HV395" s="241"/>
      <c r="HW395" s="241"/>
      <c r="HX395" s="241"/>
      <c r="HY395" s="241"/>
      <c r="HZ395" s="241"/>
      <c r="IA395" s="241"/>
      <c r="IB395" s="241"/>
      <c r="IC395" s="241"/>
      <c r="ID395" s="241"/>
      <c r="IE395" s="241"/>
      <c r="IF395" s="241"/>
      <c r="IG395" s="241"/>
      <c r="IH395" s="241"/>
      <c r="II395" s="241"/>
      <c r="IJ395" s="241"/>
      <c r="IK395" s="241"/>
      <c r="IL395" s="241"/>
      <c r="IM395" s="241"/>
      <c r="IN395" s="241"/>
      <c r="IO395" s="241"/>
      <c r="IP395" s="241"/>
      <c r="IQ395" s="241"/>
      <c r="IR395" s="241"/>
      <c r="IS395" s="241"/>
      <c r="IT395" s="241"/>
      <c r="IU395" s="241"/>
      <c r="IV395" s="241"/>
    </row>
    <row r="396" spans="1:256"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529</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c r="HG396" s="241"/>
      <c r="HH396" s="241"/>
      <c r="HI396" s="241"/>
      <c r="HJ396" s="241"/>
      <c r="HK396" s="241"/>
      <c r="HL396" s="241"/>
      <c r="HM396" s="241"/>
      <c r="HN396" s="241"/>
      <c r="HO396" s="241"/>
      <c r="HP396" s="241"/>
      <c r="HQ396" s="241"/>
      <c r="HR396" s="241"/>
      <c r="HS396" s="241"/>
      <c r="HT396" s="241"/>
      <c r="HU396" s="241"/>
      <c r="HV396" s="241"/>
      <c r="HW396" s="241"/>
      <c r="HX396" s="241"/>
      <c r="HY396" s="241"/>
      <c r="HZ396" s="241"/>
      <c r="IA396" s="241"/>
      <c r="IB396" s="241"/>
      <c r="IC396" s="241"/>
      <c r="ID396" s="241"/>
      <c r="IE396" s="241"/>
      <c r="IF396" s="241"/>
      <c r="IG396" s="241"/>
      <c r="IH396" s="241"/>
      <c r="II396" s="241"/>
      <c r="IJ396" s="241"/>
      <c r="IK396" s="241"/>
      <c r="IL396" s="241"/>
      <c r="IM396" s="241"/>
      <c r="IN396" s="241"/>
      <c r="IO396" s="241"/>
      <c r="IP396" s="241"/>
      <c r="IQ396" s="241"/>
      <c r="IR396" s="241"/>
      <c r="IS396" s="241"/>
      <c r="IT396" s="241"/>
      <c r="IU396" s="241"/>
      <c r="IV396" s="241"/>
    </row>
    <row r="397" spans="1:256"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530</v>
      </c>
      <c r="V397" s="241"/>
      <c r="W397" s="241"/>
      <c r="X397" s="241"/>
      <c r="Y397" s="241"/>
      <c r="Z397" s="241"/>
      <c r="AA397" s="241"/>
      <c r="AB397" s="241"/>
      <c r="AC397" s="241" t="s">
        <v>325</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c r="HG397" s="241"/>
      <c r="HH397" s="241"/>
      <c r="HI397" s="241"/>
      <c r="HJ397" s="241"/>
      <c r="HK397" s="241"/>
      <c r="HL397" s="241"/>
      <c r="HM397" s="241"/>
      <c r="HN397" s="241"/>
      <c r="HO397" s="241"/>
      <c r="HP397" s="241"/>
      <c r="HQ397" s="241"/>
      <c r="HR397" s="241"/>
      <c r="HS397" s="241"/>
      <c r="HT397" s="241"/>
      <c r="HU397" s="241"/>
      <c r="HV397" s="241"/>
      <c r="HW397" s="241"/>
      <c r="HX397" s="241"/>
      <c r="HY397" s="241"/>
      <c r="HZ397" s="241"/>
      <c r="IA397" s="241"/>
      <c r="IB397" s="241"/>
      <c r="IC397" s="241"/>
      <c r="ID397" s="241"/>
      <c r="IE397" s="241"/>
      <c r="IF397" s="241"/>
      <c r="IG397" s="241"/>
      <c r="IH397" s="241"/>
      <c r="II397" s="241"/>
      <c r="IJ397" s="241"/>
      <c r="IK397" s="241"/>
      <c r="IL397" s="241"/>
      <c r="IM397" s="241"/>
      <c r="IN397" s="241"/>
      <c r="IO397" s="241"/>
      <c r="IP397" s="241"/>
      <c r="IQ397" s="241"/>
      <c r="IR397" s="241"/>
      <c r="IS397" s="241"/>
      <c r="IT397" s="241"/>
      <c r="IU397" s="241"/>
      <c r="IV397" s="241"/>
    </row>
    <row r="398" spans="1:256"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531</v>
      </c>
      <c r="V398" s="241"/>
      <c r="W398" s="241"/>
      <c r="X398" s="241"/>
      <c r="Y398" s="241"/>
      <c r="Z398" s="241"/>
      <c r="AA398" s="241"/>
      <c r="AB398" s="241"/>
      <c r="AC398" s="241" t="s">
        <v>311</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c r="HG398" s="241"/>
      <c r="HH398" s="241"/>
      <c r="HI398" s="241"/>
      <c r="HJ398" s="241"/>
      <c r="HK398" s="241"/>
      <c r="HL398" s="241"/>
      <c r="HM398" s="241"/>
      <c r="HN398" s="241"/>
      <c r="HO398" s="241"/>
      <c r="HP398" s="241"/>
      <c r="HQ398" s="241"/>
      <c r="HR398" s="241"/>
      <c r="HS398" s="241"/>
      <c r="HT398" s="241"/>
      <c r="HU398" s="241"/>
      <c r="HV398" s="241"/>
      <c r="HW398" s="241"/>
      <c r="HX398" s="241"/>
      <c r="HY398" s="241"/>
      <c r="HZ398" s="241"/>
      <c r="IA398" s="241"/>
      <c r="IB398" s="241"/>
      <c r="IC398" s="241"/>
      <c r="ID398" s="241"/>
      <c r="IE398" s="241"/>
      <c r="IF398" s="241"/>
      <c r="IG398" s="241"/>
      <c r="IH398" s="241"/>
      <c r="II398" s="241"/>
      <c r="IJ398" s="241"/>
      <c r="IK398" s="241"/>
      <c r="IL398" s="241"/>
      <c r="IM398" s="241"/>
      <c r="IN398" s="241"/>
      <c r="IO398" s="241"/>
      <c r="IP398" s="241"/>
      <c r="IQ398" s="241"/>
      <c r="IR398" s="241"/>
      <c r="IS398" s="241"/>
      <c r="IT398" s="241"/>
      <c r="IU398" s="241"/>
      <c r="IV398" s="241"/>
    </row>
    <row r="399" spans="1:256"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532</v>
      </c>
      <c r="V399" s="241"/>
      <c r="W399" s="241"/>
      <c r="X399" s="241"/>
      <c r="Y399" s="241"/>
      <c r="Z399" s="241"/>
      <c r="AA399" s="241"/>
      <c r="AB399" s="241"/>
      <c r="AC399" s="241" t="s">
        <v>316</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c r="HG399" s="241"/>
      <c r="HH399" s="241"/>
      <c r="HI399" s="241"/>
      <c r="HJ399" s="241"/>
      <c r="HK399" s="241"/>
      <c r="HL399" s="241"/>
      <c r="HM399" s="241"/>
      <c r="HN399" s="241"/>
      <c r="HO399" s="241"/>
      <c r="HP399" s="241"/>
      <c r="HQ399" s="241"/>
      <c r="HR399" s="241"/>
      <c r="HS399" s="241"/>
      <c r="HT399" s="241"/>
      <c r="HU399" s="241"/>
      <c r="HV399" s="241"/>
      <c r="HW399" s="241"/>
      <c r="HX399" s="241"/>
      <c r="HY399" s="241"/>
      <c r="HZ399" s="241"/>
      <c r="IA399" s="241"/>
      <c r="IB399" s="241"/>
      <c r="IC399" s="241"/>
      <c r="ID399" s="241"/>
      <c r="IE399" s="241"/>
      <c r="IF399" s="241"/>
      <c r="IG399" s="241"/>
      <c r="IH399" s="241"/>
      <c r="II399" s="241"/>
      <c r="IJ399" s="241"/>
      <c r="IK399" s="241"/>
      <c r="IL399" s="241"/>
      <c r="IM399" s="241"/>
      <c r="IN399" s="241"/>
      <c r="IO399" s="241"/>
      <c r="IP399" s="241"/>
      <c r="IQ399" s="241"/>
      <c r="IR399" s="241"/>
      <c r="IS399" s="241"/>
      <c r="IT399" s="241"/>
      <c r="IU399" s="241"/>
      <c r="IV399" s="241"/>
    </row>
    <row r="400" spans="1:256"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533</v>
      </c>
      <c r="V400" s="241"/>
      <c r="W400" s="241"/>
      <c r="X400" s="241"/>
      <c r="Y400" s="241"/>
      <c r="Z400" s="241"/>
      <c r="AA400" s="241"/>
      <c r="AB400" s="241"/>
      <c r="AC400" s="241" t="s">
        <v>322</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c r="HG400" s="241"/>
      <c r="HH400" s="241"/>
      <c r="HI400" s="241"/>
      <c r="HJ400" s="241"/>
      <c r="HK400" s="241"/>
      <c r="HL400" s="241"/>
      <c r="HM400" s="241"/>
      <c r="HN400" s="241"/>
      <c r="HO400" s="241"/>
      <c r="HP400" s="241"/>
      <c r="HQ400" s="241"/>
      <c r="HR400" s="241"/>
      <c r="HS400" s="241"/>
      <c r="HT400" s="241"/>
      <c r="HU400" s="241"/>
      <c r="HV400" s="241"/>
      <c r="HW400" s="241"/>
      <c r="HX400" s="241"/>
      <c r="HY400" s="241"/>
      <c r="HZ400" s="241"/>
      <c r="IA400" s="241"/>
      <c r="IB400" s="241"/>
      <c r="IC400" s="241"/>
      <c r="ID400" s="241"/>
      <c r="IE400" s="241"/>
      <c r="IF400" s="241"/>
      <c r="IG400" s="241"/>
      <c r="IH400" s="241"/>
      <c r="II400" s="241"/>
      <c r="IJ400" s="241"/>
      <c r="IK400" s="241"/>
      <c r="IL400" s="241"/>
      <c r="IM400" s="241"/>
      <c r="IN400" s="241"/>
      <c r="IO400" s="241"/>
      <c r="IP400" s="241"/>
      <c r="IQ400" s="241"/>
      <c r="IR400" s="241"/>
      <c r="IS400" s="241"/>
      <c r="IT400" s="241"/>
      <c r="IU400" s="241"/>
      <c r="IV400" s="241"/>
    </row>
    <row r="401" spans="1:256"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534</v>
      </c>
      <c r="V401" s="241"/>
      <c r="W401" s="241"/>
      <c r="X401" s="241"/>
      <c r="Y401" s="241"/>
      <c r="Z401" s="241"/>
      <c r="AA401" s="241"/>
      <c r="AB401" s="241"/>
      <c r="AC401" s="241" t="s">
        <v>316</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c r="HG401" s="241"/>
      <c r="HH401" s="241"/>
      <c r="HI401" s="241"/>
      <c r="HJ401" s="241"/>
      <c r="HK401" s="241"/>
      <c r="HL401" s="241"/>
      <c r="HM401" s="241"/>
      <c r="HN401" s="241"/>
      <c r="HO401" s="241"/>
      <c r="HP401" s="241"/>
      <c r="HQ401" s="241"/>
      <c r="HR401" s="241"/>
      <c r="HS401" s="241"/>
      <c r="HT401" s="241"/>
      <c r="HU401" s="241"/>
      <c r="HV401" s="241"/>
      <c r="HW401" s="241"/>
      <c r="HX401" s="241"/>
      <c r="HY401" s="241"/>
      <c r="HZ401" s="241"/>
      <c r="IA401" s="241"/>
      <c r="IB401" s="241"/>
      <c r="IC401" s="241"/>
      <c r="ID401" s="241"/>
      <c r="IE401" s="241"/>
      <c r="IF401" s="241"/>
      <c r="IG401" s="241"/>
      <c r="IH401" s="241"/>
      <c r="II401" s="241"/>
      <c r="IJ401" s="241"/>
      <c r="IK401" s="241"/>
      <c r="IL401" s="241"/>
      <c r="IM401" s="241"/>
      <c r="IN401" s="241"/>
      <c r="IO401" s="241"/>
      <c r="IP401" s="241"/>
      <c r="IQ401" s="241"/>
      <c r="IR401" s="241"/>
      <c r="IS401" s="241"/>
      <c r="IT401" s="241"/>
      <c r="IU401" s="241"/>
      <c r="IV401" s="241"/>
    </row>
    <row r="402" spans="1:256"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535</v>
      </c>
      <c r="V402" s="241"/>
      <c r="W402" s="241"/>
      <c r="X402" s="241"/>
      <c r="Y402" s="241"/>
      <c r="Z402" s="241"/>
      <c r="AA402" s="241"/>
      <c r="AB402" s="241"/>
      <c r="AC402" s="241" t="s">
        <v>325</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c r="HG402" s="241"/>
      <c r="HH402" s="241"/>
      <c r="HI402" s="241"/>
      <c r="HJ402" s="241"/>
      <c r="HK402" s="241"/>
      <c r="HL402" s="241"/>
      <c r="HM402" s="241"/>
      <c r="HN402" s="241"/>
      <c r="HO402" s="241"/>
      <c r="HP402" s="241"/>
      <c r="HQ402" s="241"/>
      <c r="HR402" s="241"/>
      <c r="HS402" s="241"/>
      <c r="HT402" s="241"/>
      <c r="HU402" s="241"/>
      <c r="HV402" s="241"/>
      <c r="HW402" s="241"/>
      <c r="HX402" s="241"/>
      <c r="HY402" s="241"/>
      <c r="HZ402" s="241"/>
      <c r="IA402" s="241"/>
      <c r="IB402" s="241"/>
      <c r="IC402" s="241"/>
      <c r="ID402" s="241"/>
      <c r="IE402" s="241"/>
      <c r="IF402" s="241"/>
      <c r="IG402" s="241"/>
      <c r="IH402" s="241"/>
      <c r="II402" s="241"/>
      <c r="IJ402" s="241"/>
      <c r="IK402" s="241"/>
      <c r="IL402" s="241"/>
      <c r="IM402" s="241"/>
      <c r="IN402" s="241"/>
      <c r="IO402" s="241"/>
      <c r="IP402" s="241"/>
      <c r="IQ402" s="241"/>
      <c r="IR402" s="241"/>
      <c r="IS402" s="241"/>
      <c r="IT402" s="241"/>
      <c r="IU402" s="241"/>
      <c r="IV402" s="241"/>
    </row>
    <row r="403" spans="1:256"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536</v>
      </c>
      <c r="V403" s="241"/>
      <c r="W403" s="241"/>
      <c r="X403" s="241"/>
      <c r="Y403" s="241"/>
      <c r="Z403" s="241"/>
      <c r="AA403" s="241"/>
      <c r="AB403" s="241"/>
      <c r="AC403" s="241" t="s">
        <v>386</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c r="HG403" s="241"/>
      <c r="HH403" s="241"/>
      <c r="HI403" s="241"/>
      <c r="HJ403" s="241"/>
      <c r="HK403" s="241"/>
      <c r="HL403" s="241"/>
      <c r="HM403" s="241"/>
      <c r="HN403" s="241"/>
      <c r="HO403" s="241"/>
      <c r="HP403" s="241"/>
      <c r="HQ403" s="241"/>
      <c r="HR403" s="241"/>
      <c r="HS403" s="241"/>
      <c r="HT403" s="241"/>
      <c r="HU403" s="241"/>
      <c r="HV403" s="241"/>
      <c r="HW403" s="241"/>
      <c r="HX403" s="241"/>
      <c r="HY403" s="241"/>
      <c r="HZ403" s="241"/>
      <c r="IA403" s="241"/>
      <c r="IB403" s="241"/>
      <c r="IC403" s="241"/>
      <c r="ID403" s="241"/>
      <c r="IE403" s="241"/>
      <c r="IF403" s="241"/>
      <c r="IG403" s="241"/>
      <c r="IH403" s="241"/>
      <c r="II403" s="241"/>
      <c r="IJ403" s="241"/>
      <c r="IK403" s="241"/>
      <c r="IL403" s="241"/>
      <c r="IM403" s="241"/>
      <c r="IN403" s="241"/>
      <c r="IO403" s="241"/>
      <c r="IP403" s="241"/>
      <c r="IQ403" s="241"/>
      <c r="IR403" s="241"/>
      <c r="IS403" s="241"/>
      <c r="IT403" s="241"/>
      <c r="IU403" s="241"/>
      <c r="IV403" s="241"/>
    </row>
    <row r="404" spans="1:256"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537</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c r="HG404" s="241"/>
      <c r="HH404" s="241"/>
      <c r="HI404" s="241"/>
      <c r="HJ404" s="241"/>
      <c r="HK404" s="241"/>
      <c r="HL404" s="241"/>
      <c r="HM404" s="241"/>
      <c r="HN404" s="241"/>
      <c r="HO404" s="241"/>
      <c r="HP404" s="241"/>
      <c r="HQ404" s="241"/>
      <c r="HR404" s="241"/>
      <c r="HS404" s="241"/>
      <c r="HT404" s="241"/>
      <c r="HU404" s="241"/>
      <c r="HV404" s="241"/>
      <c r="HW404" s="241"/>
      <c r="HX404" s="241"/>
      <c r="HY404" s="241"/>
      <c r="HZ404" s="241"/>
      <c r="IA404" s="241"/>
      <c r="IB404" s="241"/>
      <c r="IC404" s="241"/>
      <c r="ID404" s="241"/>
      <c r="IE404" s="241"/>
      <c r="IF404" s="241"/>
      <c r="IG404" s="241"/>
      <c r="IH404" s="241"/>
      <c r="II404" s="241"/>
      <c r="IJ404" s="241"/>
      <c r="IK404" s="241"/>
      <c r="IL404" s="241"/>
      <c r="IM404" s="241"/>
      <c r="IN404" s="241"/>
      <c r="IO404" s="241"/>
      <c r="IP404" s="241"/>
      <c r="IQ404" s="241"/>
      <c r="IR404" s="241"/>
      <c r="IS404" s="241"/>
      <c r="IT404" s="241"/>
      <c r="IU404" s="241"/>
      <c r="IV404" s="241"/>
    </row>
    <row r="405" spans="1:256"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538</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row>
    <row r="406" spans="1:256"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539</v>
      </c>
      <c r="V406" s="241"/>
      <c r="W406" s="241"/>
      <c r="X406" s="241"/>
      <c r="Y406" s="241"/>
      <c r="Z406" s="241"/>
      <c r="AA406" s="241"/>
      <c r="AB406" s="241"/>
      <c r="AC406" s="241" t="s">
        <v>350</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c r="HG406" s="241"/>
      <c r="HH406" s="241"/>
      <c r="HI406" s="241"/>
      <c r="HJ406" s="241"/>
      <c r="HK406" s="241"/>
      <c r="HL406" s="241"/>
      <c r="HM406" s="241"/>
      <c r="HN406" s="241"/>
      <c r="HO406" s="241"/>
      <c r="HP406" s="241"/>
      <c r="HQ406" s="241"/>
      <c r="HR406" s="241"/>
      <c r="HS406" s="241"/>
      <c r="HT406" s="241"/>
      <c r="HU406" s="241"/>
      <c r="HV406" s="241"/>
      <c r="HW406" s="241"/>
      <c r="HX406" s="241"/>
      <c r="HY406" s="241"/>
      <c r="HZ406" s="241"/>
      <c r="IA406" s="241"/>
      <c r="IB406" s="241"/>
      <c r="IC406" s="241"/>
      <c r="ID406" s="241"/>
      <c r="IE406" s="241"/>
      <c r="IF406" s="241"/>
      <c r="IG406" s="241"/>
      <c r="IH406" s="241"/>
      <c r="II406" s="241"/>
      <c r="IJ406" s="241"/>
      <c r="IK406" s="241"/>
      <c r="IL406" s="241"/>
      <c r="IM406" s="241"/>
      <c r="IN406" s="241"/>
      <c r="IO406" s="241"/>
      <c r="IP406" s="241"/>
      <c r="IQ406" s="241"/>
      <c r="IR406" s="241"/>
      <c r="IS406" s="241"/>
      <c r="IT406" s="241"/>
      <c r="IU406" s="241"/>
      <c r="IV406" s="241"/>
    </row>
    <row r="407" spans="1:256"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540</v>
      </c>
      <c r="V407" s="241"/>
      <c r="W407" s="241"/>
      <c r="X407" s="241"/>
      <c r="Y407" s="241"/>
      <c r="Z407" s="241"/>
      <c r="AA407" s="241"/>
      <c r="AB407" s="241"/>
      <c r="AC407" s="241" t="s">
        <v>309</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c r="HG407" s="241"/>
      <c r="HH407" s="241"/>
      <c r="HI407" s="241"/>
      <c r="HJ407" s="241"/>
      <c r="HK407" s="241"/>
      <c r="HL407" s="241"/>
      <c r="HM407" s="241"/>
      <c r="HN407" s="241"/>
      <c r="HO407" s="241"/>
      <c r="HP407" s="241"/>
      <c r="HQ407" s="241"/>
      <c r="HR407" s="241"/>
      <c r="HS407" s="241"/>
      <c r="HT407" s="241"/>
      <c r="HU407" s="241"/>
      <c r="HV407" s="241"/>
      <c r="HW407" s="241"/>
      <c r="HX407" s="241"/>
      <c r="HY407" s="241"/>
      <c r="HZ407" s="241"/>
      <c r="IA407" s="241"/>
      <c r="IB407" s="241"/>
      <c r="IC407" s="241"/>
      <c r="ID407" s="241"/>
      <c r="IE407" s="241"/>
      <c r="IF407" s="241"/>
      <c r="IG407" s="241"/>
      <c r="IH407" s="241"/>
      <c r="II407" s="241"/>
      <c r="IJ407" s="241"/>
      <c r="IK407" s="241"/>
      <c r="IL407" s="241"/>
      <c r="IM407" s="241"/>
      <c r="IN407" s="241"/>
      <c r="IO407" s="241"/>
      <c r="IP407" s="241"/>
      <c r="IQ407" s="241"/>
      <c r="IR407" s="241"/>
      <c r="IS407" s="241"/>
      <c r="IT407" s="241"/>
      <c r="IU407" s="241"/>
      <c r="IV407" s="241"/>
    </row>
    <row r="408" spans="1:256"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541</v>
      </c>
      <c r="V408" s="241"/>
      <c r="W408" s="241"/>
      <c r="X408" s="241"/>
      <c r="Y408" s="241"/>
      <c r="Z408" s="241"/>
      <c r="AA408" s="241"/>
      <c r="AB408" s="241"/>
      <c r="AC408" s="241" t="s">
        <v>325</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c r="HG408" s="241"/>
      <c r="HH408" s="241"/>
      <c r="HI408" s="241"/>
      <c r="HJ408" s="241"/>
      <c r="HK408" s="241"/>
      <c r="HL408" s="241"/>
      <c r="HM408" s="241"/>
      <c r="HN408" s="241"/>
      <c r="HO408" s="241"/>
      <c r="HP408" s="241"/>
      <c r="HQ408" s="241"/>
      <c r="HR408" s="241"/>
      <c r="HS408" s="241"/>
      <c r="HT408" s="241"/>
      <c r="HU408" s="241"/>
      <c r="HV408" s="241"/>
      <c r="HW408" s="241"/>
      <c r="HX408" s="241"/>
      <c r="HY408" s="241"/>
      <c r="HZ408" s="241"/>
      <c r="IA408" s="241"/>
      <c r="IB408" s="241"/>
      <c r="IC408" s="241"/>
      <c r="ID408" s="241"/>
      <c r="IE408" s="241"/>
      <c r="IF408" s="241"/>
      <c r="IG408" s="241"/>
      <c r="IH408" s="241"/>
      <c r="II408" s="241"/>
      <c r="IJ408" s="241"/>
      <c r="IK408" s="241"/>
      <c r="IL408" s="241"/>
      <c r="IM408" s="241"/>
      <c r="IN408" s="241"/>
      <c r="IO408" s="241"/>
      <c r="IP408" s="241"/>
      <c r="IQ408" s="241"/>
      <c r="IR408" s="241"/>
      <c r="IS408" s="241"/>
      <c r="IT408" s="241"/>
      <c r="IU408" s="241"/>
      <c r="IV408" s="241"/>
    </row>
    <row r="409" spans="1:256"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542</v>
      </c>
      <c r="V409" s="241"/>
      <c r="W409" s="241"/>
      <c r="X409" s="241"/>
      <c r="Y409" s="241"/>
      <c r="Z409" s="241"/>
      <c r="AA409" s="241"/>
      <c r="AB409" s="241"/>
      <c r="AC409" s="241" t="s">
        <v>316</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c r="HG409" s="241"/>
      <c r="HH409" s="241"/>
      <c r="HI409" s="241"/>
      <c r="HJ409" s="241"/>
      <c r="HK409" s="241"/>
      <c r="HL409" s="241"/>
      <c r="HM409" s="241"/>
      <c r="HN409" s="241"/>
      <c r="HO409" s="241"/>
      <c r="HP409" s="241"/>
      <c r="HQ409" s="241"/>
      <c r="HR409" s="241"/>
      <c r="HS409" s="241"/>
      <c r="HT409" s="241"/>
      <c r="HU409" s="241"/>
      <c r="HV409" s="241"/>
      <c r="HW409" s="241"/>
      <c r="HX409" s="241"/>
      <c r="HY409" s="241"/>
      <c r="HZ409" s="241"/>
      <c r="IA409" s="241"/>
      <c r="IB409" s="241"/>
      <c r="IC409" s="241"/>
      <c r="ID409" s="241"/>
      <c r="IE409" s="241"/>
      <c r="IF409" s="241"/>
      <c r="IG409" s="241"/>
      <c r="IH409" s="241"/>
      <c r="II409" s="241"/>
      <c r="IJ409" s="241"/>
      <c r="IK409" s="241"/>
      <c r="IL409" s="241"/>
      <c r="IM409" s="241"/>
      <c r="IN409" s="241"/>
      <c r="IO409" s="241"/>
      <c r="IP409" s="241"/>
      <c r="IQ409" s="241"/>
      <c r="IR409" s="241"/>
      <c r="IS409" s="241"/>
      <c r="IT409" s="241"/>
      <c r="IU409" s="241"/>
      <c r="IV409" s="241"/>
    </row>
    <row r="410" spans="1:256"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543</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c r="HG410" s="241"/>
      <c r="HH410" s="241"/>
      <c r="HI410" s="241"/>
      <c r="HJ410" s="241"/>
      <c r="HK410" s="241"/>
      <c r="HL410" s="241"/>
      <c r="HM410" s="241"/>
      <c r="HN410" s="241"/>
      <c r="HO410" s="241"/>
      <c r="HP410" s="241"/>
      <c r="HQ410" s="241"/>
      <c r="HR410" s="241"/>
      <c r="HS410" s="241"/>
      <c r="HT410" s="241"/>
      <c r="HU410" s="241"/>
      <c r="HV410" s="241"/>
      <c r="HW410" s="241"/>
      <c r="HX410" s="241"/>
      <c r="HY410" s="241"/>
      <c r="HZ410" s="241"/>
      <c r="IA410" s="241"/>
      <c r="IB410" s="241"/>
      <c r="IC410" s="241"/>
      <c r="ID410" s="241"/>
      <c r="IE410" s="241"/>
      <c r="IF410" s="241"/>
      <c r="IG410" s="241"/>
      <c r="IH410" s="241"/>
      <c r="II410" s="241"/>
      <c r="IJ410" s="241"/>
      <c r="IK410" s="241"/>
      <c r="IL410" s="241"/>
      <c r="IM410" s="241"/>
      <c r="IN410" s="241"/>
      <c r="IO410" s="241"/>
      <c r="IP410" s="241"/>
      <c r="IQ410" s="241"/>
      <c r="IR410" s="241"/>
      <c r="IS410" s="241"/>
      <c r="IT410" s="241"/>
      <c r="IU410" s="241"/>
      <c r="IV410" s="241"/>
    </row>
    <row r="411" spans="1:256"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544</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c r="HG411" s="241"/>
      <c r="HH411" s="241"/>
      <c r="HI411" s="241"/>
      <c r="HJ411" s="241"/>
      <c r="HK411" s="241"/>
      <c r="HL411" s="241"/>
      <c r="HM411" s="241"/>
      <c r="HN411" s="241"/>
      <c r="HO411" s="241"/>
      <c r="HP411" s="241"/>
      <c r="HQ411" s="241"/>
      <c r="HR411" s="241"/>
      <c r="HS411" s="241"/>
      <c r="HT411" s="241"/>
      <c r="HU411" s="241"/>
      <c r="HV411" s="241"/>
      <c r="HW411" s="241"/>
      <c r="HX411" s="241"/>
      <c r="HY411" s="241"/>
      <c r="HZ411" s="241"/>
      <c r="IA411" s="241"/>
      <c r="IB411" s="241"/>
      <c r="IC411" s="241"/>
      <c r="ID411" s="241"/>
      <c r="IE411" s="241"/>
      <c r="IF411" s="241"/>
      <c r="IG411" s="241"/>
      <c r="IH411" s="241"/>
      <c r="II411" s="241"/>
      <c r="IJ411" s="241"/>
      <c r="IK411" s="241"/>
      <c r="IL411" s="241"/>
      <c r="IM411" s="241"/>
      <c r="IN411" s="241"/>
      <c r="IO411" s="241"/>
      <c r="IP411" s="241"/>
      <c r="IQ411" s="241"/>
      <c r="IR411" s="241"/>
      <c r="IS411" s="241"/>
      <c r="IT411" s="241"/>
      <c r="IU411" s="241"/>
      <c r="IV411" s="241"/>
    </row>
    <row r="412" spans="1:256"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545</v>
      </c>
      <c r="V412" s="241"/>
      <c r="W412" s="241"/>
      <c r="X412" s="241"/>
      <c r="Y412" s="241"/>
      <c r="Z412" s="241"/>
      <c r="AA412" s="241"/>
      <c r="AB412" s="241"/>
      <c r="AC412" s="241" t="s">
        <v>322</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row>
    <row r="413" spans="1:256"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546</v>
      </c>
      <c r="V413" s="241"/>
      <c r="W413" s="241"/>
      <c r="X413" s="241"/>
      <c r="Y413" s="241"/>
      <c r="Z413" s="241"/>
      <c r="AA413" s="241"/>
      <c r="AB413" s="241"/>
      <c r="AC413" s="241" t="s">
        <v>325</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c r="HG413" s="241"/>
      <c r="HH413" s="241"/>
      <c r="HI413" s="241"/>
      <c r="HJ413" s="241"/>
      <c r="HK413" s="241"/>
      <c r="HL413" s="241"/>
      <c r="HM413" s="241"/>
      <c r="HN413" s="241"/>
      <c r="HO413" s="241"/>
      <c r="HP413" s="241"/>
      <c r="HQ413" s="241"/>
      <c r="HR413" s="241"/>
      <c r="HS413" s="241"/>
      <c r="HT413" s="241"/>
      <c r="HU413" s="241"/>
      <c r="HV413" s="241"/>
      <c r="HW413" s="241"/>
      <c r="HX413" s="241"/>
      <c r="HY413" s="241"/>
      <c r="HZ413" s="241"/>
      <c r="IA413" s="241"/>
      <c r="IB413" s="241"/>
      <c r="IC413" s="241"/>
      <c r="ID413" s="241"/>
      <c r="IE413" s="241"/>
      <c r="IF413" s="241"/>
      <c r="IG413" s="241"/>
      <c r="IH413" s="241"/>
      <c r="II413" s="241"/>
      <c r="IJ413" s="241"/>
      <c r="IK413" s="241"/>
      <c r="IL413" s="241"/>
      <c r="IM413" s="241"/>
      <c r="IN413" s="241"/>
      <c r="IO413" s="241"/>
      <c r="IP413" s="241"/>
      <c r="IQ413" s="241"/>
      <c r="IR413" s="241"/>
      <c r="IS413" s="241"/>
      <c r="IT413" s="241"/>
      <c r="IU413" s="241"/>
      <c r="IV413" s="241"/>
    </row>
    <row r="414" spans="1:256"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547</v>
      </c>
      <c r="V414" s="241"/>
      <c r="W414" s="241"/>
      <c r="X414" s="241"/>
      <c r="Y414" s="241"/>
      <c r="Z414" s="241"/>
      <c r="AA414" s="241"/>
      <c r="AB414" s="241"/>
      <c r="AC414" s="241" t="s">
        <v>325</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c r="HG414" s="241"/>
      <c r="HH414" s="241"/>
      <c r="HI414" s="241"/>
      <c r="HJ414" s="241"/>
      <c r="HK414" s="241"/>
      <c r="HL414" s="241"/>
      <c r="HM414" s="241"/>
      <c r="HN414" s="241"/>
      <c r="HO414" s="241"/>
      <c r="HP414" s="241"/>
      <c r="HQ414" s="241"/>
      <c r="HR414" s="241"/>
      <c r="HS414" s="241"/>
      <c r="HT414" s="241"/>
      <c r="HU414" s="241"/>
      <c r="HV414" s="241"/>
      <c r="HW414" s="241"/>
      <c r="HX414" s="241"/>
      <c r="HY414" s="241"/>
      <c r="HZ414" s="241"/>
      <c r="IA414" s="241"/>
      <c r="IB414" s="241"/>
      <c r="IC414" s="241"/>
      <c r="ID414" s="241"/>
      <c r="IE414" s="241"/>
      <c r="IF414" s="241"/>
      <c r="IG414" s="241"/>
      <c r="IH414" s="241"/>
      <c r="II414" s="241"/>
      <c r="IJ414" s="241"/>
      <c r="IK414" s="241"/>
      <c r="IL414" s="241"/>
      <c r="IM414" s="241"/>
      <c r="IN414" s="241"/>
      <c r="IO414" s="241"/>
      <c r="IP414" s="241"/>
      <c r="IQ414" s="241"/>
      <c r="IR414" s="241"/>
      <c r="IS414" s="241"/>
      <c r="IT414" s="241"/>
      <c r="IU414" s="241"/>
      <c r="IV414" s="241"/>
    </row>
    <row r="415" spans="1:256"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548</v>
      </c>
      <c r="V415" s="241"/>
      <c r="W415" s="241"/>
      <c r="X415" s="241"/>
      <c r="Y415" s="241"/>
      <c r="Z415" s="241"/>
      <c r="AA415" s="241"/>
      <c r="AB415" s="241"/>
      <c r="AC415" s="241" t="s">
        <v>309</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c r="HG415" s="241"/>
      <c r="HH415" s="241"/>
      <c r="HI415" s="241"/>
      <c r="HJ415" s="241"/>
      <c r="HK415" s="241"/>
      <c r="HL415" s="241"/>
      <c r="HM415" s="241"/>
      <c r="HN415" s="241"/>
      <c r="HO415" s="241"/>
      <c r="HP415" s="241"/>
      <c r="HQ415" s="241"/>
      <c r="HR415" s="241"/>
      <c r="HS415" s="241"/>
      <c r="HT415" s="241"/>
      <c r="HU415" s="241"/>
      <c r="HV415" s="241"/>
      <c r="HW415" s="241"/>
      <c r="HX415" s="241"/>
      <c r="HY415" s="241"/>
      <c r="HZ415" s="241"/>
      <c r="IA415" s="241"/>
      <c r="IB415" s="241"/>
      <c r="IC415" s="241"/>
      <c r="ID415" s="241"/>
      <c r="IE415" s="241"/>
      <c r="IF415" s="241"/>
      <c r="IG415" s="241"/>
      <c r="IH415" s="241"/>
      <c r="II415" s="241"/>
      <c r="IJ415" s="241"/>
      <c r="IK415" s="241"/>
      <c r="IL415" s="241"/>
      <c r="IM415" s="241"/>
      <c r="IN415" s="241"/>
      <c r="IO415" s="241"/>
      <c r="IP415" s="241"/>
      <c r="IQ415" s="241"/>
      <c r="IR415" s="241"/>
      <c r="IS415" s="241"/>
      <c r="IT415" s="241"/>
      <c r="IU415" s="241"/>
      <c r="IV415" s="241"/>
    </row>
    <row r="416" spans="1:256"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549</v>
      </c>
      <c r="V416" s="241"/>
      <c r="W416" s="241"/>
      <c r="X416" s="241"/>
      <c r="Y416" s="241"/>
      <c r="Z416" s="241"/>
      <c r="AA416" s="241"/>
      <c r="AB416" s="241"/>
      <c r="AC416" s="241" t="s">
        <v>313</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c r="HG416" s="241"/>
      <c r="HH416" s="241"/>
      <c r="HI416" s="241"/>
      <c r="HJ416" s="241"/>
      <c r="HK416" s="241"/>
      <c r="HL416" s="241"/>
      <c r="HM416" s="241"/>
      <c r="HN416" s="241"/>
      <c r="HO416" s="241"/>
      <c r="HP416" s="241"/>
      <c r="HQ416" s="241"/>
      <c r="HR416" s="241"/>
      <c r="HS416" s="241"/>
      <c r="HT416" s="241"/>
      <c r="HU416" s="241"/>
      <c r="HV416" s="241"/>
      <c r="HW416" s="241"/>
      <c r="HX416" s="241"/>
      <c r="HY416" s="241"/>
      <c r="HZ416" s="241"/>
      <c r="IA416" s="241"/>
      <c r="IB416" s="241"/>
      <c r="IC416" s="241"/>
      <c r="ID416" s="241"/>
      <c r="IE416" s="241"/>
      <c r="IF416" s="241"/>
      <c r="IG416" s="241"/>
      <c r="IH416" s="241"/>
      <c r="II416" s="241"/>
      <c r="IJ416" s="241"/>
      <c r="IK416" s="241"/>
      <c r="IL416" s="241"/>
      <c r="IM416" s="241"/>
      <c r="IN416" s="241"/>
      <c r="IO416" s="241"/>
      <c r="IP416" s="241"/>
      <c r="IQ416" s="241"/>
      <c r="IR416" s="241"/>
      <c r="IS416" s="241"/>
      <c r="IT416" s="241"/>
      <c r="IU416" s="241"/>
      <c r="IV416" s="241"/>
    </row>
    <row r="417" spans="1:256"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550</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c r="HG417" s="241"/>
      <c r="HH417" s="241"/>
      <c r="HI417" s="241"/>
      <c r="HJ417" s="241"/>
      <c r="HK417" s="241"/>
      <c r="HL417" s="241"/>
      <c r="HM417" s="241"/>
      <c r="HN417" s="241"/>
      <c r="HO417" s="241"/>
      <c r="HP417" s="241"/>
      <c r="HQ417" s="241"/>
      <c r="HR417" s="241"/>
      <c r="HS417" s="241"/>
      <c r="HT417" s="241"/>
      <c r="HU417" s="241"/>
      <c r="HV417" s="241"/>
      <c r="HW417" s="241"/>
      <c r="HX417" s="241"/>
      <c r="HY417" s="241"/>
      <c r="HZ417" s="241"/>
      <c r="IA417" s="241"/>
      <c r="IB417" s="241"/>
      <c r="IC417" s="241"/>
      <c r="ID417" s="241"/>
      <c r="IE417" s="241"/>
      <c r="IF417" s="241"/>
      <c r="IG417" s="241"/>
      <c r="IH417" s="241"/>
      <c r="II417" s="241"/>
      <c r="IJ417" s="241"/>
      <c r="IK417" s="241"/>
      <c r="IL417" s="241"/>
      <c r="IM417" s="241"/>
      <c r="IN417" s="241"/>
      <c r="IO417" s="241"/>
      <c r="IP417" s="241"/>
      <c r="IQ417" s="241"/>
      <c r="IR417" s="241"/>
      <c r="IS417" s="241"/>
      <c r="IT417" s="241"/>
      <c r="IU417" s="241"/>
      <c r="IV417" s="241"/>
    </row>
    <row r="418" spans="1:256"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551</v>
      </c>
      <c r="V418" s="241"/>
      <c r="W418" s="241"/>
      <c r="X418" s="241"/>
      <c r="Y418" s="241"/>
      <c r="Z418" s="241"/>
      <c r="AA418" s="241"/>
      <c r="AB418" s="241"/>
      <c r="AC418" s="241" t="s">
        <v>313</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c r="HG418" s="241"/>
      <c r="HH418" s="241"/>
      <c r="HI418" s="241"/>
      <c r="HJ418" s="241"/>
      <c r="HK418" s="241"/>
      <c r="HL418" s="241"/>
      <c r="HM418" s="241"/>
      <c r="HN418" s="241"/>
      <c r="HO418" s="241"/>
      <c r="HP418" s="241"/>
      <c r="HQ418" s="241"/>
      <c r="HR418" s="241"/>
      <c r="HS418" s="241"/>
      <c r="HT418" s="241"/>
      <c r="HU418" s="241"/>
      <c r="HV418" s="241"/>
      <c r="HW418" s="241"/>
      <c r="HX418" s="241"/>
      <c r="HY418" s="241"/>
      <c r="HZ418" s="241"/>
      <c r="IA418" s="241"/>
      <c r="IB418" s="241"/>
      <c r="IC418" s="241"/>
      <c r="ID418" s="241"/>
      <c r="IE418" s="241"/>
      <c r="IF418" s="241"/>
      <c r="IG418" s="241"/>
      <c r="IH418" s="241"/>
      <c r="II418" s="241"/>
      <c r="IJ418" s="241"/>
      <c r="IK418" s="241"/>
      <c r="IL418" s="241"/>
      <c r="IM418" s="241"/>
      <c r="IN418" s="241"/>
      <c r="IO418" s="241"/>
      <c r="IP418" s="241"/>
      <c r="IQ418" s="241"/>
      <c r="IR418" s="241"/>
      <c r="IS418" s="241"/>
      <c r="IT418" s="241"/>
      <c r="IU418" s="241"/>
      <c r="IV418" s="241"/>
    </row>
    <row r="419" spans="1:256"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552</v>
      </c>
      <c r="V419" s="241"/>
      <c r="W419" s="241"/>
      <c r="X419" s="241"/>
      <c r="Y419" s="241"/>
      <c r="Z419" s="241"/>
      <c r="AA419" s="241"/>
      <c r="AB419" s="241"/>
      <c r="AC419" s="241" t="s">
        <v>322</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c r="HG419" s="241"/>
      <c r="HH419" s="241"/>
      <c r="HI419" s="241"/>
      <c r="HJ419" s="241"/>
      <c r="HK419" s="241"/>
      <c r="HL419" s="241"/>
      <c r="HM419" s="241"/>
      <c r="HN419" s="241"/>
      <c r="HO419" s="241"/>
      <c r="HP419" s="241"/>
      <c r="HQ419" s="241"/>
      <c r="HR419" s="241"/>
      <c r="HS419" s="241"/>
      <c r="HT419" s="241"/>
      <c r="HU419" s="241"/>
      <c r="HV419" s="241"/>
      <c r="HW419" s="241"/>
      <c r="HX419" s="241"/>
      <c r="HY419" s="241"/>
      <c r="HZ419" s="241"/>
      <c r="IA419" s="241"/>
      <c r="IB419" s="241"/>
      <c r="IC419" s="241"/>
      <c r="ID419" s="241"/>
      <c r="IE419" s="241"/>
      <c r="IF419" s="241"/>
      <c r="IG419" s="241"/>
      <c r="IH419" s="241"/>
      <c r="II419" s="241"/>
      <c r="IJ419" s="241"/>
      <c r="IK419" s="241"/>
      <c r="IL419" s="241"/>
      <c r="IM419" s="241"/>
      <c r="IN419" s="241"/>
      <c r="IO419" s="241"/>
      <c r="IP419" s="241"/>
      <c r="IQ419" s="241"/>
      <c r="IR419" s="241"/>
      <c r="IS419" s="241"/>
      <c r="IT419" s="241"/>
      <c r="IU419" s="241"/>
      <c r="IV419" s="241"/>
    </row>
    <row r="420" spans="1:256"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553</v>
      </c>
      <c r="V420" s="241"/>
      <c r="W420" s="241"/>
      <c r="X420" s="241"/>
      <c r="Y420" s="241"/>
      <c r="Z420" s="241"/>
      <c r="AA420" s="241"/>
      <c r="AB420" s="241"/>
      <c r="AC420" s="241" t="s">
        <v>350</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c r="HG420" s="241"/>
      <c r="HH420" s="241"/>
      <c r="HI420" s="241"/>
      <c r="HJ420" s="241"/>
      <c r="HK420" s="241"/>
      <c r="HL420" s="241"/>
      <c r="HM420" s="241"/>
      <c r="HN420" s="241"/>
      <c r="HO420" s="241"/>
      <c r="HP420" s="241"/>
      <c r="HQ420" s="241"/>
      <c r="HR420" s="241"/>
      <c r="HS420" s="241"/>
      <c r="HT420" s="241"/>
      <c r="HU420" s="241"/>
      <c r="HV420" s="241"/>
      <c r="HW420" s="241"/>
      <c r="HX420" s="241"/>
      <c r="HY420" s="241"/>
      <c r="HZ420" s="241"/>
      <c r="IA420" s="241"/>
      <c r="IB420" s="241"/>
      <c r="IC420" s="241"/>
      <c r="ID420" s="241"/>
      <c r="IE420" s="241"/>
      <c r="IF420" s="241"/>
      <c r="IG420" s="241"/>
      <c r="IH420" s="241"/>
      <c r="II420" s="241"/>
      <c r="IJ420" s="241"/>
      <c r="IK420" s="241"/>
      <c r="IL420" s="241"/>
      <c r="IM420" s="241"/>
      <c r="IN420" s="241"/>
      <c r="IO420" s="241"/>
      <c r="IP420" s="241"/>
      <c r="IQ420" s="241"/>
      <c r="IR420" s="241"/>
      <c r="IS420" s="241"/>
      <c r="IT420" s="241"/>
      <c r="IU420" s="241"/>
      <c r="IV420" s="241"/>
    </row>
    <row r="421" spans="1:256"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554</v>
      </c>
      <c r="V421" s="241"/>
      <c r="W421" s="241"/>
      <c r="X421" s="241"/>
      <c r="Y421" s="241"/>
      <c r="Z421" s="241"/>
      <c r="AA421" s="241"/>
      <c r="AB421" s="241"/>
      <c r="AC421" s="241" t="s">
        <v>316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row>
    <row r="422" spans="1:256"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555</v>
      </c>
      <c r="V422" s="241"/>
      <c r="W422" s="241"/>
      <c r="X422" s="241"/>
      <c r="Y422" s="241"/>
      <c r="Z422" s="241"/>
      <c r="AA422" s="241"/>
      <c r="AB422" s="241"/>
      <c r="AC422" s="241" t="s">
        <v>313</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row>
    <row r="423" spans="1:256"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556</v>
      </c>
      <c r="V423" s="241"/>
      <c r="W423" s="241"/>
      <c r="X423" s="241"/>
      <c r="Y423" s="241"/>
      <c r="Z423" s="241"/>
      <c r="AA423" s="241"/>
      <c r="AB423" s="241"/>
      <c r="AC423" s="241" t="s">
        <v>313</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row>
    <row r="424" spans="1:256"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557</v>
      </c>
      <c r="V424" s="241"/>
      <c r="W424" s="241"/>
      <c r="X424" s="241"/>
      <c r="Y424" s="241"/>
      <c r="Z424" s="241"/>
      <c r="AA424" s="241"/>
      <c r="AB424" s="241"/>
      <c r="AC424" s="241" t="s">
        <v>316</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row>
    <row r="425" spans="1:256"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558</v>
      </c>
      <c r="V425" s="241"/>
      <c r="W425" s="241"/>
      <c r="X425" s="241"/>
      <c r="Y425" s="241"/>
      <c r="Z425" s="241"/>
      <c r="AA425" s="241"/>
      <c r="AB425" s="241"/>
      <c r="AC425" s="241" t="s">
        <v>316</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c r="HG425" s="241"/>
      <c r="HH425" s="241"/>
      <c r="HI425" s="241"/>
      <c r="HJ425" s="241"/>
      <c r="HK425" s="241"/>
      <c r="HL425" s="241"/>
      <c r="HM425" s="241"/>
      <c r="HN425" s="241"/>
      <c r="HO425" s="241"/>
      <c r="HP425" s="241"/>
      <c r="HQ425" s="241"/>
      <c r="HR425" s="241"/>
      <c r="HS425" s="241"/>
      <c r="HT425" s="241"/>
      <c r="HU425" s="241"/>
      <c r="HV425" s="241"/>
      <c r="HW425" s="241"/>
      <c r="HX425" s="241"/>
      <c r="HY425" s="241"/>
      <c r="HZ425" s="241"/>
      <c r="IA425" s="241"/>
      <c r="IB425" s="241"/>
      <c r="IC425" s="241"/>
      <c r="ID425" s="241"/>
      <c r="IE425" s="241"/>
      <c r="IF425" s="241"/>
      <c r="IG425" s="241"/>
      <c r="IH425" s="241"/>
      <c r="II425" s="241"/>
      <c r="IJ425" s="241"/>
      <c r="IK425" s="241"/>
      <c r="IL425" s="241"/>
      <c r="IM425" s="241"/>
      <c r="IN425" s="241"/>
      <c r="IO425" s="241"/>
      <c r="IP425" s="241"/>
      <c r="IQ425" s="241"/>
      <c r="IR425" s="241"/>
      <c r="IS425" s="241"/>
      <c r="IT425" s="241"/>
      <c r="IU425" s="241"/>
      <c r="IV425" s="241"/>
    </row>
    <row r="426" spans="1:256"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559</v>
      </c>
      <c r="V426" s="241"/>
      <c r="W426" s="241"/>
      <c r="X426" s="241"/>
      <c r="Y426" s="241"/>
      <c r="Z426" s="241"/>
      <c r="AA426" s="241"/>
      <c r="AB426" s="241"/>
      <c r="AC426" s="241" t="s">
        <v>311</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c r="HG426" s="241"/>
      <c r="HH426" s="241"/>
      <c r="HI426" s="241"/>
      <c r="HJ426" s="241"/>
      <c r="HK426" s="241"/>
      <c r="HL426" s="241"/>
      <c r="HM426" s="241"/>
      <c r="HN426" s="241"/>
      <c r="HO426" s="241"/>
      <c r="HP426" s="241"/>
      <c r="HQ426" s="241"/>
      <c r="HR426" s="241"/>
      <c r="HS426" s="241"/>
      <c r="HT426" s="241"/>
      <c r="HU426" s="241"/>
      <c r="HV426" s="241"/>
      <c r="HW426" s="241"/>
      <c r="HX426" s="241"/>
      <c r="HY426" s="241"/>
      <c r="HZ426" s="241"/>
      <c r="IA426" s="241"/>
      <c r="IB426" s="241"/>
      <c r="IC426" s="241"/>
      <c r="ID426" s="241"/>
      <c r="IE426" s="241"/>
      <c r="IF426" s="241"/>
      <c r="IG426" s="241"/>
      <c r="IH426" s="241"/>
      <c r="II426" s="241"/>
      <c r="IJ426" s="241"/>
      <c r="IK426" s="241"/>
      <c r="IL426" s="241"/>
      <c r="IM426" s="241"/>
      <c r="IN426" s="241"/>
      <c r="IO426" s="241"/>
      <c r="IP426" s="241"/>
      <c r="IQ426" s="241"/>
      <c r="IR426" s="241"/>
      <c r="IS426" s="241"/>
      <c r="IT426" s="241"/>
      <c r="IU426" s="241"/>
      <c r="IV426" s="241"/>
    </row>
    <row r="427" spans="1:256"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560</v>
      </c>
      <c r="V427" s="241"/>
      <c r="W427" s="241"/>
      <c r="X427" s="241"/>
      <c r="Y427" s="241"/>
      <c r="Z427" s="241"/>
      <c r="AA427" s="241"/>
      <c r="AB427" s="241"/>
      <c r="AC427" s="241" t="s">
        <v>322</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c r="HG427" s="241"/>
      <c r="HH427" s="241"/>
      <c r="HI427" s="241"/>
      <c r="HJ427" s="241"/>
      <c r="HK427" s="241"/>
      <c r="HL427" s="241"/>
      <c r="HM427" s="241"/>
      <c r="HN427" s="241"/>
      <c r="HO427" s="241"/>
      <c r="HP427" s="241"/>
      <c r="HQ427" s="241"/>
      <c r="HR427" s="241"/>
      <c r="HS427" s="241"/>
      <c r="HT427" s="241"/>
      <c r="HU427" s="241"/>
      <c r="HV427" s="241"/>
      <c r="HW427" s="241"/>
      <c r="HX427" s="241"/>
      <c r="HY427" s="241"/>
      <c r="HZ427" s="241"/>
      <c r="IA427" s="241"/>
      <c r="IB427" s="241"/>
      <c r="IC427" s="241"/>
      <c r="ID427" s="241"/>
      <c r="IE427" s="241"/>
      <c r="IF427" s="241"/>
      <c r="IG427" s="241"/>
      <c r="IH427" s="241"/>
      <c r="II427" s="241"/>
      <c r="IJ427" s="241"/>
      <c r="IK427" s="241"/>
      <c r="IL427" s="241"/>
      <c r="IM427" s="241"/>
      <c r="IN427" s="241"/>
      <c r="IO427" s="241"/>
      <c r="IP427" s="241"/>
      <c r="IQ427" s="241"/>
      <c r="IR427" s="241"/>
      <c r="IS427" s="241"/>
      <c r="IT427" s="241"/>
      <c r="IU427" s="241"/>
      <c r="IV427" s="241"/>
    </row>
    <row r="428" spans="1:256"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561</v>
      </c>
      <c r="V428" s="241"/>
      <c r="W428" s="241"/>
      <c r="X428" s="241"/>
      <c r="Y428" s="241"/>
      <c r="Z428" s="241"/>
      <c r="AA428" s="241"/>
      <c r="AB428" s="241"/>
      <c r="AC428" s="241" t="s">
        <v>325</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c r="HG428" s="241"/>
      <c r="HH428" s="241"/>
      <c r="HI428" s="241"/>
      <c r="HJ428" s="241"/>
      <c r="HK428" s="241"/>
      <c r="HL428" s="241"/>
      <c r="HM428" s="241"/>
      <c r="HN428" s="241"/>
      <c r="HO428" s="241"/>
      <c r="HP428" s="241"/>
      <c r="HQ428" s="241"/>
      <c r="HR428" s="241"/>
      <c r="HS428" s="241"/>
      <c r="HT428" s="241"/>
      <c r="HU428" s="241"/>
      <c r="HV428" s="241"/>
      <c r="HW428" s="241"/>
      <c r="HX428" s="241"/>
      <c r="HY428" s="241"/>
      <c r="HZ428" s="241"/>
      <c r="IA428" s="241"/>
      <c r="IB428" s="241"/>
      <c r="IC428" s="241"/>
      <c r="ID428" s="241"/>
      <c r="IE428" s="241"/>
      <c r="IF428" s="241"/>
      <c r="IG428" s="241"/>
      <c r="IH428" s="241"/>
      <c r="II428" s="241"/>
      <c r="IJ428" s="241"/>
      <c r="IK428" s="241"/>
      <c r="IL428" s="241"/>
      <c r="IM428" s="241"/>
      <c r="IN428" s="241"/>
      <c r="IO428" s="241"/>
      <c r="IP428" s="241"/>
      <c r="IQ428" s="241"/>
      <c r="IR428" s="241"/>
      <c r="IS428" s="241"/>
      <c r="IT428" s="241"/>
      <c r="IU428" s="241"/>
      <c r="IV428" s="241"/>
    </row>
    <row r="429" spans="1:256"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562</v>
      </c>
      <c r="V429" s="241"/>
      <c r="W429" s="241"/>
      <c r="X429" s="241"/>
      <c r="Y429" s="241"/>
      <c r="Z429" s="241"/>
      <c r="AA429" s="241"/>
      <c r="AB429" s="241"/>
      <c r="AC429" s="241" t="s">
        <v>322</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c r="HG429" s="241"/>
      <c r="HH429" s="241"/>
      <c r="HI429" s="241"/>
      <c r="HJ429" s="241"/>
      <c r="HK429" s="241"/>
      <c r="HL429" s="241"/>
      <c r="HM429" s="241"/>
      <c r="HN429" s="241"/>
      <c r="HO429" s="241"/>
      <c r="HP429" s="241"/>
      <c r="HQ429" s="241"/>
      <c r="HR429" s="241"/>
      <c r="HS429" s="241"/>
      <c r="HT429" s="241"/>
      <c r="HU429" s="241"/>
      <c r="HV429" s="241"/>
      <c r="HW429" s="241"/>
      <c r="HX429" s="241"/>
      <c r="HY429" s="241"/>
      <c r="HZ429" s="241"/>
      <c r="IA429" s="241"/>
      <c r="IB429" s="241"/>
      <c r="IC429" s="241"/>
      <c r="ID429" s="241"/>
      <c r="IE429" s="241"/>
      <c r="IF429" s="241"/>
      <c r="IG429" s="241"/>
      <c r="IH429" s="241"/>
      <c r="II429" s="241"/>
      <c r="IJ429" s="241"/>
      <c r="IK429" s="241"/>
      <c r="IL429" s="241"/>
      <c r="IM429" s="241"/>
      <c r="IN429" s="241"/>
      <c r="IO429" s="241"/>
      <c r="IP429" s="241"/>
      <c r="IQ429" s="241"/>
      <c r="IR429" s="241"/>
      <c r="IS429" s="241"/>
      <c r="IT429" s="241"/>
      <c r="IU429" s="241"/>
      <c r="IV429" s="241"/>
    </row>
    <row r="430" spans="1:256"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563</v>
      </c>
      <c r="V430" s="241"/>
      <c r="W430" s="241"/>
      <c r="X430" s="241"/>
      <c r="Y430" s="241"/>
      <c r="Z430" s="241"/>
      <c r="AA430" s="241"/>
      <c r="AB430" s="241"/>
      <c r="AC430" s="241" t="s">
        <v>366</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c r="HG430" s="241"/>
      <c r="HH430" s="241"/>
      <c r="HI430" s="241"/>
      <c r="HJ430" s="241"/>
      <c r="HK430" s="241"/>
      <c r="HL430" s="241"/>
      <c r="HM430" s="241"/>
      <c r="HN430" s="241"/>
      <c r="HO430" s="241"/>
      <c r="HP430" s="241"/>
      <c r="HQ430" s="241"/>
      <c r="HR430" s="241"/>
      <c r="HS430" s="241"/>
      <c r="HT430" s="241"/>
      <c r="HU430" s="241"/>
      <c r="HV430" s="241"/>
      <c r="HW430" s="241"/>
      <c r="HX430" s="241"/>
      <c r="HY430" s="241"/>
      <c r="HZ430" s="241"/>
      <c r="IA430" s="241"/>
      <c r="IB430" s="241"/>
      <c r="IC430" s="241"/>
      <c r="ID430" s="241"/>
      <c r="IE430" s="241"/>
      <c r="IF430" s="241"/>
      <c r="IG430" s="241"/>
      <c r="IH430" s="241"/>
      <c r="II430" s="241"/>
      <c r="IJ430" s="241"/>
      <c r="IK430" s="241"/>
      <c r="IL430" s="241"/>
      <c r="IM430" s="241"/>
      <c r="IN430" s="241"/>
      <c r="IO430" s="241"/>
      <c r="IP430" s="241"/>
      <c r="IQ430" s="241"/>
      <c r="IR430" s="241"/>
      <c r="IS430" s="241"/>
      <c r="IT430" s="241"/>
      <c r="IU430" s="241"/>
      <c r="IV430" s="241"/>
    </row>
    <row r="431" spans="1:256"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564</v>
      </c>
      <c r="V431" s="241"/>
      <c r="W431" s="241"/>
      <c r="X431" s="241"/>
      <c r="Y431" s="241"/>
      <c r="Z431" s="241"/>
      <c r="AA431" s="241"/>
      <c r="AB431" s="241"/>
      <c r="AC431" s="241" t="s">
        <v>316</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c r="HG431" s="241"/>
      <c r="HH431" s="241"/>
      <c r="HI431" s="241"/>
      <c r="HJ431" s="241"/>
      <c r="HK431" s="241"/>
      <c r="HL431" s="241"/>
      <c r="HM431" s="241"/>
      <c r="HN431" s="241"/>
      <c r="HO431" s="241"/>
      <c r="HP431" s="241"/>
      <c r="HQ431" s="241"/>
      <c r="HR431" s="241"/>
      <c r="HS431" s="241"/>
      <c r="HT431" s="241"/>
      <c r="HU431" s="241"/>
      <c r="HV431" s="241"/>
      <c r="HW431" s="241"/>
      <c r="HX431" s="241"/>
      <c r="HY431" s="241"/>
      <c r="HZ431" s="241"/>
      <c r="IA431" s="241"/>
      <c r="IB431" s="241"/>
      <c r="IC431" s="241"/>
      <c r="ID431" s="241"/>
      <c r="IE431" s="241"/>
      <c r="IF431" s="241"/>
      <c r="IG431" s="241"/>
      <c r="IH431" s="241"/>
      <c r="II431" s="241"/>
      <c r="IJ431" s="241"/>
      <c r="IK431" s="241"/>
      <c r="IL431" s="241"/>
      <c r="IM431" s="241"/>
      <c r="IN431" s="241"/>
      <c r="IO431" s="241"/>
      <c r="IP431" s="241"/>
      <c r="IQ431" s="241"/>
      <c r="IR431" s="241"/>
      <c r="IS431" s="241"/>
      <c r="IT431" s="241"/>
      <c r="IU431" s="241"/>
      <c r="IV431" s="241"/>
    </row>
    <row r="432" spans="1:256"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565</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row>
    <row r="433" spans="1:256"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566</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c r="HG433" s="241"/>
      <c r="HH433" s="241"/>
      <c r="HI433" s="241"/>
      <c r="HJ433" s="241"/>
      <c r="HK433" s="241"/>
      <c r="HL433" s="241"/>
      <c r="HM433" s="241"/>
      <c r="HN433" s="241"/>
      <c r="HO433" s="241"/>
      <c r="HP433" s="241"/>
      <c r="HQ433" s="241"/>
      <c r="HR433" s="241"/>
      <c r="HS433" s="241"/>
      <c r="HT433" s="241"/>
      <c r="HU433" s="241"/>
      <c r="HV433" s="241"/>
      <c r="HW433" s="241"/>
      <c r="HX433" s="241"/>
      <c r="HY433" s="241"/>
      <c r="HZ433" s="241"/>
      <c r="IA433" s="241"/>
      <c r="IB433" s="241"/>
      <c r="IC433" s="241"/>
      <c r="ID433" s="241"/>
      <c r="IE433" s="241"/>
      <c r="IF433" s="241"/>
      <c r="IG433" s="241"/>
      <c r="IH433" s="241"/>
      <c r="II433" s="241"/>
      <c r="IJ433" s="241"/>
      <c r="IK433" s="241"/>
      <c r="IL433" s="241"/>
      <c r="IM433" s="241"/>
      <c r="IN433" s="241"/>
      <c r="IO433" s="241"/>
      <c r="IP433" s="241"/>
      <c r="IQ433" s="241"/>
      <c r="IR433" s="241"/>
      <c r="IS433" s="241"/>
      <c r="IT433" s="241"/>
      <c r="IU433" s="241"/>
      <c r="IV433" s="241"/>
    </row>
    <row r="434" spans="1:256"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567</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c r="HG434" s="241"/>
      <c r="HH434" s="241"/>
      <c r="HI434" s="241"/>
      <c r="HJ434" s="241"/>
      <c r="HK434" s="241"/>
      <c r="HL434" s="241"/>
      <c r="HM434" s="241"/>
      <c r="HN434" s="241"/>
      <c r="HO434" s="241"/>
      <c r="HP434" s="241"/>
      <c r="HQ434" s="241"/>
      <c r="HR434" s="241"/>
      <c r="HS434" s="241"/>
      <c r="HT434" s="241"/>
      <c r="HU434" s="241"/>
      <c r="HV434" s="241"/>
      <c r="HW434" s="241"/>
      <c r="HX434" s="241"/>
      <c r="HY434" s="241"/>
      <c r="HZ434" s="241"/>
      <c r="IA434" s="241"/>
      <c r="IB434" s="241"/>
      <c r="IC434" s="241"/>
      <c r="ID434" s="241"/>
      <c r="IE434" s="241"/>
      <c r="IF434" s="241"/>
      <c r="IG434" s="241"/>
      <c r="IH434" s="241"/>
      <c r="II434" s="241"/>
      <c r="IJ434" s="241"/>
      <c r="IK434" s="241"/>
      <c r="IL434" s="241"/>
      <c r="IM434" s="241"/>
      <c r="IN434" s="241"/>
      <c r="IO434" s="241"/>
      <c r="IP434" s="241"/>
      <c r="IQ434" s="241"/>
      <c r="IR434" s="241"/>
      <c r="IS434" s="241"/>
      <c r="IT434" s="241"/>
      <c r="IU434" s="241"/>
      <c r="IV434" s="241"/>
    </row>
    <row r="435" spans="1:256"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568</v>
      </c>
      <c r="V435" s="241"/>
      <c r="W435" s="241"/>
      <c r="X435" s="241"/>
      <c r="Y435" s="241"/>
      <c r="Z435" s="241"/>
      <c r="AA435" s="241"/>
      <c r="AB435" s="241"/>
      <c r="AC435" s="241" t="s">
        <v>313</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row>
    <row r="436" spans="1:256"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569</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c r="HG436" s="241"/>
      <c r="HH436" s="241"/>
      <c r="HI436" s="241"/>
      <c r="HJ436" s="241"/>
      <c r="HK436" s="241"/>
      <c r="HL436" s="241"/>
      <c r="HM436" s="241"/>
      <c r="HN436" s="241"/>
      <c r="HO436" s="241"/>
      <c r="HP436" s="241"/>
      <c r="HQ436" s="241"/>
      <c r="HR436" s="241"/>
      <c r="HS436" s="241"/>
      <c r="HT436" s="241"/>
      <c r="HU436" s="241"/>
      <c r="HV436" s="241"/>
      <c r="HW436" s="241"/>
      <c r="HX436" s="241"/>
      <c r="HY436" s="241"/>
      <c r="HZ436" s="241"/>
      <c r="IA436" s="241"/>
      <c r="IB436" s="241"/>
      <c r="IC436" s="241"/>
      <c r="ID436" s="241"/>
      <c r="IE436" s="241"/>
      <c r="IF436" s="241"/>
      <c r="IG436" s="241"/>
      <c r="IH436" s="241"/>
      <c r="II436" s="241"/>
      <c r="IJ436" s="241"/>
      <c r="IK436" s="241"/>
      <c r="IL436" s="241"/>
      <c r="IM436" s="241"/>
      <c r="IN436" s="241"/>
      <c r="IO436" s="241"/>
      <c r="IP436" s="241"/>
      <c r="IQ436" s="241"/>
      <c r="IR436" s="241"/>
      <c r="IS436" s="241"/>
      <c r="IT436" s="241"/>
      <c r="IU436" s="241"/>
      <c r="IV436" s="241"/>
    </row>
    <row r="437" spans="1:256"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570</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c r="HG437" s="241"/>
      <c r="HH437" s="241"/>
      <c r="HI437" s="241"/>
      <c r="HJ437" s="241"/>
      <c r="HK437" s="241"/>
      <c r="HL437" s="241"/>
      <c r="HM437" s="241"/>
      <c r="HN437" s="241"/>
      <c r="HO437" s="241"/>
      <c r="HP437" s="241"/>
      <c r="HQ437" s="241"/>
      <c r="HR437" s="241"/>
      <c r="HS437" s="241"/>
      <c r="HT437" s="241"/>
      <c r="HU437" s="241"/>
      <c r="HV437" s="241"/>
      <c r="HW437" s="241"/>
      <c r="HX437" s="241"/>
      <c r="HY437" s="241"/>
      <c r="HZ437" s="241"/>
      <c r="IA437" s="241"/>
      <c r="IB437" s="241"/>
      <c r="IC437" s="241"/>
      <c r="ID437" s="241"/>
      <c r="IE437" s="241"/>
      <c r="IF437" s="241"/>
      <c r="IG437" s="241"/>
      <c r="IH437" s="241"/>
      <c r="II437" s="241"/>
      <c r="IJ437" s="241"/>
      <c r="IK437" s="241"/>
      <c r="IL437" s="241"/>
      <c r="IM437" s="241"/>
      <c r="IN437" s="241"/>
      <c r="IO437" s="241"/>
      <c r="IP437" s="241"/>
      <c r="IQ437" s="241"/>
      <c r="IR437" s="241"/>
      <c r="IS437" s="241"/>
      <c r="IT437" s="241"/>
      <c r="IU437" s="241"/>
      <c r="IV437" s="241"/>
    </row>
    <row r="438" spans="1:256"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571</v>
      </c>
      <c r="V438" s="241"/>
      <c r="W438" s="241"/>
      <c r="X438" s="241"/>
      <c r="Y438" s="241"/>
      <c r="Z438" s="241"/>
      <c r="AA438" s="241"/>
      <c r="AB438" s="241"/>
      <c r="AC438" s="241" t="s">
        <v>311</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row>
    <row r="439" spans="1:256"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572</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c r="HG439" s="241"/>
      <c r="HH439" s="241"/>
      <c r="HI439" s="241"/>
      <c r="HJ439" s="241"/>
      <c r="HK439" s="241"/>
      <c r="HL439" s="241"/>
      <c r="HM439" s="241"/>
      <c r="HN439" s="241"/>
      <c r="HO439" s="241"/>
      <c r="HP439" s="241"/>
      <c r="HQ439" s="241"/>
      <c r="HR439" s="241"/>
      <c r="HS439" s="241"/>
      <c r="HT439" s="241"/>
      <c r="HU439" s="241"/>
      <c r="HV439" s="241"/>
      <c r="HW439" s="241"/>
      <c r="HX439" s="241"/>
      <c r="HY439" s="241"/>
      <c r="HZ439" s="241"/>
      <c r="IA439" s="241"/>
      <c r="IB439" s="241"/>
      <c r="IC439" s="241"/>
      <c r="ID439" s="241"/>
      <c r="IE439" s="241"/>
      <c r="IF439" s="241"/>
      <c r="IG439" s="241"/>
      <c r="IH439" s="241"/>
      <c r="II439" s="241"/>
      <c r="IJ439" s="241"/>
      <c r="IK439" s="241"/>
      <c r="IL439" s="241"/>
      <c r="IM439" s="241"/>
      <c r="IN439" s="241"/>
      <c r="IO439" s="241"/>
      <c r="IP439" s="241"/>
      <c r="IQ439" s="241"/>
      <c r="IR439" s="241"/>
      <c r="IS439" s="241"/>
      <c r="IT439" s="241"/>
      <c r="IU439" s="241"/>
      <c r="IV439" s="241"/>
    </row>
    <row r="440" spans="1:256"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573</v>
      </c>
      <c r="V440" s="241"/>
      <c r="W440" s="241"/>
      <c r="X440" s="241"/>
      <c r="Y440" s="241"/>
      <c r="Z440" s="241"/>
      <c r="AA440" s="241"/>
      <c r="AB440" s="241"/>
      <c r="AC440" s="241" t="s">
        <v>311</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row>
    <row r="441" spans="1:256"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574</v>
      </c>
      <c r="V441" s="241"/>
      <c r="W441" s="241"/>
      <c r="X441" s="241"/>
      <c r="Y441" s="241"/>
      <c r="Z441" s="241"/>
      <c r="AA441" s="241"/>
      <c r="AB441" s="241"/>
      <c r="AC441" s="241" t="s">
        <v>309</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c r="HG441" s="241"/>
      <c r="HH441" s="241"/>
      <c r="HI441" s="241"/>
      <c r="HJ441" s="241"/>
      <c r="HK441" s="241"/>
      <c r="HL441" s="241"/>
      <c r="HM441" s="241"/>
      <c r="HN441" s="241"/>
      <c r="HO441" s="241"/>
      <c r="HP441" s="241"/>
      <c r="HQ441" s="241"/>
      <c r="HR441" s="241"/>
      <c r="HS441" s="241"/>
      <c r="HT441" s="241"/>
      <c r="HU441" s="241"/>
      <c r="HV441" s="241"/>
      <c r="HW441" s="241"/>
      <c r="HX441" s="241"/>
      <c r="HY441" s="241"/>
      <c r="HZ441" s="241"/>
      <c r="IA441" s="241"/>
      <c r="IB441" s="241"/>
      <c r="IC441" s="241"/>
      <c r="ID441" s="241"/>
      <c r="IE441" s="241"/>
      <c r="IF441" s="241"/>
      <c r="IG441" s="241"/>
      <c r="IH441" s="241"/>
      <c r="II441" s="241"/>
      <c r="IJ441" s="241"/>
      <c r="IK441" s="241"/>
      <c r="IL441" s="241"/>
      <c r="IM441" s="241"/>
      <c r="IN441" s="241"/>
      <c r="IO441" s="241"/>
      <c r="IP441" s="241"/>
      <c r="IQ441" s="241"/>
      <c r="IR441" s="241"/>
      <c r="IS441" s="241"/>
      <c r="IT441" s="241"/>
      <c r="IU441" s="241"/>
      <c r="IV441" s="241"/>
    </row>
    <row r="442" spans="1:256"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575</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row>
    <row r="443" spans="1:256"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576</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row>
    <row r="444" spans="1:256"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577</v>
      </c>
      <c r="V444" s="241"/>
      <c r="W444" s="241"/>
      <c r="X444" s="241"/>
      <c r="Y444" s="241"/>
      <c r="Z444" s="241"/>
      <c r="AA444" s="241"/>
      <c r="AB444" s="241"/>
      <c r="AC444" s="241" t="s">
        <v>316</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row>
    <row r="445" spans="1:256"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578</v>
      </c>
      <c r="V445" s="241"/>
      <c r="W445" s="241"/>
      <c r="X445" s="241"/>
      <c r="Y445" s="241"/>
      <c r="Z445" s="241"/>
      <c r="AA445" s="241"/>
      <c r="AB445" s="241"/>
      <c r="AC445" s="241" t="s">
        <v>386</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c r="HG445" s="241"/>
      <c r="HH445" s="241"/>
      <c r="HI445" s="241"/>
      <c r="HJ445" s="241"/>
      <c r="HK445" s="241"/>
      <c r="HL445" s="241"/>
      <c r="HM445" s="241"/>
      <c r="HN445" s="241"/>
      <c r="HO445" s="241"/>
      <c r="HP445" s="241"/>
      <c r="HQ445" s="241"/>
      <c r="HR445" s="241"/>
      <c r="HS445" s="241"/>
      <c r="HT445" s="241"/>
      <c r="HU445" s="241"/>
      <c r="HV445" s="241"/>
      <c r="HW445" s="241"/>
      <c r="HX445" s="241"/>
      <c r="HY445" s="241"/>
      <c r="HZ445" s="241"/>
      <c r="IA445" s="241"/>
      <c r="IB445" s="241"/>
      <c r="IC445" s="241"/>
      <c r="ID445" s="241"/>
      <c r="IE445" s="241"/>
      <c r="IF445" s="241"/>
      <c r="IG445" s="241"/>
      <c r="IH445" s="241"/>
      <c r="II445" s="241"/>
      <c r="IJ445" s="241"/>
      <c r="IK445" s="241"/>
      <c r="IL445" s="241"/>
      <c r="IM445" s="241"/>
      <c r="IN445" s="241"/>
      <c r="IO445" s="241"/>
      <c r="IP445" s="241"/>
      <c r="IQ445" s="241"/>
      <c r="IR445" s="241"/>
      <c r="IS445" s="241"/>
      <c r="IT445" s="241"/>
      <c r="IU445" s="241"/>
      <c r="IV445" s="241"/>
    </row>
    <row r="446" spans="1:256"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579</v>
      </c>
      <c r="V446" s="241"/>
      <c r="W446" s="241"/>
      <c r="X446" s="241"/>
      <c r="Y446" s="241"/>
      <c r="Z446" s="241"/>
      <c r="AA446" s="241"/>
      <c r="AB446" s="241"/>
      <c r="AC446" s="241" t="s">
        <v>316</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c r="HG446" s="241"/>
      <c r="HH446" s="241"/>
      <c r="HI446" s="241"/>
      <c r="HJ446" s="241"/>
      <c r="HK446" s="241"/>
      <c r="HL446" s="241"/>
      <c r="HM446" s="241"/>
      <c r="HN446" s="241"/>
      <c r="HO446" s="241"/>
      <c r="HP446" s="241"/>
      <c r="HQ446" s="241"/>
      <c r="HR446" s="241"/>
      <c r="HS446" s="241"/>
      <c r="HT446" s="241"/>
      <c r="HU446" s="241"/>
      <c r="HV446" s="241"/>
      <c r="HW446" s="241"/>
      <c r="HX446" s="241"/>
      <c r="HY446" s="241"/>
      <c r="HZ446" s="241"/>
      <c r="IA446" s="241"/>
      <c r="IB446" s="241"/>
      <c r="IC446" s="241"/>
      <c r="ID446" s="241"/>
      <c r="IE446" s="241"/>
      <c r="IF446" s="241"/>
      <c r="IG446" s="241"/>
      <c r="IH446" s="241"/>
      <c r="II446" s="241"/>
      <c r="IJ446" s="241"/>
      <c r="IK446" s="241"/>
      <c r="IL446" s="241"/>
      <c r="IM446" s="241"/>
      <c r="IN446" s="241"/>
      <c r="IO446" s="241"/>
      <c r="IP446" s="241"/>
      <c r="IQ446" s="241"/>
      <c r="IR446" s="241"/>
      <c r="IS446" s="241"/>
      <c r="IT446" s="241"/>
      <c r="IU446" s="241"/>
      <c r="IV446" s="241"/>
    </row>
    <row r="447" spans="1:256"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580</v>
      </c>
      <c r="V447" s="241"/>
      <c r="W447" s="241"/>
      <c r="X447" s="241"/>
      <c r="Y447" s="241"/>
      <c r="Z447" s="241"/>
      <c r="AA447" s="241"/>
      <c r="AB447" s="241"/>
      <c r="AC447" s="241" t="s">
        <v>350</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c r="HG447" s="241"/>
      <c r="HH447" s="241"/>
      <c r="HI447" s="241"/>
      <c r="HJ447" s="241"/>
      <c r="HK447" s="241"/>
      <c r="HL447" s="241"/>
      <c r="HM447" s="241"/>
      <c r="HN447" s="241"/>
      <c r="HO447" s="241"/>
      <c r="HP447" s="241"/>
      <c r="HQ447" s="241"/>
      <c r="HR447" s="241"/>
      <c r="HS447" s="241"/>
      <c r="HT447" s="241"/>
      <c r="HU447" s="241"/>
      <c r="HV447" s="241"/>
      <c r="HW447" s="241"/>
      <c r="HX447" s="241"/>
      <c r="HY447" s="241"/>
      <c r="HZ447" s="241"/>
      <c r="IA447" s="241"/>
      <c r="IB447" s="241"/>
      <c r="IC447" s="241"/>
      <c r="ID447" s="241"/>
      <c r="IE447" s="241"/>
      <c r="IF447" s="241"/>
      <c r="IG447" s="241"/>
      <c r="IH447" s="241"/>
      <c r="II447" s="241"/>
      <c r="IJ447" s="241"/>
      <c r="IK447" s="241"/>
      <c r="IL447" s="241"/>
      <c r="IM447" s="241"/>
      <c r="IN447" s="241"/>
      <c r="IO447" s="241"/>
      <c r="IP447" s="241"/>
      <c r="IQ447" s="241"/>
      <c r="IR447" s="241"/>
      <c r="IS447" s="241"/>
      <c r="IT447" s="241"/>
      <c r="IU447" s="241"/>
      <c r="IV447" s="241"/>
    </row>
    <row r="448" spans="1:256"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581</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c r="HG448" s="241"/>
      <c r="HH448" s="241"/>
      <c r="HI448" s="241"/>
      <c r="HJ448" s="241"/>
      <c r="HK448" s="241"/>
      <c r="HL448" s="241"/>
      <c r="HM448" s="241"/>
      <c r="HN448" s="241"/>
      <c r="HO448" s="241"/>
      <c r="HP448" s="241"/>
      <c r="HQ448" s="241"/>
      <c r="HR448" s="241"/>
      <c r="HS448" s="241"/>
      <c r="HT448" s="241"/>
      <c r="HU448" s="241"/>
      <c r="HV448" s="241"/>
      <c r="HW448" s="241"/>
      <c r="HX448" s="241"/>
      <c r="HY448" s="241"/>
      <c r="HZ448" s="241"/>
      <c r="IA448" s="241"/>
      <c r="IB448" s="241"/>
      <c r="IC448" s="241"/>
      <c r="ID448" s="241"/>
      <c r="IE448" s="241"/>
      <c r="IF448" s="241"/>
      <c r="IG448" s="241"/>
      <c r="IH448" s="241"/>
      <c r="II448" s="241"/>
      <c r="IJ448" s="241"/>
      <c r="IK448" s="241"/>
      <c r="IL448" s="241"/>
      <c r="IM448" s="241"/>
      <c r="IN448" s="241"/>
      <c r="IO448" s="241"/>
      <c r="IP448" s="241"/>
      <c r="IQ448" s="241"/>
      <c r="IR448" s="241"/>
      <c r="IS448" s="241"/>
      <c r="IT448" s="241"/>
      <c r="IU448" s="241"/>
      <c r="IV448" s="241"/>
    </row>
    <row r="449" spans="1:256"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282</v>
      </c>
      <c r="V449" s="241"/>
      <c r="W449" s="241"/>
      <c r="X449" s="241"/>
      <c r="Y449" s="241"/>
      <c r="Z449" s="241"/>
      <c r="AA449" s="241"/>
      <c r="AB449" s="241"/>
      <c r="AC449" s="241" t="s">
        <v>350</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c r="HG449" s="241"/>
      <c r="HH449" s="241"/>
      <c r="HI449" s="241"/>
      <c r="HJ449" s="241"/>
      <c r="HK449" s="241"/>
      <c r="HL449" s="241"/>
      <c r="HM449" s="241"/>
      <c r="HN449" s="241"/>
      <c r="HO449" s="241"/>
      <c r="HP449" s="241"/>
      <c r="HQ449" s="241"/>
      <c r="HR449" s="241"/>
      <c r="HS449" s="241"/>
      <c r="HT449" s="241"/>
      <c r="HU449" s="241"/>
      <c r="HV449" s="241"/>
      <c r="HW449" s="241"/>
      <c r="HX449" s="241"/>
      <c r="HY449" s="241"/>
      <c r="HZ449" s="241"/>
      <c r="IA449" s="241"/>
      <c r="IB449" s="241"/>
      <c r="IC449" s="241"/>
      <c r="ID449" s="241"/>
      <c r="IE449" s="241"/>
      <c r="IF449" s="241"/>
      <c r="IG449" s="241"/>
      <c r="IH449" s="241"/>
      <c r="II449" s="241"/>
      <c r="IJ449" s="241"/>
      <c r="IK449" s="241"/>
      <c r="IL449" s="241"/>
      <c r="IM449" s="241"/>
      <c r="IN449" s="241"/>
      <c r="IO449" s="241"/>
      <c r="IP449" s="241"/>
      <c r="IQ449" s="241"/>
      <c r="IR449" s="241"/>
      <c r="IS449" s="241"/>
      <c r="IT449" s="241"/>
      <c r="IU449" s="241"/>
      <c r="IV449" s="241"/>
    </row>
    <row r="450" spans="1:256"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582</v>
      </c>
      <c r="V450" s="241"/>
      <c r="W450" s="241"/>
      <c r="X450" s="241"/>
      <c r="Y450" s="241"/>
      <c r="Z450" s="241"/>
      <c r="AA450" s="241"/>
      <c r="AB450" s="241"/>
      <c r="AC450" s="241" t="s">
        <v>313</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c r="HG450" s="241"/>
      <c r="HH450" s="241"/>
      <c r="HI450" s="241"/>
      <c r="HJ450" s="241"/>
      <c r="HK450" s="241"/>
      <c r="HL450" s="241"/>
      <c r="HM450" s="241"/>
      <c r="HN450" s="241"/>
      <c r="HO450" s="241"/>
      <c r="HP450" s="241"/>
      <c r="HQ450" s="241"/>
      <c r="HR450" s="241"/>
      <c r="HS450" s="241"/>
      <c r="HT450" s="241"/>
      <c r="HU450" s="241"/>
      <c r="HV450" s="241"/>
      <c r="HW450" s="241"/>
      <c r="HX450" s="241"/>
      <c r="HY450" s="241"/>
      <c r="HZ450" s="241"/>
      <c r="IA450" s="241"/>
      <c r="IB450" s="241"/>
      <c r="IC450" s="241"/>
      <c r="ID450" s="241"/>
      <c r="IE450" s="241"/>
      <c r="IF450" s="241"/>
      <c r="IG450" s="241"/>
      <c r="IH450" s="241"/>
      <c r="II450" s="241"/>
      <c r="IJ450" s="241"/>
      <c r="IK450" s="241"/>
      <c r="IL450" s="241"/>
      <c r="IM450" s="241"/>
      <c r="IN450" s="241"/>
      <c r="IO450" s="241"/>
      <c r="IP450" s="241"/>
      <c r="IQ450" s="241"/>
      <c r="IR450" s="241"/>
      <c r="IS450" s="241"/>
      <c r="IT450" s="241"/>
      <c r="IU450" s="241"/>
      <c r="IV450" s="241"/>
    </row>
    <row r="451" spans="1:256"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583</v>
      </c>
      <c r="V451" s="241"/>
      <c r="W451" s="241"/>
      <c r="X451" s="241"/>
      <c r="Y451" s="241"/>
      <c r="Z451" s="241"/>
      <c r="AA451" s="241"/>
      <c r="AB451" s="241"/>
      <c r="AC451" s="241" t="s">
        <v>386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c r="HG451" s="241"/>
      <c r="HH451" s="241"/>
      <c r="HI451" s="241"/>
      <c r="HJ451" s="241"/>
      <c r="HK451" s="241"/>
      <c r="HL451" s="241"/>
      <c r="HM451" s="241"/>
      <c r="HN451" s="241"/>
      <c r="HO451" s="241"/>
      <c r="HP451" s="241"/>
      <c r="HQ451" s="241"/>
      <c r="HR451" s="241"/>
      <c r="HS451" s="241"/>
      <c r="HT451" s="241"/>
      <c r="HU451" s="241"/>
      <c r="HV451" s="241"/>
      <c r="HW451" s="241"/>
      <c r="HX451" s="241"/>
      <c r="HY451" s="241"/>
      <c r="HZ451" s="241"/>
      <c r="IA451" s="241"/>
      <c r="IB451" s="241"/>
      <c r="IC451" s="241"/>
      <c r="ID451" s="241"/>
      <c r="IE451" s="241"/>
      <c r="IF451" s="241"/>
      <c r="IG451" s="241"/>
      <c r="IH451" s="241"/>
      <c r="II451" s="241"/>
      <c r="IJ451" s="241"/>
      <c r="IK451" s="241"/>
      <c r="IL451" s="241"/>
      <c r="IM451" s="241"/>
      <c r="IN451" s="241"/>
      <c r="IO451" s="241"/>
      <c r="IP451" s="241"/>
      <c r="IQ451" s="241"/>
      <c r="IR451" s="241"/>
      <c r="IS451" s="241"/>
      <c r="IT451" s="241"/>
      <c r="IU451" s="241"/>
      <c r="IV451" s="241"/>
    </row>
    <row r="452" spans="1:256"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584</v>
      </c>
      <c r="V452" s="241"/>
      <c r="W452" s="241"/>
      <c r="X452" s="241"/>
      <c r="Y452" s="241"/>
      <c r="Z452" s="241"/>
      <c r="AA452" s="241"/>
      <c r="AB452" s="241"/>
      <c r="AC452" s="241" t="s">
        <v>325</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c r="HG452" s="241"/>
      <c r="HH452" s="241"/>
      <c r="HI452" s="241"/>
      <c r="HJ452" s="241"/>
      <c r="HK452" s="241"/>
      <c r="HL452" s="241"/>
      <c r="HM452" s="241"/>
      <c r="HN452" s="241"/>
      <c r="HO452" s="241"/>
      <c r="HP452" s="241"/>
      <c r="HQ452" s="241"/>
      <c r="HR452" s="241"/>
      <c r="HS452" s="241"/>
      <c r="HT452" s="241"/>
      <c r="HU452" s="241"/>
      <c r="HV452" s="241"/>
      <c r="HW452" s="241"/>
      <c r="HX452" s="241"/>
      <c r="HY452" s="241"/>
      <c r="HZ452" s="241"/>
      <c r="IA452" s="241"/>
      <c r="IB452" s="241"/>
      <c r="IC452" s="241"/>
      <c r="ID452" s="241"/>
      <c r="IE452" s="241"/>
      <c r="IF452" s="241"/>
      <c r="IG452" s="241"/>
      <c r="IH452" s="241"/>
      <c r="II452" s="241"/>
      <c r="IJ452" s="241"/>
      <c r="IK452" s="241"/>
      <c r="IL452" s="241"/>
      <c r="IM452" s="241"/>
      <c r="IN452" s="241"/>
      <c r="IO452" s="241"/>
      <c r="IP452" s="241"/>
      <c r="IQ452" s="241"/>
      <c r="IR452" s="241"/>
      <c r="IS452" s="241"/>
      <c r="IT452" s="241"/>
      <c r="IU452" s="241"/>
      <c r="IV452" s="241"/>
    </row>
    <row r="453" spans="1:256"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585</v>
      </c>
      <c r="V453" s="241"/>
      <c r="W453" s="241"/>
      <c r="X453" s="241"/>
      <c r="Y453" s="241"/>
      <c r="Z453" s="241"/>
      <c r="AA453" s="241"/>
      <c r="AB453" s="241"/>
      <c r="AC453" s="241" t="s">
        <v>325</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c r="HG453" s="241"/>
      <c r="HH453" s="241"/>
      <c r="HI453" s="241"/>
      <c r="HJ453" s="241"/>
      <c r="HK453" s="241"/>
      <c r="HL453" s="241"/>
      <c r="HM453" s="241"/>
      <c r="HN453" s="241"/>
      <c r="HO453" s="241"/>
      <c r="HP453" s="241"/>
      <c r="HQ453" s="241"/>
      <c r="HR453" s="241"/>
      <c r="HS453" s="241"/>
      <c r="HT453" s="241"/>
      <c r="HU453" s="241"/>
      <c r="HV453" s="241"/>
      <c r="HW453" s="241"/>
      <c r="HX453" s="241"/>
      <c r="HY453" s="241"/>
      <c r="HZ453" s="241"/>
      <c r="IA453" s="241"/>
      <c r="IB453" s="241"/>
      <c r="IC453" s="241"/>
      <c r="ID453" s="241"/>
      <c r="IE453" s="241"/>
      <c r="IF453" s="241"/>
      <c r="IG453" s="241"/>
      <c r="IH453" s="241"/>
      <c r="II453" s="241"/>
      <c r="IJ453" s="241"/>
      <c r="IK453" s="241"/>
      <c r="IL453" s="241"/>
      <c r="IM453" s="241"/>
      <c r="IN453" s="241"/>
      <c r="IO453" s="241"/>
      <c r="IP453" s="241"/>
      <c r="IQ453" s="241"/>
      <c r="IR453" s="241"/>
      <c r="IS453" s="241"/>
      <c r="IT453" s="241"/>
      <c r="IU453" s="241"/>
      <c r="IV453" s="241"/>
    </row>
    <row r="454" spans="1:256"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586</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c r="HG454" s="241"/>
      <c r="HH454" s="241"/>
      <c r="HI454" s="241"/>
      <c r="HJ454" s="241"/>
      <c r="HK454" s="241"/>
      <c r="HL454" s="241"/>
      <c r="HM454" s="241"/>
      <c r="HN454" s="241"/>
      <c r="HO454" s="241"/>
      <c r="HP454" s="241"/>
      <c r="HQ454" s="241"/>
      <c r="HR454" s="241"/>
      <c r="HS454" s="241"/>
      <c r="HT454" s="241"/>
      <c r="HU454" s="241"/>
      <c r="HV454" s="241"/>
      <c r="HW454" s="241"/>
      <c r="HX454" s="241"/>
      <c r="HY454" s="241"/>
      <c r="HZ454" s="241"/>
      <c r="IA454" s="241"/>
      <c r="IB454" s="241"/>
      <c r="IC454" s="241"/>
      <c r="ID454" s="241"/>
      <c r="IE454" s="241"/>
      <c r="IF454" s="241"/>
      <c r="IG454" s="241"/>
      <c r="IH454" s="241"/>
      <c r="II454" s="241"/>
      <c r="IJ454" s="241"/>
      <c r="IK454" s="241"/>
      <c r="IL454" s="241"/>
      <c r="IM454" s="241"/>
      <c r="IN454" s="241"/>
      <c r="IO454" s="241"/>
      <c r="IP454" s="241"/>
      <c r="IQ454" s="241"/>
      <c r="IR454" s="241"/>
      <c r="IS454" s="241"/>
      <c r="IT454" s="241"/>
      <c r="IU454" s="241"/>
      <c r="IV454" s="241"/>
    </row>
    <row r="455" spans="1:256"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587</v>
      </c>
      <c r="V455" s="241"/>
      <c r="W455" s="241"/>
      <c r="X455" s="241"/>
      <c r="Y455" s="241"/>
      <c r="Z455" s="241"/>
      <c r="AA455" s="241"/>
      <c r="AB455" s="241"/>
      <c r="AC455" s="241" t="s">
        <v>311</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c r="HG455" s="241"/>
      <c r="HH455" s="241"/>
      <c r="HI455" s="241"/>
      <c r="HJ455" s="241"/>
      <c r="HK455" s="241"/>
      <c r="HL455" s="241"/>
      <c r="HM455" s="241"/>
      <c r="HN455" s="241"/>
      <c r="HO455" s="241"/>
      <c r="HP455" s="241"/>
      <c r="HQ455" s="241"/>
      <c r="HR455" s="241"/>
      <c r="HS455" s="241"/>
      <c r="HT455" s="241"/>
      <c r="HU455" s="241"/>
      <c r="HV455" s="241"/>
      <c r="HW455" s="241"/>
      <c r="HX455" s="241"/>
      <c r="HY455" s="241"/>
      <c r="HZ455" s="241"/>
      <c r="IA455" s="241"/>
      <c r="IB455" s="241"/>
      <c r="IC455" s="241"/>
      <c r="ID455" s="241"/>
      <c r="IE455" s="241"/>
      <c r="IF455" s="241"/>
      <c r="IG455" s="241"/>
      <c r="IH455" s="241"/>
      <c r="II455" s="241"/>
      <c r="IJ455" s="241"/>
      <c r="IK455" s="241"/>
      <c r="IL455" s="241"/>
      <c r="IM455" s="241"/>
      <c r="IN455" s="241"/>
      <c r="IO455" s="241"/>
      <c r="IP455" s="241"/>
      <c r="IQ455" s="241"/>
      <c r="IR455" s="241"/>
      <c r="IS455" s="241"/>
      <c r="IT455" s="241"/>
      <c r="IU455" s="241"/>
      <c r="IV455" s="241"/>
    </row>
    <row r="456" spans="1:256"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588</v>
      </c>
      <c r="V456" s="241"/>
      <c r="W456" s="241"/>
      <c r="X456" s="241"/>
      <c r="Y456" s="241"/>
      <c r="Z456" s="241"/>
      <c r="AA456" s="241"/>
      <c r="AB456" s="241"/>
      <c r="AC456" s="241" t="s">
        <v>309</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c r="HG456" s="241"/>
      <c r="HH456" s="241"/>
      <c r="HI456" s="241"/>
      <c r="HJ456" s="241"/>
      <c r="HK456" s="241"/>
      <c r="HL456" s="241"/>
      <c r="HM456" s="241"/>
      <c r="HN456" s="241"/>
      <c r="HO456" s="241"/>
      <c r="HP456" s="241"/>
      <c r="HQ456" s="241"/>
      <c r="HR456" s="241"/>
      <c r="HS456" s="241"/>
      <c r="HT456" s="241"/>
      <c r="HU456" s="241"/>
      <c r="HV456" s="241"/>
      <c r="HW456" s="241"/>
      <c r="HX456" s="241"/>
      <c r="HY456" s="241"/>
      <c r="HZ456" s="241"/>
      <c r="IA456" s="241"/>
      <c r="IB456" s="241"/>
      <c r="IC456" s="241"/>
      <c r="ID456" s="241"/>
      <c r="IE456" s="241"/>
      <c r="IF456" s="241"/>
      <c r="IG456" s="241"/>
      <c r="IH456" s="241"/>
      <c r="II456" s="241"/>
      <c r="IJ456" s="241"/>
      <c r="IK456" s="241"/>
      <c r="IL456" s="241"/>
      <c r="IM456" s="241"/>
      <c r="IN456" s="241"/>
      <c r="IO456" s="241"/>
      <c r="IP456" s="241"/>
      <c r="IQ456" s="241"/>
      <c r="IR456" s="241"/>
      <c r="IS456" s="241"/>
      <c r="IT456" s="241"/>
      <c r="IU456" s="241"/>
      <c r="IV456" s="241"/>
    </row>
    <row r="457" spans="1:256"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589</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c r="HG457" s="241"/>
      <c r="HH457" s="241"/>
      <c r="HI457" s="241"/>
      <c r="HJ457" s="241"/>
      <c r="HK457" s="241"/>
      <c r="HL457" s="241"/>
      <c r="HM457" s="241"/>
      <c r="HN457" s="241"/>
      <c r="HO457" s="241"/>
      <c r="HP457" s="241"/>
      <c r="HQ457" s="241"/>
      <c r="HR457" s="241"/>
      <c r="HS457" s="241"/>
      <c r="HT457" s="241"/>
      <c r="HU457" s="241"/>
      <c r="HV457" s="241"/>
      <c r="HW457" s="241"/>
      <c r="HX457" s="241"/>
      <c r="HY457" s="241"/>
      <c r="HZ457" s="241"/>
      <c r="IA457" s="241"/>
      <c r="IB457" s="241"/>
      <c r="IC457" s="241"/>
      <c r="ID457" s="241"/>
      <c r="IE457" s="241"/>
      <c r="IF457" s="241"/>
      <c r="IG457" s="241"/>
      <c r="IH457" s="241"/>
      <c r="II457" s="241"/>
      <c r="IJ457" s="241"/>
      <c r="IK457" s="241"/>
      <c r="IL457" s="241"/>
      <c r="IM457" s="241"/>
      <c r="IN457" s="241"/>
      <c r="IO457" s="241"/>
      <c r="IP457" s="241"/>
      <c r="IQ457" s="241"/>
      <c r="IR457" s="241"/>
      <c r="IS457" s="241"/>
      <c r="IT457" s="241"/>
      <c r="IU457" s="241"/>
      <c r="IV457" s="241"/>
    </row>
    <row r="458" spans="1:256"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590</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c r="HG458" s="241"/>
      <c r="HH458" s="241"/>
      <c r="HI458" s="241"/>
      <c r="HJ458" s="241"/>
      <c r="HK458" s="241"/>
      <c r="HL458" s="241"/>
      <c r="HM458" s="241"/>
      <c r="HN458" s="241"/>
      <c r="HO458" s="241"/>
      <c r="HP458" s="241"/>
      <c r="HQ458" s="241"/>
      <c r="HR458" s="241"/>
      <c r="HS458" s="241"/>
      <c r="HT458" s="241"/>
      <c r="HU458" s="241"/>
      <c r="HV458" s="241"/>
      <c r="HW458" s="241"/>
      <c r="HX458" s="241"/>
      <c r="HY458" s="241"/>
      <c r="HZ458" s="241"/>
      <c r="IA458" s="241"/>
      <c r="IB458" s="241"/>
      <c r="IC458" s="241"/>
      <c r="ID458" s="241"/>
      <c r="IE458" s="241"/>
      <c r="IF458" s="241"/>
      <c r="IG458" s="241"/>
      <c r="IH458" s="241"/>
      <c r="II458" s="241"/>
      <c r="IJ458" s="241"/>
      <c r="IK458" s="241"/>
      <c r="IL458" s="241"/>
      <c r="IM458" s="241"/>
      <c r="IN458" s="241"/>
      <c r="IO458" s="241"/>
      <c r="IP458" s="241"/>
      <c r="IQ458" s="241"/>
      <c r="IR458" s="241"/>
      <c r="IS458" s="241"/>
      <c r="IT458" s="241"/>
      <c r="IU458" s="241"/>
      <c r="IV458" s="241"/>
    </row>
    <row r="459" spans="1:256"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591</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c r="HG459" s="241"/>
      <c r="HH459" s="241"/>
      <c r="HI459" s="241"/>
      <c r="HJ459" s="241"/>
      <c r="HK459" s="241"/>
      <c r="HL459" s="241"/>
      <c r="HM459" s="241"/>
      <c r="HN459" s="241"/>
      <c r="HO459" s="241"/>
      <c r="HP459" s="241"/>
      <c r="HQ459" s="241"/>
      <c r="HR459" s="241"/>
      <c r="HS459" s="241"/>
      <c r="HT459" s="241"/>
      <c r="HU459" s="241"/>
      <c r="HV459" s="241"/>
      <c r="HW459" s="241"/>
      <c r="HX459" s="241"/>
      <c r="HY459" s="241"/>
      <c r="HZ459" s="241"/>
      <c r="IA459" s="241"/>
      <c r="IB459" s="241"/>
      <c r="IC459" s="241"/>
      <c r="ID459" s="241"/>
      <c r="IE459" s="241"/>
      <c r="IF459" s="241"/>
      <c r="IG459" s="241"/>
      <c r="IH459" s="241"/>
      <c r="II459" s="241"/>
      <c r="IJ459" s="241"/>
      <c r="IK459" s="241"/>
      <c r="IL459" s="241"/>
      <c r="IM459" s="241"/>
      <c r="IN459" s="241"/>
      <c r="IO459" s="241"/>
      <c r="IP459" s="241"/>
      <c r="IQ459" s="241"/>
      <c r="IR459" s="241"/>
      <c r="IS459" s="241"/>
      <c r="IT459" s="241"/>
      <c r="IU459" s="241"/>
      <c r="IV459" s="241"/>
    </row>
    <row r="460" spans="1:256"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592</v>
      </c>
      <c r="V460" s="241"/>
      <c r="W460" s="241"/>
      <c r="X460" s="241"/>
      <c r="Y460" s="241"/>
      <c r="Z460" s="241"/>
      <c r="AA460" s="241"/>
      <c r="AB460" s="241"/>
      <c r="AC460" s="241" t="s">
        <v>325</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241"/>
      <c r="HX460" s="241"/>
      <c r="HY460" s="241"/>
      <c r="HZ460" s="241"/>
      <c r="IA460" s="241"/>
      <c r="IB460" s="241"/>
      <c r="IC460" s="241"/>
      <c r="ID460" s="241"/>
      <c r="IE460" s="241"/>
      <c r="IF460" s="241"/>
      <c r="IG460" s="241"/>
      <c r="IH460" s="241"/>
      <c r="II460" s="241"/>
      <c r="IJ460" s="241"/>
      <c r="IK460" s="241"/>
      <c r="IL460" s="241"/>
      <c r="IM460" s="241"/>
      <c r="IN460" s="241"/>
      <c r="IO460" s="241"/>
      <c r="IP460" s="241"/>
      <c r="IQ460" s="241"/>
      <c r="IR460" s="241"/>
      <c r="IS460" s="241"/>
      <c r="IT460" s="241"/>
      <c r="IU460" s="241"/>
      <c r="IV460" s="241"/>
    </row>
    <row r="461" spans="1:256"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593</v>
      </c>
      <c r="V461" s="241"/>
      <c r="W461" s="241"/>
      <c r="X461" s="241"/>
      <c r="Y461" s="241"/>
      <c r="Z461" s="241"/>
      <c r="AA461" s="241"/>
      <c r="AB461" s="241"/>
      <c r="AC461" s="241" t="s">
        <v>313</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c r="HG461" s="241"/>
      <c r="HH461" s="241"/>
      <c r="HI461" s="241"/>
      <c r="HJ461" s="241"/>
      <c r="HK461" s="241"/>
      <c r="HL461" s="241"/>
      <c r="HM461" s="241"/>
      <c r="HN461" s="241"/>
      <c r="HO461" s="241"/>
      <c r="HP461" s="241"/>
      <c r="HQ461" s="241"/>
      <c r="HR461" s="241"/>
      <c r="HS461" s="241"/>
      <c r="HT461" s="241"/>
      <c r="HU461" s="241"/>
      <c r="HV461" s="241"/>
      <c r="HW461" s="241"/>
      <c r="HX461" s="241"/>
      <c r="HY461" s="241"/>
      <c r="HZ461" s="241"/>
      <c r="IA461" s="241"/>
      <c r="IB461" s="241"/>
      <c r="IC461" s="241"/>
      <c r="ID461" s="241"/>
      <c r="IE461" s="241"/>
      <c r="IF461" s="241"/>
      <c r="IG461" s="241"/>
      <c r="IH461" s="241"/>
      <c r="II461" s="241"/>
      <c r="IJ461" s="241"/>
      <c r="IK461" s="241"/>
      <c r="IL461" s="241"/>
      <c r="IM461" s="241"/>
      <c r="IN461" s="241"/>
      <c r="IO461" s="241"/>
      <c r="IP461" s="241"/>
      <c r="IQ461" s="241"/>
      <c r="IR461" s="241"/>
      <c r="IS461" s="241"/>
      <c r="IT461" s="241"/>
      <c r="IU461" s="241"/>
      <c r="IV461" s="241"/>
    </row>
    <row r="462" spans="1:256"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594</v>
      </c>
      <c r="V462" s="241"/>
      <c r="W462" s="241"/>
      <c r="X462" s="241"/>
      <c r="Y462" s="241"/>
      <c r="Z462" s="241"/>
      <c r="AA462" s="241"/>
      <c r="AB462" s="241"/>
      <c r="AC462" s="241" t="s">
        <v>322</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c r="HG462" s="241"/>
      <c r="HH462" s="241"/>
      <c r="HI462" s="241"/>
      <c r="HJ462" s="241"/>
      <c r="HK462" s="241"/>
      <c r="HL462" s="241"/>
      <c r="HM462" s="241"/>
      <c r="HN462" s="241"/>
      <c r="HO462" s="241"/>
      <c r="HP462" s="241"/>
      <c r="HQ462" s="241"/>
      <c r="HR462" s="241"/>
      <c r="HS462" s="241"/>
      <c r="HT462" s="241"/>
      <c r="HU462" s="241"/>
      <c r="HV462" s="241"/>
      <c r="HW462" s="241"/>
      <c r="HX462" s="241"/>
      <c r="HY462" s="241"/>
      <c r="HZ462" s="241"/>
      <c r="IA462" s="241"/>
      <c r="IB462" s="241"/>
      <c r="IC462" s="241"/>
      <c r="ID462" s="241"/>
      <c r="IE462" s="241"/>
      <c r="IF462" s="241"/>
      <c r="IG462" s="241"/>
      <c r="IH462" s="241"/>
      <c r="II462" s="241"/>
      <c r="IJ462" s="241"/>
      <c r="IK462" s="241"/>
      <c r="IL462" s="241"/>
      <c r="IM462" s="241"/>
      <c r="IN462" s="241"/>
      <c r="IO462" s="241"/>
      <c r="IP462" s="241"/>
      <c r="IQ462" s="241"/>
      <c r="IR462" s="241"/>
      <c r="IS462" s="241"/>
      <c r="IT462" s="241"/>
      <c r="IU462" s="241"/>
      <c r="IV462" s="241"/>
    </row>
    <row r="463" spans="1:256"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595</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c r="HG463" s="241"/>
      <c r="HH463" s="241"/>
      <c r="HI463" s="241"/>
      <c r="HJ463" s="241"/>
      <c r="HK463" s="241"/>
      <c r="HL463" s="241"/>
      <c r="HM463" s="241"/>
      <c r="HN463" s="241"/>
      <c r="HO463" s="241"/>
      <c r="HP463" s="241"/>
      <c r="HQ463" s="241"/>
      <c r="HR463" s="241"/>
      <c r="HS463" s="241"/>
      <c r="HT463" s="241"/>
      <c r="HU463" s="241"/>
      <c r="HV463" s="241"/>
      <c r="HW463" s="241"/>
      <c r="HX463" s="241"/>
      <c r="HY463" s="241"/>
      <c r="HZ463" s="241"/>
      <c r="IA463" s="241"/>
      <c r="IB463" s="241"/>
      <c r="IC463" s="241"/>
      <c r="ID463" s="241"/>
      <c r="IE463" s="241"/>
      <c r="IF463" s="241"/>
      <c r="IG463" s="241"/>
      <c r="IH463" s="241"/>
      <c r="II463" s="241"/>
      <c r="IJ463" s="241"/>
      <c r="IK463" s="241"/>
      <c r="IL463" s="241"/>
      <c r="IM463" s="241"/>
      <c r="IN463" s="241"/>
      <c r="IO463" s="241"/>
      <c r="IP463" s="241"/>
      <c r="IQ463" s="241"/>
      <c r="IR463" s="241"/>
      <c r="IS463" s="241"/>
      <c r="IT463" s="241"/>
      <c r="IU463" s="241"/>
      <c r="IV463" s="241"/>
    </row>
    <row r="464" spans="1:256"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596</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c r="HG464" s="241"/>
      <c r="HH464" s="241"/>
      <c r="HI464" s="241"/>
      <c r="HJ464" s="241"/>
      <c r="HK464" s="241"/>
      <c r="HL464" s="241"/>
      <c r="HM464" s="241"/>
      <c r="HN464" s="241"/>
      <c r="HO464" s="241"/>
      <c r="HP464" s="241"/>
      <c r="HQ464" s="241"/>
      <c r="HR464" s="241"/>
      <c r="HS464" s="241"/>
      <c r="HT464" s="241"/>
      <c r="HU464" s="241"/>
      <c r="HV464" s="241"/>
      <c r="HW464" s="241"/>
      <c r="HX464" s="241"/>
      <c r="HY464" s="241"/>
      <c r="HZ464" s="241"/>
      <c r="IA464" s="241"/>
      <c r="IB464" s="241"/>
      <c r="IC464" s="241"/>
      <c r="ID464" s="241"/>
      <c r="IE464" s="241"/>
      <c r="IF464" s="241"/>
      <c r="IG464" s="241"/>
      <c r="IH464" s="241"/>
      <c r="II464" s="241"/>
      <c r="IJ464" s="241"/>
      <c r="IK464" s="241"/>
      <c r="IL464" s="241"/>
      <c r="IM464" s="241"/>
      <c r="IN464" s="241"/>
      <c r="IO464" s="241"/>
      <c r="IP464" s="241"/>
      <c r="IQ464" s="241"/>
      <c r="IR464" s="241"/>
      <c r="IS464" s="241"/>
      <c r="IT464" s="241"/>
      <c r="IU464" s="241"/>
      <c r="IV464" s="241"/>
    </row>
    <row r="465" spans="1:256"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597</v>
      </c>
      <c r="V465" s="241"/>
      <c r="W465" s="241"/>
      <c r="X465" s="241"/>
      <c r="Y465" s="241"/>
      <c r="Z465" s="241"/>
      <c r="AA465" s="241"/>
      <c r="AB465" s="241"/>
      <c r="AC465" s="241" t="s">
        <v>316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c r="HG465" s="241"/>
      <c r="HH465" s="241"/>
      <c r="HI465" s="241"/>
      <c r="HJ465" s="241"/>
      <c r="HK465" s="241"/>
      <c r="HL465" s="241"/>
      <c r="HM465" s="241"/>
      <c r="HN465" s="241"/>
      <c r="HO465" s="241"/>
      <c r="HP465" s="241"/>
      <c r="HQ465" s="241"/>
      <c r="HR465" s="241"/>
      <c r="HS465" s="241"/>
      <c r="HT465" s="241"/>
      <c r="HU465" s="241"/>
      <c r="HV465" s="241"/>
      <c r="HW465" s="241"/>
      <c r="HX465" s="241"/>
      <c r="HY465" s="241"/>
      <c r="HZ465" s="241"/>
      <c r="IA465" s="241"/>
      <c r="IB465" s="241"/>
      <c r="IC465" s="241"/>
      <c r="ID465" s="241"/>
      <c r="IE465" s="241"/>
      <c r="IF465" s="241"/>
      <c r="IG465" s="241"/>
      <c r="IH465" s="241"/>
      <c r="II465" s="241"/>
      <c r="IJ465" s="241"/>
      <c r="IK465" s="241"/>
      <c r="IL465" s="241"/>
      <c r="IM465" s="241"/>
      <c r="IN465" s="241"/>
      <c r="IO465" s="241"/>
      <c r="IP465" s="241"/>
      <c r="IQ465" s="241"/>
      <c r="IR465" s="241"/>
      <c r="IS465" s="241"/>
      <c r="IT465" s="241"/>
      <c r="IU465" s="241"/>
      <c r="IV465" s="241"/>
    </row>
    <row r="466" spans="1:256"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598</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c r="HP466" s="241"/>
      <c r="HQ466" s="241"/>
      <c r="HR466" s="241"/>
      <c r="HS466" s="241"/>
      <c r="HT466" s="241"/>
      <c r="HU466" s="241"/>
      <c r="HV466" s="241"/>
      <c r="HW466" s="241"/>
      <c r="HX466" s="241"/>
      <c r="HY466" s="241"/>
      <c r="HZ466" s="241"/>
      <c r="IA466" s="241"/>
      <c r="IB466" s="241"/>
      <c r="IC466" s="241"/>
      <c r="ID466" s="241"/>
      <c r="IE466" s="241"/>
      <c r="IF466" s="241"/>
      <c r="IG466" s="241"/>
      <c r="IH466" s="241"/>
      <c r="II466" s="241"/>
      <c r="IJ466" s="241"/>
      <c r="IK466" s="241"/>
      <c r="IL466" s="241"/>
      <c r="IM466" s="241"/>
      <c r="IN466" s="241"/>
      <c r="IO466" s="241"/>
      <c r="IP466" s="241"/>
      <c r="IQ466" s="241"/>
      <c r="IR466" s="241"/>
      <c r="IS466" s="241"/>
      <c r="IT466" s="241"/>
      <c r="IU466" s="241"/>
      <c r="IV466" s="241"/>
    </row>
    <row r="467" spans="1:256"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599</v>
      </c>
      <c r="V467" s="241"/>
      <c r="W467" s="241"/>
      <c r="X467" s="241"/>
      <c r="Y467" s="241"/>
      <c r="Z467" s="241"/>
      <c r="AA467" s="241"/>
      <c r="AB467" s="241"/>
      <c r="AC467" s="241" t="s">
        <v>313</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c r="HP467" s="241"/>
      <c r="HQ467" s="241"/>
      <c r="HR467" s="241"/>
      <c r="HS467" s="241"/>
      <c r="HT467" s="241"/>
      <c r="HU467" s="241"/>
      <c r="HV467" s="241"/>
      <c r="HW467" s="241"/>
      <c r="HX467" s="241"/>
      <c r="HY467" s="241"/>
      <c r="HZ467" s="241"/>
      <c r="IA467" s="241"/>
      <c r="IB467" s="241"/>
      <c r="IC467" s="241"/>
      <c r="ID467" s="241"/>
      <c r="IE467" s="241"/>
      <c r="IF467" s="241"/>
      <c r="IG467" s="241"/>
      <c r="IH467" s="241"/>
      <c r="II467" s="241"/>
      <c r="IJ467" s="241"/>
      <c r="IK467" s="241"/>
      <c r="IL467" s="241"/>
      <c r="IM467" s="241"/>
      <c r="IN467" s="241"/>
      <c r="IO467" s="241"/>
      <c r="IP467" s="241"/>
      <c r="IQ467" s="241"/>
      <c r="IR467" s="241"/>
      <c r="IS467" s="241"/>
      <c r="IT467" s="241"/>
      <c r="IU467" s="241"/>
      <c r="IV467" s="241"/>
    </row>
    <row r="468" spans="1:256"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600</v>
      </c>
      <c r="V468" s="241"/>
      <c r="W468" s="241"/>
      <c r="X468" s="241"/>
      <c r="Y468" s="241"/>
      <c r="Z468" s="241"/>
      <c r="AA468" s="241"/>
      <c r="AB468" s="241"/>
      <c r="AC468" s="241" t="s">
        <v>350</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c r="HP468" s="241"/>
      <c r="HQ468" s="241"/>
      <c r="HR468" s="241"/>
      <c r="HS468" s="241"/>
      <c r="HT468" s="241"/>
      <c r="HU468" s="241"/>
      <c r="HV468" s="241"/>
      <c r="HW468" s="241"/>
      <c r="HX468" s="241"/>
      <c r="HY468" s="241"/>
      <c r="HZ468" s="241"/>
      <c r="IA468" s="241"/>
      <c r="IB468" s="241"/>
      <c r="IC468" s="241"/>
      <c r="ID468" s="241"/>
      <c r="IE468" s="241"/>
      <c r="IF468" s="241"/>
      <c r="IG468" s="241"/>
      <c r="IH468" s="241"/>
      <c r="II468" s="241"/>
      <c r="IJ468" s="241"/>
      <c r="IK468" s="241"/>
      <c r="IL468" s="241"/>
      <c r="IM468" s="241"/>
      <c r="IN468" s="241"/>
      <c r="IO468" s="241"/>
      <c r="IP468" s="241"/>
      <c r="IQ468" s="241"/>
      <c r="IR468" s="241"/>
      <c r="IS468" s="241"/>
      <c r="IT468" s="241"/>
      <c r="IU468" s="241"/>
      <c r="IV468" s="241"/>
    </row>
    <row r="469" spans="1:256"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601</v>
      </c>
      <c r="V469" s="241"/>
      <c r="W469" s="241"/>
      <c r="X469" s="241"/>
      <c r="Y469" s="241"/>
      <c r="Z469" s="241"/>
      <c r="AA469" s="241"/>
      <c r="AB469" s="241"/>
      <c r="AC469" s="241" t="s">
        <v>311</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c r="HP469" s="241"/>
      <c r="HQ469" s="241"/>
      <c r="HR469" s="241"/>
      <c r="HS469" s="241"/>
      <c r="HT469" s="241"/>
      <c r="HU469" s="241"/>
      <c r="HV469" s="241"/>
      <c r="HW469" s="241"/>
      <c r="HX469" s="241"/>
      <c r="HY469" s="241"/>
      <c r="HZ469" s="241"/>
      <c r="IA469" s="241"/>
      <c r="IB469" s="241"/>
      <c r="IC469" s="241"/>
      <c r="ID469" s="241"/>
      <c r="IE469" s="241"/>
      <c r="IF469" s="241"/>
      <c r="IG469" s="241"/>
      <c r="IH469" s="241"/>
      <c r="II469" s="241"/>
      <c r="IJ469" s="241"/>
      <c r="IK469" s="241"/>
      <c r="IL469" s="241"/>
      <c r="IM469" s="241"/>
      <c r="IN469" s="241"/>
      <c r="IO469" s="241"/>
      <c r="IP469" s="241"/>
      <c r="IQ469" s="241"/>
      <c r="IR469" s="241"/>
      <c r="IS469" s="241"/>
      <c r="IT469" s="241"/>
      <c r="IU469" s="241"/>
      <c r="IV469" s="241"/>
    </row>
    <row r="470" spans="1:256"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602</v>
      </c>
      <c r="V470" s="241"/>
      <c r="W470" s="241"/>
      <c r="X470" s="241"/>
      <c r="Y470" s="241"/>
      <c r="Z470" s="241"/>
      <c r="AA470" s="241"/>
      <c r="AB470" s="241"/>
      <c r="AC470" s="241" t="s">
        <v>366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c r="HP470" s="241"/>
      <c r="HQ470" s="241"/>
      <c r="HR470" s="241"/>
      <c r="HS470" s="241"/>
      <c r="HT470" s="241"/>
      <c r="HU470" s="241"/>
      <c r="HV470" s="241"/>
      <c r="HW470" s="241"/>
      <c r="HX470" s="241"/>
      <c r="HY470" s="241"/>
      <c r="HZ470" s="241"/>
      <c r="IA470" s="241"/>
      <c r="IB470" s="241"/>
      <c r="IC470" s="241"/>
      <c r="ID470" s="241"/>
      <c r="IE470" s="241"/>
      <c r="IF470" s="241"/>
      <c r="IG470" s="241"/>
      <c r="IH470" s="241"/>
      <c r="II470" s="241"/>
      <c r="IJ470" s="241"/>
      <c r="IK470" s="241"/>
      <c r="IL470" s="241"/>
      <c r="IM470" s="241"/>
      <c r="IN470" s="241"/>
      <c r="IO470" s="241"/>
      <c r="IP470" s="241"/>
      <c r="IQ470" s="241"/>
      <c r="IR470" s="241"/>
      <c r="IS470" s="241"/>
      <c r="IT470" s="241"/>
      <c r="IU470" s="241"/>
      <c r="IV470" s="241"/>
    </row>
    <row r="471" spans="1:256"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603</v>
      </c>
      <c r="V471" s="241"/>
      <c r="W471" s="241"/>
      <c r="X471" s="241"/>
      <c r="Y471" s="241"/>
      <c r="Z471" s="241"/>
      <c r="AA471" s="241"/>
      <c r="AB471" s="241"/>
      <c r="AC471" s="241" t="s">
        <v>325</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c r="HP471" s="241"/>
      <c r="HQ471" s="241"/>
      <c r="HR471" s="241"/>
      <c r="HS471" s="241"/>
      <c r="HT471" s="241"/>
      <c r="HU471" s="241"/>
      <c r="HV471" s="241"/>
      <c r="HW471" s="241"/>
      <c r="HX471" s="241"/>
      <c r="HY471" s="241"/>
      <c r="HZ471" s="241"/>
      <c r="IA471" s="241"/>
      <c r="IB471" s="241"/>
      <c r="IC471" s="241"/>
      <c r="ID471" s="241"/>
      <c r="IE471" s="241"/>
      <c r="IF471" s="241"/>
      <c r="IG471" s="241"/>
      <c r="IH471" s="241"/>
      <c r="II471" s="241"/>
      <c r="IJ471" s="241"/>
      <c r="IK471" s="241"/>
      <c r="IL471" s="241"/>
      <c r="IM471" s="241"/>
      <c r="IN471" s="241"/>
      <c r="IO471" s="241"/>
      <c r="IP471" s="241"/>
      <c r="IQ471" s="241"/>
      <c r="IR471" s="241"/>
      <c r="IS471" s="241"/>
      <c r="IT471" s="241"/>
      <c r="IU471" s="241"/>
      <c r="IV471" s="241"/>
    </row>
    <row r="472" spans="1:256"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604</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c r="HG472" s="241"/>
      <c r="HH472" s="241"/>
      <c r="HI472" s="241"/>
      <c r="HJ472" s="241"/>
      <c r="HK472" s="241"/>
      <c r="HL472" s="241"/>
      <c r="HM472" s="241"/>
      <c r="HN472" s="241"/>
      <c r="HO472" s="241"/>
      <c r="HP472" s="241"/>
      <c r="HQ472" s="241"/>
      <c r="HR472" s="241"/>
      <c r="HS472" s="241"/>
      <c r="HT472" s="241"/>
      <c r="HU472" s="241"/>
      <c r="HV472" s="241"/>
      <c r="HW472" s="241"/>
      <c r="HX472" s="241"/>
      <c r="HY472" s="241"/>
      <c r="HZ472" s="241"/>
      <c r="IA472" s="241"/>
      <c r="IB472" s="241"/>
      <c r="IC472" s="241"/>
      <c r="ID472" s="241"/>
      <c r="IE472" s="241"/>
      <c r="IF472" s="241"/>
      <c r="IG472" s="241"/>
      <c r="IH472" s="241"/>
      <c r="II472" s="241"/>
      <c r="IJ472" s="241"/>
      <c r="IK472" s="241"/>
      <c r="IL472" s="241"/>
      <c r="IM472" s="241"/>
      <c r="IN472" s="241"/>
      <c r="IO472" s="241"/>
      <c r="IP472" s="241"/>
      <c r="IQ472" s="241"/>
      <c r="IR472" s="241"/>
      <c r="IS472" s="241"/>
      <c r="IT472" s="241"/>
      <c r="IU472" s="241"/>
      <c r="IV472" s="241"/>
    </row>
    <row r="473" spans="1:256"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605</v>
      </c>
      <c r="V473" s="241"/>
      <c r="W473" s="241"/>
      <c r="X473" s="241"/>
      <c r="Y473" s="241"/>
      <c r="Z473" s="241"/>
      <c r="AA473" s="241"/>
      <c r="AB473" s="241"/>
      <c r="AC473" s="241" t="s">
        <v>322</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c r="HP473" s="241"/>
      <c r="HQ473" s="241"/>
      <c r="HR473" s="241"/>
      <c r="HS473" s="241"/>
      <c r="HT473" s="241"/>
      <c r="HU473" s="241"/>
      <c r="HV473" s="241"/>
      <c r="HW473" s="241"/>
      <c r="HX473" s="241"/>
      <c r="HY473" s="241"/>
      <c r="HZ473" s="241"/>
      <c r="IA473" s="241"/>
      <c r="IB473" s="241"/>
      <c r="IC473" s="241"/>
      <c r="ID473" s="241"/>
      <c r="IE473" s="241"/>
      <c r="IF473" s="241"/>
      <c r="IG473" s="241"/>
      <c r="IH473" s="241"/>
      <c r="II473" s="241"/>
      <c r="IJ473" s="241"/>
      <c r="IK473" s="241"/>
      <c r="IL473" s="241"/>
      <c r="IM473" s="241"/>
      <c r="IN473" s="241"/>
      <c r="IO473" s="241"/>
      <c r="IP473" s="241"/>
      <c r="IQ473" s="241"/>
      <c r="IR473" s="241"/>
      <c r="IS473" s="241"/>
      <c r="IT473" s="241"/>
      <c r="IU473" s="241"/>
      <c r="IV473" s="241"/>
    </row>
    <row r="474" spans="1:256"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606</v>
      </c>
      <c r="V474" s="241"/>
      <c r="W474" s="241"/>
      <c r="X474" s="241"/>
      <c r="Y474" s="241"/>
      <c r="Z474" s="241"/>
      <c r="AA474" s="241"/>
      <c r="AB474" s="241"/>
      <c r="AC474" s="241" t="s">
        <v>386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c r="HP474" s="241"/>
      <c r="HQ474" s="241"/>
      <c r="HR474" s="241"/>
      <c r="HS474" s="241"/>
      <c r="HT474" s="241"/>
      <c r="HU474" s="241"/>
      <c r="HV474" s="241"/>
      <c r="HW474" s="241"/>
      <c r="HX474" s="241"/>
      <c r="HY474" s="241"/>
      <c r="HZ474" s="241"/>
      <c r="IA474" s="241"/>
      <c r="IB474" s="241"/>
      <c r="IC474" s="241"/>
      <c r="ID474" s="241"/>
      <c r="IE474" s="241"/>
      <c r="IF474" s="241"/>
      <c r="IG474" s="241"/>
      <c r="IH474" s="241"/>
      <c r="II474" s="241"/>
      <c r="IJ474" s="241"/>
      <c r="IK474" s="241"/>
      <c r="IL474" s="241"/>
      <c r="IM474" s="241"/>
      <c r="IN474" s="241"/>
      <c r="IO474" s="241"/>
      <c r="IP474" s="241"/>
      <c r="IQ474" s="241"/>
      <c r="IR474" s="241"/>
      <c r="IS474" s="241"/>
      <c r="IT474" s="241"/>
      <c r="IU474" s="241"/>
      <c r="IV474" s="241"/>
    </row>
    <row r="475" spans="1:256"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607</v>
      </c>
      <c r="V475" s="241"/>
      <c r="W475" s="241"/>
      <c r="X475" s="241"/>
      <c r="Y475" s="241"/>
      <c r="Z475" s="241"/>
      <c r="AA475" s="241"/>
      <c r="AB475" s="241"/>
      <c r="AC475" s="241" t="s">
        <v>386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c r="HP475" s="241"/>
      <c r="HQ475" s="241"/>
      <c r="HR475" s="241"/>
      <c r="HS475" s="241"/>
      <c r="HT475" s="241"/>
      <c r="HU475" s="241"/>
      <c r="HV475" s="241"/>
      <c r="HW475" s="241"/>
      <c r="HX475" s="241"/>
      <c r="HY475" s="241"/>
      <c r="HZ475" s="241"/>
      <c r="IA475" s="241"/>
      <c r="IB475" s="241"/>
      <c r="IC475" s="241"/>
      <c r="ID475" s="241"/>
      <c r="IE475" s="241"/>
      <c r="IF475" s="241"/>
      <c r="IG475" s="241"/>
      <c r="IH475" s="241"/>
      <c r="II475" s="241"/>
      <c r="IJ475" s="241"/>
      <c r="IK475" s="241"/>
      <c r="IL475" s="241"/>
      <c r="IM475" s="241"/>
      <c r="IN475" s="241"/>
      <c r="IO475" s="241"/>
      <c r="IP475" s="241"/>
      <c r="IQ475" s="241"/>
      <c r="IR475" s="241"/>
      <c r="IS475" s="241"/>
      <c r="IT475" s="241"/>
      <c r="IU475" s="241"/>
      <c r="IV475" s="241"/>
    </row>
    <row r="476" spans="1:256"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608</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c r="HP476" s="241"/>
      <c r="HQ476" s="241"/>
      <c r="HR476" s="241"/>
      <c r="HS476" s="241"/>
      <c r="HT476" s="241"/>
      <c r="HU476" s="241"/>
      <c r="HV476" s="241"/>
      <c r="HW476" s="241"/>
      <c r="HX476" s="241"/>
      <c r="HY476" s="241"/>
      <c r="HZ476" s="241"/>
      <c r="IA476" s="241"/>
      <c r="IB476" s="241"/>
      <c r="IC476" s="241"/>
      <c r="ID476" s="241"/>
      <c r="IE476" s="241"/>
      <c r="IF476" s="241"/>
      <c r="IG476" s="241"/>
      <c r="IH476" s="241"/>
      <c r="II476" s="241"/>
      <c r="IJ476" s="241"/>
      <c r="IK476" s="241"/>
      <c r="IL476" s="241"/>
      <c r="IM476" s="241"/>
      <c r="IN476" s="241"/>
      <c r="IO476" s="241"/>
      <c r="IP476" s="241"/>
      <c r="IQ476" s="241"/>
      <c r="IR476" s="241"/>
      <c r="IS476" s="241"/>
      <c r="IT476" s="241"/>
      <c r="IU476" s="241"/>
      <c r="IV476" s="241"/>
    </row>
    <row r="477" spans="1:256"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609</v>
      </c>
      <c r="V477" s="241"/>
      <c r="W477" s="241"/>
      <c r="X477" s="241"/>
      <c r="Y477" s="241"/>
      <c r="Z477" s="241"/>
      <c r="AA477" s="241"/>
      <c r="AB477" s="241"/>
      <c r="AC477" s="241" t="s">
        <v>316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c r="HG477" s="241"/>
      <c r="HH477" s="241"/>
      <c r="HI477" s="241"/>
      <c r="HJ477" s="241"/>
      <c r="HK477" s="241"/>
      <c r="HL477" s="241"/>
      <c r="HM477" s="241"/>
      <c r="HN477" s="241"/>
      <c r="HO477" s="241"/>
      <c r="HP477" s="241"/>
      <c r="HQ477" s="241"/>
      <c r="HR477" s="241"/>
      <c r="HS477" s="241"/>
      <c r="HT477" s="241"/>
      <c r="HU477" s="241"/>
      <c r="HV477" s="241"/>
      <c r="HW477" s="241"/>
      <c r="HX477" s="241"/>
      <c r="HY477" s="241"/>
      <c r="HZ477" s="241"/>
      <c r="IA477" s="241"/>
      <c r="IB477" s="241"/>
      <c r="IC477" s="241"/>
      <c r="ID477" s="241"/>
      <c r="IE477" s="241"/>
      <c r="IF477" s="241"/>
      <c r="IG477" s="241"/>
      <c r="IH477" s="241"/>
      <c r="II477" s="241"/>
      <c r="IJ477" s="241"/>
      <c r="IK477" s="241"/>
      <c r="IL477" s="241"/>
      <c r="IM477" s="241"/>
      <c r="IN477" s="241"/>
      <c r="IO477" s="241"/>
      <c r="IP477" s="241"/>
      <c r="IQ477" s="241"/>
      <c r="IR477" s="241"/>
      <c r="IS477" s="241"/>
      <c r="IT477" s="241"/>
      <c r="IU477" s="241"/>
      <c r="IV477" s="241"/>
    </row>
    <row r="478" spans="1:256"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610</v>
      </c>
      <c r="V478" s="241"/>
      <c r="W478" s="241"/>
      <c r="X478" s="241"/>
      <c r="Y478" s="241"/>
      <c r="Z478" s="241"/>
      <c r="AA478" s="241"/>
      <c r="AB478" s="241"/>
      <c r="AC478" s="241" t="s">
        <v>316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c r="HP478" s="241"/>
      <c r="HQ478" s="241"/>
      <c r="HR478" s="241"/>
      <c r="HS478" s="241"/>
      <c r="HT478" s="241"/>
      <c r="HU478" s="241"/>
      <c r="HV478" s="241"/>
      <c r="HW478" s="241"/>
      <c r="HX478" s="241"/>
      <c r="HY478" s="241"/>
      <c r="HZ478" s="241"/>
      <c r="IA478" s="241"/>
      <c r="IB478" s="241"/>
      <c r="IC478" s="241"/>
      <c r="ID478" s="241"/>
      <c r="IE478" s="241"/>
      <c r="IF478" s="241"/>
      <c r="IG478" s="241"/>
      <c r="IH478" s="241"/>
      <c r="II478" s="241"/>
      <c r="IJ478" s="241"/>
      <c r="IK478" s="241"/>
      <c r="IL478" s="241"/>
      <c r="IM478" s="241"/>
      <c r="IN478" s="241"/>
      <c r="IO478" s="241"/>
      <c r="IP478" s="241"/>
      <c r="IQ478" s="241"/>
      <c r="IR478" s="241"/>
      <c r="IS478" s="241"/>
      <c r="IT478" s="241"/>
      <c r="IU478" s="241"/>
      <c r="IV478" s="241"/>
    </row>
    <row r="479" spans="1:256"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611</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c r="HP479" s="241"/>
      <c r="HQ479" s="241"/>
      <c r="HR479" s="241"/>
      <c r="HS479" s="241"/>
      <c r="HT479" s="241"/>
      <c r="HU479" s="241"/>
      <c r="HV479" s="241"/>
      <c r="HW479" s="241"/>
      <c r="HX479" s="241"/>
      <c r="HY479" s="241"/>
      <c r="HZ479" s="241"/>
      <c r="IA479" s="241"/>
      <c r="IB479" s="241"/>
      <c r="IC479" s="241"/>
      <c r="ID479" s="241"/>
      <c r="IE479" s="241"/>
      <c r="IF479" s="241"/>
      <c r="IG479" s="241"/>
      <c r="IH479" s="241"/>
      <c r="II479" s="241"/>
      <c r="IJ479" s="241"/>
      <c r="IK479" s="241"/>
      <c r="IL479" s="241"/>
      <c r="IM479" s="241"/>
      <c r="IN479" s="241"/>
      <c r="IO479" s="241"/>
      <c r="IP479" s="241"/>
      <c r="IQ479" s="241"/>
      <c r="IR479" s="241"/>
      <c r="IS479" s="241"/>
      <c r="IT479" s="241"/>
      <c r="IU479" s="241"/>
      <c r="IV479" s="241"/>
    </row>
    <row r="480" spans="1:256"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612</v>
      </c>
      <c r="V480" s="241"/>
      <c r="W480" s="241"/>
      <c r="X480" s="241"/>
      <c r="Y480" s="241"/>
      <c r="Z480" s="241"/>
      <c r="AA480" s="241"/>
      <c r="AB480" s="241"/>
      <c r="AC480" s="241" t="s">
        <v>309</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c r="HG480" s="241"/>
      <c r="HH480" s="241"/>
      <c r="HI480" s="241"/>
      <c r="HJ480" s="241"/>
      <c r="HK480" s="241"/>
      <c r="HL480" s="241"/>
      <c r="HM480" s="241"/>
      <c r="HN480" s="241"/>
      <c r="HO480" s="241"/>
      <c r="HP480" s="241"/>
      <c r="HQ480" s="241"/>
      <c r="HR480" s="241"/>
      <c r="HS480" s="241"/>
      <c r="HT480" s="241"/>
      <c r="HU480" s="241"/>
      <c r="HV480" s="241"/>
      <c r="HW480" s="241"/>
      <c r="HX480" s="241"/>
      <c r="HY480" s="241"/>
      <c r="HZ480" s="241"/>
      <c r="IA480" s="241"/>
      <c r="IB480" s="241"/>
      <c r="IC480" s="241"/>
      <c r="ID480" s="241"/>
      <c r="IE480" s="241"/>
      <c r="IF480" s="241"/>
      <c r="IG480" s="241"/>
      <c r="IH480" s="241"/>
      <c r="II480" s="241"/>
      <c r="IJ480" s="241"/>
      <c r="IK480" s="241"/>
      <c r="IL480" s="241"/>
      <c r="IM480" s="241"/>
      <c r="IN480" s="241"/>
      <c r="IO480" s="241"/>
      <c r="IP480" s="241"/>
      <c r="IQ480" s="241"/>
      <c r="IR480" s="241"/>
      <c r="IS480" s="241"/>
      <c r="IT480" s="241"/>
      <c r="IU480" s="241"/>
      <c r="IV480" s="241"/>
    </row>
    <row r="481" spans="1:256"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613</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c r="HP481" s="241"/>
      <c r="HQ481" s="241"/>
      <c r="HR481" s="241"/>
      <c r="HS481" s="241"/>
      <c r="HT481" s="241"/>
      <c r="HU481" s="241"/>
      <c r="HV481" s="241"/>
      <c r="HW481" s="241"/>
      <c r="HX481" s="241"/>
      <c r="HY481" s="241"/>
      <c r="HZ481" s="241"/>
      <c r="IA481" s="241"/>
      <c r="IB481" s="241"/>
      <c r="IC481" s="241"/>
      <c r="ID481" s="241"/>
      <c r="IE481" s="241"/>
      <c r="IF481" s="241"/>
      <c r="IG481" s="241"/>
      <c r="IH481" s="241"/>
      <c r="II481" s="241"/>
      <c r="IJ481" s="241"/>
      <c r="IK481" s="241"/>
      <c r="IL481" s="241"/>
      <c r="IM481" s="241"/>
      <c r="IN481" s="241"/>
      <c r="IO481" s="241"/>
      <c r="IP481" s="241"/>
      <c r="IQ481" s="241"/>
      <c r="IR481" s="241"/>
      <c r="IS481" s="241"/>
      <c r="IT481" s="241"/>
      <c r="IU481" s="241"/>
      <c r="IV481" s="241"/>
    </row>
    <row r="482" spans="1:256"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614</v>
      </c>
      <c r="V482" s="241"/>
      <c r="W482" s="241"/>
      <c r="X482" s="241"/>
      <c r="Y482" s="241"/>
      <c r="Z482" s="241"/>
      <c r="AA482" s="241"/>
      <c r="AB482" s="241"/>
      <c r="AC482" s="241" t="s">
        <v>386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c r="HG482" s="241"/>
      <c r="HH482" s="241"/>
      <c r="HI482" s="241"/>
      <c r="HJ482" s="241"/>
      <c r="HK482" s="241"/>
      <c r="HL482" s="241"/>
      <c r="HM482" s="241"/>
      <c r="HN482" s="241"/>
      <c r="HO482" s="241"/>
      <c r="HP482" s="241"/>
      <c r="HQ482" s="241"/>
      <c r="HR482" s="241"/>
      <c r="HS482" s="241"/>
      <c r="HT482" s="241"/>
      <c r="HU482" s="241"/>
      <c r="HV482" s="241"/>
      <c r="HW482" s="241"/>
      <c r="HX482" s="241"/>
      <c r="HY482" s="241"/>
      <c r="HZ482" s="241"/>
      <c r="IA482" s="241"/>
      <c r="IB482" s="241"/>
      <c r="IC482" s="241"/>
      <c r="ID482" s="241"/>
      <c r="IE482" s="241"/>
      <c r="IF482" s="241"/>
      <c r="IG482" s="241"/>
      <c r="IH482" s="241"/>
      <c r="II482" s="241"/>
      <c r="IJ482" s="241"/>
      <c r="IK482" s="241"/>
      <c r="IL482" s="241"/>
      <c r="IM482" s="241"/>
      <c r="IN482" s="241"/>
      <c r="IO482" s="241"/>
      <c r="IP482" s="241"/>
      <c r="IQ482" s="241"/>
      <c r="IR482" s="241"/>
      <c r="IS482" s="241"/>
      <c r="IT482" s="241"/>
      <c r="IU482" s="241"/>
      <c r="IV482" s="241"/>
    </row>
    <row r="483" spans="1:256"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615</v>
      </c>
      <c r="V483" s="241"/>
      <c r="W483" s="241"/>
      <c r="X483" s="241"/>
      <c r="Y483" s="241"/>
      <c r="Z483" s="241"/>
      <c r="AA483" s="241"/>
      <c r="AB483" s="241"/>
      <c r="AC483" s="241" t="s">
        <v>309</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c r="HG483" s="241"/>
      <c r="HH483" s="241"/>
      <c r="HI483" s="241"/>
      <c r="HJ483" s="241"/>
      <c r="HK483" s="241"/>
      <c r="HL483" s="241"/>
      <c r="HM483" s="241"/>
      <c r="HN483" s="241"/>
      <c r="HO483" s="241"/>
      <c r="HP483" s="241"/>
      <c r="HQ483" s="241"/>
      <c r="HR483" s="241"/>
      <c r="HS483" s="241"/>
      <c r="HT483" s="241"/>
      <c r="HU483" s="241"/>
      <c r="HV483" s="241"/>
      <c r="HW483" s="241"/>
      <c r="HX483" s="241"/>
      <c r="HY483" s="241"/>
      <c r="HZ483" s="241"/>
      <c r="IA483" s="241"/>
      <c r="IB483" s="241"/>
      <c r="IC483" s="241"/>
      <c r="ID483" s="241"/>
      <c r="IE483" s="241"/>
      <c r="IF483" s="241"/>
      <c r="IG483" s="241"/>
      <c r="IH483" s="241"/>
      <c r="II483" s="241"/>
      <c r="IJ483" s="241"/>
      <c r="IK483" s="241"/>
      <c r="IL483" s="241"/>
      <c r="IM483" s="241"/>
      <c r="IN483" s="241"/>
      <c r="IO483" s="241"/>
      <c r="IP483" s="241"/>
      <c r="IQ483" s="241"/>
      <c r="IR483" s="241"/>
      <c r="IS483" s="241"/>
      <c r="IT483" s="241"/>
      <c r="IU483" s="241"/>
      <c r="IV483" s="241"/>
    </row>
    <row r="484" spans="1:256"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270</v>
      </c>
      <c r="V484" s="241"/>
      <c r="W484" s="241"/>
      <c r="X484" s="241"/>
      <c r="Y484" s="241"/>
      <c r="Z484" s="241"/>
      <c r="AA484" s="241"/>
      <c r="AB484" s="241"/>
      <c r="AC484" s="241" t="s">
        <v>350</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c r="HG484" s="241"/>
      <c r="HH484" s="241"/>
      <c r="HI484" s="241"/>
      <c r="HJ484" s="241"/>
      <c r="HK484" s="241"/>
      <c r="HL484" s="241"/>
      <c r="HM484" s="241"/>
      <c r="HN484" s="241"/>
      <c r="HO484" s="241"/>
      <c r="HP484" s="241"/>
      <c r="HQ484" s="241"/>
      <c r="HR484" s="241"/>
      <c r="HS484" s="241"/>
      <c r="HT484" s="241"/>
      <c r="HU484" s="241"/>
      <c r="HV484" s="241"/>
      <c r="HW484" s="241"/>
      <c r="HX484" s="241"/>
      <c r="HY484" s="241"/>
      <c r="HZ484" s="241"/>
      <c r="IA484" s="241"/>
      <c r="IB484" s="241"/>
      <c r="IC484" s="241"/>
      <c r="ID484" s="241"/>
      <c r="IE484" s="241"/>
      <c r="IF484" s="241"/>
      <c r="IG484" s="241"/>
      <c r="IH484" s="241"/>
      <c r="II484" s="241"/>
      <c r="IJ484" s="241"/>
      <c r="IK484" s="241"/>
      <c r="IL484" s="241"/>
      <c r="IM484" s="241"/>
      <c r="IN484" s="241"/>
      <c r="IO484" s="241"/>
      <c r="IP484" s="241"/>
      <c r="IQ484" s="241"/>
      <c r="IR484" s="241"/>
      <c r="IS484" s="241"/>
      <c r="IT484" s="241"/>
      <c r="IU484" s="241"/>
      <c r="IV484" s="241"/>
    </row>
    <row r="485" spans="1:256"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616</v>
      </c>
      <c r="V485" s="241"/>
      <c r="W485" s="241"/>
      <c r="X485" s="241"/>
      <c r="Y485" s="241"/>
      <c r="Z485" s="241"/>
      <c r="AA485" s="241"/>
      <c r="AB485" s="241"/>
      <c r="AC485" s="241" t="s">
        <v>316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c r="IV485" s="241"/>
    </row>
    <row r="486" spans="1:256"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617</v>
      </c>
      <c r="V486" s="241"/>
      <c r="W486" s="241"/>
      <c r="X486" s="241"/>
      <c r="Y486" s="241"/>
      <c r="Z486" s="241"/>
      <c r="AA486" s="241"/>
      <c r="AB486" s="241"/>
      <c r="AC486" s="241" t="s">
        <v>386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c r="HG486" s="241"/>
      <c r="HH486" s="241"/>
      <c r="HI486" s="241"/>
      <c r="HJ486" s="241"/>
      <c r="HK486" s="241"/>
      <c r="HL486" s="241"/>
      <c r="HM486" s="241"/>
      <c r="HN486" s="241"/>
      <c r="HO486" s="241"/>
      <c r="HP486" s="241"/>
      <c r="HQ486" s="241"/>
      <c r="HR486" s="241"/>
      <c r="HS486" s="241"/>
      <c r="HT486" s="241"/>
      <c r="HU486" s="241"/>
      <c r="HV486" s="241"/>
      <c r="HW486" s="241"/>
      <c r="HX486" s="241"/>
      <c r="HY486" s="241"/>
      <c r="HZ486" s="241"/>
      <c r="IA486" s="241"/>
      <c r="IB486" s="241"/>
      <c r="IC486" s="241"/>
      <c r="ID486" s="241"/>
      <c r="IE486" s="241"/>
      <c r="IF486" s="241"/>
      <c r="IG486" s="241"/>
      <c r="IH486" s="241"/>
      <c r="II486" s="241"/>
      <c r="IJ486" s="241"/>
      <c r="IK486" s="241"/>
      <c r="IL486" s="241"/>
      <c r="IM486" s="241"/>
      <c r="IN486" s="241"/>
      <c r="IO486" s="241"/>
      <c r="IP486" s="241"/>
      <c r="IQ486" s="241"/>
      <c r="IR486" s="241"/>
      <c r="IS486" s="241"/>
      <c r="IT486" s="241"/>
      <c r="IU486" s="241"/>
      <c r="IV486" s="241"/>
    </row>
    <row r="487" spans="1:256"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618</v>
      </c>
      <c r="V487" s="241"/>
      <c r="W487" s="241"/>
      <c r="X487" s="241"/>
      <c r="Y487" s="241"/>
      <c r="Z487" s="241"/>
      <c r="AA487" s="241"/>
      <c r="AB487" s="241"/>
      <c r="AC487" s="241" t="s">
        <v>386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c r="HG487" s="241"/>
      <c r="HH487" s="241"/>
      <c r="HI487" s="241"/>
      <c r="HJ487" s="241"/>
      <c r="HK487" s="241"/>
      <c r="HL487" s="241"/>
      <c r="HM487" s="241"/>
      <c r="HN487" s="241"/>
      <c r="HO487" s="241"/>
      <c r="HP487" s="241"/>
      <c r="HQ487" s="241"/>
      <c r="HR487" s="241"/>
      <c r="HS487" s="241"/>
      <c r="HT487" s="241"/>
      <c r="HU487" s="241"/>
      <c r="HV487" s="241"/>
      <c r="HW487" s="241"/>
      <c r="HX487" s="241"/>
      <c r="HY487" s="241"/>
      <c r="HZ487" s="241"/>
      <c r="IA487" s="241"/>
      <c r="IB487" s="241"/>
      <c r="IC487" s="241"/>
      <c r="ID487" s="241"/>
      <c r="IE487" s="241"/>
      <c r="IF487" s="241"/>
      <c r="IG487" s="241"/>
      <c r="IH487" s="241"/>
      <c r="II487" s="241"/>
      <c r="IJ487" s="241"/>
      <c r="IK487" s="241"/>
      <c r="IL487" s="241"/>
      <c r="IM487" s="241"/>
      <c r="IN487" s="241"/>
      <c r="IO487" s="241"/>
      <c r="IP487" s="241"/>
      <c r="IQ487" s="241"/>
      <c r="IR487" s="241"/>
      <c r="IS487" s="241"/>
      <c r="IT487" s="241"/>
      <c r="IU487" s="241"/>
      <c r="IV487" s="241"/>
    </row>
    <row r="488" spans="1:256"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619</v>
      </c>
      <c r="V488" s="241"/>
      <c r="W488" s="241"/>
      <c r="X488" s="241"/>
      <c r="Y488" s="241"/>
      <c r="Z488" s="241"/>
      <c r="AA488" s="241"/>
      <c r="AB488" s="241"/>
      <c r="AC488" s="241" t="s">
        <v>316</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c r="HG488" s="241"/>
      <c r="HH488" s="241"/>
      <c r="HI488" s="241"/>
      <c r="HJ488" s="241"/>
      <c r="HK488" s="241"/>
      <c r="HL488" s="241"/>
      <c r="HM488" s="241"/>
      <c r="HN488" s="241"/>
      <c r="HO488" s="241"/>
      <c r="HP488" s="241"/>
      <c r="HQ488" s="241"/>
      <c r="HR488" s="241"/>
      <c r="HS488" s="241"/>
      <c r="HT488" s="241"/>
      <c r="HU488" s="241"/>
      <c r="HV488" s="241"/>
      <c r="HW488" s="241"/>
      <c r="HX488" s="241"/>
      <c r="HY488" s="241"/>
      <c r="HZ488" s="241"/>
      <c r="IA488" s="241"/>
      <c r="IB488" s="241"/>
      <c r="IC488" s="241"/>
      <c r="ID488" s="241"/>
      <c r="IE488" s="241"/>
      <c r="IF488" s="241"/>
      <c r="IG488" s="241"/>
      <c r="IH488" s="241"/>
      <c r="II488" s="241"/>
      <c r="IJ488" s="241"/>
      <c r="IK488" s="241"/>
      <c r="IL488" s="241"/>
      <c r="IM488" s="241"/>
      <c r="IN488" s="241"/>
      <c r="IO488" s="241"/>
      <c r="IP488" s="241"/>
      <c r="IQ488" s="241"/>
      <c r="IR488" s="241"/>
      <c r="IS488" s="241"/>
      <c r="IT488" s="241"/>
      <c r="IU488" s="241"/>
      <c r="IV488" s="241"/>
    </row>
    <row r="489" spans="1:256"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620</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c r="HG489" s="241"/>
      <c r="HH489" s="241"/>
      <c r="HI489" s="241"/>
      <c r="HJ489" s="241"/>
      <c r="HK489" s="241"/>
      <c r="HL489" s="241"/>
      <c r="HM489" s="241"/>
      <c r="HN489" s="241"/>
      <c r="HO489" s="241"/>
      <c r="HP489" s="241"/>
      <c r="HQ489" s="241"/>
      <c r="HR489" s="241"/>
      <c r="HS489" s="241"/>
      <c r="HT489" s="241"/>
      <c r="HU489" s="241"/>
      <c r="HV489" s="241"/>
      <c r="HW489" s="241"/>
      <c r="HX489" s="241"/>
      <c r="HY489" s="241"/>
      <c r="HZ489" s="241"/>
      <c r="IA489" s="241"/>
      <c r="IB489" s="241"/>
      <c r="IC489" s="241"/>
      <c r="ID489" s="241"/>
      <c r="IE489" s="241"/>
      <c r="IF489" s="241"/>
      <c r="IG489" s="241"/>
      <c r="IH489" s="241"/>
      <c r="II489" s="241"/>
      <c r="IJ489" s="241"/>
      <c r="IK489" s="241"/>
      <c r="IL489" s="241"/>
      <c r="IM489" s="241"/>
      <c r="IN489" s="241"/>
      <c r="IO489" s="241"/>
      <c r="IP489" s="241"/>
      <c r="IQ489" s="241"/>
      <c r="IR489" s="241"/>
      <c r="IS489" s="241"/>
      <c r="IT489" s="241"/>
      <c r="IU489" s="241"/>
      <c r="IV489" s="241"/>
    </row>
    <row r="490" spans="1:256"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621</v>
      </c>
      <c r="V490" s="241"/>
      <c r="W490" s="241"/>
      <c r="X490" s="241"/>
      <c r="Y490" s="241"/>
      <c r="Z490" s="241"/>
      <c r="AA490" s="241"/>
      <c r="AB490" s="241"/>
      <c r="AC490" s="241" t="s">
        <v>325</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c r="HG490" s="241"/>
      <c r="HH490" s="241"/>
      <c r="HI490" s="241"/>
      <c r="HJ490" s="241"/>
      <c r="HK490" s="241"/>
      <c r="HL490" s="241"/>
      <c r="HM490" s="241"/>
      <c r="HN490" s="241"/>
      <c r="HO490" s="241"/>
      <c r="HP490" s="241"/>
      <c r="HQ490" s="241"/>
      <c r="HR490" s="241"/>
      <c r="HS490" s="241"/>
      <c r="HT490" s="241"/>
      <c r="HU490" s="241"/>
      <c r="HV490" s="241"/>
      <c r="HW490" s="241"/>
      <c r="HX490" s="241"/>
      <c r="HY490" s="241"/>
      <c r="HZ490" s="241"/>
      <c r="IA490" s="241"/>
      <c r="IB490" s="241"/>
      <c r="IC490" s="241"/>
      <c r="ID490" s="241"/>
      <c r="IE490" s="241"/>
      <c r="IF490" s="241"/>
      <c r="IG490" s="241"/>
      <c r="IH490" s="241"/>
      <c r="II490" s="241"/>
      <c r="IJ490" s="241"/>
      <c r="IK490" s="241"/>
      <c r="IL490" s="241"/>
      <c r="IM490" s="241"/>
      <c r="IN490" s="241"/>
      <c r="IO490" s="241"/>
      <c r="IP490" s="241"/>
      <c r="IQ490" s="241"/>
      <c r="IR490" s="241"/>
      <c r="IS490" s="241"/>
      <c r="IT490" s="241"/>
      <c r="IU490" s="241"/>
      <c r="IV490" s="241"/>
    </row>
    <row r="491" spans="1:256"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622</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c r="HG491" s="241"/>
      <c r="HH491" s="241"/>
      <c r="HI491" s="241"/>
      <c r="HJ491" s="241"/>
      <c r="HK491" s="241"/>
      <c r="HL491" s="241"/>
      <c r="HM491" s="241"/>
      <c r="HN491" s="241"/>
      <c r="HO491" s="241"/>
      <c r="HP491" s="241"/>
      <c r="HQ491" s="241"/>
      <c r="HR491" s="241"/>
      <c r="HS491" s="241"/>
      <c r="HT491" s="241"/>
      <c r="HU491" s="241"/>
      <c r="HV491" s="241"/>
      <c r="HW491" s="241"/>
      <c r="HX491" s="241"/>
      <c r="HY491" s="241"/>
      <c r="HZ491" s="241"/>
      <c r="IA491" s="241"/>
      <c r="IB491" s="241"/>
      <c r="IC491" s="241"/>
      <c r="ID491" s="241"/>
      <c r="IE491" s="241"/>
      <c r="IF491" s="241"/>
      <c r="IG491" s="241"/>
      <c r="IH491" s="241"/>
      <c r="II491" s="241"/>
      <c r="IJ491" s="241"/>
      <c r="IK491" s="241"/>
      <c r="IL491" s="241"/>
      <c r="IM491" s="241"/>
      <c r="IN491" s="241"/>
      <c r="IO491" s="241"/>
      <c r="IP491" s="241"/>
      <c r="IQ491" s="241"/>
      <c r="IR491" s="241"/>
      <c r="IS491" s="241"/>
      <c r="IT491" s="241"/>
      <c r="IU491" s="241"/>
      <c r="IV491" s="241"/>
    </row>
    <row r="492" spans="1:256"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623</v>
      </c>
      <c r="V492" s="241"/>
      <c r="W492" s="241"/>
      <c r="X492" s="241"/>
      <c r="Y492" s="241"/>
      <c r="Z492" s="241"/>
      <c r="AA492" s="241"/>
      <c r="AB492" s="241"/>
      <c r="AC492" s="241" t="s">
        <v>322</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c r="HG492" s="241"/>
      <c r="HH492" s="241"/>
      <c r="HI492" s="241"/>
      <c r="HJ492" s="241"/>
      <c r="HK492" s="241"/>
      <c r="HL492" s="241"/>
      <c r="HM492" s="241"/>
      <c r="HN492" s="241"/>
      <c r="HO492" s="241"/>
      <c r="HP492" s="241"/>
      <c r="HQ492" s="241"/>
      <c r="HR492" s="241"/>
      <c r="HS492" s="241"/>
      <c r="HT492" s="241"/>
      <c r="HU492" s="241"/>
      <c r="HV492" s="241"/>
      <c r="HW492" s="241"/>
      <c r="HX492" s="241"/>
      <c r="HY492" s="241"/>
      <c r="HZ492" s="241"/>
      <c r="IA492" s="241"/>
      <c r="IB492" s="241"/>
      <c r="IC492" s="241"/>
      <c r="ID492" s="241"/>
      <c r="IE492" s="241"/>
      <c r="IF492" s="241"/>
      <c r="IG492" s="241"/>
      <c r="IH492" s="241"/>
      <c r="II492" s="241"/>
      <c r="IJ492" s="241"/>
      <c r="IK492" s="241"/>
      <c r="IL492" s="241"/>
      <c r="IM492" s="241"/>
      <c r="IN492" s="241"/>
      <c r="IO492" s="241"/>
      <c r="IP492" s="241"/>
      <c r="IQ492" s="241"/>
      <c r="IR492" s="241"/>
      <c r="IS492" s="241"/>
      <c r="IT492" s="241"/>
      <c r="IU492" s="241"/>
      <c r="IV492" s="241"/>
    </row>
    <row r="493" spans="1:256"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624</v>
      </c>
      <c r="V493" s="241"/>
      <c r="W493" s="241"/>
      <c r="X493" s="241"/>
      <c r="Y493" s="241"/>
      <c r="Z493" s="241"/>
      <c r="AA493" s="241"/>
      <c r="AB493" s="241"/>
      <c r="AC493" s="241" t="s">
        <v>316</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c r="HG493" s="241"/>
      <c r="HH493" s="241"/>
      <c r="HI493" s="241"/>
      <c r="HJ493" s="241"/>
      <c r="HK493" s="241"/>
      <c r="HL493" s="241"/>
      <c r="HM493" s="241"/>
      <c r="HN493" s="241"/>
      <c r="HO493" s="241"/>
      <c r="HP493" s="241"/>
      <c r="HQ493" s="241"/>
      <c r="HR493" s="241"/>
      <c r="HS493" s="241"/>
      <c r="HT493" s="241"/>
      <c r="HU493" s="241"/>
      <c r="HV493" s="241"/>
      <c r="HW493" s="241"/>
      <c r="HX493" s="241"/>
      <c r="HY493" s="241"/>
      <c r="HZ493" s="241"/>
      <c r="IA493" s="241"/>
      <c r="IB493" s="241"/>
      <c r="IC493" s="241"/>
      <c r="ID493" s="241"/>
      <c r="IE493" s="241"/>
      <c r="IF493" s="241"/>
      <c r="IG493" s="241"/>
      <c r="IH493" s="241"/>
      <c r="II493" s="241"/>
      <c r="IJ493" s="241"/>
      <c r="IK493" s="241"/>
      <c r="IL493" s="241"/>
      <c r="IM493" s="241"/>
      <c r="IN493" s="241"/>
      <c r="IO493" s="241"/>
      <c r="IP493" s="241"/>
      <c r="IQ493" s="241"/>
      <c r="IR493" s="241"/>
      <c r="IS493" s="241"/>
      <c r="IT493" s="241"/>
      <c r="IU493" s="241"/>
      <c r="IV493" s="241"/>
    </row>
    <row r="494" spans="1:256"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625</v>
      </c>
      <c r="V494" s="241"/>
      <c r="W494" s="241"/>
      <c r="X494" s="241"/>
      <c r="Y494" s="241"/>
      <c r="Z494" s="241"/>
      <c r="AA494" s="241"/>
      <c r="AB494" s="241"/>
      <c r="AC494" s="241" t="s">
        <v>386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c r="HG494" s="241"/>
      <c r="HH494" s="241"/>
      <c r="HI494" s="241"/>
      <c r="HJ494" s="241"/>
      <c r="HK494" s="241"/>
      <c r="HL494" s="241"/>
      <c r="HM494" s="241"/>
      <c r="HN494" s="241"/>
      <c r="HO494" s="241"/>
      <c r="HP494" s="241"/>
      <c r="HQ494" s="241"/>
      <c r="HR494" s="241"/>
      <c r="HS494" s="241"/>
      <c r="HT494" s="241"/>
      <c r="HU494" s="241"/>
      <c r="HV494" s="241"/>
      <c r="HW494" s="241"/>
      <c r="HX494" s="241"/>
      <c r="HY494" s="241"/>
      <c r="HZ494" s="241"/>
      <c r="IA494" s="241"/>
      <c r="IB494" s="241"/>
      <c r="IC494" s="241"/>
      <c r="ID494" s="241"/>
      <c r="IE494" s="241"/>
      <c r="IF494" s="241"/>
      <c r="IG494" s="241"/>
      <c r="IH494" s="241"/>
      <c r="II494" s="241"/>
      <c r="IJ494" s="241"/>
      <c r="IK494" s="241"/>
      <c r="IL494" s="241"/>
      <c r="IM494" s="241"/>
      <c r="IN494" s="241"/>
      <c r="IO494" s="241"/>
      <c r="IP494" s="241"/>
      <c r="IQ494" s="241"/>
      <c r="IR494" s="241"/>
      <c r="IS494" s="241"/>
      <c r="IT494" s="241"/>
      <c r="IU494" s="241"/>
      <c r="IV494" s="241"/>
    </row>
    <row r="495" spans="1:256"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626</v>
      </c>
      <c r="V495" s="241"/>
      <c r="W495" s="241"/>
      <c r="X495" s="241"/>
      <c r="Y495" s="241"/>
      <c r="Z495" s="241"/>
      <c r="AA495" s="241"/>
      <c r="AB495" s="241"/>
      <c r="AC495" s="241" t="s">
        <v>309</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c r="HG495" s="241"/>
      <c r="HH495" s="241"/>
      <c r="HI495" s="241"/>
      <c r="HJ495" s="241"/>
      <c r="HK495" s="241"/>
      <c r="HL495" s="241"/>
      <c r="HM495" s="241"/>
      <c r="HN495" s="241"/>
      <c r="HO495" s="241"/>
      <c r="HP495" s="241"/>
      <c r="HQ495" s="241"/>
      <c r="HR495" s="241"/>
      <c r="HS495" s="241"/>
      <c r="HT495" s="241"/>
      <c r="HU495" s="241"/>
      <c r="HV495" s="241"/>
      <c r="HW495" s="241"/>
      <c r="HX495" s="241"/>
      <c r="HY495" s="241"/>
      <c r="HZ495" s="241"/>
      <c r="IA495" s="241"/>
      <c r="IB495" s="241"/>
      <c r="IC495" s="241"/>
      <c r="ID495" s="241"/>
      <c r="IE495" s="241"/>
      <c r="IF495" s="241"/>
      <c r="IG495" s="241"/>
      <c r="IH495" s="241"/>
      <c r="II495" s="241"/>
      <c r="IJ495" s="241"/>
      <c r="IK495" s="241"/>
      <c r="IL495" s="241"/>
      <c r="IM495" s="241"/>
      <c r="IN495" s="241"/>
      <c r="IO495" s="241"/>
      <c r="IP495" s="241"/>
      <c r="IQ495" s="241"/>
      <c r="IR495" s="241"/>
      <c r="IS495" s="241"/>
      <c r="IT495" s="241"/>
      <c r="IU495" s="241"/>
      <c r="IV495" s="241"/>
    </row>
    <row r="496" spans="1:256"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627</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c r="HG496" s="241"/>
      <c r="HH496" s="241"/>
      <c r="HI496" s="241"/>
      <c r="HJ496" s="241"/>
      <c r="HK496" s="241"/>
      <c r="HL496" s="241"/>
      <c r="HM496" s="241"/>
      <c r="HN496" s="241"/>
      <c r="HO496" s="241"/>
      <c r="HP496" s="241"/>
      <c r="HQ496" s="241"/>
      <c r="HR496" s="241"/>
      <c r="HS496" s="241"/>
      <c r="HT496" s="241"/>
      <c r="HU496" s="241"/>
      <c r="HV496" s="241"/>
      <c r="HW496" s="241"/>
      <c r="HX496" s="241"/>
      <c r="HY496" s="241"/>
      <c r="HZ496" s="241"/>
      <c r="IA496" s="241"/>
      <c r="IB496" s="241"/>
      <c r="IC496" s="241"/>
      <c r="ID496" s="241"/>
      <c r="IE496" s="241"/>
      <c r="IF496" s="241"/>
      <c r="IG496" s="241"/>
      <c r="IH496" s="241"/>
      <c r="II496" s="241"/>
      <c r="IJ496" s="241"/>
      <c r="IK496" s="241"/>
      <c r="IL496" s="241"/>
      <c r="IM496" s="241"/>
      <c r="IN496" s="241"/>
      <c r="IO496" s="241"/>
      <c r="IP496" s="241"/>
      <c r="IQ496" s="241"/>
      <c r="IR496" s="241"/>
      <c r="IS496" s="241"/>
      <c r="IT496" s="241"/>
      <c r="IU496" s="241"/>
      <c r="IV496" s="241"/>
    </row>
    <row r="497" spans="1:256"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628</v>
      </c>
      <c r="V497" s="241"/>
      <c r="W497" s="241"/>
      <c r="X497" s="241"/>
      <c r="Y497" s="241"/>
      <c r="Z497" s="241"/>
      <c r="AA497" s="241"/>
      <c r="AB497" s="241"/>
      <c r="AC497" s="241" t="s">
        <v>325</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c r="HG497" s="241"/>
      <c r="HH497" s="241"/>
      <c r="HI497" s="241"/>
      <c r="HJ497" s="241"/>
      <c r="HK497" s="241"/>
      <c r="HL497" s="241"/>
      <c r="HM497" s="241"/>
      <c r="HN497" s="241"/>
      <c r="HO497" s="241"/>
      <c r="HP497" s="241"/>
      <c r="HQ497" s="241"/>
      <c r="HR497" s="241"/>
      <c r="HS497" s="241"/>
      <c r="HT497" s="241"/>
      <c r="HU497" s="241"/>
      <c r="HV497" s="241"/>
      <c r="HW497" s="241"/>
      <c r="HX497" s="241"/>
      <c r="HY497" s="241"/>
      <c r="HZ497" s="241"/>
      <c r="IA497" s="241"/>
      <c r="IB497" s="241"/>
      <c r="IC497" s="241"/>
      <c r="ID497" s="241"/>
      <c r="IE497" s="241"/>
      <c r="IF497" s="241"/>
      <c r="IG497" s="241"/>
      <c r="IH497" s="241"/>
      <c r="II497" s="241"/>
      <c r="IJ497" s="241"/>
      <c r="IK497" s="241"/>
      <c r="IL497" s="241"/>
      <c r="IM497" s="241"/>
      <c r="IN497" s="241"/>
      <c r="IO497" s="241"/>
      <c r="IP497" s="241"/>
      <c r="IQ497" s="241"/>
      <c r="IR497" s="241"/>
      <c r="IS497" s="241"/>
      <c r="IT497" s="241"/>
      <c r="IU497" s="241"/>
      <c r="IV497" s="241"/>
    </row>
    <row r="498" spans="1:256"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629</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c r="HG498" s="241"/>
      <c r="HH498" s="241"/>
      <c r="HI498" s="241"/>
      <c r="HJ498" s="241"/>
      <c r="HK498" s="241"/>
      <c r="HL498" s="241"/>
      <c r="HM498" s="241"/>
      <c r="HN498" s="241"/>
      <c r="HO498" s="241"/>
      <c r="HP498" s="241"/>
      <c r="HQ498" s="241"/>
      <c r="HR498" s="241"/>
      <c r="HS498" s="241"/>
      <c r="HT498" s="241"/>
      <c r="HU498" s="241"/>
      <c r="HV498" s="241"/>
      <c r="HW498" s="241"/>
      <c r="HX498" s="241"/>
      <c r="HY498" s="241"/>
      <c r="HZ498" s="241"/>
      <c r="IA498" s="241"/>
      <c r="IB498" s="241"/>
      <c r="IC498" s="241"/>
      <c r="ID498" s="241"/>
      <c r="IE498" s="241"/>
      <c r="IF498" s="241"/>
      <c r="IG498" s="241"/>
      <c r="IH498" s="241"/>
      <c r="II498" s="241"/>
      <c r="IJ498" s="241"/>
      <c r="IK498" s="241"/>
      <c r="IL498" s="241"/>
      <c r="IM498" s="241"/>
      <c r="IN498" s="241"/>
      <c r="IO498" s="241"/>
      <c r="IP498" s="241"/>
      <c r="IQ498" s="241"/>
      <c r="IR498" s="241"/>
      <c r="IS498" s="241"/>
      <c r="IT498" s="241"/>
      <c r="IU498" s="241"/>
      <c r="IV498" s="241"/>
    </row>
    <row r="499" spans="1:256"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630</v>
      </c>
      <c r="V499" s="241"/>
      <c r="W499" s="241"/>
      <c r="X499" s="241"/>
      <c r="Y499" s="241"/>
      <c r="Z499" s="241"/>
      <c r="AA499" s="241"/>
      <c r="AB499" s="241"/>
      <c r="AC499" s="241" t="s">
        <v>386</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c r="HG499" s="241"/>
      <c r="HH499" s="241"/>
      <c r="HI499" s="241"/>
      <c r="HJ499" s="241"/>
      <c r="HK499" s="241"/>
      <c r="HL499" s="241"/>
      <c r="HM499" s="241"/>
      <c r="HN499" s="241"/>
      <c r="HO499" s="241"/>
      <c r="HP499" s="241"/>
      <c r="HQ499" s="241"/>
      <c r="HR499" s="241"/>
      <c r="HS499" s="241"/>
      <c r="HT499" s="241"/>
      <c r="HU499" s="241"/>
      <c r="HV499" s="241"/>
      <c r="HW499" s="241"/>
      <c r="HX499" s="241"/>
      <c r="HY499" s="241"/>
      <c r="HZ499" s="241"/>
      <c r="IA499" s="241"/>
      <c r="IB499" s="241"/>
      <c r="IC499" s="241"/>
      <c r="ID499" s="241"/>
      <c r="IE499" s="241"/>
      <c r="IF499" s="241"/>
      <c r="IG499" s="241"/>
      <c r="IH499" s="241"/>
      <c r="II499" s="241"/>
      <c r="IJ499" s="241"/>
      <c r="IK499" s="241"/>
      <c r="IL499" s="241"/>
      <c r="IM499" s="241"/>
      <c r="IN499" s="241"/>
      <c r="IO499" s="241"/>
      <c r="IP499" s="241"/>
      <c r="IQ499" s="241"/>
      <c r="IR499" s="241"/>
      <c r="IS499" s="241"/>
      <c r="IT499" s="241"/>
      <c r="IU499" s="241"/>
      <c r="IV499" s="241"/>
    </row>
    <row r="500" spans="1:256"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631</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c r="HG500" s="241"/>
      <c r="HH500" s="241"/>
      <c r="HI500" s="241"/>
      <c r="HJ500" s="241"/>
      <c r="HK500" s="241"/>
      <c r="HL500" s="241"/>
      <c r="HM500" s="241"/>
      <c r="HN500" s="241"/>
      <c r="HO500" s="241"/>
      <c r="HP500" s="241"/>
      <c r="HQ500" s="241"/>
      <c r="HR500" s="241"/>
      <c r="HS500" s="241"/>
      <c r="HT500" s="241"/>
      <c r="HU500" s="241"/>
      <c r="HV500" s="241"/>
      <c r="HW500" s="241"/>
      <c r="HX500" s="241"/>
      <c r="HY500" s="241"/>
      <c r="HZ500" s="241"/>
      <c r="IA500" s="241"/>
      <c r="IB500" s="241"/>
      <c r="IC500" s="241"/>
      <c r="ID500" s="241"/>
      <c r="IE500" s="241"/>
      <c r="IF500" s="241"/>
      <c r="IG500" s="241"/>
      <c r="IH500" s="241"/>
      <c r="II500" s="241"/>
      <c r="IJ500" s="241"/>
      <c r="IK500" s="241"/>
      <c r="IL500" s="241"/>
      <c r="IM500" s="241"/>
      <c r="IN500" s="241"/>
      <c r="IO500" s="241"/>
      <c r="IP500" s="241"/>
      <c r="IQ500" s="241"/>
      <c r="IR500" s="241"/>
      <c r="IS500" s="241"/>
      <c r="IT500" s="241"/>
      <c r="IU500" s="241"/>
      <c r="IV500" s="241"/>
    </row>
    <row r="501" spans="1:256"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632</v>
      </c>
      <c r="V501" s="241"/>
      <c r="W501" s="241"/>
      <c r="X501" s="241"/>
      <c r="Y501" s="241"/>
      <c r="Z501" s="241"/>
      <c r="AA501" s="241"/>
      <c r="AB501" s="241"/>
      <c r="AC501" s="241" t="s">
        <v>313</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c r="HG501" s="241"/>
      <c r="HH501" s="241"/>
      <c r="HI501" s="241"/>
      <c r="HJ501" s="241"/>
      <c r="HK501" s="241"/>
      <c r="HL501" s="241"/>
      <c r="HM501" s="241"/>
      <c r="HN501" s="241"/>
      <c r="HO501" s="241"/>
      <c r="HP501" s="241"/>
      <c r="HQ501" s="241"/>
      <c r="HR501" s="241"/>
      <c r="HS501" s="241"/>
      <c r="HT501" s="241"/>
      <c r="HU501" s="241"/>
      <c r="HV501" s="241"/>
      <c r="HW501" s="241"/>
      <c r="HX501" s="241"/>
      <c r="HY501" s="241"/>
      <c r="HZ501" s="241"/>
      <c r="IA501" s="241"/>
      <c r="IB501" s="241"/>
      <c r="IC501" s="241"/>
      <c r="ID501" s="241"/>
      <c r="IE501" s="241"/>
      <c r="IF501" s="241"/>
      <c r="IG501" s="241"/>
      <c r="IH501" s="241"/>
      <c r="II501" s="241"/>
      <c r="IJ501" s="241"/>
      <c r="IK501" s="241"/>
      <c r="IL501" s="241"/>
      <c r="IM501" s="241"/>
      <c r="IN501" s="241"/>
      <c r="IO501" s="241"/>
      <c r="IP501" s="241"/>
      <c r="IQ501" s="241"/>
      <c r="IR501" s="241"/>
      <c r="IS501" s="241"/>
      <c r="IT501" s="241"/>
      <c r="IU501" s="241"/>
      <c r="IV501" s="241"/>
    </row>
    <row r="502" spans="1:256"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633</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c r="HG502" s="241"/>
      <c r="HH502" s="241"/>
      <c r="HI502" s="241"/>
      <c r="HJ502" s="241"/>
      <c r="HK502" s="241"/>
      <c r="HL502" s="241"/>
      <c r="HM502" s="241"/>
      <c r="HN502" s="241"/>
      <c r="HO502" s="241"/>
      <c r="HP502" s="241"/>
      <c r="HQ502" s="241"/>
      <c r="HR502" s="241"/>
      <c r="HS502" s="241"/>
      <c r="HT502" s="241"/>
      <c r="HU502" s="241"/>
      <c r="HV502" s="241"/>
      <c r="HW502" s="241"/>
      <c r="HX502" s="241"/>
      <c r="HY502" s="241"/>
      <c r="HZ502" s="241"/>
      <c r="IA502" s="241"/>
      <c r="IB502" s="241"/>
      <c r="IC502" s="241"/>
      <c r="ID502" s="241"/>
      <c r="IE502" s="241"/>
      <c r="IF502" s="241"/>
      <c r="IG502" s="241"/>
      <c r="IH502" s="241"/>
      <c r="II502" s="241"/>
      <c r="IJ502" s="241"/>
      <c r="IK502" s="241"/>
      <c r="IL502" s="241"/>
      <c r="IM502" s="241"/>
      <c r="IN502" s="241"/>
      <c r="IO502" s="241"/>
      <c r="IP502" s="241"/>
      <c r="IQ502" s="241"/>
      <c r="IR502" s="241"/>
      <c r="IS502" s="241"/>
      <c r="IT502" s="241"/>
      <c r="IU502" s="241"/>
      <c r="IV502" s="241"/>
    </row>
    <row r="503" spans="1:256"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634</v>
      </c>
      <c r="V503" s="241"/>
      <c r="W503" s="241"/>
      <c r="X503" s="241"/>
      <c r="Y503" s="241"/>
      <c r="Z503" s="241"/>
      <c r="AA503" s="241"/>
      <c r="AB503" s="241"/>
      <c r="AC503" s="241" t="s">
        <v>366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c r="HG503" s="241"/>
      <c r="HH503" s="241"/>
      <c r="HI503" s="241"/>
      <c r="HJ503" s="241"/>
      <c r="HK503" s="241"/>
      <c r="HL503" s="241"/>
      <c r="HM503" s="241"/>
      <c r="HN503" s="241"/>
      <c r="HO503" s="241"/>
      <c r="HP503" s="241"/>
      <c r="HQ503" s="241"/>
      <c r="HR503" s="241"/>
      <c r="HS503" s="241"/>
      <c r="HT503" s="241"/>
      <c r="HU503" s="241"/>
      <c r="HV503" s="241"/>
      <c r="HW503" s="241"/>
      <c r="HX503" s="241"/>
      <c r="HY503" s="241"/>
      <c r="HZ503" s="241"/>
      <c r="IA503" s="241"/>
      <c r="IB503" s="241"/>
      <c r="IC503" s="241"/>
      <c r="ID503" s="241"/>
      <c r="IE503" s="241"/>
      <c r="IF503" s="241"/>
      <c r="IG503" s="241"/>
      <c r="IH503" s="241"/>
      <c r="II503" s="241"/>
      <c r="IJ503" s="241"/>
      <c r="IK503" s="241"/>
      <c r="IL503" s="241"/>
      <c r="IM503" s="241"/>
      <c r="IN503" s="241"/>
      <c r="IO503" s="241"/>
      <c r="IP503" s="241"/>
      <c r="IQ503" s="241"/>
      <c r="IR503" s="241"/>
      <c r="IS503" s="241"/>
      <c r="IT503" s="241"/>
      <c r="IU503" s="241"/>
      <c r="IV503" s="241"/>
    </row>
    <row r="504" spans="1:256"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635</v>
      </c>
      <c r="V504" s="241"/>
      <c r="W504" s="241"/>
      <c r="X504" s="241"/>
      <c r="Y504" s="241"/>
      <c r="Z504" s="241"/>
      <c r="AA504" s="241"/>
      <c r="AB504" s="241"/>
      <c r="AC504" s="241" t="s">
        <v>325</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c r="HG504" s="241"/>
      <c r="HH504" s="241"/>
      <c r="HI504" s="241"/>
      <c r="HJ504" s="241"/>
      <c r="HK504" s="241"/>
      <c r="HL504" s="241"/>
      <c r="HM504" s="241"/>
      <c r="HN504" s="241"/>
      <c r="HO504" s="241"/>
      <c r="HP504" s="241"/>
      <c r="HQ504" s="241"/>
      <c r="HR504" s="241"/>
      <c r="HS504" s="241"/>
      <c r="HT504" s="241"/>
      <c r="HU504" s="241"/>
      <c r="HV504" s="241"/>
      <c r="HW504" s="241"/>
      <c r="HX504" s="241"/>
      <c r="HY504" s="241"/>
      <c r="HZ504" s="241"/>
      <c r="IA504" s="241"/>
      <c r="IB504" s="241"/>
      <c r="IC504" s="241"/>
      <c r="ID504" s="241"/>
      <c r="IE504" s="241"/>
      <c r="IF504" s="241"/>
      <c r="IG504" s="241"/>
      <c r="IH504" s="241"/>
      <c r="II504" s="241"/>
      <c r="IJ504" s="241"/>
      <c r="IK504" s="241"/>
      <c r="IL504" s="241"/>
      <c r="IM504" s="241"/>
      <c r="IN504" s="241"/>
      <c r="IO504" s="241"/>
      <c r="IP504" s="241"/>
      <c r="IQ504" s="241"/>
      <c r="IR504" s="241"/>
      <c r="IS504" s="241"/>
      <c r="IT504" s="241"/>
      <c r="IU504" s="241"/>
      <c r="IV504" s="241"/>
    </row>
    <row r="505" spans="1:256"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636</v>
      </c>
      <c r="V505" s="241"/>
      <c r="W505" s="241"/>
      <c r="X505" s="241"/>
      <c r="Y505" s="241"/>
      <c r="Z505" s="241"/>
      <c r="AA505" s="241"/>
      <c r="AB505" s="241"/>
      <c r="AC505" s="241" t="s">
        <v>313</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c r="HG505" s="241"/>
      <c r="HH505" s="241"/>
      <c r="HI505" s="241"/>
      <c r="HJ505" s="241"/>
      <c r="HK505" s="241"/>
      <c r="HL505" s="241"/>
      <c r="HM505" s="241"/>
      <c r="HN505" s="241"/>
      <c r="HO505" s="241"/>
      <c r="HP505" s="241"/>
      <c r="HQ505" s="241"/>
      <c r="HR505" s="241"/>
      <c r="HS505" s="241"/>
      <c r="HT505" s="241"/>
      <c r="HU505" s="241"/>
      <c r="HV505" s="241"/>
      <c r="HW505" s="241"/>
      <c r="HX505" s="241"/>
      <c r="HY505" s="241"/>
      <c r="HZ505" s="241"/>
      <c r="IA505" s="241"/>
      <c r="IB505" s="241"/>
      <c r="IC505" s="241"/>
      <c r="ID505" s="241"/>
      <c r="IE505" s="241"/>
      <c r="IF505" s="241"/>
      <c r="IG505" s="241"/>
      <c r="IH505" s="241"/>
      <c r="II505" s="241"/>
      <c r="IJ505" s="241"/>
      <c r="IK505" s="241"/>
      <c r="IL505" s="241"/>
      <c r="IM505" s="241"/>
      <c r="IN505" s="241"/>
      <c r="IO505" s="241"/>
      <c r="IP505" s="241"/>
      <c r="IQ505" s="241"/>
      <c r="IR505" s="241"/>
      <c r="IS505" s="241"/>
      <c r="IT505" s="241"/>
      <c r="IU505" s="241"/>
      <c r="IV505" s="241"/>
    </row>
    <row r="506" spans="1:256"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637</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c r="HG506" s="241"/>
      <c r="HH506" s="241"/>
      <c r="HI506" s="241"/>
      <c r="HJ506" s="241"/>
      <c r="HK506" s="241"/>
      <c r="HL506" s="241"/>
      <c r="HM506" s="241"/>
      <c r="HN506" s="241"/>
      <c r="HO506" s="241"/>
      <c r="HP506" s="241"/>
      <c r="HQ506" s="241"/>
      <c r="HR506" s="241"/>
      <c r="HS506" s="241"/>
      <c r="HT506" s="241"/>
      <c r="HU506" s="241"/>
      <c r="HV506" s="241"/>
      <c r="HW506" s="241"/>
      <c r="HX506" s="241"/>
      <c r="HY506" s="241"/>
      <c r="HZ506" s="241"/>
      <c r="IA506" s="241"/>
      <c r="IB506" s="241"/>
      <c r="IC506" s="241"/>
      <c r="ID506" s="241"/>
      <c r="IE506" s="241"/>
      <c r="IF506" s="241"/>
      <c r="IG506" s="241"/>
      <c r="IH506" s="241"/>
      <c r="II506" s="241"/>
      <c r="IJ506" s="241"/>
      <c r="IK506" s="241"/>
      <c r="IL506" s="241"/>
      <c r="IM506" s="241"/>
      <c r="IN506" s="241"/>
      <c r="IO506" s="241"/>
      <c r="IP506" s="241"/>
      <c r="IQ506" s="241"/>
      <c r="IR506" s="241"/>
      <c r="IS506" s="241"/>
      <c r="IT506" s="241"/>
      <c r="IU506" s="241"/>
      <c r="IV506" s="241"/>
    </row>
    <row r="507" spans="1:256"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638</v>
      </c>
      <c r="V507" s="241"/>
      <c r="W507" s="241"/>
      <c r="X507" s="241"/>
      <c r="Y507" s="241"/>
      <c r="Z507" s="241"/>
      <c r="AA507" s="241"/>
      <c r="AB507" s="241"/>
      <c r="AC507" s="241" t="s">
        <v>313</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c r="HG507" s="241"/>
      <c r="HH507" s="241"/>
      <c r="HI507" s="241"/>
      <c r="HJ507" s="241"/>
      <c r="HK507" s="241"/>
      <c r="HL507" s="241"/>
      <c r="HM507" s="241"/>
      <c r="HN507" s="241"/>
      <c r="HO507" s="241"/>
      <c r="HP507" s="241"/>
      <c r="HQ507" s="241"/>
      <c r="HR507" s="241"/>
      <c r="HS507" s="241"/>
      <c r="HT507" s="241"/>
      <c r="HU507" s="241"/>
      <c r="HV507" s="241"/>
      <c r="HW507" s="241"/>
      <c r="HX507" s="241"/>
      <c r="HY507" s="241"/>
      <c r="HZ507" s="241"/>
      <c r="IA507" s="241"/>
      <c r="IB507" s="241"/>
      <c r="IC507" s="241"/>
      <c r="ID507" s="241"/>
      <c r="IE507" s="241"/>
      <c r="IF507" s="241"/>
      <c r="IG507" s="241"/>
      <c r="IH507" s="241"/>
      <c r="II507" s="241"/>
      <c r="IJ507" s="241"/>
      <c r="IK507" s="241"/>
      <c r="IL507" s="241"/>
      <c r="IM507" s="241"/>
      <c r="IN507" s="241"/>
      <c r="IO507" s="241"/>
      <c r="IP507" s="241"/>
      <c r="IQ507" s="241"/>
      <c r="IR507" s="241"/>
      <c r="IS507" s="241"/>
      <c r="IT507" s="241"/>
      <c r="IU507" s="241"/>
      <c r="IV507" s="241"/>
    </row>
    <row r="508" spans="1:256"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639</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c r="HG508" s="241"/>
      <c r="HH508" s="241"/>
      <c r="HI508" s="241"/>
      <c r="HJ508" s="241"/>
      <c r="HK508" s="241"/>
      <c r="HL508" s="241"/>
      <c r="HM508" s="241"/>
      <c r="HN508" s="241"/>
      <c r="HO508" s="241"/>
      <c r="HP508" s="241"/>
      <c r="HQ508" s="241"/>
      <c r="HR508" s="241"/>
      <c r="HS508" s="241"/>
      <c r="HT508" s="241"/>
      <c r="HU508" s="241"/>
      <c r="HV508" s="241"/>
      <c r="HW508" s="241"/>
      <c r="HX508" s="241"/>
      <c r="HY508" s="241"/>
      <c r="HZ508" s="241"/>
      <c r="IA508" s="241"/>
      <c r="IB508" s="241"/>
      <c r="IC508" s="241"/>
      <c r="ID508" s="241"/>
      <c r="IE508" s="241"/>
      <c r="IF508" s="241"/>
      <c r="IG508" s="241"/>
      <c r="IH508" s="241"/>
      <c r="II508" s="241"/>
      <c r="IJ508" s="241"/>
      <c r="IK508" s="241"/>
      <c r="IL508" s="241"/>
      <c r="IM508" s="241"/>
      <c r="IN508" s="241"/>
      <c r="IO508" s="241"/>
      <c r="IP508" s="241"/>
      <c r="IQ508" s="241"/>
      <c r="IR508" s="241"/>
      <c r="IS508" s="241"/>
      <c r="IT508" s="241"/>
      <c r="IU508" s="241"/>
      <c r="IV508" s="241"/>
    </row>
    <row r="509" spans="1:256"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640</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c r="HG509" s="241"/>
      <c r="HH509" s="241"/>
      <c r="HI509" s="241"/>
      <c r="HJ509" s="241"/>
      <c r="HK509" s="241"/>
      <c r="HL509" s="241"/>
      <c r="HM509" s="241"/>
      <c r="HN509" s="241"/>
      <c r="HO509" s="241"/>
      <c r="HP509" s="241"/>
      <c r="HQ509" s="241"/>
      <c r="HR509" s="241"/>
      <c r="HS509" s="241"/>
      <c r="HT509" s="241"/>
      <c r="HU509" s="241"/>
      <c r="HV509" s="241"/>
      <c r="HW509" s="241"/>
      <c r="HX509" s="241"/>
      <c r="HY509" s="241"/>
      <c r="HZ509" s="241"/>
      <c r="IA509" s="241"/>
      <c r="IB509" s="241"/>
      <c r="IC509" s="241"/>
      <c r="ID509" s="241"/>
      <c r="IE509" s="241"/>
      <c r="IF509" s="241"/>
      <c r="IG509" s="241"/>
      <c r="IH509" s="241"/>
      <c r="II509" s="241"/>
      <c r="IJ509" s="241"/>
      <c r="IK509" s="241"/>
      <c r="IL509" s="241"/>
      <c r="IM509" s="241"/>
      <c r="IN509" s="241"/>
      <c r="IO509" s="241"/>
      <c r="IP509" s="241"/>
      <c r="IQ509" s="241"/>
      <c r="IR509" s="241"/>
      <c r="IS509" s="241"/>
      <c r="IT509" s="241"/>
      <c r="IU509" s="241"/>
      <c r="IV509" s="241"/>
    </row>
    <row r="510" spans="1:256"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641</v>
      </c>
      <c r="V510" s="241"/>
      <c r="W510" s="241"/>
      <c r="X510" s="241"/>
      <c r="Y510" s="241"/>
      <c r="Z510" s="241"/>
      <c r="AA510" s="241"/>
      <c r="AB510" s="241"/>
      <c r="AC510" s="241" t="s">
        <v>316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c r="HG510" s="241"/>
      <c r="HH510" s="241"/>
      <c r="HI510" s="241"/>
      <c r="HJ510" s="241"/>
      <c r="HK510" s="241"/>
      <c r="HL510" s="241"/>
      <c r="HM510" s="241"/>
      <c r="HN510" s="241"/>
      <c r="HO510" s="241"/>
      <c r="HP510" s="241"/>
      <c r="HQ510" s="241"/>
      <c r="HR510" s="241"/>
      <c r="HS510" s="241"/>
      <c r="HT510" s="241"/>
      <c r="HU510" s="241"/>
      <c r="HV510" s="241"/>
      <c r="HW510" s="241"/>
      <c r="HX510" s="241"/>
      <c r="HY510" s="241"/>
      <c r="HZ510" s="241"/>
      <c r="IA510" s="241"/>
      <c r="IB510" s="241"/>
      <c r="IC510" s="241"/>
      <c r="ID510" s="241"/>
      <c r="IE510" s="241"/>
      <c r="IF510" s="241"/>
      <c r="IG510" s="241"/>
      <c r="IH510" s="241"/>
      <c r="II510" s="241"/>
      <c r="IJ510" s="241"/>
      <c r="IK510" s="241"/>
      <c r="IL510" s="241"/>
      <c r="IM510" s="241"/>
      <c r="IN510" s="241"/>
      <c r="IO510" s="241"/>
      <c r="IP510" s="241"/>
      <c r="IQ510" s="241"/>
      <c r="IR510" s="241"/>
      <c r="IS510" s="241"/>
      <c r="IT510" s="241"/>
      <c r="IU510" s="241"/>
      <c r="IV510" s="241"/>
    </row>
    <row r="511" spans="1:256"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642</v>
      </c>
      <c r="V511" s="241"/>
      <c r="W511" s="241"/>
      <c r="X511" s="241"/>
      <c r="Y511" s="241"/>
      <c r="Z511" s="241"/>
      <c r="AA511" s="241"/>
      <c r="AB511" s="241"/>
      <c r="AC511" s="241" t="s">
        <v>313</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c r="HG511" s="241"/>
      <c r="HH511" s="241"/>
      <c r="HI511" s="241"/>
      <c r="HJ511" s="241"/>
      <c r="HK511" s="241"/>
      <c r="HL511" s="241"/>
      <c r="HM511" s="241"/>
      <c r="HN511" s="241"/>
      <c r="HO511" s="241"/>
      <c r="HP511" s="241"/>
      <c r="HQ511" s="241"/>
      <c r="HR511" s="241"/>
      <c r="HS511" s="241"/>
      <c r="HT511" s="241"/>
      <c r="HU511" s="241"/>
      <c r="HV511" s="241"/>
      <c r="HW511" s="241"/>
      <c r="HX511" s="241"/>
      <c r="HY511" s="241"/>
      <c r="HZ511" s="241"/>
      <c r="IA511" s="241"/>
      <c r="IB511" s="241"/>
      <c r="IC511" s="241"/>
      <c r="ID511" s="241"/>
      <c r="IE511" s="241"/>
      <c r="IF511" s="241"/>
      <c r="IG511" s="241"/>
      <c r="IH511" s="241"/>
      <c r="II511" s="241"/>
      <c r="IJ511" s="241"/>
      <c r="IK511" s="241"/>
      <c r="IL511" s="241"/>
      <c r="IM511" s="241"/>
      <c r="IN511" s="241"/>
      <c r="IO511" s="241"/>
      <c r="IP511" s="241"/>
      <c r="IQ511" s="241"/>
      <c r="IR511" s="241"/>
      <c r="IS511" s="241"/>
      <c r="IT511" s="241"/>
      <c r="IU511" s="241"/>
      <c r="IV511" s="241"/>
    </row>
    <row r="512" spans="1:256"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643</v>
      </c>
      <c r="V512" s="241"/>
      <c r="W512" s="241"/>
      <c r="X512" s="241"/>
      <c r="Y512" s="241"/>
      <c r="Z512" s="241"/>
      <c r="AA512" s="241"/>
      <c r="AB512" s="241"/>
      <c r="AC512" s="241" t="s">
        <v>386</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c r="HG512" s="241"/>
      <c r="HH512" s="241"/>
      <c r="HI512" s="241"/>
      <c r="HJ512" s="241"/>
      <c r="HK512" s="241"/>
      <c r="HL512" s="241"/>
      <c r="HM512" s="241"/>
      <c r="HN512" s="241"/>
      <c r="HO512" s="241"/>
      <c r="HP512" s="241"/>
      <c r="HQ512" s="241"/>
      <c r="HR512" s="241"/>
      <c r="HS512" s="241"/>
      <c r="HT512" s="241"/>
      <c r="HU512" s="241"/>
      <c r="HV512" s="241"/>
      <c r="HW512" s="241"/>
      <c r="HX512" s="241"/>
      <c r="HY512" s="241"/>
      <c r="HZ512" s="241"/>
      <c r="IA512" s="241"/>
      <c r="IB512" s="241"/>
      <c r="IC512" s="241"/>
      <c r="ID512" s="241"/>
      <c r="IE512" s="241"/>
      <c r="IF512" s="241"/>
      <c r="IG512" s="241"/>
      <c r="IH512" s="241"/>
      <c r="II512" s="241"/>
      <c r="IJ512" s="241"/>
      <c r="IK512" s="241"/>
      <c r="IL512" s="241"/>
      <c r="IM512" s="241"/>
      <c r="IN512" s="241"/>
      <c r="IO512" s="241"/>
      <c r="IP512" s="241"/>
      <c r="IQ512" s="241"/>
      <c r="IR512" s="241"/>
      <c r="IS512" s="241"/>
      <c r="IT512" s="241"/>
      <c r="IU512" s="241"/>
      <c r="IV512" s="241"/>
    </row>
    <row r="513" spans="1:256"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644</v>
      </c>
      <c r="V513" s="241"/>
      <c r="W513" s="241"/>
      <c r="X513" s="241"/>
      <c r="Y513" s="241"/>
      <c r="Z513" s="241"/>
      <c r="AA513" s="241"/>
      <c r="AB513" s="241"/>
      <c r="AC513" s="241" t="s">
        <v>309</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c r="HG513" s="241"/>
      <c r="HH513" s="241"/>
      <c r="HI513" s="241"/>
      <c r="HJ513" s="241"/>
      <c r="HK513" s="241"/>
      <c r="HL513" s="241"/>
      <c r="HM513" s="241"/>
      <c r="HN513" s="241"/>
      <c r="HO513" s="241"/>
      <c r="HP513" s="241"/>
      <c r="HQ513" s="241"/>
      <c r="HR513" s="241"/>
      <c r="HS513" s="241"/>
      <c r="HT513" s="241"/>
      <c r="HU513" s="241"/>
      <c r="HV513" s="241"/>
      <c r="HW513" s="241"/>
      <c r="HX513" s="241"/>
      <c r="HY513" s="241"/>
      <c r="HZ513" s="241"/>
      <c r="IA513" s="241"/>
      <c r="IB513" s="241"/>
      <c r="IC513" s="241"/>
      <c r="ID513" s="241"/>
      <c r="IE513" s="241"/>
      <c r="IF513" s="241"/>
      <c r="IG513" s="241"/>
      <c r="IH513" s="241"/>
      <c r="II513" s="241"/>
      <c r="IJ513" s="241"/>
      <c r="IK513" s="241"/>
      <c r="IL513" s="241"/>
      <c r="IM513" s="241"/>
      <c r="IN513" s="241"/>
      <c r="IO513" s="241"/>
      <c r="IP513" s="241"/>
      <c r="IQ513" s="241"/>
      <c r="IR513" s="241"/>
      <c r="IS513" s="241"/>
      <c r="IT513" s="241"/>
      <c r="IU513" s="241"/>
      <c r="IV513" s="241"/>
    </row>
    <row r="514" spans="1:256"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645</v>
      </c>
      <c r="V514" s="241"/>
      <c r="W514" s="241"/>
      <c r="X514" s="241"/>
      <c r="Y514" s="241"/>
      <c r="Z514" s="241"/>
      <c r="AA514" s="241"/>
      <c r="AB514" s="241"/>
      <c r="AC514" s="241" t="s">
        <v>386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c r="HG514" s="241"/>
      <c r="HH514" s="241"/>
      <c r="HI514" s="241"/>
      <c r="HJ514" s="241"/>
      <c r="HK514" s="241"/>
      <c r="HL514" s="241"/>
      <c r="HM514" s="241"/>
      <c r="HN514" s="241"/>
      <c r="HO514" s="241"/>
      <c r="HP514" s="241"/>
      <c r="HQ514" s="241"/>
      <c r="HR514" s="241"/>
      <c r="HS514" s="241"/>
      <c r="HT514" s="241"/>
      <c r="HU514" s="241"/>
      <c r="HV514" s="241"/>
      <c r="HW514" s="241"/>
      <c r="HX514" s="241"/>
      <c r="HY514" s="241"/>
      <c r="HZ514" s="241"/>
      <c r="IA514" s="241"/>
      <c r="IB514" s="241"/>
      <c r="IC514" s="241"/>
      <c r="ID514" s="241"/>
      <c r="IE514" s="241"/>
      <c r="IF514" s="241"/>
      <c r="IG514" s="241"/>
      <c r="IH514" s="241"/>
      <c r="II514" s="241"/>
      <c r="IJ514" s="241"/>
      <c r="IK514" s="241"/>
      <c r="IL514" s="241"/>
      <c r="IM514" s="241"/>
      <c r="IN514" s="241"/>
      <c r="IO514" s="241"/>
      <c r="IP514" s="241"/>
      <c r="IQ514" s="241"/>
      <c r="IR514" s="241"/>
      <c r="IS514" s="241"/>
      <c r="IT514" s="241"/>
      <c r="IU514" s="241"/>
      <c r="IV514" s="241"/>
    </row>
    <row r="515" spans="1:256"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646</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c r="HG515" s="241"/>
      <c r="HH515" s="241"/>
      <c r="HI515" s="241"/>
      <c r="HJ515" s="241"/>
      <c r="HK515" s="241"/>
      <c r="HL515" s="241"/>
      <c r="HM515" s="241"/>
      <c r="HN515" s="241"/>
      <c r="HO515" s="241"/>
      <c r="HP515" s="241"/>
      <c r="HQ515" s="241"/>
      <c r="HR515" s="241"/>
      <c r="HS515" s="241"/>
      <c r="HT515" s="241"/>
      <c r="HU515" s="241"/>
      <c r="HV515" s="241"/>
      <c r="HW515" s="241"/>
      <c r="HX515" s="241"/>
      <c r="HY515" s="241"/>
      <c r="HZ515" s="241"/>
      <c r="IA515" s="241"/>
      <c r="IB515" s="241"/>
      <c r="IC515" s="241"/>
      <c r="ID515" s="241"/>
      <c r="IE515" s="241"/>
      <c r="IF515" s="241"/>
      <c r="IG515" s="241"/>
      <c r="IH515" s="241"/>
      <c r="II515" s="241"/>
      <c r="IJ515" s="241"/>
      <c r="IK515" s="241"/>
      <c r="IL515" s="241"/>
      <c r="IM515" s="241"/>
      <c r="IN515" s="241"/>
      <c r="IO515" s="241"/>
      <c r="IP515" s="241"/>
      <c r="IQ515" s="241"/>
      <c r="IR515" s="241"/>
      <c r="IS515" s="241"/>
      <c r="IT515" s="241"/>
      <c r="IU515" s="241"/>
      <c r="IV515" s="241"/>
    </row>
    <row r="516" spans="1:256"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647</v>
      </c>
      <c r="V516" s="241"/>
      <c r="W516" s="241"/>
      <c r="X516" s="241"/>
      <c r="Y516" s="241"/>
      <c r="Z516" s="241"/>
      <c r="AA516" s="241"/>
      <c r="AB516" s="241"/>
      <c r="AC516" s="241" t="s">
        <v>350</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c r="HG516" s="241"/>
      <c r="HH516" s="241"/>
      <c r="HI516" s="241"/>
      <c r="HJ516" s="241"/>
      <c r="HK516" s="241"/>
      <c r="HL516" s="241"/>
      <c r="HM516" s="241"/>
      <c r="HN516" s="241"/>
      <c r="HO516" s="241"/>
      <c r="HP516" s="241"/>
      <c r="HQ516" s="241"/>
      <c r="HR516" s="241"/>
      <c r="HS516" s="241"/>
      <c r="HT516" s="241"/>
      <c r="HU516" s="241"/>
      <c r="HV516" s="241"/>
      <c r="HW516" s="241"/>
      <c r="HX516" s="241"/>
      <c r="HY516" s="241"/>
      <c r="HZ516" s="241"/>
      <c r="IA516" s="241"/>
      <c r="IB516" s="241"/>
      <c r="IC516" s="241"/>
      <c r="ID516" s="241"/>
      <c r="IE516" s="241"/>
      <c r="IF516" s="241"/>
      <c r="IG516" s="241"/>
      <c r="IH516" s="241"/>
      <c r="II516" s="241"/>
      <c r="IJ516" s="241"/>
      <c r="IK516" s="241"/>
      <c r="IL516" s="241"/>
      <c r="IM516" s="241"/>
      <c r="IN516" s="241"/>
      <c r="IO516" s="241"/>
      <c r="IP516" s="241"/>
      <c r="IQ516" s="241"/>
      <c r="IR516" s="241"/>
      <c r="IS516" s="241"/>
      <c r="IT516" s="241"/>
      <c r="IU516" s="241"/>
      <c r="IV516" s="241"/>
    </row>
    <row r="517" spans="1:256"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648</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c r="HG517" s="241"/>
      <c r="HH517" s="241"/>
      <c r="HI517" s="241"/>
      <c r="HJ517" s="241"/>
      <c r="HK517" s="241"/>
      <c r="HL517" s="241"/>
      <c r="HM517" s="241"/>
      <c r="HN517" s="241"/>
      <c r="HO517" s="241"/>
      <c r="HP517" s="241"/>
      <c r="HQ517" s="241"/>
      <c r="HR517" s="241"/>
      <c r="HS517" s="241"/>
      <c r="HT517" s="241"/>
      <c r="HU517" s="241"/>
      <c r="HV517" s="241"/>
      <c r="HW517" s="241"/>
      <c r="HX517" s="241"/>
      <c r="HY517" s="241"/>
      <c r="HZ517" s="241"/>
      <c r="IA517" s="241"/>
      <c r="IB517" s="241"/>
      <c r="IC517" s="241"/>
      <c r="ID517" s="241"/>
      <c r="IE517" s="241"/>
      <c r="IF517" s="241"/>
      <c r="IG517" s="241"/>
      <c r="IH517" s="241"/>
      <c r="II517" s="241"/>
      <c r="IJ517" s="241"/>
      <c r="IK517" s="241"/>
      <c r="IL517" s="241"/>
      <c r="IM517" s="241"/>
      <c r="IN517" s="241"/>
      <c r="IO517" s="241"/>
      <c r="IP517" s="241"/>
      <c r="IQ517" s="241"/>
      <c r="IR517" s="241"/>
      <c r="IS517" s="241"/>
      <c r="IT517" s="241"/>
      <c r="IU517" s="241"/>
      <c r="IV517" s="241"/>
    </row>
    <row r="518" spans="1:256"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649</v>
      </c>
      <c r="V518" s="241"/>
      <c r="W518" s="241"/>
      <c r="X518" s="241"/>
      <c r="Y518" s="241"/>
      <c r="Z518" s="241"/>
      <c r="AA518" s="241"/>
      <c r="AB518" s="241"/>
      <c r="AC518" s="241" t="s">
        <v>325</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c r="HG518" s="241"/>
      <c r="HH518" s="241"/>
      <c r="HI518" s="241"/>
      <c r="HJ518" s="241"/>
      <c r="HK518" s="241"/>
      <c r="HL518" s="241"/>
      <c r="HM518" s="241"/>
      <c r="HN518" s="241"/>
      <c r="HO518" s="241"/>
      <c r="HP518" s="241"/>
      <c r="HQ518" s="241"/>
      <c r="HR518" s="241"/>
      <c r="HS518" s="241"/>
      <c r="HT518" s="241"/>
      <c r="HU518" s="241"/>
      <c r="HV518" s="241"/>
      <c r="HW518" s="241"/>
      <c r="HX518" s="241"/>
      <c r="HY518" s="241"/>
      <c r="HZ518" s="241"/>
      <c r="IA518" s="241"/>
      <c r="IB518" s="241"/>
      <c r="IC518" s="241"/>
      <c r="ID518" s="241"/>
      <c r="IE518" s="241"/>
      <c r="IF518" s="241"/>
      <c r="IG518" s="241"/>
      <c r="IH518" s="241"/>
      <c r="II518" s="241"/>
      <c r="IJ518" s="241"/>
      <c r="IK518" s="241"/>
      <c r="IL518" s="241"/>
      <c r="IM518" s="241"/>
      <c r="IN518" s="241"/>
      <c r="IO518" s="241"/>
      <c r="IP518" s="241"/>
      <c r="IQ518" s="241"/>
      <c r="IR518" s="241"/>
      <c r="IS518" s="241"/>
      <c r="IT518" s="241"/>
      <c r="IU518" s="241"/>
      <c r="IV518" s="241"/>
    </row>
    <row r="519" spans="1:256"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650</v>
      </c>
      <c r="V519" s="241"/>
      <c r="W519" s="241"/>
      <c r="X519" s="241"/>
      <c r="Y519" s="241"/>
      <c r="Z519" s="241"/>
      <c r="AA519" s="241"/>
      <c r="AB519" s="241"/>
      <c r="AC519" s="241" t="s">
        <v>386</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c r="IV519" s="241"/>
    </row>
    <row r="520" spans="1:256"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651</v>
      </c>
      <c r="V520" s="241"/>
      <c r="W520" s="241"/>
      <c r="X520" s="241"/>
      <c r="Y520" s="241"/>
      <c r="Z520" s="241"/>
      <c r="AA520" s="241"/>
      <c r="AB520" s="241"/>
      <c r="AC520" s="241" t="s">
        <v>350</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c r="HG520" s="241"/>
      <c r="HH520" s="241"/>
      <c r="HI520" s="241"/>
      <c r="HJ520" s="241"/>
      <c r="HK520" s="241"/>
      <c r="HL520" s="241"/>
      <c r="HM520" s="241"/>
      <c r="HN520" s="241"/>
      <c r="HO520" s="241"/>
      <c r="HP520" s="241"/>
      <c r="HQ520" s="241"/>
      <c r="HR520" s="241"/>
      <c r="HS520" s="241"/>
      <c r="HT520" s="241"/>
      <c r="HU520" s="241"/>
      <c r="HV520" s="241"/>
      <c r="HW520" s="241"/>
      <c r="HX520" s="241"/>
      <c r="HY520" s="241"/>
      <c r="HZ520" s="241"/>
      <c r="IA520" s="241"/>
      <c r="IB520" s="241"/>
      <c r="IC520" s="241"/>
      <c r="ID520" s="241"/>
      <c r="IE520" s="241"/>
      <c r="IF520" s="241"/>
      <c r="IG520" s="241"/>
      <c r="IH520" s="241"/>
      <c r="II520" s="241"/>
      <c r="IJ520" s="241"/>
      <c r="IK520" s="241"/>
      <c r="IL520" s="241"/>
      <c r="IM520" s="241"/>
      <c r="IN520" s="241"/>
      <c r="IO520" s="241"/>
      <c r="IP520" s="241"/>
      <c r="IQ520" s="241"/>
      <c r="IR520" s="241"/>
      <c r="IS520" s="241"/>
      <c r="IT520" s="241"/>
      <c r="IU520" s="241"/>
      <c r="IV520" s="241"/>
    </row>
    <row r="521" spans="1:256"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652</v>
      </c>
      <c r="V521" s="241"/>
      <c r="W521" s="241"/>
      <c r="X521" s="241"/>
      <c r="Y521" s="241"/>
      <c r="Z521" s="241"/>
      <c r="AA521" s="241"/>
      <c r="AB521" s="241"/>
      <c r="AC521" s="241" t="s">
        <v>311</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c r="HG521" s="241"/>
      <c r="HH521" s="241"/>
      <c r="HI521" s="241"/>
      <c r="HJ521" s="241"/>
      <c r="HK521" s="241"/>
      <c r="HL521" s="241"/>
      <c r="HM521" s="241"/>
      <c r="HN521" s="241"/>
      <c r="HO521" s="241"/>
      <c r="HP521" s="241"/>
      <c r="HQ521" s="241"/>
      <c r="HR521" s="241"/>
      <c r="HS521" s="241"/>
      <c r="HT521" s="241"/>
      <c r="HU521" s="241"/>
      <c r="HV521" s="241"/>
      <c r="HW521" s="241"/>
      <c r="HX521" s="241"/>
      <c r="HY521" s="241"/>
      <c r="HZ521" s="241"/>
      <c r="IA521" s="241"/>
      <c r="IB521" s="241"/>
      <c r="IC521" s="241"/>
      <c r="ID521" s="241"/>
      <c r="IE521" s="241"/>
      <c r="IF521" s="241"/>
      <c r="IG521" s="241"/>
      <c r="IH521" s="241"/>
      <c r="II521" s="241"/>
      <c r="IJ521" s="241"/>
      <c r="IK521" s="241"/>
      <c r="IL521" s="241"/>
      <c r="IM521" s="241"/>
      <c r="IN521" s="241"/>
      <c r="IO521" s="241"/>
      <c r="IP521" s="241"/>
      <c r="IQ521" s="241"/>
      <c r="IR521" s="241"/>
      <c r="IS521" s="241"/>
      <c r="IT521" s="241"/>
      <c r="IU521" s="241"/>
      <c r="IV521" s="241"/>
    </row>
    <row r="522" spans="1:256"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653</v>
      </c>
      <c r="V522" s="241"/>
      <c r="W522" s="241"/>
      <c r="X522" s="241"/>
      <c r="Y522" s="241"/>
      <c r="Z522" s="241"/>
      <c r="AA522" s="241"/>
      <c r="AB522" s="241"/>
      <c r="AC522" s="241" t="s">
        <v>311</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c r="HG522" s="241"/>
      <c r="HH522" s="241"/>
      <c r="HI522" s="241"/>
      <c r="HJ522" s="241"/>
      <c r="HK522" s="241"/>
      <c r="HL522" s="241"/>
      <c r="HM522" s="241"/>
      <c r="HN522" s="241"/>
      <c r="HO522" s="241"/>
      <c r="HP522" s="241"/>
      <c r="HQ522" s="241"/>
      <c r="HR522" s="241"/>
      <c r="HS522" s="241"/>
      <c r="HT522" s="241"/>
      <c r="HU522" s="241"/>
      <c r="HV522" s="241"/>
      <c r="HW522" s="241"/>
      <c r="HX522" s="241"/>
      <c r="HY522" s="241"/>
      <c r="HZ522" s="241"/>
      <c r="IA522" s="241"/>
      <c r="IB522" s="241"/>
      <c r="IC522" s="241"/>
      <c r="ID522" s="241"/>
      <c r="IE522" s="241"/>
      <c r="IF522" s="241"/>
      <c r="IG522" s="241"/>
      <c r="IH522" s="241"/>
      <c r="II522" s="241"/>
      <c r="IJ522" s="241"/>
      <c r="IK522" s="241"/>
      <c r="IL522" s="241"/>
      <c r="IM522" s="241"/>
      <c r="IN522" s="241"/>
      <c r="IO522" s="241"/>
      <c r="IP522" s="241"/>
      <c r="IQ522" s="241"/>
      <c r="IR522" s="241"/>
      <c r="IS522" s="241"/>
      <c r="IT522" s="241"/>
      <c r="IU522" s="241"/>
      <c r="IV522" s="241"/>
    </row>
    <row r="523" spans="1:256"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654</v>
      </c>
      <c r="V523" s="241"/>
      <c r="W523" s="241"/>
      <c r="X523" s="241"/>
      <c r="Y523" s="241"/>
      <c r="Z523" s="241"/>
      <c r="AA523" s="241"/>
      <c r="AB523" s="241"/>
      <c r="AC523" s="241" t="s">
        <v>325</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c r="HG523" s="241"/>
      <c r="HH523" s="241"/>
      <c r="HI523" s="241"/>
      <c r="HJ523" s="241"/>
      <c r="HK523" s="241"/>
      <c r="HL523" s="241"/>
      <c r="HM523" s="241"/>
      <c r="HN523" s="241"/>
      <c r="HO523" s="241"/>
      <c r="HP523" s="241"/>
      <c r="HQ523" s="241"/>
      <c r="HR523" s="241"/>
      <c r="HS523" s="241"/>
      <c r="HT523" s="241"/>
      <c r="HU523" s="241"/>
      <c r="HV523" s="241"/>
      <c r="HW523" s="241"/>
      <c r="HX523" s="241"/>
      <c r="HY523" s="241"/>
      <c r="HZ523" s="241"/>
      <c r="IA523" s="241"/>
      <c r="IB523" s="241"/>
      <c r="IC523" s="241"/>
      <c r="ID523" s="241"/>
      <c r="IE523" s="241"/>
      <c r="IF523" s="241"/>
      <c r="IG523" s="241"/>
      <c r="IH523" s="241"/>
      <c r="II523" s="241"/>
      <c r="IJ523" s="241"/>
      <c r="IK523" s="241"/>
      <c r="IL523" s="241"/>
      <c r="IM523" s="241"/>
      <c r="IN523" s="241"/>
      <c r="IO523" s="241"/>
      <c r="IP523" s="241"/>
      <c r="IQ523" s="241"/>
      <c r="IR523" s="241"/>
      <c r="IS523" s="241"/>
      <c r="IT523" s="241"/>
      <c r="IU523" s="241"/>
      <c r="IV523" s="241"/>
    </row>
    <row r="524" spans="1:256"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655</v>
      </c>
      <c r="V524" s="241"/>
      <c r="W524" s="241"/>
      <c r="X524" s="241"/>
      <c r="Y524" s="241"/>
      <c r="Z524" s="241"/>
      <c r="AA524" s="241"/>
      <c r="AB524" s="241"/>
      <c r="AC524" s="241" t="s">
        <v>325</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c r="HG524" s="241"/>
      <c r="HH524" s="241"/>
      <c r="HI524" s="241"/>
      <c r="HJ524" s="241"/>
      <c r="HK524" s="241"/>
      <c r="HL524" s="241"/>
      <c r="HM524" s="241"/>
      <c r="HN524" s="241"/>
      <c r="HO524" s="241"/>
      <c r="HP524" s="241"/>
      <c r="HQ524" s="241"/>
      <c r="HR524" s="241"/>
      <c r="HS524" s="241"/>
      <c r="HT524" s="241"/>
      <c r="HU524" s="241"/>
      <c r="HV524" s="241"/>
      <c r="HW524" s="241"/>
      <c r="HX524" s="241"/>
      <c r="HY524" s="241"/>
      <c r="HZ524" s="241"/>
      <c r="IA524" s="241"/>
      <c r="IB524" s="241"/>
      <c r="IC524" s="241"/>
      <c r="ID524" s="241"/>
      <c r="IE524" s="241"/>
      <c r="IF524" s="241"/>
      <c r="IG524" s="241"/>
      <c r="IH524" s="241"/>
      <c r="II524" s="241"/>
      <c r="IJ524" s="241"/>
      <c r="IK524" s="241"/>
      <c r="IL524" s="241"/>
      <c r="IM524" s="241"/>
      <c r="IN524" s="241"/>
      <c r="IO524" s="241"/>
      <c r="IP524" s="241"/>
      <c r="IQ524" s="241"/>
      <c r="IR524" s="241"/>
      <c r="IS524" s="241"/>
      <c r="IT524" s="241"/>
      <c r="IU524" s="241"/>
      <c r="IV524" s="241"/>
    </row>
    <row r="525" spans="1:256"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656</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c r="HG525" s="241"/>
      <c r="HH525" s="241"/>
      <c r="HI525" s="241"/>
      <c r="HJ525" s="241"/>
      <c r="HK525" s="241"/>
      <c r="HL525" s="241"/>
      <c r="HM525" s="241"/>
      <c r="HN525" s="241"/>
      <c r="HO525" s="241"/>
      <c r="HP525" s="241"/>
      <c r="HQ525" s="241"/>
      <c r="HR525" s="241"/>
      <c r="HS525" s="241"/>
      <c r="HT525" s="241"/>
      <c r="HU525" s="241"/>
      <c r="HV525" s="241"/>
      <c r="HW525" s="241"/>
      <c r="HX525" s="241"/>
      <c r="HY525" s="241"/>
      <c r="HZ525" s="241"/>
      <c r="IA525" s="241"/>
      <c r="IB525" s="241"/>
      <c r="IC525" s="241"/>
      <c r="ID525" s="241"/>
      <c r="IE525" s="241"/>
      <c r="IF525" s="241"/>
      <c r="IG525" s="241"/>
      <c r="IH525" s="241"/>
      <c r="II525" s="241"/>
      <c r="IJ525" s="241"/>
      <c r="IK525" s="241"/>
      <c r="IL525" s="241"/>
      <c r="IM525" s="241"/>
      <c r="IN525" s="241"/>
      <c r="IO525" s="241"/>
      <c r="IP525" s="241"/>
      <c r="IQ525" s="241"/>
      <c r="IR525" s="241"/>
      <c r="IS525" s="241"/>
      <c r="IT525" s="241"/>
      <c r="IU525" s="241"/>
      <c r="IV525" s="241"/>
    </row>
    <row r="526" spans="1:256"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657</v>
      </c>
      <c r="V526" s="241"/>
      <c r="W526" s="241"/>
      <c r="X526" s="241"/>
      <c r="Y526" s="241"/>
      <c r="Z526" s="241"/>
      <c r="AA526" s="241"/>
      <c r="AB526" s="241"/>
      <c r="AC526" s="241" t="s">
        <v>325</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c r="HG526" s="241"/>
      <c r="HH526" s="241"/>
      <c r="HI526" s="241"/>
      <c r="HJ526" s="241"/>
      <c r="HK526" s="241"/>
      <c r="HL526" s="241"/>
      <c r="HM526" s="241"/>
      <c r="HN526" s="241"/>
      <c r="HO526" s="241"/>
      <c r="HP526" s="241"/>
      <c r="HQ526" s="241"/>
      <c r="HR526" s="241"/>
      <c r="HS526" s="241"/>
      <c r="HT526" s="241"/>
      <c r="HU526" s="241"/>
      <c r="HV526" s="241"/>
      <c r="HW526" s="241"/>
      <c r="HX526" s="241"/>
      <c r="HY526" s="241"/>
      <c r="HZ526" s="241"/>
      <c r="IA526" s="241"/>
      <c r="IB526" s="241"/>
      <c r="IC526" s="241"/>
      <c r="ID526" s="241"/>
      <c r="IE526" s="241"/>
      <c r="IF526" s="241"/>
      <c r="IG526" s="241"/>
      <c r="IH526" s="241"/>
      <c r="II526" s="241"/>
      <c r="IJ526" s="241"/>
      <c r="IK526" s="241"/>
      <c r="IL526" s="241"/>
      <c r="IM526" s="241"/>
      <c r="IN526" s="241"/>
      <c r="IO526" s="241"/>
      <c r="IP526" s="241"/>
      <c r="IQ526" s="241"/>
      <c r="IR526" s="241"/>
      <c r="IS526" s="241"/>
      <c r="IT526" s="241"/>
      <c r="IU526" s="241"/>
      <c r="IV526" s="241"/>
    </row>
    <row r="527" spans="1:256"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658</v>
      </c>
      <c r="V527" s="241"/>
      <c r="W527" s="241"/>
      <c r="X527" s="241"/>
      <c r="Y527" s="241"/>
      <c r="Z527" s="241"/>
      <c r="AA527" s="241"/>
      <c r="AB527" s="241"/>
      <c r="AC527" s="241" t="s">
        <v>386</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c r="HG527" s="241"/>
      <c r="HH527" s="241"/>
      <c r="HI527" s="241"/>
      <c r="HJ527" s="241"/>
      <c r="HK527" s="241"/>
      <c r="HL527" s="241"/>
      <c r="HM527" s="241"/>
      <c r="HN527" s="241"/>
      <c r="HO527" s="241"/>
      <c r="HP527" s="241"/>
      <c r="HQ527" s="241"/>
      <c r="HR527" s="241"/>
      <c r="HS527" s="241"/>
      <c r="HT527" s="241"/>
      <c r="HU527" s="241"/>
      <c r="HV527" s="241"/>
      <c r="HW527" s="241"/>
      <c r="HX527" s="241"/>
      <c r="HY527" s="241"/>
      <c r="HZ527" s="241"/>
      <c r="IA527" s="241"/>
      <c r="IB527" s="241"/>
      <c r="IC527" s="241"/>
      <c r="ID527" s="241"/>
      <c r="IE527" s="241"/>
      <c r="IF527" s="241"/>
      <c r="IG527" s="241"/>
      <c r="IH527" s="241"/>
      <c r="II527" s="241"/>
      <c r="IJ527" s="241"/>
      <c r="IK527" s="241"/>
      <c r="IL527" s="241"/>
      <c r="IM527" s="241"/>
      <c r="IN527" s="241"/>
      <c r="IO527" s="241"/>
      <c r="IP527" s="241"/>
      <c r="IQ527" s="241"/>
      <c r="IR527" s="241"/>
      <c r="IS527" s="241"/>
      <c r="IT527" s="241"/>
      <c r="IU527" s="241"/>
      <c r="IV527" s="241"/>
    </row>
    <row r="528" spans="1:256"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659</v>
      </c>
      <c r="V528" s="241"/>
      <c r="W528" s="241"/>
      <c r="X528" s="241"/>
      <c r="Y528" s="241"/>
      <c r="Z528" s="241"/>
      <c r="AA528" s="241"/>
      <c r="AB528" s="241"/>
      <c r="AC528" s="241" t="s">
        <v>309</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c r="HG528" s="241"/>
      <c r="HH528" s="241"/>
      <c r="HI528" s="241"/>
      <c r="HJ528" s="241"/>
      <c r="HK528" s="241"/>
      <c r="HL528" s="241"/>
      <c r="HM528" s="241"/>
      <c r="HN528" s="241"/>
      <c r="HO528" s="241"/>
      <c r="HP528" s="241"/>
      <c r="HQ528" s="241"/>
      <c r="HR528" s="241"/>
      <c r="HS528" s="241"/>
      <c r="HT528" s="241"/>
      <c r="HU528" s="241"/>
      <c r="HV528" s="241"/>
      <c r="HW528" s="241"/>
      <c r="HX528" s="241"/>
      <c r="HY528" s="241"/>
      <c r="HZ528" s="241"/>
      <c r="IA528" s="241"/>
      <c r="IB528" s="241"/>
      <c r="IC528" s="241"/>
      <c r="ID528" s="241"/>
      <c r="IE528" s="241"/>
      <c r="IF528" s="241"/>
      <c r="IG528" s="241"/>
      <c r="IH528" s="241"/>
      <c r="II528" s="241"/>
      <c r="IJ528" s="241"/>
      <c r="IK528" s="241"/>
      <c r="IL528" s="241"/>
      <c r="IM528" s="241"/>
      <c r="IN528" s="241"/>
      <c r="IO528" s="241"/>
      <c r="IP528" s="241"/>
      <c r="IQ528" s="241"/>
      <c r="IR528" s="241"/>
      <c r="IS528" s="241"/>
      <c r="IT528" s="241"/>
      <c r="IU528" s="241"/>
      <c r="IV528" s="241"/>
    </row>
    <row r="529" spans="1:256"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660</v>
      </c>
      <c r="V529" s="241"/>
      <c r="W529" s="241"/>
      <c r="X529" s="241"/>
      <c r="Y529" s="241"/>
      <c r="Z529" s="241"/>
      <c r="AA529" s="241"/>
      <c r="AB529" s="241"/>
      <c r="AC529" s="241" t="s">
        <v>325</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c r="HG529" s="241"/>
      <c r="HH529" s="241"/>
      <c r="HI529" s="241"/>
      <c r="HJ529" s="241"/>
      <c r="HK529" s="241"/>
      <c r="HL529" s="241"/>
      <c r="HM529" s="241"/>
      <c r="HN529" s="241"/>
      <c r="HO529" s="241"/>
      <c r="HP529" s="241"/>
      <c r="HQ529" s="241"/>
      <c r="HR529" s="241"/>
      <c r="HS529" s="241"/>
      <c r="HT529" s="241"/>
      <c r="HU529" s="241"/>
      <c r="HV529" s="241"/>
      <c r="HW529" s="241"/>
      <c r="HX529" s="241"/>
      <c r="HY529" s="241"/>
      <c r="HZ529" s="241"/>
      <c r="IA529" s="241"/>
      <c r="IB529" s="241"/>
      <c r="IC529" s="241"/>
      <c r="ID529" s="241"/>
      <c r="IE529" s="241"/>
      <c r="IF529" s="241"/>
      <c r="IG529" s="241"/>
      <c r="IH529" s="241"/>
      <c r="II529" s="241"/>
      <c r="IJ529" s="241"/>
      <c r="IK529" s="241"/>
      <c r="IL529" s="241"/>
      <c r="IM529" s="241"/>
      <c r="IN529" s="241"/>
      <c r="IO529" s="241"/>
      <c r="IP529" s="241"/>
      <c r="IQ529" s="241"/>
      <c r="IR529" s="241"/>
      <c r="IS529" s="241"/>
      <c r="IT529" s="241"/>
      <c r="IU529" s="241"/>
      <c r="IV529" s="241"/>
    </row>
    <row r="530" spans="1:256"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661</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c r="HG530" s="241"/>
      <c r="HH530" s="241"/>
      <c r="HI530" s="241"/>
      <c r="HJ530" s="241"/>
      <c r="HK530" s="241"/>
      <c r="HL530" s="241"/>
      <c r="HM530" s="241"/>
      <c r="HN530" s="241"/>
      <c r="HO530" s="241"/>
      <c r="HP530" s="241"/>
      <c r="HQ530" s="241"/>
      <c r="HR530" s="241"/>
      <c r="HS530" s="241"/>
      <c r="HT530" s="241"/>
      <c r="HU530" s="241"/>
      <c r="HV530" s="241"/>
      <c r="HW530" s="241"/>
      <c r="HX530" s="241"/>
      <c r="HY530" s="241"/>
      <c r="HZ530" s="241"/>
      <c r="IA530" s="241"/>
      <c r="IB530" s="241"/>
      <c r="IC530" s="241"/>
      <c r="ID530" s="241"/>
      <c r="IE530" s="241"/>
      <c r="IF530" s="241"/>
      <c r="IG530" s="241"/>
      <c r="IH530" s="241"/>
      <c r="II530" s="241"/>
      <c r="IJ530" s="241"/>
      <c r="IK530" s="241"/>
      <c r="IL530" s="241"/>
      <c r="IM530" s="241"/>
      <c r="IN530" s="241"/>
      <c r="IO530" s="241"/>
      <c r="IP530" s="241"/>
      <c r="IQ530" s="241"/>
      <c r="IR530" s="241"/>
      <c r="IS530" s="241"/>
      <c r="IT530" s="241"/>
      <c r="IU530" s="241"/>
      <c r="IV530" s="241"/>
    </row>
    <row r="531" spans="1:256"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662</v>
      </c>
      <c r="V531" s="241"/>
      <c r="W531" s="241"/>
      <c r="X531" s="241"/>
      <c r="Y531" s="241"/>
      <c r="Z531" s="241"/>
      <c r="AA531" s="241"/>
      <c r="AB531" s="241"/>
      <c r="AC531" s="241" t="s">
        <v>350</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c r="HG531" s="241"/>
      <c r="HH531" s="241"/>
      <c r="HI531" s="241"/>
      <c r="HJ531" s="241"/>
      <c r="HK531" s="241"/>
      <c r="HL531" s="241"/>
      <c r="HM531" s="241"/>
      <c r="HN531" s="241"/>
      <c r="HO531" s="241"/>
      <c r="HP531" s="241"/>
      <c r="HQ531" s="241"/>
      <c r="HR531" s="241"/>
      <c r="HS531" s="241"/>
      <c r="HT531" s="241"/>
      <c r="HU531" s="241"/>
      <c r="HV531" s="241"/>
      <c r="HW531" s="241"/>
      <c r="HX531" s="241"/>
      <c r="HY531" s="241"/>
      <c r="HZ531" s="241"/>
      <c r="IA531" s="241"/>
      <c r="IB531" s="241"/>
      <c r="IC531" s="241"/>
      <c r="ID531" s="241"/>
      <c r="IE531" s="241"/>
      <c r="IF531" s="241"/>
      <c r="IG531" s="241"/>
      <c r="IH531" s="241"/>
      <c r="II531" s="241"/>
      <c r="IJ531" s="241"/>
      <c r="IK531" s="241"/>
      <c r="IL531" s="241"/>
      <c r="IM531" s="241"/>
      <c r="IN531" s="241"/>
      <c r="IO531" s="241"/>
      <c r="IP531" s="241"/>
      <c r="IQ531" s="241"/>
      <c r="IR531" s="241"/>
      <c r="IS531" s="241"/>
      <c r="IT531" s="241"/>
      <c r="IU531" s="241"/>
      <c r="IV531" s="241"/>
    </row>
    <row r="532" spans="1:256"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663</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c r="HG532" s="241"/>
      <c r="HH532" s="241"/>
      <c r="HI532" s="241"/>
      <c r="HJ532" s="241"/>
      <c r="HK532" s="241"/>
      <c r="HL532" s="241"/>
      <c r="HM532" s="241"/>
      <c r="HN532" s="241"/>
      <c r="HO532" s="241"/>
      <c r="HP532" s="241"/>
      <c r="HQ532" s="241"/>
      <c r="HR532" s="241"/>
      <c r="HS532" s="241"/>
      <c r="HT532" s="241"/>
      <c r="HU532" s="241"/>
      <c r="HV532" s="241"/>
      <c r="HW532" s="241"/>
      <c r="HX532" s="241"/>
      <c r="HY532" s="241"/>
      <c r="HZ532" s="241"/>
      <c r="IA532" s="241"/>
      <c r="IB532" s="241"/>
      <c r="IC532" s="241"/>
      <c r="ID532" s="241"/>
      <c r="IE532" s="241"/>
      <c r="IF532" s="241"/>
      <c r="IG532" s="241"/>
      <c r="IH532" s="241"/>
      <c r="II532" s="241"/>
      <c r="IJ532" s="241"/>
      <c r="IK532" s="241"/>
      <c r="IL532" s="241"/>
      <c r="IM532" s="241"/>
      <c r="IN532" s="241"/>
      <c r="IO532" s="241"/>
      <c r="IP532" s="241"/>
      <c r="IQ532" s="241"/>
      <c r="IR532" s="241"/>
      <c r="IS532" s="241"/>
      <c r="IT532" s="241"/>
      <c r="IU532" s="241"/>
      <c r="IV532" s="241"/>
    </row>
    <row r="533" spans="1:256"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664</v>
      </c>
      <c r="V533" s="241"/>
      <c r="W533" s="241"/>
      <c r="X533" s="241"/>
      <c r="Y533" s="241"/>
      <c r="Z533" s="241"/>
      <c r="AA533" s="241"/>
      <c r="AB533" s="241"/>
      <c r="AC533" s="241" t="s">
        <v>316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c r="HG533" s="241"/>
      <c r="HH533" s="241"/>
      <c r="HI533" s="241"/>
      <c r="HJ533" s="241"/>
      <c r="HK533" s="241"/>
      <c r="HL533" s="241"/>
      <c r="HM533" s="241"/>
      <c r="HN533" s="241"/>
      <c r="HO533" s="241"/>
      <c r="HP533" s="241"/>
      <c r="HQ533" s="241"/>
      <c r="HR533" s="241"/>
      <c r="HS533" s="241"/>
      <c r="HT533" s="241"/>
      <c r="HU533" s="241"/>
      <c r="HV533" s="241"/>
      <c r="HW533" s="241"/>
      <c r="HX533" s="241"/>
      <c r="HY533" s="241"/>
      <c r="HZ533" s="241"/>
      <c r="IA533" s="241"/>
      <c r="IB533" s="241"/>
      <c r="IC533" s="241"/>
      <c r="ID533" s="241"/>
      <c r="IE533" s="241"/>
      <c r="IF533" s="241"/>
      <c r="IG533" s="241"/>
      <c r="IH533" s="241"/>
      <c r="II533" s="241"/>
      <c r="IJ533" s="241"/>
      <c r="IK533" s="241"/>
      <c r="IL533" s="241"/>
      <c r="IM533" s="241"/>
      <c r="IN533" s="241"/>
      <c r="IO533" s="241"/>
      <c r="IP533" s="241"/>
      <c r="IQ533" s="241"/>
      <c r="IR533" s="241"/>
      <c r="IS533" s="241"/>
      <c r="IT533" s="241"/>
      <c r="IU533" s="241"/>
      <c r="IV533" s="241"/>
    </row>
    <row r="534" spans="1:256"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665</v>
      </c>
      <c r="V534" s="241"/>
      <c r="W534" s="241"/>
      <c r="X534" s="241"/>
      <c r="Y534" s="241"/>
      <c r="Z534" s="241"/>
      <c r="AA534" s="241"/>
      <c r="AB534" s="241"/>
      <c r="AC534" s="241" t="s">
        <v>316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c r="HG534" s="241"/>
      <c r="HH534" s="241"/>
      <c r="HI534" s="241"/>
      <c r="HJ534" s="241"/>
      <c r="HK534" s="241"/>
      <c r="HL534" s="241"/>
      <c r="HM534" s="241"/>
      <c r="HN534" s="241"/>
      <c r="HO534" s="241"/>
      <c r="HP534" s="241"/>
      <c r="HQ534" s="241"/>
      <c r="HR534" s="241"/>
      <c r="HS534" s="241"/>
      <c r="HT534" s="241"/>
      <c r="HU534" s="241"/>
      <c r="HV534" s="241"/>
      <c r="HW534" s="241"/>
      <c r="HX534" s="241"/>
      <c r="HY534" s="241"/>
      <c r="HZ534" s="241"/>
      <c r="IA534" s="241"/>
      <c r="IB534" s="241"/>
      <c r="IC534" s="241"/>
      <c r="ID534" s="241"/>
      <c r="IE534" s="241"/>
      <c r="IF534" s="241"/>
      <c r="IG534" s="241"/>
      <c r="IH534" s="241"/>
      <c r="II534" s="241"/>
      <c r="IJ534" s="241"/>
      <c r="IK534" s="241"/>
      <c r="IL534" s="241"/>
      <c r="IM534" s="241"/>
      <c r="IN534" s="241"/>
      <c r="IO534" s="241"/>
      <c r="IP534" s="241"/>
      <c r="IQ534" s="241"/>
      <c r="IR534" s="241"/>
      <c r="IS534" s="241"/>
      <c r="IT534" s="241"/>
      <c r="IU534" s="241"/>
      <c r="IV534" s="241"/>
    </row>
    <row r="535" spans="1:256"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666</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c r="HG535" s="241"/>
      <c r="HH535" s="241"/>
      <c r="HI535" s="241"/>
      <c r="HJ535" s="241"/>
      <c r="HK535" s="241"/>
      <c r="HL535" s="241"/>
      <c r="HM535" s="241"/>
      <c r="HN535" s="241"/>
      <c r="HO535" s="241"/>
      <c r="HP535" s="241"/>
      <c r="HQ535" s="241"/>
      <c r="HR535" s="241"/>
      <c r="HS535" s="241"/>
      <c r="HT535" s="241"/>
      <c r="HU535" s="241"/>
      <c r="HV535" s="241"/>
      <c r="HW535" s="241"/>
      <c r="HX535" s="241"/>
      <c r="HY535" s="241"/>
      <c r="HZ535" s="241"/>
      <c r="IA535" s="241"/>
      <c r="IB535" s="241"/>
      <c r="IC535" s="241"/>
      <c r="ID535" s="241"/>
      <c r="IE535" s="241"/>
      <c r="IF535" s="241"/>
      <c r="IG535" s="241"/>
      <c r="IH535" s="241"/>
      <c r="II535" s="241"/>
      <c r="IJ535" s="241"/>
      <c r="IK535" s="241"/>
      <c r="IL535" s="241"/>
      <c r="IM535" s="241"/>
      <c r="IN535" s="241"/>
      <c r="IO535" s="241"/>
      <c r="IP535" s="241"/>
      <c r="IQ535" s="241"/>
      <c r="IR535" s="241"/>
      <c r="IS535" s="241"/>
      <c r="IT535" s="241"/>
      <c r="IU535" s="241"/>
      <c r="IV535" s="241"/>
    </row>
    <row r="536" spans="1:256"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667</v>
      </c>
      <c r="V536" s="241"/>
      <c r="W536" s="241"/>
      <c r="X536" s="241"/>
      <c r="Y536" s="241"/>
      <c r="Z536" s="241"/>
      <c r="AA536" s="241"/>
      <c r="AB536" s="241"/>
      <c r="AC536" s="241" t="s">
        <v>309</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c r="HG536" s="241"/>
      <c r="HH536" s="241"/>
      <c r="HI536" s="241"/>
      <c r="HJ536" s="241"/>
      <c r="HK536" s="241"/>
      <c r="HL536" s="241"/>
      <c r="HM536" s="241"/>
      <c r="HN536" s="241"/>
      <c r="HO536" s="241"/>
      <c r="HP536" s="241"/>
      <c r="HQ536" s="241"/>
      <c r="HR536" s="241"/>
      <c r="HS536" s="241"/>
      <c r="HT536" s="241"/>
      <c r="HU536" s="241"/>
      <c r="HV536" s="241"/>
      <c r="HW536" s="241"/>
      <c r="HX536" s="241"/>
      <c r="HY536" s="241"/>
      <c r="HZ536" s="241"/>
      <c r="IA536" s="241"/>
      <c r="IB536" s="241"/>
      <c r="IC536" s="241"/>
      <c r="ID536" s="241"/>
      <c r="IE536" s="241"/>
      <c r="IF536" s="241"/>
      <c r="IG536" s="241"/>
      <c r="IH536" s="241"/>
      <c r="II536" s="241"/>
      <c r="IJ536" s="241"/>
      <c r="IK536" s="241"/>
      <c r="IL536" s="241"/>
      <c r="IM536" s="241"/>
      <c r="IN536" s="241"/>
      <c r="IO536" s="241"/>
      <c r="IP536" s="241"/>
      <c r="IQ536" s="241"/>
      <c r="IR536" s="241"/>
      <c r="IS536" s="241"/>
      <c r="IT536" s="241"/>
      <c r="IU536" s="241"/>
      <c r="IV536" s="241"/>
    </row>
    <row r="537" spans="1:256"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668</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c r="HG537" s="241"/>
      <c r="HH537" s="241"/>
      <c r="HI537" s="241"/>
      <c r="HJ537" s="241"/>
      <c r="HK537" s="241"/>
      <c r="HL537" s="241"/>
      <c r="HM537" s="241"/>
      <c r="HN537" s="241"/>
      <c r="HO537" s="241"/>
      <c r="HP537" s="241"/>
      <c r="HQ537" s="241"/>
      <c r="HR537" s="241"/>
      <c r="HS537" s="241"/>
      <c r="HT537" s="241"/>
      <c r="HU537" s="241"/>
      <c r="HV537" s="241"/>
      <c r="HW537" s="241"/>
      <c r="HX537" s="241"/>
      <c r="HY537" s="241"/>
      <c r="HZ537" s="241"/>
      <c r="IA537" s="241"/>
      <c r="IB537" s="241"/>
      <c r="IC537" s="241"/>
      <c r="ID537" s="241"/>
      <c r="IE537" s="241"/>
      <c r="IF537" s="241"/>
      <c r="IG537" s="241"/>
      <c r="IH537" s="241"/>
      <c r="II537" s="241"/>
      <c r="IJ537" s="241"/>
      <c r="IK537" s="241"/>
      <c r="IL537" s="241"/>
      <c r="IM537" s="241"/>
      <c r="IN537" s="241"/>
      <c r="IO537" s="241"/>
      <c r="IP537" s="241"/>
      <c r="IQ537" s="241"/>
      <c r="IR537" s="241"/>
      <c r="IS537" s="241"/>
      <c r="IT537" s="241"/>
      <c r="IU537" s="241"/>
      <c r="IV537" s="241"/>
    </row>
    <row r="538" spans="1:256"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669</v>
      </c>
      <c r="V538" s="241"/>
      <c r="W538" s="241"/>
      <c r="X538" s="241"/>
      <c r="Y538" s="241"/>
      <c r="Z538" s="241"/>
      <c r="AA538" s="241"/>
      <c r="AB538" s="241"/>
      <c r="AC538" s="241" t="s">
        <v>309</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c r="HG538" s="241"/>
      <c r="HH538" s="241"/>
      <c r="HI538" s="241"/>
      <c r="HJ538" s="241"/>
      <c r="HK538" s="241"/>
      <c r="HL538" s="241"/>
      <c r="HM538" s="241"/>
      <c r="HN538" s="241"/>
      <c r="HO538" s="241"/>
      <c r="HP538" s="241"/>
      <c r="HQ538" s="241"/>
      <c r="HR538" s="241"/>
      <c r="HS538" s="241"/>
      <c r="HT538" s="241"/>
      <c r="HU538" s="241"/>
      <c r="HV538" s="241"/>
      <c r="HW538" s="241"/>
      <c r="HX538" s="241"/>
      <c r="HY538" s="241"/>
      <c r="HZ538" s="241"/>
      <c r="IA538" s="241"/>
      <c r="IB538" s="241"/>
      <c r="IC538" s="241"/>
      <c r="ID538" s="241"/>
      <c r="IE538" s="241"/>
      <c r="IF538" s="241"/>
      <c r="IG538" s="241"/>
      <c r="IH538" s="241"/>
      <c r="II538" s="241"/>
      <c r="IJ538" s="241"/>
      <c r="IK538" s="241"/>
      <c r="IL538" s="241"/>
      <c r="IM538" s="241"/>
      <c r="IN538" s="241"/>
      <c r="IO538" s="241"/>
      <c r="IP538" s="241"/>
      <c r="IQ538" s="241"/>
      <c r="IR538" s="241"/>
      <c r="IS538" s="241"/>
      <c r="IT538" s="241"/>
      <c r="IU538" s="241"/>
      <c r="IV538" s="241"/>
    </row>
    <row r="539" spans="1:256"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274</v>
      </c>
      <c r="V539" s="241"/>
      <c r="W539" s="241"/>
      <c r="X539" s="241"/>
      <c r="Y539" s="241"/>
      <c r="Z539" s="241"/>
      <c r="AA539" s="241"/>
      <c r="AB539" s="241"/>
      <c r="AC539" s="241" t="s">
        <v>316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c r="HG539" s="241"/>
      <c r="HH539" s="241"/>
      <c r="HI539" s="241"/>
      <c r="HJ539" s="241"/>
      <c r="HK539" s="241"/>
      <c r="HL539" s="241"/>
      <c r="HM539" s="241"/>
      <c r="HN539" s="241"/>
      <c r="HO539" s="241"/>
      <c r="HP539" s="241"/>
      <c r="HQ539" s="241"/>
      <c r="HR539" s="241"/>
      <c r="HS539" s="241"/>
      <c r="HT539" s="241"/>
      <c r="HU539" s="241"/>
      <c r="HV539" s="241"/>
      <c r="HW539" s="241"/>
      <c r="HX539" s="241"/>
      <c r="HY539" s="241"/>
      <c r="HZ539" s="241"/>
      <c r="IA539" s="241"/>
      <c r="IB539" s="241"/>
      <c r="IC539" s="241"/>
      <c r="ID539" s="241"/>
      <c r="IE539" s="241"/>
      <c r="IF539" s="241"/>
      <c r="IG539" s="241"/>
      <c r="IH539" s="241"/>
      <c r="II539" s="241"/>
      <c r="IJ539" s="241"/>
      <c r="IK539" s="241"/>
      <c r="IL539" s="241"/>
      <c r="IM539" s="241"/>
      <c r="IN539" s="241"/>
      <c r="IO539" s="241"/>
      <c r="IP539" s="241"/>
      <c r="IQ539" s="241"/>
      <c r="IR539" s="241"/>
      <c r="IS539" s="241"/>
      <c r="IT539" s="241"/>
      <c r="IU539" s="241"/>
      <c r="IV539" s="241"/>
    </row>
    <row r="540" spans="1:256"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670</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c r="HG540" s="241"/>
      <c r="HH540" s="241"/>
      <c r="HI540" s="241"/>
      <c r="HJ540" s="241"/>
      <c r="HK540" s="241"/>
      <c r="HL540" s="241"/>
      <c r="HM540" s="241"/>
      <c r="HN540" s="241"/>
      <c r="HO540" s="241"/>
      <c r="HP540" s="241"/>
      <c r="HQ540" s="241"/>
      <c r="HR540" s="241"/>
      <c r="HS540" s="241"/>
      <c r="HT540" s="241"/>
      <c r="HU540" s="241"/>
      <c r="HV540" s="241"/>
      <c r="HW540" s="241"/>
      <c r="HX540" s="241"/>
      <c r="HY540" s="241"/>
      <c r="HZ540" s="241"/>
      <c r="IA540" s="241"/>
      <c r="IB540" s="241"/>
      <c r="IC540" s="241"/>
      <c r="ID540" s="241"/>
      <c r="IE540" s="241"/>
      <c r="IF540" s="241"/>
      <c r="IG540" s="241"/>
      <c r="IH540" s="241"/>
      <c r="II540" s="241"/>
      <c r="IJ540" s="241"/>
      <c r="IK540" s="241"/>
      <c r="IL540" s="241"/>
      <c r="IM540" s="241"/>
      <c r="IN540" s="241"/>
      <c r="IO540" s="241"/>
      <c r="IP540" s="241"/>
      <c r="IQ540" s="241"/>
      <c r="IR540" s="241"/>
      <c r="IS540" s="241"/>
      <c r="IT540" s="241"/>
      <c r="IU540" s="241"/>
      <c r="IV540" s="241"/>
    </row>
    <row r="541" spans="1:256"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671</v>
      </c>
      <c r="V541" s="241"/>
      <c r="W541" s="241"/>
      <c r="X541" s="241"/>
      <c r="Y541" s="241"/>
      <c r="Z541" s="241"/>
      <c r="AA541" s="241"/>
      <c r="AB541" s="241"/>
      <c r="AC541" s="241" t="s">
        <v>350</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c r="HG541" s="241"/>
      <c r="HH541" s="241"/>
      <c r="HI541" s="241"/>
      <c r="HJ541" s="241"/>
      <c r="HK541" s="241"/>
      <c r="HL541" s="241"/>
      <c r="HM541" s="241"/>
      <c r="HN541" s="241"/>
      <c r="HO541" s="241"/>
      <c r="HP541" s="241"/>
      <c r="HQ541" s="241"/>
      <c r="HR541" s="241"/>
      <c r="HS541" s="241"/>
      <c r="HT541" s="241"/>
      <c r="HU541" s="241"/>
      <c r="HV541" s="241"/>
      <c r="HW541" s="241"/>
      <c r="HX541" s="241"/>
      <c r="HY541" s="241"/>
      <c r="HZ541" s="241"/>
      <c r="IA541" s="241"/>
      <c r="IB541" s="241"/>
      <c r="IC541" s="241"/>
      <c r="ID541" s="241"/>
      <c r="IE541" s="241"/>
      <c r="IF541" s="241"/>
      <c r="IG541" s="241"/>
      <c r="IH541" s="241"/>
      <c r="II541" s="241"/>
      <c r="IJ541" s="241"/>
      <c r="IK541" s="241"/>
      <c r="IL541" s="241"/>
      <c r="IM541" s="241"/>
      <c r="IN541" s="241"/>
      <c r="IO541" s="241"/>
      <c r="IP541" s="241"/>
      <c r="IQ541" s="241"/>
      <c r="IR541" s="241"/>
      <c r="IS541" s="241"/>
      <c r="IT541" s="241"/>
      <c r="IU541" s="241"/>
      <c r="IV541" s="241"/>
    </row>
    <row r="542" spans="1:256"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672</v>
      </c>
      <c r="V542" s="241"/>
      <c r="W542" s="241"/>
      <c r="X542" s="241"/>
      <c r="Y542" s="241"/>
      <c r="Z542" s="241"/>
      <c r="AA542" s="241"/>
      <c r="AB542" s="241"/>
      <c r="AC542" s="241" t="s">
        <v>386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c r="HG542" s="241"/>
      <c r="HH542" s="241"/>
      <c r="HI542" s="241"/>
      <c r="HJ542" s="241"/>
      <c r="HK542" s="241"/>
      <c r="HL542" s="241"/>
      <c r="HM542" s="241"/>
      <c r="HN542" s="241"/>
      <c r="HO542" s="241"/>
      <c r="HP542" s="241"/>
      <c r="HQ542" s="241"/>
      <c r="HR542" s="241"/>
      <c r="HS542" s="241"/>
      <c r="HT542" s="241"/>
      <c r="HU542" s="241"/>
      <c r="HV542" s="241"/>
      <c r="HW542" s="241"/>
      <c r="HX542" s="241"/>
      <c r="HY542" s="241"/>
      <c r="HZ542" s="241"/>
      <c r="IA542" s="241"/>
      <c r="IB542" s="241"/>
      <c r="IC542" s="241"/>
      <c r="ID542" s="241"/>
      <c r="IE542" s="241"/>
      <c r="IF542" s="241"/>
      <c r="IG542" s="241"/>
      <c r="IH542" s="241"/>
      <c r="II542" s="241"/>
      <c r="IJ542" s="241"/>
      <c r="IK542" s="241"/>
      <c r="IL542" s="241"/>
      <c r="IM542" s="241"/>
      <c r="IN542" s="241"/>
      <c r="IO542" s="241"/>
      <c r="IP542" s="241"/>
      <c r="IQ542" s="241"/>
      <c r="IR542" s="241"/>
      <c r="IS542" s="241"/>
      <c r="IT542" s="241"/>
      <c r="IU542" s="241"/>
      <c r="IV542" s="241"/>
    </row>
    <row r="543" spans="1:256"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673</v>
      </c>
      <c r="V543" s="241"/>
      <c r="W543" s="241"/>
      <c r="X543" s="241"/>
      <c r="Y543" s="241"/>
      <c r="Z543" s="241"/>
      <c r="AA543" s="241"/>
      <c r="AB543" s="241"/>
      <c r="AC543" s="241" t="s">
        <v>386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c r="HG543" s="241"/>
      <c r="HH543" s="241"/>
      <c r="HI543" s="241"/>
      <c r="HJ543" s="241"/>
      <c r="HK543" s="241"/>
      <c r="HL543" s="241"/>
      <c r="HM543" s="241"/>
      <c r="HN543" s="241"/>
      <c r="HO543" s="241"/>
      <c r="HP543" s="241"/>
      <c r="HQ543" s="241"/>
      <c r="HR543" s="241"/>
      <c r="HS543" s="241"/>
      <c r="HT543" s="241"/>
      <c r="HU543" s="241"/>
      <c r="HV543" s="241"/>
      <c r="HW543" s="241"/>
      <c r="HX543" s="241"/>
      <c r="HY543" s="241"/>
      <c r="HZ543" s="241"/>
      <c r="IA543" s="241"/>
      <c r="IB543" s="241"/>
      <c r="IC543" s="241"/>
      <c r="ID543" s="241"/>
      <c r="IE543" s="241"/>
      <c r="IF543" s="241"/>
      <c r="IG543" s="241"/>
      <c r="IH543" s="241"/>
      <c r="II543" s="241"/>
      <c r="IJ543" s="241"/>
      <c r="IK543" s="241"/>
      <c r="IL543" s="241"/>
      <c r="IM543" s="241"/>
      <c r="IN543" s="241"/>
      <c r="IO543" s="241"/>
      <c r="IP543" s="241"/>
      <c r="IQ543" s="241"/>
      <c r="IR543" s="241"/>
      <c r="IS543" s="241"/>
      <c r="IT543" s="241"/>
      <c r="IU543" s="241"/>
      <c r="IV543" s="241"/>
    </row>
    <row r="544" spans="1:256"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674</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c r="HG544" s="241"/>
      <c r="HH544" s="241"/>
      <c r="HI544" s="241"/>
      <c r="HJ544" s="241"/>
      <c r="HK544" s="241"/>
      <c r="HL544" s="241"/>
      <c r="HM544" s="241"/>
      <c r="HN544" s="241"/>
      <c r="HO544" s="241"/>
      <c r="HP544" s="241"/>
      <c r="HQ544" s="241"/>
      <c r="HR544" s="241"/>
      <c r="HS544" s="241"/>
      <c r="HT544" s="241"/>
      <c r="HU544" s="241"/>
      <c r="HV544" s="241"/>
      <c r="HW544" s="241"/>
      <c r="HX544" s="241"/>
      <c r="HY544" s="241"/>
      <c r="HZ544" s="241"/>
      <c r="IA544" s="241"/>
      <c r="IB544" s="241"/>
      <c r="IC544" s="241"/>
      <c r="ID544" s="241"/>
      <c r="IE544" s="241"/>
      <c r="IF544" s="241"/>
      <c r="IG544" s="241"/>
      <c r="IH544" s="241"/>
      <c r="II544" s="241"/>
      <c r="IJ544" s="241"/>
      <c r="IK544" s="241"/>
      <c r="IL544" s="241"/>
      <c r="IM544" s="241"/>
      <c r="IN544" s="241"/>
      <c r="IO544" s="241"/>
      <c r="IP544" s="241"/>
      <c r="IQ544" s="241"/>
      <c r="IR544" s="241"/>
      <c r="IS544" s="241"/>
      <c r="IT544" s="241"/>
      <c r="IU544" s="241"/>
      <c r="IV544" s="241"/>
    </row>
    <row r="545" spans="1:256"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675</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c r="HG545" s="241"/>
      <c r="HH545" s="241"/>
      <c r="HI545" s="241"/>
      <c r="HJ545" s="241"/>
      <c r="HK545" s="241"/>
      <c r="HL545" s="241"/>
      <c r="HM545" s="241"/>
      <c r="HN545" s="241"/>
      <c r="HO545" s="241"/>
      <c r="HP545" s="241"/>
      <c r="HQ545" s="241"/>
      <c r="HR545" s="241"/>
      <c r="HS545" s="241"/>
      <c r="HT545" s="241"/>
      <c r="HU545" s="241"/>
      <c r="HV545" s="241"/>
      <c r="HW545" s="241"/>
      <c r="HX545" s="241"/>
      <c r="HY545" s="241"/>
      <c r="HZ545" s="241"/>
      <c r="IA545" s="241"/>
      <c r="IB545" s="241"/>
      <c r="IC545" s="241"/>
      <c r="ID545" s="241"/>
      <c r="IE545" s="241"/>
      <c r="IF545" s="241"/>
      <c r="IG545" s="241"/>
      <c r="IH545" s="241"/>
      <c r="II545" s="241"/>
      <c r="IJ545" s="241"/>
      <c r="IK545" s="241"/>
      <c r="IL545" s="241"/>
      <c r="IM545" s="241"/>
      <c r="IN545" s="241"/>
      <c r="IO545" s="241"/>
      <c r="IP545" s="241"/>
      <c r="IQ545" s="241"/>
      <c r="IR545" s="241"/>
      <c r="IS545" s="241"/>
      <c r="IT545" s="241"/>
      <c r="IU545" s="241"/>
      <c r="IV545" s="241"/>
    </row>
    <row r="546" spans="1:256"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676</v>
      </c>
      <c r="V546" s="241"/>
      <c r="W546" s="241"/>
      <c r="X546" s="241"/>
      <c r="Y546" s="241"/>
      <c r="Z546" s="241"/>
      <c r="AA546" s="241"/>
      <c r="AB546" s="241"/>
      <c r="AC546" s="241" t="s">
        <v>325</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c r="HP546" s="241"/>
      <c r="HQ546" s="241"/>
      <c r="HR546" s="241"/>
      <c r="HS546" s="241"/>
      <c r="HT546" s="241"/>
      <c r="HU546" s="241"/>
      <c r="HV546" s="241"/>
      <c r="HW546" s="241"/>
      <c r="HX546" s="241"/>
      <c r="HY546" s="241"/>
      <c r="HZ546" s="241"/>
      <c r="IA546" s="241"/>
      <c r="IB546" s="241"/>
      <c r="IC546" s="241"/>
      <c r="ID546" s="241"/>
      <c r="IE546" s="241"/>
      <c r="IF546" s="241"/>
      <c r="IG546" s="241"/>
      <c r="IH546" s="241"/>
      <c r="II546" s="241"/>
      <c r="IJ546" s="241"/>
      <c r="IK546" s="241"/>
      <c r="IL546" s="241"/>
      <c r="IM546" s="241"/>
      <c r="IN546" s="241"/>
      <c r="IO546" s="241"/>
      <c r="IP546" s="241"/>
      <c r="IQ546" s="241"/>
      <c r="IR546" s="241"/>
      <c r="IS546" s="241"/>
      <c r="IT546" s="241"/>
      <c r="IU546" s="241"/>
      <c r="IV546" s="241"/>
    </row>
    <row r="547" spans="1:256"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677</v>
      </c>
      <c r="V547" s="241"/>
      <c r="W547" s="241"/>
      <c r="X547" s="241"/>
      <c r="Y547" s="241"/>
      <c r="Z547" s="241"/>
      <c r="AA547" s="241"/>
      <c r="AB547" s="241"/>
      <c r="AC547" s="241" t="s">
        <v>322</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c r="HP547" s="241"/>
      <c r="HQ547" s="241"/>
      <c r="HR547" s="241"/>
      <c r="HS547" s="241"/>
      <c r="HT547" s="241"/>
      <c r="HU547" s="241"/>
      <c r="HV547" s="241"/>
      <c r="HW547" s="241"/>
      <c r="HX547" s="241"/>
      <c r="HY547" s="241"/>
      <c r="HZ547" s="241"/>
      <c r="IA547" s="241"/>
      <c r="IB547" s="241"/>
      <c r="IC547" s="241"/>
      <c r="ID547" s="241"/>
      <c r="IE547" s="241"/>
      <c r="IF547" s="241"/>
      <c r="IG547" s="241"/>
      <c r="IH547" s="241"/>
      <c r="II547" s="241"/>
      <c r="IJ547" s="241"/>
      <c r="IK547" s="241"/>
      <c r="IL547" s="241"/>
      <c r="IM547" s="241"/>
      <c r="IN547" s="241"/>
      <c r="IO547" s="241"/>
      <c r="IP547" s="241"/>
      <c r="IQ547" s="241"/>
      <c r="IR547" s="241"/>
      <c r="IS547" s="241"/>
      <c r="IT547" s="241"/>
      <c r="IU547" s="241"/>
      <c r="IV547" s="241"/>
    </row>
    <row r="548" spans="1:256"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678</v>
      </c>
      <c r="V548" s="241"/>
      <c r="W548" s="241"/>
      <c r="X548" s="241"/>
      <c r="Y548" s="241"/>
      <c r="Z548" s="241"/>
      <c r="AA548" s="241"/>
      <c r="AB548" s="241"/>
      <c r="AC548" s="241" t="s">
        <v>313</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c r="HP548" s="241"/>
      <c r="HQ548" s="241"/>
      <c r="HR548" s="241"/>
      <c r="HS548" s="241"/>
      <c r="HT548" s="241"/>
      <c r="HU548" s="241"/>
      <c r="HV548" s="241"/>
      <c r="HW548" s="241"/>
      <c r="HX548" s="241"/>
      <c r="HY548" s="241"/>
      <c r="HZ548" s="241"/>
      <c r="IA548" s="241"/>
      <c r="IB548" s="241"/>
      <c r="IC548" s="241"/>
      <c r="ID548" s="241"/>
      <c r="IE548" s="241"/>
      <c r="IF548" s="241"/>
      <c r="IG548" s="241"/>
      <c r="IH548" s="241"/>
      <c r="II548" s="241"/>
      <c r="IJ548" s="241"/>
      <c r="IK548" s="241"/>
      <c r="IL548" s="241"/>
      <c r="IM548" s="241"/>
      <c r="IN548" s="241"/>
      <c r="IO548" s="241"/>
      <c r="IP548" s="241"/>
      <c r="IQ548" s="241"/>
      <c r="IR548" s="241"/>
      <c r="IS548" s="241"/>
      <c r="IT548" s="241"/>
      <c r="IU548" s="241"/>
      <c r="IV548" s="241"/>
    </row>
    <row r="549" spans="1:256"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679</v>
      </c>
      <c r="V549" s="241"/>
      <c r="W549" s="241"/>
      <c r="X549" s="241"/>
      <c r="Y549" s="241"/>
      <c r="Z549" s="241"/>
      <c r="AA549" s="241"/>
      <c r="AB549" s="241"/>
      <c r="AC549" s="241" t="s">
        <v>316</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c r="HP549" s="241"/>
      <c r="HQ549" s="241"/>
      <c r="HR549" s="241"/>
      <c r="HS549" s="241"/>
      <c r="HT549" s="241"/>
      <c r="HU549" s="241"/>
      <c r="HV549" s="241"/>
      <c r="HW549" s="241"/>
      <c r="HX549" s="241"/>
      <c r="HY549" s="241"/>
      <c r="HZ549" s="241"/>
      <c r="IA549" s="241"/>
      <c r="IB549" s="241"/>
      <c r="IC549" s="241"/>
      <c r="ID549" s="241"/>
      <c r="IE549" s="241"/>
      <c r="IF549" s="241"/>
      <c r="IG549" s="241"/>
      <c r="IH549" s="241"/>
      <c r="II549" s="241"/>
      <c r="IJ549" s="241"/>
      <c r="IK549" s="241"/>
      <c r="IL549" s="241"/>
      <c r="IM549" s="241"/>
      <c r="IN549" s="241"/>
      <c r="IO549" s="241"/>
      <c r="IP549" s="241"/>
      <c r="IQ549" s="241"/>
      <c r="IR549" s="241"/>
      <c r="IS549" s="241"/>
      <c r="IT549" s="241"/>
      <c r="IU549" s="241"/>
      <c r="IV549" s="241"/>
    </row>
    <row r="550" spans="1:256"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277</v>
      </c>
      <c r="V550" s="241"/>
      <c r="W550" s="241"/>
      <c r="X550" s="241"/>
      <c r="Y550" s="241"/>
      <c r="Z550" s="241"/>
      <c r="AA550" s="241"/>
      <c r="AB550" s="241"/>
      <c r="AC550" s="241" t="s">
        <v>316</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c r="HG550" s="241"/>
      <c r="HH550" s="241"/>
      <c r="HI550" s="241"/>
      <c r="HJ550" s="241"/>
      <c r="HK550" s="241"/>
      <c r="HL550" s="241"/>
      <c r="HM550" s="241"/>
      <c r="HN550" s="241"/>
      <c r="HO550" s="241"/>
      <c r="HP550" s="241"/>
      <c r="HQ550" s="241"/>
      <c r="HR550" s="241"/>
      <c r="HS550" s="241"/>
      <c r="HT550" s="241"/>
      <c r="HU550" s="241"/>
      <c r="HV550" s="241"/>
      <c r="HW550" s="241"/>
      <c r="HX550" s="241"/>
      <c r="HY550" s="241"/>
      <c r="HZ550" s="241"/>
      <c r="IA550" s="241"/>
      <c r="IB550" s="241"/>
      <c r="IC550" s="241"/>
      <c r="ID550" s="241"/>
      <c r="IE550" s="241"/>
      <c r="IF550" s="241"/>
      <c r="IG550" s="241"/>
      <c r="IH550" s="241"/>
      <c r="II550" s="241"/>
      <c r="IJ550" s="241"/>
      <c r="IK550" s="241"/>
      <c r="IL550" s="241"/>
      <c r="IM550" s="241"/>
      <c r="IN550" s="241"/>
      <c r="IO550" s="241"/>
      <c r="IP550" s="241"/>
      <c r="IQ550" s="241"/>
      <c r="IR550" s="241"/>
      <c r="IS550" s="241"/>
      <c r="IT550" s="241"/>
      <c r="IU550" s="241"/>
      <c r="IV550" s="241"/>
    </row>
    <row r="551" spans="1:256"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680</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c r="HP551" s="241"/>
      <c r="HQ551" s="241"/>
      <c r="HR551" s="241"/>
      <c r="HS551" s="241"/>
      <c r="HT551" s="241"/>
      <c r="HU551" s="241"/>
      <c r="HV551" s="241"/>
      <c r="HW551" s="241"/>
      <c r="HX551" s="241"/>
      <c r="HY551" s="241"/>
      <c r="HZ551" s="241"/>
      <c r="IA551" s="241"/>
      <c r="IB551" s="241"/>
      <c r="IC551" s="241"/>
      <c r="ID551" s="241"/>
      <c r="IE551" s="241"/>
      <c r="IF551" s="241"/>
      <c r="IG551" s="241"/>
      <c r="IH551" s="241"/>
      <c r="II551" s="241"/>
      <c r="IJ551" s="241"/>
      <c r="IK551" s="241"/>
      <c r="IL551" s="241"/>
      <c r="IM551" s="241"/>
      <c r="IN551" s="241"/>
      <c r="IO551" s="241"/>
      <c r="IP551" s="241"/>
      <c r="IQ551" s="241"/>
      <c r="IR551" s="241"/>
      <c r="IS551" s="241"/>
      <c r="IT551" s="241"/>
      <c r="IU551" s="241"/>
      <c r="IV551" s="241"/>
    </row>
    <row r="552" spans="1:256"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681</v>
      </c>
      <c r="V552" s="241"/>
      <c r="W552" s="241"/>
      <c r="X552" s="241"/>
      <c r="Y552" s="241"/>
      <c r="Z552" s="241"/>
      <c r="AA552" s="241"/>
      <c r="AB552" s="241"/>
      <c r="AC552" s="241" t="s">
        <v>325</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c r="HP552" s="241"/>
      <c r="HQ552" s="241"/>
      <c r="HR552" s="241"/>
      <c r="HS552" s="241"/>
      <c r="HT552" s="241"/>
      <c r="HU552" s="241"/>
      <c r="HV552" s="241"/>
      <c r="HW552" s="241"/>
      <c r="HX552" s="241"/>
      <c r="HY552" s="241"/>
      <c r="HZ552" s="241"/>
      <c r="IA552" s="241"/>
      <c r="IB552" s="241"/>
      <c r="IC552" s="241"/>
      <c r="ID552" s="241"/>
      <c r="IE552" s="241"/>
      <c r="IF552" s="241"/>
      <c r="IG552" s="241"/>
      <c r="IH552" s="241"/>
      <c r="II552" s="241"/>
      <c r="IJ552" s="241"/>
      <c r="IK552" s="241"/>
      <c r="IL552" s="241"/>
      <c r="IM552" s="241"/>
      <c r="IN552" s="241"/>
      <c r="IO552" s="241"/>
      <c r="IP552" s="241"/>
      <c r="IQ552" s="241"/>
      <c r="IR552" s="241"/>
      <c r="IS552" s="241"/>
      <c r="IT552" s="241"/>
      <c r="IU552" s="241"/>
      <c r="IV552" s="241"/>
    </row>
    <row r="553" spans="1:256"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682</v>
      </c>
      <c r="V553" s="241"/>
      <c r="W553" s="241"/>
      <c r="X553" s="241"/>
      <c r="Y553" s="241"/>
      <c r="Z553" s="241"/>
      <c r="AA553" s="241"/>
      <c r="AB553" s="241"/>
      <c r="AC553" s="241" t="s">
        <v>325</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c r="HP553" s="241"/>
      <c r="HQ553" s="241"/>
      <c r="HR553" s="241"/>
      <c r="HS553" s="241"/>
      <c r="HT553" s="241"/>
      <c r="HU553" s="241"/>
      <c r="HV553" s="241"/>
      <c r="HW553" s="241"/>
      <c r="HX553" s="241"/>
      <c r="HY553" s="241"/>
      <c r="HZ553" s="241"/>
      <c r="IA553" s="241"/>
      <c r="IB553" s="241"/>
      <c r="IC553" s="241"/>
      <c r="ID553" s="241"/>
      <c r="IE553" s="241"/>
      <c r="IF553" s="241"/>
      <c r="IG553" s="241"/>
      <c r="IH553" s="241"/>
      <c r="II553" s="241"/>
      <c r="IJ553" s="241"/>
      <c r="IK553" s="241"/>
      <c r="IL553" s="241"/>
      <c r="IM553" s="241"/>
      <c r="IN553" s="241"/>
      <c r="IO553" s="241"/>
      <c r="IP553" s="241"/>
      <c r="IQ553" s="241"/>
      <c r="IR553" s="241"/>
      <c r="IS553" s="241"/>
      <c r="IT553" s="241"/>
      <c r="IU553" s="241"/>
      <c r="IV553" s="241"/>
    </row>
    <row r="554" spans="1:256"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683</v>
      </c>
      <c r="V554" s="241"/>
      <c r="W554" s="241"/>
      <c r="X554" s="241"/>
      <c r="Y554" s="241"/>
      <c r="Z554" s="241"/>
      <c r="AA554" s="241"/>
      <c r="AB554" s="241"/>
      <c r="AC554" s="241" t="s">
        <v>316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c r="HP554" s="241"/>
      <c r="HQ554" s="241"/>
      <c r="HR554" s="241"/>
      <c r="HS554" s="241"/>
      <c r="HT554" s="241"/>
      <c r="HU554" s="241"/>
      <c r="HV554" s="241"/>
      <c r="HW554" s="241"/>
      <c r="HX554" s="241"/>
      <c r="HY554" s="241"/>
      <c r="HZ554" s="241"/>
      <c r="IA554" s="241"/>
      <c r="IB554" s="241"/>
      <c r="IC554" s="241"/>
      <c r="ID554" s="241"/>
      <c r="IE554" s="241"/>
      <c r="IF554" s="241"/>
      <c r="IG554" s="241"/>
      <c r="IH554" s="241"/>
      <c r="II554" s="241"/>
      <c r="IJ554" s="241"/>
      <c r="IK554" s="241"/>
      <c r="IL554" s="241"/>
      <c r="IM554" s="241"/>
      <c r="IN554" s="241"/>
      <c r="IO554" s="241"/>
      <c r="IP554" s="241"/>
      <c r="IQ554" s="241"/>
      <c r="IR554" s="241"/>
      <c r="IS554" s="241"/>
      <c r="IT554" s="241"/>
      <c r="IU554" s="241"/>
      <c r="IV554" s="241"/>
    </row>
    <row r="555" spans="1:256"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684</v>
      </c>
      <c r="V555" s="241"/>
      <c r="W555" s="241"/>
      <c r="X555" s="241"/>
      <c r="Y555" s="241"/>
      <c r="Z555" s="241"/>
      <c r="AA555" s="241"/>
      <c r="AB555" s="241"/>
      <c r="AC555" s="241" t="s">
        <v>322</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c r="HP555" s="241"/>
      <c r="HQ555" s="241"/>
      <c r="HR555" s="241"/>
      <c r="HS555" s="241"/>
      <c r="HT555" s="241"/>
      <c r="HU555" s="241"/>
      <c r="HV555" s="241"/>
      <c r="HW555" s="241"/>
      <c r="HX555" s="241"/>
      <c r="HY555" s="241"/>
      <c r="HZ555" s="241"/>
      <c r="IA555" s="241"/>
      <c r="IB555" s="241"/>
      <c r="IC555" s="241"/>
      <c r="ID555" s="241"/>
      <c r="IE555" s="241"/>
      <c r="IF555" s="241"/>
      <c r="IG555" s="241"/>
      <c r="IH555" s="241"/>
      <c r="II555" s="241"/>
      <c r="IJ555" s="241"/>
      <c r="IK555" s="241"/>
      <c r="IL555" s="241"/>
      <c r="IM555" s="241"/>
      <c r="IN555" s="241"/>
      <c r="IO555" s="241"/>
      <c r="IP555" s="241"/>
      <c r="IQ555" s="241"/>
      <c r="IR555" s="241"/>
      <c r="IS555" s="241"/>
      <c r="IT555" s="241"/>
      <c r="IU555" s="241"/>
      <c r="IV555" s="241"/>
    </row>
    <row r="556" spans="1:256"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685</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c r="HP556" s="241"/>
      <c r="HQ556" s="241"/>
      <c r="HR556" s="241"/>
      <c r="HS556" s="241"/>
      <c r="HT556" s="241"/>
      <c r="HU556" s="241"/>
      <c r="HV556" s="241"/>
      <c r="HW556" s="241"/>
      <c r="HX556" s="241"/>
      <c r="HY556" s="241"/>
      <c r="HZ556" s="241"/>
      <c r="IA556" s="241"/>
      <c r="IB556" s="241"/>
      <c r="IC556" s="241"/>
      <c r="ID556" s="241"/>
      <c r="IE556" s="241"/>
      <c r="IF556" s="241"/>
      <c r="IG556" s="241"/>
      <c r="IH556" s="241"/>
      <c r="II556" s="241"/>
      <c r="IJ556" s="241"/>
      <c r="IK556" s="241"/>
      <c r="IL556" s="241"/>
      <c r="IM556" s="241"/>
      <c r="IN556" s="241"/>
      <c r="IO556" s="241"/>
      <c r="IP556" s="241"/>
      <c r="IQ556" s="241"/>
      <c r="IR556" s="241"/>
      <c r="IS556" s="241"/>
      <c r="IT556" s="241"/>
      <c r="IU556" s="241"/>
      <c r="IV556" s="241"/>
    </row>
    <row r="557" spans="1:256"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686</v>
      </c>
      <c r="V557" s="241"/>
      <c r="W557" s="241"/>
      <c r="X557" s="241"/>
      <c r="Y557" s="241"/>
      <c r="Z557" s="241"/>
      <c r="AA557" s="241"/>
      <c r="AB557" s="241"/>
      <c r="AC557" s="241" t="s">
        <v>311</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c r="HP557" s="241"/>
      <c r="HQ557" s="241"/>
      <c r="HR557" s="241"/>
      <c r="HS557" s="241"/>
      <c r="HT557" s="241"/>
      <c r="HU557" s="241"/>
      <c r="HV557" s="241"/>
      <c r="HW557" s="241"/>
      <c r="HX557" s="241"/>
      <c r="HY557" s="241"/>
      <c r="HZ557" s="241"/>
      <c r="IA557" s="241"/>
      <c r="IB557" s="241"/>
      <c r="IC557" s="241"/>
      <c r="ID557" s="241"/>
      <c r="IE557" s="241"/>
      <c r="IF557" s="241"/>
      <c r="IG557" s="241"/>
      <c r="IH557" s="241"/>
      <c r="II557" s="241"/>
      <c r="IJ557" s="241"/>
      <c r="IK557" s="241"/>
      <c r="IL557" s="241"/>
      <c r="IM557" s="241"/>
      <c r="IN557" s="241"/>
      <c r="IO557" s="241"/>
      <c r="IP557" s="241"/>
      <c r="IQ557" s="241"/>
      <c r="IR557" s="241"/>
      <c r="IS557" s="241"/>
      <c r="IT557" s="241"/>
      <c r="IU557" s="241"/>
      <c r="IV557" s="241"/>
    </row>
    <row r="558" spans="1:256"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687</v>
      </c>
      <c r="V558" s="241"/>
      <c r="W558" s="241"/>
      <c r="X558" s="241"/>
      <c r="Y558" s="241"/>
      <c r="Z558" s="241"/>
      <c r="AA558" s="241"/>
      <c r="AB558" s="241"/>
      <c r="AC558" s="241" t="s">
        <v>325</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c r="HG558" s="241"/>
      <c r="HH558" s="241"/>
      <c r="HI558" s="241"/>
      <c r="HJ558" s="241"/>
      <c r="HK558" s="241"/>
      <c r="HL558" s="241"/>
      <c r="HM558" s="241"/>
      <c r="HN558" s="241"/>
      <c r="HO558" s="241"/>
      <c r="HP558" s="241"/>
      <c r="HQ558" s="241"/>
      <c r="HR558" s="241"/>
      <c r="HS558" s="241"/>
      <c r="HT558" s="241"/>
      <c r="HU558" s="241"/>
      <c r="HV558" s="241"/>
      <c r="HW558" s="241"/>
      <c r="HX558" s="241"/>
      <c r="HY558" s="241"/>
      <c r="HZ558" s="241"/>
      <c r="IA558" s="241"/>
      <c r="IB558" s="241"/>
      <c r="IC558" s="241"/>
      <c r="ID558" s="241"/>
      <c r="IE558" s="241"/>
      <c r="IF558" s="241"/>
      <c r="IG558" s="241"/>
      <c r="IH558" s="241"/>
      <c r="II558" s="241"/>
      <c r="IJ558" s="241"/>
      <c r="IK558" s="241"/>
      <c r="IL558" s="241"/>
      <c r="IM558" s="241"/>
      <c r="IN558" s="241"/>
      <c r="IO558" s="241"/>
      <c r="IP558" s="241"/>
      <c r="IQ558" s="241"/>
      <c r="IR558" s="241"/>
      <c r="IS558" s="241"/>
      <c r="IT558" s="241"/>
      <c r="IU558" s="241"/>
      <c r="IV558" s="241"/>
    </row>
    <row r="559" spans="1:256"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688</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c r="HP559" s="241"/>
      <c r="HQ559" s="241"/>
      <c r="HR559" s="241"/>
      <c r="HS559" s="241"/>
      <c r="HT559" s="241"/>
      <c r="HU559" s="241"/>
      <c r="HV559" s="241"/>
      <c r="HW559" s="241"/>
      <c r="HX559" s="241"/>
      <c r="HY559" s="241"/>
      <c r="HZ559" s="241"/>
      <c r="IA559" s="241"/>
      <c r="IB559" s="241"/>
      <c r="IC559" s="241"/>
      <c r="ID559" s="241"/>
      <c r="IE559" s="241"/>
      <c r="IF559" s="241"/>
      <c r="IG559" s="241"/>
      <c r="IH559" s="241"/>
      <c r="II559" s="241"/>
      <c r="IJ559" s="241"/>
      <c r="IK559" s="241"/>
      <c r="IL559" s="241"/>
      <c r="IM559" s="241"/>
      <c r="IN559" s="241"/>
      <c r="IO559" s="241"/>
      <c r="IP559" s="241"/>
      <c r="IQ559" s="241"/>
      <c r="IR559" s="241"/>
      <c r="IS559" s="241"/>
      <c r="IT559" s="241"/>
      <c r="IU559" s="241"/>
      <c r="IV559" s="241"/>
    </row>
    <row r="560" spans="1:256"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689</v>
      </c>
      <c r="V560" s="241"/>
      <c r="W560" s="241"/>
      <c r="X560" s="241"/>
      <c r="Y560" s="241"/>
      <c r="Z560" s="241"/>
      <c r="AA560" s="241"/>
      <c r="AB560" s="241"/>
      <c r="AC560" s="241" t="s">
        <v>325</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c r="HP560" s="241"/>
      <c r="HQ560" s="241"/>
      <c r="HR560" s="241"/>
      <c r="HS560" s="241"/>
      <c r="HT560" s="241"/>
      <c r="HU560" s="241"/>
      <c r="HV560" s="241"/>
      <c r="HW560" s="241"/>
      <c r="HX560" s="241"/>
      <c r="HY560" s="241"/>
      <c r="HZ560" s="241"/>
      <c r="IA560" s="241"/>
      <c r="IB560" s="241"/>
      <c r="IC560" s="241"/>
      <c r="ID560" s="241"/>
      <c r="IE560" s="241"/>
      <c r="IF560" s="241"/>
      <c r="IG560" s="241"/>
      <c r="IH560" s="241"/>
      <c r="II560" s="241"/>
      <c r="IJ560" s="241"/>
      <c r="IK560" s="241"/>
      <c r="IL560" s="241"/>
      <c r="IM560" s="241"/>
      <c r="IN560" s="241"/>
      <c r="IO560" s="241"/>
      <c r="IP560" s="241"/>
      <c r="IQ560" s="241"/>
      <c r="IR560" s="241"/>
      <c r="IS560" s="241"/>
      <c r="IT560" s="241"/>
      <c r="IU560" s="241"/>
      <c r="IV560" s="241"/>
    </row>
    <row r="561" spans="1:256"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690</v>
      </c>
      <c r="V561" s="241"/>
      <c r="W561" s="241"/>
      <c r="X561" s="241"/>
      <c r="Y561" s="241"/>
      <c r="Z561" s="241"/>
      <c r="AA561" s="241"/>
      <c r="AB561" s="241"/>
      <c r="AC561" s="241" t="s">
        <v>311</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c r="HP561" s="241"/>
      <c r="HQ561" s="241"/>
      <c r="HR561" s="241"/>
      <c r="HS561" s="241"/>
      <c r="HT561" s="241"/>
      <c r="HU561" s="241"/>
      <c r="HV561" s="241"/>
      <c r="HW561" s="241"/>
      <c r="HX561" s="241"/>
      <c r="HY561" s="241"/>
      <c r="HZ561" s="241"/>
      <c r="IA561" s="241"/>
      <c r="IB561" s="241"/>
      <c r="IC561" s="241"/>
      <c r="ID561" s="241"/>
      <c r="IE561" s="241"/>
      <c r="IF561" s="241"/>
      <c r="IG561" s="241"/>
      <c r="IH561" s="241"/>
      <c r="II561" s="241"/>
      <c r="IJ561" s="241"/>
      <c r="IK561" s="241"/>
      <c r="IL561" s="241"/>
      <c r="IM561" s="241"/>
      <c r="IN561" s="241"/>
      <c r="IO561" s="241"/>
      <c r="IP561" s="241"/>
      <c r="IQ561" s="241"/>
      <c r="IR561" s="241"/>
      <c r="IS561" s="241"/>
      <c r="IT561" s="241"/>
      <c r="IU561" s="241"/>
      <c r="IV561" s="241"/>
    </row>
    <row r="562" spans="1:256"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691</v>
      </c>
      <c r="V562" s="241"/>
      <c r="W562" s="241"/>
      <c r="X562" s="241"/>
      <c r="Y562" s="241"/>
      <c r="Z562" s="241"/>
      <c r="AA562" s="241"/>
      <c r="AB562" s="241"/>
      <c r="AC562" s="241" t="s">
        <v>350</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c r="HG562" s="241"/>
      <c r="HH562" s="241"/>
      <c r="HI562" s="241"/>
      <c r="HJ562" s="241"/>
      <c r="HK562" s="241"/>
      <c r="HL562" s="241"/>
      <c r="HM562" s="241"/>
      <c r="HN562" s="241"/>
      <c r="HO562" s="241"/>
      <c r="HP562" s="241"/>
      <c r="HQ562" s="241"/>
      <c r="HR562" s="241"/>
      <c r="HS562" s="241"/>
      <c r="HT562" s="241"/>
      <c r="HU562" s="241"/>
      <c r="HV562" s="241"/>
      <c r="HW562" s="241"/>
      <c r="HX562" s="241"/>
      <c r="HY562" s="241"/>
      <c r="HZ562" s="241"/>
      <c r="IA562" s="241"/>
      <c r="IB562" s="241"/>
      <c r="IC562" s="241"/>
      <c r="ID562" s="241"/>
      <c r="IE562" s="241"/>
      <c r="IF562" s="241"/>
      <c r="IG562" s="241"/>
      <c r="IH562" s="241"/>
      <c r="II562" s="241"/>
      <c r="IJ562" s="241"/>
      <c r="IK562" s="241"/>
      <c r="IL562" s="241"/>
      <c r="IM562" s="241"/>
      <c r="IN562" s="241"/>
      <c r="IO562" s="241"/>
      <c r="IP562" s="241"/>
      <c r="IQ562" s="241"/>
      <c r="IR562" s="241"/>
      <c r="IS562" s="241"/>
      <c r="IT562" s="241"/>
      <c r="IU562" s="241"/>
      <c r="IV562" s="241"/>
    </row>
    <row r="563" spans="1:256"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692</v>
      </c>
      <c r="V563" s="241"/>
      <c r="W563" s="241"/>
      <c r="X563" s="241"/>
      <c r="Y563" s="241"/>
      <c r="Z563" s="241"/>
      <c r="AA563" s="241"/>
      <c r="AB563" s="241"/>
      <c r="AC563" s="241" t="s">
        <v>322</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c r="HG563" s="241"/>
      <c r="HH563" s="241"/>
      <c r="HI563" s="241"/>
      <c r="HJ563" s="241"/>
      <c r="HK563" s="241"/>
      <c r="HL563" s="241"/>
      <c r="HM563" s="241"/>
      <c r="HN563" s="241"/>
      <c r="HO563" s="241"/>
      <c r="HP563" s="241"/>
      <c r="HQ563" s="241"/>
      <c r="HR563" s="241"/>
      <c r="HS563" s="241"/>
      <c r="HT563" s="241"/>
      <c r="HU563" s="241"/>
      <c r="HV563" s="241"/>
      <c r="HW563" s="241"/>
      <c r="HX563" s="241"/>
      <c r="HY563" s="241"/>
      <c r="HZ563" s="241"/>
      <c r="IA563" s="241"/>
      <c r="IB563" s="241"/>
      <c r="IC563" s="241"/>
      <c r="ID563" s="241"/>
      <c r="IE563" s="241"/>
      <c r="IF563" s="241"/>
      <c r="IG563" s="241"/>
      <c r="IH563" s="241"/>
      <c r="II563" s="241"/>
      <c r="IJ563" s="241"/>
      <c r="IK563" s="241"/>
      <c r="IL563" s="241"/>
      <c r="IM563" s="241"/>
      <c r="IN563" s="241"/>
      <c r="IO563" s="241"/>
      <c r="IP563" s="241"/>
      <c r="IQ563" s="241"/>
      <c r="IR563" s="241"/>
      <c r="IS563" s="241"/>
      <c r="IT563" s="241"/>
      <c r="IU563" s="241"/>
      <c r="IV563" s="241"/>
    </row>
    <row r="564" spans="1:256"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693</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c r="HG564" s="241"/>
      <c r="HH564" s="241"/>
      <c r="HI564" s="241"/>
      <c r="HJ564" s="241"/>
      <c r="HK564" s="241"/>
      <c r="HL564" s="241"/>
      <c r="HM564" s="241"/>
      <c r="HN564" s="241"/>
      <c r="HO564" s="241"/>
      <c r="HP564" s="241"/>
      <c r="HQ564" s="241"/>
      <c r="HR564" s="241"/>
      <c r="HS564" s="241"/>
      <c r="HT564" s="241"/>
      <c r="HU564" s="241"/>
      <c r="HV564" s="241"/>
      <c r="HW564" s="241"/>
      <c r="HX564" s="241"/>
      <c r="HY564" s="241"/>
      <c r="HZ564" s="241"/>
      <c r="IA564" s="241"/>
      <c r="IB564" s="241"/>
      <c r="IC564" s="241"/>
      <c r="ID564" s="241"/>
      <c r="IE564" s="241"/>
      <c r="IF564" s="241"/>
      <c r="IG564" s="241"/>
      <c r="IH564" s="241"/>
      <c r="II564" s="241"/>
      <c r="IJ564" s="241"/>
      <c r="IK564" s="241"/>
      <c r="IL564" s="241"/>
      <c r="IM564" s="241"/>
      <c r="IN564" s="241"/>
      <c r="IO564" s="241"/>
      <c r="IP564" s="241"/>
      <c r="IQ564" s="241"/>
      <c r="IR564" s="241"/>
      <c r="IS564" s="241"/>
      <c r="IT564" s="241"/>
      <c r="IU564" s="241"/>
      <c r="IV564" s="241"/>
    </row>
    <row r="565" spans="1:256"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694</v>
      </c>
      <c r="V565" s="241"/>
      <c r="W565" s="241"/>
      <c r="X565" s="241"/>
      <c r="Y565" s="241"/>
      <c r="Z565" s="241"/>
      <c r="AA565" s="241"/>
      <c r="AB565" s="241"/>
      <c r="AC565" s="241" t="s">
        <v>309</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c r="HG565" s="241"/>
      <c r="HH565" s="241"/>
      <c r="HI565" s="241"/>
      <c r="HJ565" s="241"/>
      <c r="HK565" s="241"/>
      <c r="HL565" s="241"/>
      <c r="HM565" s="241"/>
      <c r="HN565" s="241"/>
      <c r="HO565" s="241"/>
      <c r="HP565" s="241"/>
      <c r="HQ565" s="241"/>
      <c r="HR565" s="241"/>
      <c r="HS565" s="241"/>
      <c r="HT565" s="241"/>
      <c r="HU565" s="241"/>
      <c r="HV565" s="241"/>
      <c r="HW565" s="241"/>
      <c r="HX565" s="241"/>
      <c r="HY565" s="241"/>
      <c r="HZ565" s="241"/>
      <c r="IA565" s="241"/>
      <c r="IB565" s="241"/>
      <c r="IC565" s="241"/>
      <c r="ID565" s="241"/>
      <c r="IE565" s="241"/>
      <c r="IF565" s="241"/>
      <c r="IG565" s="241"/>
      <c r="IH565" s="241"/>
      <c r="II565" s="241"/>
      <c r="IJ565" s="241"/>
      <c r="IK565" s="241"/>
      <c r="IL565" s="241"/>
      <c r="IM565" s="241"/>
      <c r="IN565" s="241"/>
      <c r="IO565" s="241"/>
      <c r="IP565" s="241"/>
      <c r="IQ565" s="241"/>
      <c r="IR565" s="241"/>
      <c r="IS565" s="241"/>
      <c r="IT565" s="241"/>
      <c r="IU565" s="241"/>
      <c r="IV565" s="241"/>
    </row>
    <row r="566" spans="1:256"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695</v>
      </c>
      <c r="V566" s="241"/>
      <c r="W566" s="241"/>
      <c r="X566" s="241"/>
      <c r="Y566" s="241"/>
      <c r="Z566" s="241"/>
      <c r="AA566" s="241"/>
      <c r="AB566" s="241"/>
      <c r="AC566" s="241" t="s">
        <v>325</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c r="HG566" s="241"/>
      <c r="HH566" s="241"/>
      <c r="HI566" s="241"/>
      <c r="HJ566" s="241"/>
      <c r="HK566" s="241"/>
      <c r="HL566" s="241"/>
      <c r="HM566" s="241"/>
      <c r="HN566" s="241"/>
      <c r="HO566" s="241"/>
      <c r="HP566" s="241"/>
      <c r="HQ566" s="241"/>
      <c r="HR566" s="241"/>
      <c r="HS566" s="241"/>
      <c r="HT566" s="241"/>
      <c r="HU566" s="241"/>
      <c r="HV566" s="241"/>
      <c r="HW566" s="241"/>
      <c r="HX566" s="241"/>
      <c r="HY566" s="241"/>
      <c r="HZ566" s="241"/>
      <c r="IA566" s="241"/>
      <c r="IB566" s="241"/>
      <c r="IC566" s="241"/>
      <c r="ID566" s="241"/>
      <c r="IE566" s="241"/>
      <c r="IF566" s="241"/>
      <c r="IG566" s="241"/>
      <c r="IH566" s="241"/>
      <c r="II566" s="241"/>
      <c r="IJ566" s="241"/>
      <c r="IK566" s="241"/>
      <c r="IL566" s="241"/>
      <c r="IM566" s="241"/>
      <c r="IN566" s="241"/>
      <c r="IO566" s="241"/>
      <c r="IP566" s="241"/>
      <c r="IQ566" s="241"/>
      <c r="IR566" s="241"/>
      <c r="IS566" s="241"/>
      <c r="IT566" s="241"/>
      <c r="IU566" s="241"/>
      <c r="IV566" s="241"/>
    </row>
    <row r="567" spans="1:256"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696</v>
      </c>
      <c r="V567" s="241"/>
      <c r="W567" s="241"/>
      <c r="X567" s="241"/>
      <c r="Y567" s="241"/>
      <c r="Z567" s="241"/>
      <c r="AA567" s="241"/>
      <c r="AB567" s="241"/>
      <c r="AC567" s="241" t="s">
        <v>309</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c r="HG567" s="241"/>
      <c r="HH567" s="241"/>
      <c r="HI567" s="241"/>
      <c r="HJ567" s="241"/>
      <c r="HK567" s="241"/>
      <c r="HL567" s="241"/>
      <c r="HM567" s="241"/>
      <c r="HN567" s="241"/>
      <c r="HO567" s="241"/>
      <c r="HP567" s="241"/>
      <c r="HQ567" s="241"/>
      <c r="HR567" s="241"/>
      <c r="HS567" s="241"/>
      <c r="HT567" s="241"/>
      <c r="HU567" s="241"/>
      <c r="HV567" s="241"/>
      <c r="HW567" s="241"/>
      <c r="HX567" s="241"/>
      <c r="HY567" s="241"/>
      <c r="HZ567" s="241"/>
      <c r="IA567" s="241"/>
      <c r="IB567" s="241"/>
      <c r="IC567" s="241"/>
      <c r="ID567" s="241"/>
      <c r="IE567" s="241"/>
      <c r="IF567" s="241"/>
      <c r="IG567" s="241"/>
      <c r="IH567" s="241"/>
      <c r="II567" s="241"/>
      <c r="IJ567" s="241"/>
      <c r="IK567" s="241"/>
      <c r="IL567" s="241"/>
      <c r="IM567" s="241"/>
      <c r="IN567" s="241"/>
      <c r="IO567" s="241"/>
      <c r="IP567" s="241"/>
      <c r="IQ567" s="241"/>
      <c r="IR567" s="241"/>
      <c r="IS567" s="241"/>
      <c r="IT567" s="241"/>
      <c r="IU567" s="241"/>
      <c r="IV567" s="241"/>
    </row>
    <row r="568" spans="1:256"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697</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c r="HG568" s="241"/>
      <c r="HH568" s="241"/>
      <c r="HI568" s="241"/>
      <c r="HJ568" s="241"/>
      <c r="HK568" s="241"/>
      <c r="HL568" s="241"/>
      <c r="HM568" s="241"/>
      <c r="HN568" s="241"/>
      <c r="HO568" s="241"/>
      <c r="HP568" s="241"/>
      <c r="HQ568" s="241"/>
      <c r="HR568" s="241"/>
      <c r="HS568" s="241"/>
      <c r="HT568" s="241"/>
      <c r="HU568" s="241"/>
      <c r="HV568" s="241"/>
      <c r="HW568" s="241"/>
      <c r="HX568" s="241"/>
      <c r="HY568" s="241"/>
      <c r="HZ568" s="241"/>
      <c r="IA568" s="241"/>
      <c r="IB568" s="241"/>
      <c r="IC568" s="241"/>
      <c r="ID568" s="241"/>
      <c r="IE568" s="241"/>
      <c r="IF568" s="241"/>
      <c r="IG568" s="241"/>
      <c r="IH568" s="241"/>
      <c r="II568" s="241"/>
      <c r="IJ568" s="241"/>
      <c r="IK568" s="241"/>
      <c r="IL568" s="241"/>
      <c r="IM568" s="241"/>
      <c r="IN568" s="241"/>
      <c r="IO568" s="241"/>
      <c r="IP568" s="241"/>
      <c r="IQ568" s="241"/>
      <c r="IR568" s="241"/>
      <c r="IS568" s="241"/>
      <c r="IT568" s="241"/>
      <c r="IU568" s="241"/>
      <c r="IV568" s="241"/>
    </row>
    <row r="569" spans="1:256"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280</v>
      </c>
      <c r="V569" s="241"/>
      <c r="W569" s="241"/>
      <c r="X569" s="241"/>
      <c r="Y569" s="241"/>
      <c r="Z569" s="241"/>
      <c r="AA569" s="241"/>
      <c r="AB569" s="241"/>
      <c r="AC569" s="241" t="s">
        <v>350</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c r="HG569" s="241"/>
      <c r="HH569" s="241"/>
      <c r="HI569" s="241"/>
      <c r="HJ569" s="241"/>
      <c r="HK569" s="241"/>
      <c r="HL569" s="241"/>
      <c r="HM569" s="241"/>
      <c r="HN569" s="241"/>
      <c r="HO569" s="241"/>
      <c r="HP569" s="241"/>
      <c r="HQ569" s="241"/>
      <c r="HR569" s="241"/>
      <c r="HS569" s="241"/>
      <c r="HT569" s="241"/>
      <c r="HU569" s="241"/>
      <c r="HV569" s="241"/>
      <c r="HW569" s="241"/>
      <c r="HX569" s="241"/>
      <c r="HY569" s="241"/>
      <c r="HZ569" s="241"/>
      <c r="IA569" s="241"/>
      <c r="IB569" s="241"/>
      <c r="IC569" s="241"/>
      <c r="ID569" s="241"/>
      <c r="IE569" s="241"/>
      <c r="IF569" s="241"/>
      <c r="IG569" s="241"/>
      <c r="IH569" s="241"/>
      <c r="II569" s="241"/>
      <c r="IJ569" s="241"/>
      <c r="IK569" s="241"/>
      <c r="IL569" s="241"/>
      <c r="IM569" s="241"/>
      <c r="IN569" s="241"/>
      <c r="IO569" s="241"/>
      <c r="IP569" s="241"/>
      <c r="IQ569" s="241"/>
      <c r="IR569" s="241"/>
      <c r="IS569" s="241"/>
      <c r="IT569" s="241"/>
      <c r="IU569" s="241"/>
      <c r="IV569" s="241"/>
    </row>
    <row r="570" spans="1:256"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698</v>
      </c>
      <c r="V570" s="241"/>
      <c r="W570" s="241"/>
      <c r="X570" s="241"/>
      <c r="Y570" s="241"/>
      <c r="Z570" s="241"/>
      <c r="AA570" s="241"/>
      <c r="AB570" s="241"/>
      <c r="AC570" s="241" t="s">
        <v>322</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c r="HG570" s="241"/>
      <c r="HH570" s="241"/>
      <c r="HI570" s="241"/>
      <c r="HJ570" s="241"/>
      <c r="HK570" s="241"/>
      <c r="HL570" s="241"/>
      <c r="HM570" s="241"/>
      <c r="HN570" s="241"/>
      <c r="HO570" s="241"/>
      <c r="HP570" s="241"/>
      <c r="HQ570" s="241"/>
      <c r="HR570" s="241"/>
      <c r="HS570" s="241"/>
      <c r="HT570" s="241"/>
      <c r="HU570" s="241"/>
      <c r="HV570" s="241"/>
      <c r="HW570" s="241"/>
      <c r="HX570" s="241"/>
      <c r="HY570" s="241"/>
      <c r="HZ570" s="241"/>
      <c r="IA570" s="241"/>
      <c r="IB570" s="241"/>
      <c r="IC570" s="241"/>
      <c r="ID570" s="241"/>
      <c r="IE570" s="241"/>
      <c r="IF570" s="241"/>
      <c r="IG570" s="241"/>
      <c r="IH570" s="241"/>
      <c r="II570" s="241"/>
      <c r="IJ570" s="241"/>
      <c r="IK570" s="241"/>
      <c r="IL570" s="241"/>
      <c r="IM570" s="241"/>
      <c r="IN570" s="241"/>
      <c r="IO570" s="241"/>
      <c r="IP570" s="241"/>
      <c r="IQ570" s="241"/>
      <c r="IR570" s="241"/>
      <c r="IS570" s="241"/>
      <c r="IT570" s="241"/>
      <c r="IU570" s="241"/>
      <c r="IV570" s="241"/>
    </row>
    <row r="571" spans="1:256"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699</v>
      </c>
      <c r="V571" s="241"/>
      <c r="W571" s="241"/>
      <c r="X571" s="241"/>
      <c r="Y571" s="241"/>
      <c r="Z571" s="241"/>
      <c r="AA571" s="241"/>
      <c r="AB571" s="241"/>
      <c r="AC571" s="241" t="s">
        <v>325</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c r="HG571" s="241"/>
      <c r="HH571" s="241"/>
      <c r="HI571" s="241"/>
      <c r="HJ571" s="241"/>
      <c r="HK571" s="241"/>
      <c r="HL571" s="241"/>
      <c r="HM571" s="241"/>
      <c r="HN571" s="241"/>
      <c r="HO571" s="241"/>
      <c r="HP571" s="241"/>
      <c r="HQ571" s="241"/>
      <c r="HR571" s="241"/>
      <c r="HS571" s="241"/>
      <c r="HT571" s="241"/>
      <c r="HU571" s="241"/>
      <c r="HV571" s="241"/>
      <c r="HW571" s="241"/>
      <c r="HX571" s="241"/>
      <c r="HY571" s="241"/>
      <c r="HZ571" s="241"/>
      <c r="IA571" s="241"/>
      <c r="IB571" s="241"/>
      <c r="IC571" s="241"/>
      <c r="ID571" s="241"/>
      <c r="IE571" s="241"/>
      <c r="IF571" s="241"/>
      <c r="IG571" s="241"/>
      <c r="IH571" s="241"/>
      <c r="II571" s="241"/>
      <c r="IJ571" s="241"/>
      <c r="IK571" s="241"/>
      <c r="IL571" s="241"/>
      <c r="IM571" s="241"/>
      <c r="IN571" s="241"/>
      <c r="IO571" s="241"/>
      <c r="IP571" s="241"/>
      <c r="IQ571" s="241"/>
      <c r="IR571" s="241"/>
      <c r="IS571" s="241"/>
      <c r="IT571" s="241"/>
      <c r="IU571" s="241"/>
      <c r="IV571" s="241"/>
    </row>
    <row r="572" spans="1:256"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700</v>
      </c>
      <c r="V572" s="241"/>
      <c r="W572" s="241"/>
      <c r="X572" s="241"/>
      <c r="Y572" s="241"/>
      <c r="Z572" s="241"/>
      <c r="AA572" s="241"/>
      <c r="AB572" s="241"/>
      <c r="AC572" s="241" t="s">
        <v>325</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c r="HG572" s="241"/>
      <c r="HH572" s="241"/>
      <c r="HI572" s="241"/>
      <c r="HJ572" s="241"/>
      <c r="HK572" s="241"/>
      <c r="HL572" s="241"/>
      <c r="HM572" s="241"/>
      <c r="HN572" s="241"/>
      <c r="HO572" s="241"/>
      <c r="HP572" s="241"/>
      <c r="HQ572" s="241"/>
      <c r="HR572" s="241"/>
      <c r="HS572" s="241"/>
      <c r="HT572" s="241"/>
      <c r="HU572" s="241"/>
      <c r="HV572" s="241"/>
      <c r="HW572" s="241"/>
      <c r="HX572" s="241"/>
      <c r="HY572" s="241"/>
      <c r="HZ572" s="241"/>
      <c r="IA572" s="241"/>
      <c r="IB572" s="241"/>
      <c r="IC572" s="241"/>
      <c r="ID572" s="241"/>
      <c r="IE572" s="241"/>
      <c r="IF572" s="241"/>
      <c r="IG572" s="241"/>
      <c r="IH572" s="241"/>
      <c r="II572" s="241"/>
      <c r="IJ572" s="241"/>
      <c r="IK572" s="241"/>
      <c r="IL572" s="241"/>
      <c r="IM572" s="241"/>
      <c r="IN572" s="241"/>
      <c r="IO572" s="241"/>
      <c r="IP572" s="241"/>
      <c r="IQ572" s="241"/>
      <c r="IR572" s="241"/>
      <c r="IS572" s="241"/>
      <c r="IT572" s="241"/>
      <c r="IU572" s="241"/>
      <c r="IV572" s="241"/>
    </row>
    <row r="573" spans="1:256"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701</v>
      </c>
      <c r="V573" s="241"/>
      <c r="W573" s="241"/>
      <c r="X573" s="241"/>
      <c r="Y573" s="241"/>
      <c r="Z573" s="241"/>
      <c r="AA573" s="241"/>
      <c r="AB573" s="241"/>
      <c r="AC573" s="241" t="s">
        <v>316</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c r="HG573" s="241"/>
      <c r="HH573" s="241"/>
      <c r="HI573" s="241"/>
      <c r="HJ573" s="241"/>
      <c r="HK573" s="241"/>
      <c r="HL573" s="241"/>
      <c r="HM573" s="241"/>
      <c r="HN573" s="241"/>
      <c r="HO573" s="241"/>
      <c r="HP573" s="241"/>
      <c r="HQ573" s="241"/>
      <c r="HR573" s="241"/>
      <c r="HS573" s="241"/>
      <c r="HT573" s="241"/>
      <c r="HU573" s="241"/>
      <c r="HV573" s="241"/>
      <c r="HW573" s="241"/>
      <c r="HX573" s="241"/>
      <c r="HY573" s="241"/>
      <c r="HZ573" s="241"/>
      <c r="IA573" s="241"/>
      <c r="IB573" s="241"/>
      <c r="IC573" s="241"/>
      <c r="ID573" s="241"/>
      <c r="IE573" s="241"/>
      <c r="IF573" s="241"/>
      <c r="IG573" s="241"/>
      <c r="IH573" s="241"/>
      <c r="II573" s="241"/>
      <c r="IJ573" s="241"/>
      <c r="IK573" s="241"/>
      <c r="IL573" s="241"/>
      <c r="IM573" s="241"/>
      <c r="IN573" s="241"/>
      <c r="IO573" s="241"/>
      <c r="IP573" s="241"/>
      <c r="IQ573" s="241"/>
      <c r="IR573" s="241"/>
      <c r="IS573" s="241"/>
      <c r="IT573" s="241"/>
      <c r="IU573" s="241"/>
      <c r="IV573" s="241"/>
    </row>
    <row r="574" spans="1:256"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702</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c r="HG574" s="241"/>
      <c r="HH574" s="241"/>
      <c r="HI574" s="241"/>
      <c r="HJ574" s="241"/>
      <c r="HK574" s="241"/>
      <c r="HL574" s="241"/>
      <c r="HM574" s="241"/>
      <c r="HN574" s="241"/>
      <c r="HO574" s="241"/>
      <c r="HP574" s="241"/>
      <c r="HQ574" s="241"/>
      <c r="HR574" s="241"/>
      <c r="HS574" s="241"/>
      <c r="HT574" s="241"/>
      <c r="HU574" s="241"/>
      <c r="HV574" s="241"/>
      <c r="HW574" s="241"/>
      <c r="HX574" s="241"/>
      <c r="HY574" s="241"/>
      <c r="HZ574" s="241"/>
      <c r="IA574" s="241"/>
      <c r="IB574" s="241"/>
      <c r="IC574" s="241"/>
      <c r="ID574" s="241"/>
      <c r="IE574" s="241"/>
      <c r="IF574" s="241"/>
      <c r="IG574" s="241"/>
      <c r="IH574" s="241"/>
      <c r="II574" s="241"/>
      <c r="IJ574" s="241"/>
      <c r="IK574" s="241"/>
      <c r="IL574" s="241"/>
      <c r="IM574" s="241"/>
      <c r="IN574" s="241"/>
      <c r="IO574" s="241"/>
      <c r="IP574" s="241"/>
      <c r="IQ574" s="241"/>
      <c r="IR574" s="241"/>
      <c r="IS574" s="241"/>
      <c r="IT574" s="241"/>
      <c r="IU574" s="241"/>
      <c r="IV574" s="241"/>
    </row>
    <row r="575" spans="1:256"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703</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c r="HG575" s="241"/>
      <c r="HH575" s="241"/>
      <c r="HI575" s="241"/>
      <c r="HJ575" s="241"/>
      <c r="HK575" s="241"/>
      <c r="HL575" s="241"/>
      <c r="HM575" s="241"/>
      <c r="HN575" s="241"/>
      <c r="HO575" s="241"/>
      <c r="HP575" s="241"/>
      <c r="HQ575" s="241"/>
      <c r="HR575" s="241"/>
      <c r="HS575" s="241"/>
      <c r="HT575" s="241"/>
      <c r="HU575" s="241"/>
      <c r="HV575" s="241"/>
      <c r="HW575" s="241"/>
      <c r="HX575" s="241"/>
      <c r="HY575" s="241"/>
      <c r="HZ575" s="241"/>
      <c r="IA575" s="241"/>
      <c r="IB575" s="241"/>
      <c r="IC575" s="241"/>
      <c r="ID575" s="241"/>
      <c r="IE575" s="241"/>
      <c r="IF575" s="241"/>
      <c r="IG575" s="241"/>
      <c r="IH575" s="241"/>
      <c r="II575" s="241"/>
      <c r="IJ575" s="241"/>
      <c r="IK575" s="241"/>
      <c r="IL575" s="241"/>
      <c r="IM575" s="241"/>
      <c r="IN575" s="241"/>
      <c r="IO575" s="241"/>
      <c r="IP575" s="241"/>
      <c r="IQ575" s="241"/>
      <c r="IR575" s="241"/>
      <c r="IS575" s="241"/>
      <c r="IT575" s="241"/>
      <c r="IU575" s="241"/>
      <c r="IV575" s="241"/>
    </row>
    <row r="576" spans="1:256"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704</v>
      </c>
      <c r="V576" s="241"/>
      <c r="W576" s="241"/>
      <c r="X576" s="241"/>
      <c r="Y576" s="241"/>
      <c r="Z576" s="241"/>
      <c r="AA576" s="241"/>
      <c r="AB576" s="241"/>
      <c r="AC576" s="241" t="s">
        <v>386</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c r="HG576" s="241"/>
      <c r="HH576" s="241"/>
      <c r="HI576" s="241"/>
      <c r="HJ576" s="241"/>
      <c r="HK576" s="241"/>
      <c r="HL576" s="241"/>
      <c r="HM576" s="241"/>
      <c r="HN576" s="241"/>
      <c r="HO576" s="241"/>
      <c r="HP576" s="241"/>
      <c r="HQ576" s="241"/>
      <c r="HR576" s="241"/>
      <c r="HS576" s="241"/>
      <c r="HT576" s="241"/>
      <c r="HU576" s="241"/>
      <c r="HV576" s="241"/>
      <c r="HW576" s="241"/>
      <c r="HX576" s="241"/>
      <c r="HY576" s="241"/>
      <c r="HZ576" s="241"/>
      <c r="IA576" s="241"/>
      <c r="IB576" s="241"/>
      <c r="IC576" s="241"/>
      <c r="ID576" s="241"/>
      <c r="IE576" s="241"/>
      <c r="IF576" s="241"/>
      <c r="IG576" s="241"/>
      <c r="IH576" s="241"/>
      <c r="II576" s="241"/>
      <c r="IJ576" s="241"/>
      <c r="IK576" s="241"/>
      <c r="IL576" s="241"/>
      <c r="IM576" s="241"/>
      <c r="IN576" s="241"/>
      <c r="IO576" s="241"/>
      <c r="IP576" s="241"/>
      <c r="IQ576" s="241"/>
      <c r="IR576" s="241"/>
      <c r="IS576" s="241"/>
      <c r="IT576" s="241"/>
      <c r="IU576" s="241"/>
      <c r="IV576" s="241"/>
    </row>
    <row r="577" spans="1:256"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705</v>
      </c>
      <c r="V577" s="241"/>
      <c r="W577" s="241"/>
      <c r="X577" s="241"/>
      <c r="Y577" s="241"/>
      <c r="Z577" s="241"/>
      <c r="AA577" s="241"/>
      <c r="AB577" s="241"/>
      <c r="AC577" s="241" t="s">
        <v>386</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c r="HG577" s="241"/>
      <c r="HH577" s="241"/>
      <c r="HI577" s="241"/>
      <c r="HJ577" s="241"/>
      <c r="HK577" s="241"/>
      <c r="HL577" s="241"/>
      <c r="HM577" s="241"/>
      <c r="HN577" s="241"/>
      <c r="HO577" s="241"/>
      <c r="HP577" s="241"/>
      <c r="HQ577" s="241"/>
      <c r="HR577" s="241"/>
      <c r="HS577" s="241"/>
      <c r="HT577" s="241"/>
      <c r="HU577" s="241"/>
      <c r="HV577" s="241"/>
      <c r="HW577" s="241"/>
      <c r="HX577" s="241"/>
      <c r="HY577" s="241"/>
      <c r="HZ577" s="241"/>
      <c r="IA577" s="241"/>
      <c r="IB577" s="241"/>
      <c r="IC577" s="241"/>
      <c r="ID577" s="241"/>
      <c r="IE577" s="241"/>
      <c r="IF577" s="241"/>
      <c r="IG577" s="241"/>
      <c r="IH577" s="241"/>
      <c r="II577" s="241"/>
      <c r="IJ577" s="241"/>
      <c r="IK577" s="241"/>
      <c r="IL577" s="241"/>
      <c r="IM577" s="241"/>
      <c r="IN577" s="241"/>
      <c r="IO577" s="241"/>
      <c r="IP577" s="241"/>
      <c r="IQ577" s="241"/>
      <c r="IR577" s="241"/>
      <c r="IS577" s="241"/>
      <c r="IT577" s="241"/>
      <c r="IU577" s="241"/>
      <c r="IV577" s="241"/>
    </row>
    <row r="578" spans="1:256"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706</v>
      </c>
      <c r="V578" s="241"/>
      <c r="W578" s="241"/>
      <c r="X578" s="241"/>
      <c r="Y578" s="241"/>
      <c r="Z578" s="241"/>
      <c r="AA578" s="241"/>
      <c r="AB578" s="241"/>
      <c r="AC578" s="241" t="s">
        <v>311</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c r="HG578" s="241"/>
      <c r="HH578" s="241"/>
      <c r="HI578" s="241"/>
      <c r="HJ578" s="241"/>
      <c r="HK578" s="241"/>
      <c r="HL578" s="241"/>
      <c r="HM578" s="241"/>
      <c r="HN578" s="241"/>
      <c r="HO578" s="241"/>
      <c r="HP578" s="241"/>
      <c r="HQ578" s="241"/>
      <c r="HR578" s="241"/>
      <c r="HS578" s="241"/>
      <c r="HT578" s="241"/>
      <c r="HU578" s="241"/>
      <c r="HV578" s="241"/>
      <c r="HW578" s="241"/>
      <c r="HX578" s="241"/>
      <c r="HY578" s="241"/>
      <c r="HZ578" s="241"/>
      <c r="IA578" s="241"/>
      <c r="IB578" s="241"/>
      <c r="IC578" s="241"/>
      <c r="ID578" s="241"/>
      <c r="IE578" s="241"/>
      <c r="IF578" s="241"/>
      <c r="IG578" s="241"/>
      <c r="IH578" s="241"/>
      <c r="II578" s="241"/>
      <c r="IJ578" s="241"/>
      <c r="IK578" s="241"/>
      <c r="IL578" s="241"/>
      <c r="IM578" s="241"/>
      <c r="IN578" s="241"/>
      <c r="IO578" s="241"/>
      <c r="IP578" s="241"/>
      <c r="IQ578" s="241"/>
      <c r="IR578" s="241"/>
      <c r="IS578" s="241"/>
      <c r="IT578" s="241"/>
      <c r="IU578" s="241"/>
      <c r="IV578" s="241"/>
    </row>
    <row r="579" spans="1:256"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707</v>
      </c>
      <c r="V579" s="241"/>
      <c r="W579" s="241"/>
      <c r="X579" s="241"/>
      <c r="Y579" s="241"/>
      <c r="Z579" s="241"/>
      <c r="AA579" s="241"/>
      <c r="AB579" s="241"/>
      <c r="AC579" s="241" t="s">
        <v>386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c r="HG579" s="241"/>
      <c r="HH579" s="241"/>
      <c r="HI579" s="241"/>
      <c r="HJ579" s="241"/>
      <c r="HK579" s="241"/>
      <c r="HL579" s="241"/>
      <c r="HM579" s="241"/>
      <c r="HN579" s="241"/>
      <c r="HO579" s="241"/>
      <c r="HP579" s="241"/>
      <c r="HQ579" s="241"/>
      <c r="HR579" s="241"/>
      <c r="HS579" s="241"/>
      <c r="HT579" s="241"/>
      <c r="HU579" s="241"/>
      <c r="HV579" s="241"/>
      <c r="HW579" s="241"/>
      <c r="HX579" s="241"/>
      <c r="HY579" s="241"/>
      <c r="HZ579" s="241"/>
      <c r="IA579" s="241"/>
      <c r="IB579" s="241"/>
      <c r="IC579" s="241"/>
      <c r="ID579" s="241"/>
      <c r="IE579" s="241"/>
      <c r="IF579" s="241"/>
      <c r="IG579" s="241"/>
      <c r="IH579" s="241"/>
      <c r="II579" s="241"/>
      <c r="IJ579" s="241"/>
      <c r="IK579" s="241"/>
      <c r="IL579" s="241"/>
      <c r="IM579" s="241"/>
      <c r="IN579" s="241"/>
      <c r="IO579" s="241"/>
      <c r="IP579" s="241"/>
      <c r="IQ579" s="241"/>
      <c r="IR579" s="241"/>
      <c r="IS579" s="241"/>
      <c r="IT579" s="241"/>
      <c r="IU579" s="241"/>
      <c r="IV579" s="241"/>
    </row>
    <row r="580" spans="1:256"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708</v>
      </c>
      <c r="V580" s="241"/>
      <c r="W580" s="241"/>
      <c r="X580" s="241"/>
      <c r="Y580" s="241"/>
      <c r="Z580" s="241"/>
      <c r="AA580" s="241"/>
      <c r="AB580" s="241"/>
      <c r="AC580" s="241" t="s">
        <v>350</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c r="HG580" s="241"/>
      <c r="HH580" s="241"/>
      <c r="HI580" s="241"/>
      <c r="HJ580" s="241"/>
      <c r="HK580" s="241"/>
      <c r="HL580" s="241"/>
      <c r="HM580" s="241"/>
      <c r="HN580" s="241"/>
      <c r="HO580" s="241"/>
      <c r="HP580" s="241"/>
      <c r="HQ580" s="241"/>
      <c r="HR580" s="241"/>
      <c r="HS580" s="241"/>
      <c r="HT580" s="241"/>
      <c r="HU580" s="241"/>
      <c r="HV580" s="241"/>
      <c r="HW580" s="241"/>
      <c r="HX580" s="241"/>
      <c r="HY580" s="241"/>
      <c r="HZ580" s="241"/>
      <c r="IA580" s="241"/>
      <c r="IB580" s="241"/>
      <c r="IC580" s="241"/>
      <c r="ID580" s="241"/>
      <c r="IE580" s="241"/>
      <c r="IF580" s="241"/>
      <c r="IG580" s="241"/>
      <c r="IH580" s="241"/>
      <c r="II580" s="241"/>
      <c r="IJ580" s="241"/>
      <c r="IK580" s="241"/>
      <c r="IL580" s="241"/>
      <c r="IM580" s="241"/>
      <c r="IN580" s="241"/>
      <c r="IO580" s="241"/>
      <c r="IP580" s="241"/>
      <c r="IQ580" s="241"/>
      <c r="IR580" s="241"/>
      <c r="IS580" s="241"/>
      <c r="IT580" s="241"/>
      <c r="IU580" s="241"/>
      <c r="IV580" s="241"/>
    </row>
    <row r="581" spans="1:256"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709</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c r="HG581" s="241"/>
      <c r="HH581" s="241"/>
      <c r="HI581" s="241"/>
      <c r="HJ581" s="241"/>
      <c r="HK581" s="241"/>
      <c r="HL581" s="241"/>
      <c r="HM581" s="241"/>
      <c r="HN581" s="241"/>
      <c r="HO581" s="241"/>
      <c r="HP581" s="241"/>
      <c r="HQ581" s="241"/>
      <c r="HR581" s="241"/>
      <c r="HS581" s="241"/>
      <c r="HT581" s="241"/>
      <c r="HU581" s="241"/>
      <c r="HV581" s="241"/>
      <c r="HW581" s="241"/>
      <c r="HX581" s="241"/>
      <c r="HY581" s="241"/>
      <c r="HZ581" s="241"/>
      <c r="IA581" s="241"/>
      <c r="IB581" s="241"/>
      <c r="IC581" s="241"/>
      <c r="ID581" s="241"/>
      <c r="IE581" s="241"/>
      <c r="IF581" s="241"/>
      <c r="IG581" s="241"/>
      <c r="IH581" s="241"/>
      <c r="II581" s="241"/>
      <c r="IJ581" s="241"/>
      <c r="IK581" s="241"/>
      <c r="IL581" s="241"/>
      <c r="IM581" s="241"/>
      <c r="IN581" s="241"/>
      <c r="IO581" s="241"/>
      <c r="IP581" s="241"/>
      <c r="IQ581" s="241"/>
      <c r="IR581" s="241"/>
      <c r="IS581" s="241"/>
      <c r="IT581" s="241"/>
      <c r="IU581" s="241"/>
      <c r="IV581" s="241"/>
    </row>
    <row r="582" spans="1:256"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710</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c r="HG582" s="241"/>
      <c r="HH582" s="241"/>
      <c r="HI582" s="241"/>
      <c r="HJ582" s="241"/>
      <c r="HK582" s="241"/>
      <c r="HL582" s="241"/>
      <c r="HM582" s="241"/>
      <c r="HN582" s="241"/>
      <c r="HO582" s="241"/>
      <c r="HP582" s="241"/>
      <c r="HQ582" s="241"/>
      <c r="HR582" s="241"/>
      <c r="HS582" s="241"/>
      <c r="HT582" s="241"/>
      <c r="HU582" s="241"/>
      <c r="HV582" s="241"/>
      <c r="HW582" s="241"/>
      <c r="HX582" s="241"/>
      <c r="HY582" s="241"/>
      <c r="HZ582" s="241"/>
      <c r="IA582" s="241"/>
      <c r="IB582" s="241"/>
      <c r="IC582" s="241"/>
      <c r="ID582" s="241"/>
      <c r="IE582" s="241"/>
      <c r="IF582" s="241"/>
      <c r="IG582" s="241"/>
      <c r="IH582" s="241"/>
      <c r="II582" s="241"/>
      <c r="IJ582" s="241"/>
      <c r="IK582" s="241"/>
      <c r="IL582" s="241"/>
      <c r="IM582" s="241"/>
      <c r="IN582" s="241"/>
      <c r="IO582" s="241"/>
      <c r="IP582" s="241"/>
      <c r="IQ582" s="241"/>
      <c r="IR582" s="241"/>
      <c r="IS582" s="241"/>
      <c r="IT582" s="241"/>
      <c r="IU582" s="241"/>
      <c r="IV582" s="241"/>
    </row>
    <row r="583" spans="1:256"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711</v>
      </c>
      <c r="V583" s="241"/>
      <c r="W583" s="241"/>
      <c r="X583" s="241"/>
      <c r="Y583" s="241"/>
      <c r="Z583" s="241"/>
      <c r="AA583" s="241"/>
      <c r="AB583" s="241"/>
      <c r="AC583" s="241" t="s">
        <v>386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c r="HG583" s="241"/>
      <c r="HH583" s="241"/>
      <c r="HI583" s="241"/>
      <c r="HJ583" s="241"/>
      <c r="HK583" s="241"/>
      <c r="HL583" s="241"/>
      <c r="HM583" s="241"/>
      <c r="HN583" s="241"/>
      <c r="HO583" s="241"/>
      <c r="HP583" s="241"/>
      <c r="HQ583" s="241"/>
      <c r="HR583" s="241"/>
      <c r="HS583" s="241"/>
      <c r="HT583" s="241"/>
      <c r="HU583" s="241"/>
      <c r="HV583" s="241"/>
      <c r="HW583" s="241"/>
      <c r="HX583" s="241"/>
      <c r="HY583" s="241"/>
      <c r="HZ583" s="241"/>
      <c r="IA583" s="241"/>
      <c r="IB583" s="241"/>
      <c r="IC583" s="241"/>
      <c r="ID583" s="241"/>
      <c r="IE583" s="241"/>
      <c r="IF583" s="241"/>
      <c r="IG583" s="241"/>
      <c r="IH583" s="241"/>
      <c r="II583" s="241"/>
      <c r="IJ583" s="241"/>
      <c r="IK583" s="241"/>
      <c r="IL583" s="241"/>
      <c r="IM583" s="241"/>
      <c r="IN583" s="241"/>
      <c r="IO583" s="241"/>
      <c r="IP583" s="241"/>
      <c r="IQ583" s="241"/>
      <c r="IR583" s="241"/>
      <c r="IS583" s="241"/>
      <c r="IT583" s="241"/>
      <c r="IU583" s="241"/>
      <c r="IV583" s="241"/>
    </row>
    <row r="584" spans="1:256"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712</v>
      </c>
      <c r="V584" s="241"/>
      <c r="W584" s="241"/>
      <c r="X584" s="241"/>
      <c r="Y584" s="241"/>
      <c r="Z584" s="241"/>
      <c r="AA584" s="241"/>
      <c r="AB584" s="241"/>
      <c r="AC584" s="241" t="s">
        <v>350</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c r="HG584" s="241"/>
      <c r="HH584" s="241"/>
      <c r="HI584" s="241"/>
      <c r="HJ584" s="241"/>
      <c r="HK584" s="241"/>
      <c r="HL584" s="241"/>
      <c r="HM584" s="241"/>
      <c r="HN584" s="241"/>
      <c r="HO584" s="241"/>
      <c r="HP584" s="241"/>
      <c r="HQ584" s="241"/>
      <c r="HR584" s="241"/>
      <c r="HS584" s="241"/>
      <c r="HT584" s="241"/>
      <c r="HU584" s="241"/>
      <c r="HV584" s="241"/>
      <c r="HW584" s="241"/>
      <c r="HX584" s="241"/>
      <c r="HY584" s="241"/>
      <c r="HZ584" s="241"/>
      <c r="IA584" s="241"/>
      <c r="IB584" s="241"/>
      <c r="IC584" s="241"/>
      <c r="ID584" s="241"/>
      <c r="IE584" s="241"/>
      <c r="IF584" s="241"/>
      <c r="IG584" s="241"/>
      <c r="IH584" s="241"/>
      <c r="II584" s="241"/>
      <c r="IJ584" s="241"/>
      <c r="IK584" s="241"/>
      <c r="IL584" s="241"/>
      <c r="IM584" s="241"/>
      <c r="IN584" s="241"/>
      <c r="IO584" s="241"/>
      <c r="IP584" s="241"/>
      <c r="IQ584" s="241"/>
      <c r="IR584" s="241"/>
      <c r="IS584" s="241"/>
      <c r="IT584" s="241"/>
      <c r="IU584" s="241"/>
      <c r="IV584" s="241"/>
    </row>
    <row r="585" spans="1:256"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713</v>
      </c>
      <c r="V585" s="241"/>
      <c r="W585" s="241"/>
      <c r="X585" s="241"/>
      <c r="Y585" s="241"/>
      <c r="Z585" s="241"/>
      <c r="AA585" s="241"/>
      <c r="AB585" s="241"/>
      <c r="AC585" s="241" t="s">
        <v>322</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c r="HG585" s="241"/>
      <c r="HH585" s="241"/>
      <c r="HI585" s="241"/>
      <c r="HJ585" s="241"/>
      <c r="HK585" s="241"/>
      <c r="HL585" s="241"/>
      <c r="HM585" s="241"/>
      <c r="HN585" s="241"/>
      <c r="HO585" s="241"/>
      <c r="HP585" s="241"/>
      <c r="HQ585" s="241"/>
      <c r="HR585" s="241"/>
      <c r="HS585" s="241"/>
      <c r="HT585" s="241"/>
      <c r="HU585" s="241"/>
      <c r="HV585" s="241"/>
      <c r="HW585" s="241"/>
      <c r="HX585" s="241"/>
      <c r="HY585" s="241"/>
      <c r="HZ585" s="241"/>
      <c r="IA585" s="241"/>
      <c r="IB585" s="241"/>
      <c r="IC585" s="241"/>
      <c r="ID585" s="241"/>
      <c r="IE585" s="241"/>
      <c r="IF585" s="241"/>
      <c r="IG585" s="241"/>
      <c r="IH585" s="241"/>
      <c r="II585" s="241"/>
      <c r="IJ585" s="241"/>
      <c r="IK585" s="241"/>
      <c r="IL585" s="241"/>
      <c r="IM585" s="241"/>
      <c r="IN585" s="241"/>
      <c r="IO585" s="241"/>
      <c r="IP585" s="241"/>
      <c r="IQ585" s="241"/>
      <c r="IR585" s="241"/>
      <c r="IS585" s="241"/>
      <c r="IT585" s="241"/>
      <c r="IU585" s="241"/>
      <c r="IV585" s="241"/>
    </row>
    <row r="586" spans="1:256"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714</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c r="HG586" s="241"/>
      <c r="HH586" s="241"/>
      <c r="HI586" s="241"/>
      <c r="HJ586" s="241"/>
      <c r="HK586" s="241"/>
      <c r="HL586" s="241"/>
      <c r="HM586" s="241"/>
      <c r="HN586" s="241"/>
      <c r="HO586" s="241"/>
      <c r="HP586" s="241"/>
      <c r="HQ586" s="241"/>
      <c r="HR586" s="241"/>
      <c r="HS586" s="241"/>
      <c r="HT586" s="241"/>
      <c r="HU586" s="241"/>
      <c r="HV586" s="241"/>
      <c r="HW586" s="241"/>
      <c r="HX586" s="241"/>
      <c r="HY586" s="241"/>
      <c r="HZ586" s="241"/>
      <c r="IA586" s="241"/>
      <c r="IB586" s="241"/>
      <c r="IC586" s="241"/>
      <c r="ID586" s="241"/>
      <c r="IE586" s="241"/>
      <c r="IF586" s="241"/>
      <c r="IG586" s="241"/>
      <c r="IH586" s="241"/>
      <c r="II586" s="241"/>
      <c r="IJ586" s="241"/>
      <c r="IK586" s="241"/>
      <c r="IL586" s="241"/>
      <c r="IM586" s="241"/>
      <c r="IN586" s="241"/>
      <c r="IO586" s="241"/>
      <c r="IP586" s="241"/>
      <c r="IQ586" s="241"/>
      <c r="IR586" s="241"/>
      <c r="IS586" s="241"/>
      <c r="IT586" s="241"/>
      <c r="IU586" s="241"/>
      <c r="IV586" s="241"/>
    </row>
    <row r="587" spans="1:256"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715</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c r="HG587" s="241"/>
      <c r="HH587" s="241"/>
      <c r="HI587" s="241"/>
      <c r="HJ587" s="241"/>
      <c r="HK587" s="241"/>
      <c r="HL587" s="241"/>
      <c r="HM587" s="241"/>
      <c r="HN587" s="241"/>
      <c r="HO587" s="241"/>
      <c r="HP587" s="241"/>
      <c r="HQ587" s="241"/>
      <c r="HR587" s="241"/>
      <c r="HS587" s="241"/>
      <c r="HT587" s="241"/>
      <c r="HU587" s="241"/>
      <c r="HV587" s="241"/>
      <c r="HW587" s="241"/>
      <c r="HX587" s="241"/>
      <c r="HY587" s="241"/>
      <c r="HZ587" s="241"/>
      <c r="IA587" s="241"/>
      <c r="IB587" s="241"/>
      <c r="IC587" s="241"/>
      <c r="ID587" s="241"/>
      <c r="IE587" s="241"/>
      <c r="IF587" s="241"/>
      <c r="IG587" s="241"/>
      <c r="IH587" s="241"/>
      <c r="II587" s="241"/>
      <c r="IJ587" s="241"/>
      <c r="IK587" s="241"/>
      <c r="IL587" s="241"/>
      <c r="IM587" s="241"/>
      <c r="IN587" s="241"/>
      <c r="IO587" s="241"/>
      <c r="IP587" s="241"/>
      <c r="IQ587" s="241"/>
      <c r="IR587" s="241"/>
      <c r="IS587" s="241"/>
      <c r="IT587" s="241"/>
      <c r="IU587" s="241"/>
      <c r="IV587" s="241"/>
    </row>
    <row r="588" spans="1:256"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716</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c r="HG588" s="241"/>
      <c r="HH588" s="241"/>
      <c r="HI588" s="241"/>
      <c r="HJ588" s="241"/>
      <c r="HK588" s="241"/>
      <c r="HL588" s="241"/>
      <c r="HM588" s="241"/>
      <c r="HN588" s="241"/>
      <c r="HO588" s="241"/>
      <c r="HP588" s="241"/>
      <c r="HQ588" s="241"/>
      <c r="HR588" s="241"/>
      <c r="HS588" s="241"/>
      <c r="HT588" s="241"/>
      <c r="HU588" s="241"/>
      <c r="HV588" s="241"/>
      <c r="HW588" s="241"/>
      <c r="HX588" s="241"/>
      <c r="HY588" s="241"/>
      <c r="HZ588" s="241"/>
      <c r="IA588" s="241"/>
      <c r="IB588" s="241"/>
      <c r="IC588" s="241"/>
      <c r="ID588" s="241"/>
      <c r="IE588" s="241"/>
      <c r="IF588" s="241"/>
      <c r="IG588" s="241"/>
      <c r="IH588" s="241"/>
      <c r="II588" s="241"/>
      <c r="IJ588" s="241"/>
      <c r="IK588" s="241"/>
      <c r="IL588" s="241"/>
      <c r="IM588" s="241"/>
      <c r="IN588" s="241"/>
      <c r="IO588" s="241"/>
      <c r="IP588" s="241"/>
      <c r="IQ588" s="241"/>
      <c r="IR588" s="241"/>
      <c r="IS588" s="241"/>
      <c r="IT588" s="241"/>
      <c r="IU588" s="241"/>
      <c r="IV588" s="241"/>
    </row>
    <row r="589" spans="1:256"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717</v>
      </c>
      <c r="V589" s="241"/>
      <c r="W589" s="241"/>
      <c r="X589" s="241"/>
      <c r="Y589" s="241"/>
      <c r="Z589" s="241"/>
      <c r="AA589" s="241"/>
      <c r="AB589" s="241"/>
      <c r="AC589" s="241" t="s">
        <v>316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c r="HG589" s="241"/>
      <c r="HH589" s="241"/>
      <c r="HI589" s="241"/>
      <c r="HJ589" s="241"/>
      <c r="HK589" s="241"/>
      <c r="HL589" s="241"/>
      <c r="HM589" s="241"/>
      <c r="HN589" s="241"/>
      <c r="HO589" s="241"/>
      <c r="HP589" s="241"/>
      <c r="HQ589" s="241"/>
      <c r="HR589" s="241"/>
      <c r="HS589" s="241"/>
      <c r="HT589" s="241"/>
      <c r="HU589" s="241"/>
      <c r="HV589" s="241"/>
      <c r="HW589" s="241"/>
      <c r="HX589" s="241"/>
      <c r="HY589" s="241"/>
      <c r="HZ589" s="241"/>
      <c r="IA589" s="241"/>
      <c r="IB589" s="241"/>
      <c r="IC589" s="241"/>
      <c r="ID589" s="241"/>
      <c r="IE589" s="241"/>
      <c r="IF589" s="241"/>
      <c r="IG589" s="241"/>
      <c r="IH589" s="241"/>
      <c r="II589" s="241"/>
      <c r="IJ589" s="241"/>
      <c r="IK589" s="241"/>
      <c r="IL589" s="241"/>
      <c r="IM589" s="241"/>
      <c r="IN589" s="241"/>
      <c r="IO589" s="241"/>
      <c r="IP589" s="241"/>
      <c r="IQ589" s="241"/>
      <c r="IR589" s="241"/>
      <c r="IS589" s="241"/>
      <c r="IT589" s="241"/>
      <c r="IU589" s="241"/>
      <c r="IV589" s="241"/>
    </row>
    <row r="590" spans="1:256"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718</v>
      </c>
      <c r="V590" s="241"/>
      <c r="W590" s="241"/>
      <c r="X590" s="241"/>
      <c r="Y590" s="241"/>
      <c r="Z590" s="241"/>
      <c r="AA590" s="241"/>
      <c r="AB590" s="241"/>
      <c r="AC590" s="241" t="s">
        <v>366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c r="HG590" s="241"/>
      <c r="HH590" s="241"/>
      <c r="HI590" s="241"/>
      <c r="HJ590" s="241"/>
      <c r="HK590" s="241"/>
      <c r="HL590" s="241"/>
      <c r="HM590" s="241"/>
      <c r="HN590" s="241"/>
      <c r="HO590" s="241"/>
      <c r="HP590" s="241"/>
      <c r="HQ590" s="241"/>
      <c r="HR590" s="241"/>
      <c r="HS590" s="241"/>
      <c r="HT590" s="241"/>
      <c r="HU590" s="241"/>
      <c r="HV590" s="241"/>
      <c r="HW590" s="241"/>
      <c r="HX590" s="241"/>
      <c r="HY590" s="241"/>
      <c r="HZ590" s="241"/>
      <c r="IA590" s="241"/>
      <c r="IB590" s="241"/>
      <c r="IC590" s="241"/>
      <c r="ID590" s="241"/>
      <c r="IE590" s="241"/>
      <c r="IF590" s="241"/>
      <c r="IG590" s="241"/>
      <c r="IH590" s="241"/>
      <c r="II590" s="241"/>
      <c r="IJ590" s="241"/>
      <c r="IK590" s="241"/>
      <c r="IL590" s="241"/>
      <c r="IM590" s="241"/>
      <c r="IN590" s="241"/>
      <c r="IO590" s="241"/>
      <c r="IP590" s="241"/>
      <c r="IQ590" s="241"/>
      <c r="IR590" s="241"/>
      <c r="IS590" s="241"/>
      <c r="IT590" s="241"/>
      <c r="IU590" s="241"/>
      <c r="IV590" s="241"/>
    </row>
    <row r="591" spans="1:256"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719</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c r="HG591" s="241"/>
      <c r="HH591" s="241"/>
      <c r="HI591" s="241"/>
      <c r="HJ591" s="241"/>
      <c r="HK591" s="241"/>
      <c r="HL591" s="241"/>
      <c r="HM591" s="241"/>
      <c r="HN591" s="241"/>
      <c r="HO591" s="241"/>
      <c r="HP591" s="241"/>
      <c r="HQ591" s="241"/>
      <c r="HR591" s="241"/>
      <c r="HS591" s="241"/>
      <c r="HT591" s="241"/>
      <c r="HU591" s="241"/>
      <c r="HV591" s="241"/>
      <c r="HW591" s="241"/>
      <c r="HX591" s="241"/>
      <c r="HY591" s="241"/>
      <c r="HZ591" s="241"/>
      <c r="IA591" s="241"/>
      <c r="IB591" s="241"/>
      <c r="IC591" s="241"/>
      <c r="ID591" s="241"/>
      <c r="IE591" s="241"/>
      <c r="IF591" s="241"/>
      <c r="IG591" s="241"/>
      <c r="IH591" s="241"/>
      <c r="II591" s="241"/>
      <c r="IJ591" s="241"/>
      <c r="IK591" s="241"/>
      <c r="IL591" s="241"/>
      <c r="IM591" s="241"/>
      <c r="IN591" s="241"/>
      <c r="IO591" s="241"/>
      <c r="IP591" s="241"/>
      <c r="IQ591" s="241"/>
      <c r="IR591" s="241"/>
      <c r="IS591" s="241"/>
      <c r="IT591" s="241"/>
      <c r="IU591" s="241"/>
      <c r="IV591" s="241"/>
    </row>
    <row r="592" spans="1:256"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720</v>
      </c>
      <c r="V592" s="241"/>
      <c r="W592" s="241"/>
      <c r="X592" s="241"/>
      <c r="Y592" s="241"/>
      <c r="Z592" s="241"/>
      <c r="AA592" s="241"/>
      <c r="AB592" s="241"/>
      <c r="AC592" s="241" t="s">
        <v>322</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c r="HG592" s="241"/>
      <c r="HH592" s="241"/>
      <c r="HI592" s="241"/>
      <c r="HJ592" s="241"/>
      <c r="HK592" s="241"/>
      <c r="HL592" s="241"/>
      <c r="HM592" s="241"/>
      <c r="HN592" s="241"/>
      <c r="HO592" s="241"/>
      <c r="HP592" s="241"/>
      <c r="HQ592" s="241"/>
      <c r="HR592" s="241"/>
      <c r="HS592" s="241"/>
      <c r="HT592" s="241"/>
      <c r="HU592" s="241"/>
      <c r="HV592" s="241"/>
      <c r="HW592" s="241"/>
      <c r="HX592" s="241"/>
      <c r="HY592" s="241"/>
      <c r="HZ592" s="241"/>
      <c r="IA592" s="241"/>
      <c r="IB592" s="241"/>
      <c r="IC592" s="241"/>
      <c r="ID592" s="241"/>
      <c r="IE592" s="241"/>
      <c r="IF592" s="241"/>
      <c r="IG592" s="241"/>
      <c r="IH592" s="241"/>
      <c r="II592" s="241"/>
      <c r="IJ592" s="241"/>
      <c r="IK592" s="241"/>
      <c r="IL592" s="241"/>
      <c r="IM592" s="241"/>
      <c r="IN592" s="241"/>
      <c r="IO592" s="241"/>
      <c r="IP592" s="241"/>
      <c r="IQ592" s="241"/>
      <c r="IR592" s="241"/>
      <c r="IS592" s="241"/>
      <c r="IT592" s="241"/>
      <c r="IU592" s="241"/>
      <c r="IV592" s="241"/>
    </row>
    <row r="593" spans="1:256"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721</v>
      </c>
      <c r="V593" s="241"/>
      <c r="W593" s="241"/>
      <c r="X593" s="241"/>
      <c r="Y593" s="241"/>
      <c r="Z593" s="241"/>
      <c r="AA593" s="241"/>
      <c r="AB593" s="241"/>
      <c r="AC593" s="241" t="s">
        <v>322</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c r="HG593" s="241"/>
      <c r="HH593" s="241"/>
      <c r="HI593" s="241"/>
      <c r="HJ593" s="241"/>
      <c r="HK593" s="241"/>
      <c r="HL593" s="241"/>
      <c r="HM593" s="241"/>
      <c r="HN593" s="241"/>
      <c r="HO593" s="241"/>
      <c r="HP593" s="241"/>
      <c r="HQ593" s="241"/>
      <c r="HR593" s="241"/>
      <c r="HS593" s="241"/>
      <c r="HT593" s="241"/>
      <c r="HU593" s="241"/>
      <c r="HV593" s="241"/>
      <c r="HW593" s="241"/>
      <c r="HX593" s="241"/>
      <c r="HY593" s="241"/>
      <c r="HZ593" s="241"/>
      <c r="IA593" s="241"/>
      <c r="IB593" s="241"/>
      <c r="IC593" s="241"/>
      <c r="ID593" s="241"/>
      <c r="IE593" s="241"/>
      <c r="IF593" s="241"/>
      <c r="IG593" s="241"/>
      <c r="IH593" s="241"/>
      <c r="II593" s="241"/>
      <c r="IJ593" s="241"/>
      <c r="IK593" s="241"/>
      <c r="IL593" s="241"/>
      <c r="IM593" s="241"/>
      <c r="IN593" s="241"/>
      <c r="IO593" s="241"/>
      <c r="IP593" s="241"/>
      <c r="IQ593" s="241"/>
      <c r="IR593" s="241"/>
      <c r="IS593" s="241"/>
      <c r="IT593" s="241"/>
      <c r="IU593" s="241"/>
      <c r="IV593" s="241"/>
    </row>
    <row r="594" spans="1:256"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722</v>
      </c>
      <c r="V594" s="241"/>
      <c r="W594" s="241"/>
      <c r="X594" s="241"/>
      <c r="Y594" s="241"/>
      <c r="Z594" s="241"/>
      <c r="AA594" s="241"/>
      <c r="AB594" s="241"/>
      <c r="AC594" s="241" t="s">
        <v>316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c r="HG594" s="241"/>
      <c r="HH594" s="241"/>
      <c r="HI594" s="241"/>
      <c r="HJ594" s="241"/>
      <c r="HK594" s="241"/>
      <c r="HL594" s="241"/>
      <c r="HM594" s="241"/>
      <c r="HN594" s="241"/>
      <c r="HO594" s="241"/>
      <c r="HP594" s="241"/>
      <c r="HQ594" s="241"/>
      <c r="HR594" s="241"/>
      <c r="HS594" s="241"/>
      <c r="HT594" s="241"/>
      <c r="HU594" s="241"/>
      <c r="HV594" s="241"/>
      <c r="HW594" s="241"/>
      <c r="HX594" s="241"/>
      <c r="HY594" s="241"/>
      <c r="HZ594" s="241"/>
      <c r="IA594" s="241"/>
      <c r="IB594" s="241"/>
      <c r="IC594" s="241"/>
      <c r="ID594" s="241"/>
      <c r="IE594" s="241"/>
      <c r="IF594" s="241"/>
      <c r="IG594" s="241"/>
      <c r="IH594" s="241"/>
      <c r="II594" s="241"/>
      <c r="IJ594" s="241"/>
      <c r="IK594" s="241"/>
      <c r="IL594" s="241"/>
      <c r="IM594" s="241"/>
      <c r="IN594" s="241"/>
      <c r="IO594" s="241"/>
      <c r="IP594" s="241"/>
      <c r="IQ594" s="241"/>
      <c r="IR594" s="241"/>
      <c r="IS594" s="241"/>
      <c r="IT594" s="241"/>
      <c r="IU594" s="241"/>
      <c r="IV594" s="241"/>
    </row>
    <row r="595" spans="1:256"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723</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c r="HG595" s="241"/>
      <c r="HH595" s="241"/>
      <c r="HI595" s="241"/>
      <c r="HJ595" s="241"/>
      <c r="HK595" s="241"/>
      <c r="HL595" s="241"/>
      <c r="HM595" s="241"/>
      <c r="HN595" s="241"/>
      <c r="HO595" s="241"/>
      <c r="HP595" s="241"/>
      <c r="HQ595" s="241"/>
      <c r="HR595" s="241"/>
      <c r="HS595" s="241"/>
      <c r="HT595" s="241"/>
      <c r="HU595" s="241"/>
      <c r="HV595" s="241"/>
      <c r="HW595" s="241"/>
      <c r="HX595" s="241"/>
      <c r="HY595" s="241"/>
      <c r="HZ595" s="241"/>
      <c r="IA595" s="241"/>
      <c r="IB595" s="241"/>
      <c r="IC595" s="241"/>
      <c r="ID595" s="241"/>
      <c r="IE595" s="241"/>
      <c r="IF595" s="241"/>
      <c r="IG595" s="241"/>
      <c r="IH595" s="241"/>
      <c r="II595" s="241"/>
      <c r="IJ595" s="241"/>
      <c r="IK595" s="241"/>
      <c r="IL595" s="241"/>
      <c r="IM595" s="241"/>
      <c r="IN595" s="241"/>
      <c r="IO595" s="241"/>
      <c r="IP595" s="241"/>
      <c r="IQ595" s="241"/>
      <c r="IR595" s="241"/>
      <c r="IS595" s="241"/>
      <c r="IT595" s="241"/>
      <c r="IU595" s="241"/>
      <c r="IV595" s="241"/>
    </row>
    <row r="596" spans="1:256"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724</v>
      </c>
      <c r="V596" s="241"/>
      <c r="W596" s="241"/>
      <c r="X596" s="241"/>
      <c r="Y596" s="241"/>
      <c r="Z596" s="241"/>
      <c r="AA596" s="241"/>
      <c r="AB596" s="241"/>
      <c r="AC596" s="241" t="s">
        <v>350</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c r="HG596" s="241"/>
      <c r="HH596" s="241"/>
      <c r="HI596" s="241"/>
      <c r="HJ596" s="241"/>
      <c r="HK596" s="241"/>
      <c r="HL596" s="241"/>
      <c r="HM596" s="241"/>
      <c r="HN596" s="241"/>
      <c r="HO596" s="241"/>
      <c r="HP596" s="241"/>
      <c r="HQ596" s="241"/>
      <c r="HR596" s="241"/>
      <c r="HS596" s="241"/>
      <c r="HT596" s="241"/>
      <c r="HU596" s="241"/>
      <c r="HV596" s="241"/>
      <c r="HW596" s="241"/>
      <c r="HX596" s="241"/>
      <c r="HY596" s="241"/>
      <c r="HZ596" s="241"/>
      <c r="IA596" s="241"/>
      <c r="IB596" s="241"/>
      <c r="IC596" s="241"/>
      <c r="ID596" s="241"/>
      <c r="IE596" s="241"/>
      <c r="IF596" s="241"/>
      <c r="IG596" s="241"/>
      <c r="IH596" s="241"/>
      <c r="II596" s="241"/>
      <c r="IJ596" s="241"/>
      <c r="IK596" s="241"/>
      <c r="IL596" s="241"/>
      <c r="IM596" s="241"/>
      <c r="IN596" s="241"/>
      <c r="IO596" s="241"/>
      <c r="IP596" s="241"/>
      <c r="IQ596" s="241"/>
      <c r="IR596" s="241"/>
      <c r="IS596" s="241"/>
      <c r="IT596" s="241"/>
      <c r="IU596" s="241"/>
      <c r="IV596" s="241"/>
    </row>
    <row r="597" spans="1:256"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725</v>
      </c>
      <c r="V597" s="241"/>
      <c r="W597" s="241"/>
      <c r="X597" s="241"/>
      <c r="Y597" s="241"/>
      <c r="Z597" s="241"/>
      <c r="AA597" s="241"/>
      <c r="AB597" s="241"/>
      <c r="AC597" s="241" t="s">
        <v>313</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c r="HG597" s="241"/>
      <c r="HH597" s="241"/>
      <c r="HI597" s="241"/>
      <c r="HJ597" s="241"/>
      <c r="HK597" s="241"/>
      <c r="HL597" s="241"/>
      <c r="HM597" s="241"/>
      <c r="HN597" s="241"/>
      <c r="HO597" s="241"/>
      <c r="HP597" s="241"/>
      <c r="HQ597" s="241"/>
      <c r="HR597" s="241"/>
      <c r="HS597" s="241"/>
      <c r="HT597" s="241"/>
      <c r="HU597" s="241"/>
      <c r="HV597" s="241"/>
      <c r="HW597" s="241"/>
      <c r="HX597" s="241"/>
      <c r="HY597" s="241"/>
      <c r="HZ597" s="241"/>
      <c r="IA597" s="241"/>
      <c r="IB597" s="241"/>
      <c r="IC597" s="241"/>
      <c r="ID597" s="241"/>
      <c r="IE597" s="241"/>
      <c r="IF597" s="241"/>
      <c r="IG597" s="241"/>
      <c r="IH597" s="241"/>
      <c r="II597" s="241"/>
      <c r="IJ597" s="241"/>
      <c r="IK597" s="241"/>
      <c r="IL597" s="241"/>
      <c r="IM597" s="241"/>
      <c r="IN597" s="241"/>
      <c r="IO597" s="241"/>
      <c r="IP597" s="241"/>
      <c r="IQ597" s="241"/>
      <c r="IR597" s="241"/>
      <c r="IS597" s="241"/>
      <c r="IT597" s="241"/>
      <c r="IU597" s="241"/>
      <c r="IV597" s="241"/>
    </row>
    <row r="598" spans="1:256"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726</v>
      </c>
      <c r="V598" s="241"/>
      <c r="W598" s="241"/>
      <c r="X598" s="241"/>
      <c r="Y598" s="241"/>
      <c r="Z598" s="241"/>
      <c r="AA598" s="241"/>
      <c r="AB598" s="241"/>
      <c r="AC598" s="241" t="s">
        <v>386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c r="HG598" s="241"/>
      <c r="HH598" s="241"/>
      <c r="HI598" s="241"/>
      <c r="HJ598" s="241"/>
      <c r="HK598" s="241"/>
      <c r="HL598" s="241"/>
      <c r="HM598" s="241"/>
      <c r="HN598" s="241"/>
      <c r="HO598" s="241"/>
      <c r="HP598" s="241"/>
      <c r="HQ598" s="241"/>
      <c r="HR598" s="241"/>
      <c r="HS598" s="241"/>
      <c r="HT598" s="241"/>
      <c r="HU598" s="241"/>
      <c r="HV598" s="241"/>
      <c r="HW598" s="241"/>
      <c r="HX598" s="241"/>
      <c r="HY598" s="241"/>
      <c r="HZ598" s="241"/>
      <c r="IA598" s="241"/>
      <c r="IB598" s="241"/>
      <c r="IC598" s="241"/>
      <c r="ID598" s="241"/>
      <c r="IE598" s="241"/>
      <c r="IF598" s="241"/>
      <c r="IG598" s="241"/>
      <c r="IH598" s="241"/>
      <c r="II598" s="241"/>
      <c r="IJ598" s="241"/>
      <c r="IK598" s="241"/>
      <c r="IL598" s="241"/>
      <c r="IM598" s="241"/>
      <c r="IN598" s="241"/>
      <c r="IO598" s="241"/>
      <c r="IP598" s="241"/>
      <c r="IQ598" s="241"/>
      <c r="IR598" s="241"/>
      <c r="IS598" s="241"/>
      <c r="IT598" s="241"/>
      <c r="IU598" s="241"/>
      <c r="IV598" s="241"/>
    </row>
    <row r="599" spans="1:256"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727</v>
      </c>
      <c r="V599" s="241"/>
      <c r="W599" s="241"/>
      <c r="X599" s="241"/>
      <c r="Y599" s="241"/>
      <c r="Z599" s="241"/>
      <c r="AA599" s="241"/>
      <c r="AB599" s="241"/>
      <c r="AC599" s="241" t="s">
        <v>325</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c r="HG599" s="241"/>
      <c r="HH599" s="241"/>
      <c r="HI599" s="241"/>
      <c r="HJ599" s="241"/>
      <c r="HK599" s="241"/>
      <c r="HL599" s="241"/>
      <c r="HM599" s="241"/>
      <c r="HN599" s="241"/>
      <c r="HO599" s="241"/>
      <c r="HP599" s="241"/>
      <c r="HQ599" s="241"/>
      <c r="HR599" s="241"/>
      <c r="HS599" s="241"/>
      <c r="HT599" s="241"/>
      <c r="HU599" s="241"/>
      <c r="HV599" s="241"/>
      <c r="HW599" s="241"/>
      <c r="HX599" s="241"/>
      <c r="HY599" s="241"/>
      <c r="HZ599" s="241"/>
      <c r="IA599" s="241"/>
      <c r="IB599" s="241"/>
      <c r="IC599" s="241"/>
      <c r="ID599" s="241"/>
      <c r="IE599" s="241"/>
      <c r="IF599" s="241"/>
      <c r="IG599" s="241"/>
      <c r="IH599" s="241"/>
      <c r="II599" s="241"/>
      <c r="IJ599" s="241"/>
      <c r="IK599" s="241"/>
      <c r="IL599" s="241"/>
      <c r="IM599" s="241"/>
      <c r="IN599" s="241"/>
      <c r="IO599" s="241"/>
      <c r="IP599" s="241"/>
      <c r="IQ599" s="241"/>
      <c r="IR599" s="241"/>
      <c r="IS599" s="241"/>
      <c r="IT599" s="241"/>
      <c r="IU599" s="241"/>
      <c r="IV599" s="241"/>
    </row>
    <row r="600" spans="1:256"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728</v>
      </c>
      <c r="V600" s="241"/>
      <c r="W600" s="241"/>
      <c r="X600" s="241"/>
      <c r="Y600" s="241"/>
      <c r="Z600" s="241"/>
      <c r="AA600" s="241"/>
      <c r="AB600" s="241"/>
      <c r="AC600" s="241" t="s">
        <v>386</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c r="HG600" s="241"/>
      <c r="HH600" s="241"/>
      <c r="HI600" s="241"/>
      <c r="HJ600" s="241"/>
      <c r="HK600" s="241"/>
      <c r="HL600" s="241"/>
      <c r="HM600" s="241"/>
      <c r="HN600" s="241"/>
      <c r="HO600" s="241"/>
      <c r="HP600" s="241"/>
      <c r="HQ600" s="241"/>
      <c r="HR600" s="241"/>
      <c r="HS600" s="241"/>
      <c r="HT600" s="241"/>
      <c r="HU600" s="241"/>
      <c r="HV600" s="241"/>
      <c r="HW600" s="241"/>
      <c r="HX600" s="241"/>
      <c r="HY600" s="241"/>
      <c r="HZ600" s="241"/>
      <c r="IA600" s="241"/>
      <c r="IB600" s="241"/>
      <c r="IC600" s="241"/>
      <c r="ID600" s="241"/>
      <c r="IE600" s="241"/>
      <c r="IF600" s="241"/>
      <c r="IG600" s="241"/>
      <c r="IH600" s="241"/>
      <c r="II600" s="241"/>
      <c r="IJ600" s="241"/>
      <c r="IK600" s="241"/>
      <c r="IL600" s="241"/>
      <c r="IM600" s="241"/>
      <c r="IN600" s="241"/>
      <c r="IO600" s="241"/>
      <c r="IP600" s="241"/>
      <c r="IQ600" s="241"/>
      <c r="IR600" s="241"/>
      <c r="IS600" s="241"/>
      <c r="IT600" s="241"/>
      <c r="IU600" s="241"/>
      <c r="IV600" s="241"/>
    </row>
    <row r="601" spans="1:256"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729</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c r="HG601" s="241"/>
      <c r="HH601" s="241"/>
      <c r="HI601" s="241"/>
      <c r="HJ601" s="241"/>
      <c r="HK601" s="241"/>
      <c r="HL601" s="241"/>
      <c r="HM601" s="241"/>
      <c r="HN601" s="241"/>
      <c r="HO601" s="241"/>
      <c r="HP601" s="241"/>
      <c r="HQ601" s="241"/>
      <c r="HR601" s="241"/>
      <c r="HS601" s="241"/>
      <c r="HT601" s="241"/>
      <c r="HU601" s="241"/>
      <c r="HV601" s="241"/>
      <c r="HW601" s="241"/>
      <c r="HX601" s="241"/>
      <c r="HY601" s="241"/>
      <c r="HZ601" s="241"/>
      <c r="IA601" s="241"/>
      <c r="IB601" s="241"/>
      <c r="IC601" s="241"/>
      <c r="ID601" s="241"/>
      <c r="IE601" s="241"/>
      <c r="IF601" s="241"/>
      <c r="IG601" s="241"/>
      <c r="IH601" s="241"/>
      <c r="II601" s="241"/>
      <c r="IJ601" s="241"/>
      <c r="IK601" s="241"/>
      <c r="IL601" s="241"/>
      <c r="IM601" s="241"/>
      <c r="IN601" s="241"/>
      <c r="IO601" s="241"/>
      <c r="IP601" s="241"/>
      <c r="IQ601" s="241"/>
      <c r="IR601" s="241"/>
      <c r="IS601" s="241"/>
      <c r="IT601" s="241"/>
      <c r="IU601" s="241"/>
      <c r="IV601" s="241"/>
    </row>
    <row r="602" spans="1:256"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730</v>
      </c>
      <c r="V602" s="241"/>
      <c r="W602" s="241"/>
      <c r="X602" s="241"/>
      <c r="Y602" s="241"/>
      <c r="Z602" s="241"/>
      <c r="AA602" s="241"/>
      <c r="AB602" s="241"/>
      <c r="AC602" s="241" t="s">
        <v>366</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c r="HG602" s="241"/>
      <c r="HH602" s="241"/>
      <c r="HI602" s="241"/>
      <c r="HJ602" s="241"/>
      <c r="HK602" s="241"/>
      <c r="HL602" s="241"/>
      <c r="HM602" s="241"/>
      <c r="HN602" s="241"/>
      <c r="HO602" s="241"/>
      <c r="HP602" s="241"/>
      <c r="HQ602" s="241"/>
      <c r="HR602" s="241"/>
      <c r="HS602" s="241"/>
      <c r="HT602" s="241"/>
      <c r="HU602" s="241"/>
      <c r="HV602" s="241"/>
      <c r="HW602" s="241"/>
      <c r="HX602" s="241"/>
      <c r="HY602" s="241"/>
      <c r="HZ602" s="241"/>
      <c r="IA602" s="241"/>
      <c r="IB602" s="241"/>
      <c r="IC602" s="241"/>
      <c r="ID602" s="241"/>
      <c r="IE602" s="241"/>
      <c r="IF602" s="241"/>
      <c r="IG602" s="241"/>
      <c r="IH602" s="241"/>
      <c r="II602" s="241"/>
      <c r="IJ602" s="241"/>
      <c r="IK602" s="241"/>
      <c r="IL602" s="241"/>
      <c r="IM602" s="241"/>
      <c r="IN602" s="241"/>
      <c r="IO602" s="241"/>
      <c r="IP602" s="241"/>
      <c r="IQ602" s="241"/>
      <c r="IR602" s="241"/>
      <c r="IS602" s="241"/>
      <c r="IT602" s="241"/>
      <c r="IU602" s="241"/>
      <c r="IV602" s="241"/>
    </row>
    <row r="603" spans="1:256"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731</v>
      </c>
      <c r="V603" s="241"/>
      <c r="W603" s="241"/>
      <c r="X603" s="241"/>
      <c r="Y603" s="241"/>
      <c r="Z603" s="241"/>
      <c r="AA603" s="241"/>
      <c r="AB603" s="241"/>
      <c r="AC603" s="241" t="s">
        <v>311</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c r="HG603" s="241"/>
      <c r="HH603" s="241"/>
      <c r="HI603" s="241"/>
      <c r="HJ603" s="241"/>
      <c r="HK603" s="241"/>
      <c r="HL603" s="241"/>
      <c r="HM603" s="241"/>
      <c r="HN603" s="241"/>
      <c r="HO603" s="241"/>
      <c r="HP603" s="241"/>
      <c r="HQ603" s="241"/>
      <c r="HR603" s="241"/>
      <c r="HS603" s="241"/>
      <c r="HT603" s="241"/>
      <c r="HU603" s="241"/>
      <c r="HV603" s="241"/>
      <c r="HW603" s="241"/>
      <c r="HX603" s="241"/>
      <c r="HY603" s="241"/>
      <c r="HZ603" s="241"/>
      <c r="IA603" s="241"/>
      <c r="IB603" s="241"/>
      <c r="IC603" s="241"/>
      <c r="ID603" s="241"/>
      <c r="IE603" s="241"/>
      <c r="IF603" s="241"/>
      <c r="IG603" s="241"/>
      <c r="IH603" s="241"/>
      <c r="II603" s="241"/>
      <c r="IJ603" s="241"/>
      <c r="IK603" s="241"/>
      <c r="IL603" s="241"/>
      <c r="IM603" s="241"/>
      <c r="IN603" s="241"/>
      <c r="IO603" s="241"/>
      <c r="IP603" s="241"/>
      <c r="IQ603" s="241"/>
      <c r="IR603" s="241"/>
      <c r="IS603" s="241"/>
      <c r="IT603" s="241"/>
      <c r="IU603" s="241"/>
      <c r="IV603" s="241"/>
    </row>
    <row r="604" spans="1:256"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732</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c r="HG604" s="241"/>
      <c r="HH604" s="241"/>
      <c r="HI604" s="241"/>
      <c r="HJ604" s="241"/>
      <c r="HK604" s="241"/>
      <c r="HL604" s="241"/>
      <c r="HM604" s="241"/>
      <c r="HN604" s="241"/>
      <c r="HO604" s="241"/>
      <c r="HP604" s="241"/>
      <c r="HQ604" s="241"/>
      <c r="HR604" s="241"/>
      <c r="HS604" s="241"/>
      <c r="HT604" s="241"/>
      <c r="HU604" s="241"/>
      <c r="HV604" s="241"/>
      <c r="HW604" s="241"/>
      <c r="HX604" s="241"/>
      <c r="HY604" s="241"/>
      <c r="HZ604" s="241"/>
      <c r="IA604" s="241"/>
      <c r="IB604" s="241"/>
      <c r="IC604" s="241"/>
      <c r="ID604" s="241"/>
      <c r="IE604" s="241"/>
      <c r="IF604" s="241"/>
      <c r="IG604" s="241"/>
      <c r="IH604" s="241"/>
      <c r="II604" s="241"/>
      <c r="IJ604" s="241"/>
      <c r="IK604" s="241"/>
      <c r="IL604" s="241"/>
      <c r="IM604" s="241"/>
      <c r="IN604" s="241"/>
      <c r="IO604" s="241"/>
      <c r="IP604" s="241"/>
      <c r="IQ604" s="241"/>
      <c r="IR604" s="241"/>
      <c r="IS604" s="241"/>
      <c r="IT604" s="241"/>
      <c r="IU604" s="241"/>
      <c r="IV604" s="241"/>
    </row>
    <row r="605" spans="1:256"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733</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c r="HG605" s="241"/>
      <c r="HH605" s="241"/>
      <c r="HI605" s="241"/>
      <c r="HJ605" s="241"/>
      <c r="HK605" s="241"/>
      <c r="HL605" s="241"/>
      <c r="HM605" s="241"/>
      <c r="HN605" s="241"/>
      <c r="HO605" s="241"/>
      <c r="HP605" s="241"/>
      <c r="HQ605" s="241"/>
      <c r="HR605" s="241"/>
      <c r="HS605" s="241"/>
      <c r="HT605" s="241"/>
      <c r="HU605" s="241"/>
      <c r="HV605" s="241"/>
      <c r="HW605" s="241"/>
      <c r="HX605" s="241"/>
      <c r="HY605" s="241"/>
      <c r="HZ605" s="241"/>
      <c r="IA605" s="241"/>
      <c r="IB605" s="241"/>
      <c r="IC605" s="241"/>
      <c r="ID605" s="241"/>
      <c r="IE605" s="241"/>
      <c r="IF605" s="241"/>
      <c r="IG605" s="241"/>
      <c r="IH605" s="241"/>
      <c r="II605" s="241"/>
      <c r="IJ605" s="241"/>
      <c r="IK605" s="241"/>
      <c r="IL605" s="241"/>
      <c r="IM605" s="241"/>
      <c r="IN605" s="241"/>
      <c r="IO605" s="241"/>
      <c r="IP605" s="241"/>
      <c r="IQ605" s="241"/>
      <c r="IR605" s="241"/>
      <c r="IS605" s="241"/>
      <c r="IT605" s="241"/>
      <c r="IU605" s="241"/>
      <c r="IV605" s="241"/>
    </row>
    <row r="606" spans="1:256"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734</v>
      </c>
      <c r="V606" s="241"/>
      <c r="W606" s="241"/>
      <c r="X606" s="241"/>
      <c r="Y606" s="241"/>
      <c r="Z606" s="241"/>
      <c r="AA606" s="241"/>
      <c r="AB606" s="241"/>
      <c r="AC606" s="241" t="s">
        <v>309</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c r="HG606" s="241"/>
      <c r="HH606" s="241"/>
      <c r="HI606" s="241"/>
      <c r="HJ606" s="241"/>
      <c r="HK606" s="241"/>
      <c r="HL606" s="241"/>
      <c r="HM606" s="241"/>
      <c r="HN606" s="241"/>
      <c r="HO606" s="241"/>
      <c r="HP606" s="241"/>
      <c r="HQ606" s="241"/>
      <c r="HR606" s="241"/>
      <c r="HS606" s="241"/>
      <c r="HT606" s="241"/>
      <c r="HU606" s="241"/>
      <c r="HV606" s="241"/>
      <c r="HW606" s="241"/>
      <c r="HX606" s="241"/>
      <c r="HY606" s="241"/>
      <c r="HZ606" s="241"/>
      <c r="IA606" s="241"/>
      <c r="IB606" s="241"/>
      <c r="IC606" s="241"/>
      <c r="ID606" s="241"/>
      <c r="IE606" s="241"/>
      <c r="IF606" s="241"/>
      <c r="IG606" s="241"/>
      <c r="IH606" s="241"/>
      <c r="II606" s="241"/>
      <c r="IJ606" s="241"/>
      <c r="IK606" s="241"/>
      <c r="IL606" s="241"/>
      <c r="IM606" s="241"/>
      <c r="IN606" s="241"/>
      <c r="IO606" s="241"/>
      <c r="IP606" s="241"/>
      <c r="IQ606" s="241"/>
      <c r="IR606" s="241"/>
      <c r="IS606" s="241"/>
      <c r="IT606" s="241"/>
      <c r="IU606" s="241"/>
      <c r="IV606" s="241"/>
    </row>
    <row r="607" spans="1:256"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735</v>
      </c>
      <c r="V607" s="241"/>
      <c r="W607" s="241"/>
      <c r="X607" s="241"/>
      <c r="Y607" s="241"/>
      <c r="Z607" s="241"/>
      <c r="AA607" s="241"/>
      <c r="AB607" s="241"/>
      <c r="AC607" s="241" t="s">
        <v>366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c r="HG607" s="241"/>
      <c r="HH607" s="241"/>
      <c r="HI607" s="241"/>
      <c r="HJ607" s="241"/>
      <c r="HK607" s="241"/>
      <c r="HL607" s="241"/>
      <c r="HM607" s="241"/>
      <c r="HN607" s="241"/>
      <c r="HO607" s="241"/>
      <c r="HP607" s="241"/>
      <c r="HQ607" s="241"/>
      <c r="HR607" s="241"/>
      <c r="HS607" s="241"/>
      <c r="HT607" s="241"/>
      <c r="HU607" s="241"/>
      <c r="HV607" s="241"/>
      <c r="HW607" s="241"/>
      <c r="HX607" s="241"/>
      <c r="HY607" s="241"/>
      <c r="HZ607" s="241"/>
      <c r="IA607" s="241"/>
      <c r="IB607" s="241"/>
      <c r="IC607" s="241"/>
      <c r="ID607" s="241"/>
      <c r="IE607" s="241"/>
      <c r="IF607" s="241"/>
      <c r="IG607" s="241"/>
      <c r="IH607" s="241"/>
      <c r="II607" s="241"/>
      <c r="IJ607" s="241"/>
      <c r="IK607" s="241"/>
      <c r="IL607" s="241"/>
      <c r="IM607" s="241"/>
      <c r="IN607" s="241"/>
      <c r="IO607" s="241"/>
      <c r="IP607" s="241"/>
      <c r="IQ607" s="241"/>
      <c r="IR607" s="241"/>
      <c r="IS607" s="241"/>
      <c r="IT607" s="241"/>
      <c r="IU607" s="241"/>
      <c r="IV607" s="241"/>
    </row>
    <row r="608" spans="1:256"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273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c r="HG608" s="241"/>
      <c r="HH608" s="241"/>
      <c r="HI608" s="241"/>
      <c r="HJ608" s="241"/>
      <c r="HK608" s="241"/>
      <c r="HL608" s="241"/>
      <c r="HM608" s="241"/>
      <c r="HN608" s="241"/>
      <c r="HO608" s="241"/>
      <c r="HP608" s="241"/>
      <c r="HQ608" s="241"/>
      <c r="HR608" s="241"/>
      <c r="HS608" s="241"/>
      <c r="HT608" s="241"/>
      <c r="HU608" s="241"/>
      <c r="HV608" s="241"/>
      <c r="HW608" s="241"/>
      <c r="HX608" s="241"/>
      <c r="HY608" s="241"/>
      <c r="HZ608" s="241"/>
      <c r="IA608" s="241"/>
      <c r="IB608" s="241"/>
      <c r="IC608" s="241"/>
      <c r="ID608" s="241"/>
      <c r="IE608" s="241"/>
      <c r="IF608" s="241"/>
      <c r="IG608" s="241"/>
      <c r="IH608" s="241"/>
      <c r="II608" s="241"/>
      <c r="IJ608" s="241"/>
      <c r="IK608" s="241"/>
      <c r="IL608" s="241"/>
      <c r="IM608" s="241"/>
      <c r="IN608" s="241"/>
      <c r="IO608" s="241"/>
      <c r="IP608" s="241"/>
      <c r="IQ608" s="241"/>
      <c r="IR608" s="241"/>
      <c r="IS608" s="241"/>
      <c r="IT608" s="241"/>
      <c r="IU608" s="241"/>
      <c r="IV608" s="241"/>
    </row>
    <row r="609" spans="1:256"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736</v>
      </c>
      <c r="V609" s="241"/>
      <c r="W609" s="241"/>
      <c r="X609" s="241"/>
      <c r="Y609" s="241"/>
      <c r="Z609" s="241"/>
      <c r="AA609" s="241"/>
      <c r="AB609" s="241"/>
      <c r="AC609" s="241" t="s">
        <v>313</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c r="HG609" s="241"/>
      <c r="HH609" s="241"/>
      <c r="HI609" s="241"/>
      <c r="HJ609" s="241"/>
      <c r="HK609" s="241"/>
      <c r="HL609" s="241"/>
      <c r="HM609" s="241"/>
      <c r="HN609" s="241"/>
      <c r="HO609" s="241"/>
      <c r="HP609" s="241"/>
      <c r="HQ609" s="241"/>
      <c r="HR609" s="241"/>
      <c r="HS609" s="241"/>
      <c r="HT609" s="241"/>
      <c r="HU609" s="241"/>
      <c r="HV609" s="241"/>
      <c r="HW609" s="241"/>
      <c r="HX609" s="241"/>
      <c r="HY609" s="241"/>
      <c r="HZ609" s="241"/>
      <c r="IA609" s="241"/>
      <c r="IB609" s="241"/>
      <c r="IC609" s="241"/>
      <c r="ID609" s="241"/>
      <c r="IE609" s="241"/>
      <c r="IF609" s="241"/>
      <c r="IG609" s="241"/>
      <c r="IH609" s="241"/>
      <c r="II609" s="241"/>
      <c r="IJ609" s="241"/>
      <c r="IK609" s="241"/>
      <c r="IL609" s="241"/>
      <c r="IM609" s="241"/>
      <c r="IN609" s="241"/>
      <c r="IO609" s="241"/>
      <c r="IP609" s="241"/>
      <c r="IQ609" s="241"/>
      <c r="IR609" s="241"/>
      <c r="IS609" s="241"/>
      <c r="IT609" s="241"/>
      <c r="IU609" s="241"/>
      <c r="IV609" s="241"/>
    </row>
    <row r="610" spans="1:256"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737</v>
      </c>
      <c r="V610" s="241"/>
      <c r="W610" s="241"/>
      <c r="X610" s="241"/>
      <c r="Y610" s="241"/>
      <c r="Z610" s="241"/>
      <c r="AA610" s="241"/>
      <c r="AB610" s="241"/>
      <c r="AC610" s="241" t="s">
        <v>325</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c r="HG610" s="241"/>
      <c r="HH610" s="241"/>
      <c r="HI610" s="241"/>
      <c r="HJ610" s="241"/>
      <c r="HK610" s="241"/>
      <c r="HL610" s="241"/>
      <c r="HM610" s="241"/>
      <c r="HN610" s="241"/>
      <c r="HO610" s="241"/>
      <c r="HP610" s="241"/>
      <c r="HQ610" s="241"/>
      <c r="HR610" s="241"/>
      <c r="HS610" s="241"/>
      <c r="HT610" s="241"/>
      <c r="HU610" s="241"/>
      <c r="HV610" s="241"/>
      <c r="HW610" s="241"/>
      <c r="HX610" s="241"/>
      <c r="HY610" s="241"/>
      <c r="HZ610" s="241"/>
      <c r="IA610" s="241"/>
      <c r="IB610" s="241"/>
      <c r="IC610" s="241"/>
      <c r="ID610" s="241"/>
      <c r="IE610" s="241"/>
      <c r="IF610" s="241"/>
      <c r="IG610" s="241"/>
      <c r="IH610" s="241"/>
      <c r="II610" s="241"/>
      <c r="IJ610" s="241"/>
      <c r="IK610" s="241"/>
      <c r="IL610" s="241"/>
      <c r="IM610" s="241"/>
      <c r="IN610" s="241"/>
      <c r="IO610" s="241"/>
      <c r="IP610" s="241"/>
      <c r="IQ610" s="241"/>
      <c r="IR610" s="241"/>
      <c r="IS610" s="241"/>
      <c r="IT610" s="241"/>
      <c r="IU610" s="241"/>
      <c r="IV610" s="241"/>
    </row>
    <row r="611" spans="1:256"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738</v>
      </c>
      <c r="V611" s="241"/>
      <c r="W611" s="241"/>
      <c r="X611" s="241"/>
      <c r="Y611" s="241"/>
      <c r="Z611" s="241"/>
      <c r="AA611" s="241"/>
      <c r="AB611" s="241"/>
      <c r="AC611" s="241" t="s">
        <v>313</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c r="HG611" s="241"/>
      <c r="HH611" s="241"/>
      <c r="HI611" s="241"/>
      <c r="HJ611" s="241"/>
      <c r="HK611" s="241"/>
      <c r="HL611" s="241"/>
      <c r="HM611" s="241"/>
      <c r="HN611" s="241"/>
      <c r="HO611" s="241"/>
      <c r="HP611" s="241"/>
      <c r="HQ611" s="241"/>
      <c r="HR611" s="241"/>
      <c r="HS611" s="241"/>
      <c r="HT611" s="241"/>
      <c r="HU611" s="241"/>
      <c r="HV611" s="241"/>
      <c r="HW611" s="241"/>
      <c r="HX611" s="241"/>
      <c r="HY611" s="241"/>
      <c r="HZ611" s="241"/>
      <c r="IA611" s="241"/>
      <c r="IB611" s="241"/>
      <c r="IC611" s="241"/>
      <c r="ID611" s="241"/>
      <c r="IE611" s="241"/>
      <c r="IF611" s="241"/>
      <c r="IG611" s="241"/>
      <c r="IH611" s="241"/>
      <c r="II611" s="241"/>
      <c r="IJ611" s="241"/>
      <c r="IK611" s="241"/>
      <c r="IL611" s="241"/>
      <c r="IM611" s="241"/>
      <c r="IN611" s="241"/>
      <c r="IO611" s="241"/>
      <c r="IP611" s="241"/>
      <c r="IQ611" s="241"/>
      <c r="IR611" s="241"/>
      <c r="IS611" s="241"/>
      <c r="IT611" s="241"/>
      <c r="IU611" s="241"/>
      <c r="IV611" s="241"/>
    </row>
    <row r="612" spans="1:256"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739</v>
      </c>
      <c r="V612" s="241"/>
      <c r="W612" s="241"/>
      <c r="X612" s="241"/>
      <c r="Y612" s="241"/>
      <c r="Z612" s="241"/>
      <c r="AA612" s="241"/>
      <c r="AB612" s="241"/>
      <c r="AC612" s="241" t="s">
        <v>313</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c r="HG612" s="241"/>
      <c r="HH612" s="241"/>
      <c r="HI612" s="241"/>
      <c r="HJ612" s="241"/>
      <c r="HK612" s="241"/>
      <c r="HL612" s="241"/>
      <c r="HM612" s="241"/>
      <c r="HN612" s="241"/>
      <c r="HO612" s="241"/>
      <c r="HP612" s="241"/>
      <c r="HQ612" s="241"/>
      <c r="HR612" s="241"/>
      <c r="HS612" s="241"/>
      <c r="HT612" s="241"/>
      <c r="HU612" s="241"/>
      <c r="HV612" s="241"/>
      <c r="HW612" s="241"/>
      <c r="HX612" s="241"/>
      <c r="HY612" s="241"/>
      <c r="HZ612" s="241"/>
      <c r="IA612" s="241"/>
      <c r="IB612" s="241"/>
      <c r="IC612" s="241"/>
      <c r="ID612" s="241"/>
      <c r="IE612" s="241"/>
      <c r="IF612" s="241"/>
      <c r="IG612" s="241"/>
      <c r="IH612" s="241"/>
      <c r="II612" s="241"/>
      <c r="IJ612" s="241"/>
      <c r="IK612" s="241"/>
      <c r="IL612" s="241"/>
      <c r="IM612" s="241"/>
      <c r="IN612" s="241"/>
      <c r="IO612" s="241"/>
      <c r="IP612" s="241"/>
      <c r="IQ612" s="241"/>
      <c r="IR612" s="241"/>
      <c r="IS612" s="241"/>
      <c r="IT612" s="241"/>
      <c r="IU612" s="241"/>
      <c r="IV612" s="241"/>
    </row>
    <row r="613" spans="1:256"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740</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c r="HP613" s="241"/>
      <c r="HQ613" s="241"/>
      <c r="HR613" s="241"/>
      <c r="HS613" s="241"/>
      <c r="HT613" s="241"/>
      <c r="HU613" s="241"/>
      <c r="HV613" s="241"/>
      <c r="HW613" s="241"/>
      <c r="HX613" s="241"/>
      <c r="HY613" s="241"/>
      <c r="HZ613" s="241"/>
      <c r="IA613" s="241"/>
      <c r="IB613" s="241"/>
      <c r="IC613" s="241"/>
      <c r="ID613" s="241"/>
      <c r="IE613" s="241"/>
      <c r="IF613" s="241"/>
      <c r="IG613" s="241"/>
      <c r="IH613" s="241"/>
      <c r="II613" s="241"/>
      <c r="IJ613" s="241"/>
      <c r="IK613" s="241"/>
      <c r="IL613" s="241"/>
      <c r="IM613" s="241"/>
      <c r="IN613" s="241"/>
      <c r="IO613" s="241"/>
      <c r="IP613" s="241"/>
      <c r="IQ613" s="241"/>
      <c r="IR613" s="241"/>
      <c r="IS613" s="241"/>
      <c r="IT613" s="241"/>
      <c r="IU613" s="241"/>
      <c r="IV613" s="241"/>
    </row>
    <row r="614" spans="1:256"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741</v>
      </c>
      <c r="V614" s="241"/>
      <c r="W614" s="241"/>
      <c r="X614" s="241"/>
      <c r="Y614" s="241"/>
      <c r="Z614" s="241"/>
      <c r="AA614" s="241"/>
      <c r="AB614" s="241"/>
      <c r="AC614" s="241" t="s">
        <v>325</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c r="HP614" s="241"/>
      <c r="HQ614" s="241"/>
      <c r="HR614" s="241"/>
      <c r="HS614" s="241"/>
      <c r="HT614" s="241"/>
      <c r="HU614" s="241"/>
      <c r="HV614" s="241"/>
      <c r="HW614" s="241"/>
      <c r="HX614" s="241"/>
      <c r="HY614" s="241"/>
      <c r="HZ614" s="241"/>
      <c r="IA614" s="241"/>
      <c r="IB614" s="241"/>
      <c r="IC614" s="241"/>
      <c r="ID614" s="241"/>
      <c r="IE614" s="241"/>
      <c r="IF614" s="241"/>
      <c r="IG614" s="241"/>
      <c r="IH614" s="241"/>
      <c r="II614" s="241"/>
      <c r="IJ614" s="241"/>
      <c r="IK614" s="241"/>
      <c r="IL614" s="241"/>
      <c r="IM614" s="241"/>
      <c r="IN614" s="241"/>
      <c r="IO614" s="241"/>
      <c r="IP614" s="241"/>
      <c r="IQ614" s="241"/>
      <c r="IR614" s="241"/>
      <c r="IS614" s="241"/>
      <c r="IT614" s="241"/>
      <c r="IU614" s="241"/>
      <c r="IV614" s="241"/>
    </row>
    <row r="615" spans="1:256"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742</v>
      </c>
      <c r="V615" s="241"/>
      <c r="W615" s="241"/>
      <c r="X615" s="241"/>
      <c r="Y615" s="241"/>
      <c r="Z615" s="241"/>
      <c r="AA615" s="241"/>
      <c r="AB615" s="241"/>
      <c r="AC615" s="241" t="s">
        <v>311</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c r="HP615" s="241"/>
      <c r="HQ615" s="241"/>
      <c r="HR615" s="241"/>
      <c r="HS615" s="241"/>
      <c r="HT615" s="241"/>
      <c r="HU615" s="241"/>
      <c r="HV615" s="241"/>
      <c r="HW615" s="241"/>
      <c r="HX615" s="241"/>
      <c r="HY615" s="241"/>
      <c r="HZ615" s="241"/>
      <c r="IA615" s="241"/>
      <c r="IB615" s="241"/>
      <c r="IC615" s="241"/>
      <c r="ID615" s="241"/>
      <c r="IE615" s="241"/>
      <c r="IF615" s="241"/>
      <c r="IG615" s="241"/>
      <c r="IH615" s="241"/>
      <c r="II615" s="241"/>
      <c r="IJ615" s="241"/>
      <c r="IK615" s="241"/>
      <c r="IL615" s="241"/>
      <c r="IM615" s="241"/>
      <c r="IN615" s="241"/>
      <c r="IO615" s="241"/>
      <c r="IP615" s="241"/>
      <c r="IQ615" s="241"/>
      <c r="IR615" s="241"/>
      <c r="IS615" s="241"/>
      <c r="IT615" s="241"/>
      <c r="IU615" s="241"/>
      <c r="IV615" s="241"/>
    </row>
    <row r="616" spans="1:256"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743</v>
      </c>
      <c r="V616" s="241"/>
      <c r="W616" s="241"/>
      <c r="X616" s="241"/>
      <c r="Y616" s="241"/>
      <c r="Z616" s="241"/>
      <c r="AA616" s="241"/>
      <c r="AB616" s="241"/>
      <c r="AC616" s="241" t="s">
        <v>322</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c r="HP616" s="241"/>
      <c r="HQ616" s="241"/>
      <c r="HR616" s="241"/>
      <c r="HS616" s="241"/>
      <c r="HT616" s="241"/>
      <c r="HU616" s="241"/>
      <c r="HV616" s="241"/>
      <c r="HW616" s="241"/>
      <c r="HX616" s="241"/>
      <c r="HY616" s="241"/>
      <c r="HZ616" s="241"/>
      <c r="IA616" s="241"/>
      <c r="IB616" s="241"/>
      <c r="IC616" s="241"/>
      <c r="ID616" s="241"/>
      <c r="IE616" s="241"/>
      <c r="IF616" s="241"/>
      <c r="IG616" s="241"/>
      <c r="IH616" s="241"/>
      <c r="II616" s="241"/>
      <c r="IJ616" s="241"/>
      <c r="IK616" s="241"/>
      <c r="IL616" s="241"/>
      <c r="IM616" s="241"/>
      <c r="IN616" s="241"/>
      <c r="IO616" s="241"/>
      <c r="IP616" s="241"/>
      <c r="IQ616" s="241"/>
      <c r="IR616" s="241"/>
      <c r="IS616" s="241"/>
      <c r="IT616" s="241"/>
      <c r="IU616" s="241"/>
      <c r="IV616" s="241"/>
    </row>
    <row r="617" spans="1:256"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744</v>
      </c>
      <c r="V617" s="241"/>
      <c r="W617" s="241"/>
      <c r="X617" s="241"/>
      <c r="Y617" s="241"/>
      <c r="Z617" s="241"/>
      <c r="AA617" s="241"/>
      <c r="AB617" s="241"/>
      <c r="AC617" s="241" t="s">
        <v>313</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c r="HP617" s="241"/>
      <c r="HQ617" s="241"/>
      <c r="HR617" s="241"/>
      <c r="HS617" s="241"/>
      <c r="HT617" s="241"/>
      <c r="HU617" s="241"/>
      <c r="HV617" s="241"/>
      <c r="HW617" s="241"/>
      <c r="HX617" s="241"/>
      <c r="HY617" s="241"/>
      <c r="HZ617" s="241"/>
      <c r="IA617" s="241"/>
      <c r="IB617" s="241"/>
      <c r="IC617" s="241"/>
      <c r="ID617" s="241"/>
      <c r="IE617" s="241"/>
      <c r="IF617" s="241"/>
      <c r="IG617" s="241"/>
      <c r="IH617" s="241"/>
      <c r="II617" s="241"/>
      <c r="IJ617" s="241"/>
      <c r="IK617" s="241"/>
      <c r="IL617" s="241"/>
      <c r="IM617" s="241"/>
      <c r="IN617" s="241"/>
      <c r="IO617" s="241"/>
      <c r="IP617" s="241"/>
      <c r="IQ617" s="241"/>
      <c r="IR617" s="241"/>
      <c r="IS617" s="241"/>
      <c r="IT617" s="241"/>
      <c r="IU617" s="241"/>
      <c r="IV617" s="241"/>
    </row>
    <row r="618" spans="1:256"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745</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c r="HP618" s="241"/>
      <c r="HQ618" s="241"/>
      <c r="HR618" s="241"/>
      <c r="HS618" s="241"/>
      <c r="HT618" s="241"/>
      <c r="HU618" s="241"/>
      <c r="HV618" s="241"/>
      <c r="HW618" s="241"/>
      <c r="HX618" s="241"/>
      <c r="HY618" s="241"/>
      <c r="HZ618" s="241"/>
      <c r="IA618" s="241"/>
      <c r="IB618" s="241"/>
      <c r="IC618" s="241"/>
      <c r="ID618" s="241"/>
      <c r="IE618" s="241"/>
      <c r="IF618" s="241"/>
      <c r="IG618" s="241"/>
      <c r="IH618" s="241"/>
      <c r="II618" s="241"/>
      <c r="IJ618" s="241"/>
      <c r="IK618" s="241"/>
      <c r="IL618" s="241"/>
      <c r="IM618" s="241"/>
      <c r="IN618" s="241"/>
      <c r="IO618" s="241"/>
      <c r="IP618" s="241"/>
      <c r="IQ618" s="241"/>
      <c r="IR618" s="241"/>
      <c r="IS618" s="241"/>
      <c r="IT618" s="241"/>
      <c r="IU618" s="241"/>
      <c r="IV618" s="241"/>
    </row>
    <row r="619" spans="1:256"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746</v>
      </c>
      <c r="V619" s="241"/>
      <c r="W619" s="241"/>
      <c r="X619" s="241"/>
      <c r="Y619" s="241"/>
      <c r="Z619" s="241"/>
      <c r="AA619" s="241"/>
      <c r="AB619" s="241"/>
      <c r="AC619" s="241" t="s">
        <v>313</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c r="HP619" s="241"/>
      <c r="HQ619" s="241"/>
      <c r="HR619" s="241"/>
      <c r="HS619" s="241"/>
      <c r="HT619" s="241"/>
      <c r="HU619" s="241"/>
      <c r="HV619" s="241"/>
      <c r="HW619" s="241"/>
      <c r="HX619" s="241"/>
      <c r="HY619" s="241"/>
      <c r="HZ619" s="241"/>
      <c r="IA619" s="241"/>
      <c r="IB619" s="241"/>
      <c r="IC619" s="241"/>
      <c r="ID619" s="241"/>
      <c r="IE619" s="241"/>
      <c r="IF619" s="241"/>
      <c r="IG619" s="241"/>
      <c r="IH619" s="241"/>
      <c r="II619" s="241"/>
      <c r="IJ619" s="241"/>
      <c r="IK619" s="241"/>
      <c r="IL619" s="241"/>
      <c r="IM619" s="241"/>
      <c r="IN619" s="241"/>
      <c r="IO619" s="241"/>
      <c r="IP619" s="241"/>
      <c r="IQ619" s="241"/>
      <c r="IR619" s="241"/>
      <c r="IS619" s="241"/>
      <c r="IT619" s="241"/>
      <c r="IU619" s="241"/>
      <c r="IV619" s="241"/>
    </row>
    <row r="620" spans="1:256"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747</v>
      </c>
      <c r="V620" s="241"/>
      <c r="W620" s="241"/>
      <c r="X620" s="241"/>
      <c r="Y620" s="241"/>
      <c r="Z620" s="241"/>
      <c r="AA620" s="241"/>
      <c r="AB620" s="241"/>
      <c r="AC620" s="241" t="s">
        <v>309</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c r="HP620" s="241"/>
      <c r="HQ620" s="241"/>
      <c r="HR620" s="241"/>
      <c r="HS620" s="241"/>
      <c r="HT620" s="241"/>
      <c r="HU620" s="241"/>
      <c r="HV620" s="241"/>
      <c r="HW620" s="241"/>
      <c r="HX620" s="241"/>
      <c r="HY620" s="241"/>
      <c r="HZ620" s="241"/>
      <c r="IA620" s="241"/>
      <c r="IB620" s="241"/>
      <c r="IC620" s="241"/>
      <c r="ID620" s="241"/>
      <c r="IE620" s="241"/>
      <c r="IF620" s="241"/>
      <c r="IG620" s="241"/>
      <c r="IH620" s="241"/>
      <c r="II620" s="241"/>
      <c r="IJ620" s="241"/>
      <c r="IK620" s="241"/>
      <c r="IL620" s="241"/>
      <c r="IM620" s="241"/>
      <c r="IN620" s="241"/>
      <c r="IO620" s="241"/>
      <c r="IP620" s="241"/>
      <c r="IQ620" s="241"/>
      <c r="IR620" s="241"/>
      <c r="IS620" s="241"/>
      <c r="IT620" s="241"/>
      <c r="IU620" s="241"/>
      <c r="IV620" s="241"/>
    </row>
    <row r="621" spans="1:256"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748</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c r="HP621" s="241"/>
      <c r="HQ621" s="241"/>
      <c r="HR621" s="241"/>
      <c r="HS621" s="241"/>
      <c r="HT621" s="241"/>
      <c r="HU621" s="241"/>
      <c r="HV621" s="241"/>
      <c r="HW621" s="241"/>
      <c r="HX621" s="241"/>
      <c r="HY621" s="241"/>
      <c r="HZ621" s="241"/>
      <c r="IA621" s="241"/>
      <c r="IB621" s="241"/>
      <c r="IC621" s="241"/>
      <c r="ID621" s="241"/>
      <c r="IE621" s="241"/>
      <c r="IF621" s="241"/>
      <c r="IG621" s="241"/>
      <c r="IH621" s="241"/>
      <c r="II621" s="241"/>
      <c r="IJ621" s="241"/>
      <c r="IK621" s="241"/>
      <c r="IL621" s="241"/>
      <c r="IM621" s="241"/>
      <c r="IN621" s="241"/>
      <c r="IO621" s="241"/>
      <c r="IP621" s="241"/>
      <c r="IQ621" s="241"/>
      <c r="IR621" s="241"/>
      <c r="IS621" s="241"/>
      <c r="IT621" s="241"/>
      <c r="IU621" s="241"/>
      <c r="IV621" s="241"/>
    </row>
    <row r="622" spans="1:256"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749</v>
      </c>
      <c r="V622" s="241"/>
      <c r="W622" s="241"/>
      <c r="X622" s="241"/>
      <c r="Y622" s="241"/>
      <c r="Z622" s="241"/>
      <c r="AA622" s="241"/>
      <c r="AB622" s="241"/>
      <c r="AC622" s="241" t="s">
        <v>313</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c r="HG622" s="241"/>
      <c r="HH622" s="241"/>
      <c r="HI622" s="241"/>
      <c r="HJ622" s="241"/>
      <c r="HK622" s="241"/>
      <c r="HL622" s="241"/>
      <c r="HM622" s="241"/>
      <c r="HN622" s="241"/>
      <c r="HO622" s="241"/>
      <c r="HP622" s="241"/>
      <c r="HQ622" s="241"/>
      <c r="HR622" s="241"/>
      <c r="HS622" s="241"/>
      <c r="HT622" s="241"/>
      <c r="HU622" s="241"/>
      <c r="HV622" s="241"/>
      <c r="HW622" s="241"/>
      <c r="HX622" s="241"/>
      <c r="HY622" s="241"/>
      <c r="HZ622" s="241"/>
      <c r="IA622" s="241"/>
      <c r="IB622" s="241"/>
      <c r="IC622" s="241"/>
      <c r="ID622" s="241"/>
      <c r="IE622" s="241"/>
      <c r="IF622" s="241"/>
      <c r="IG622" s="241"/>
      <c r="IH622" s="241"/>
      <c r="II622" s="241"/>
      <c r="IJ622" s="241"/>
      <c r="IK622" s="241"/>
      <c r="IL622" s="241"/>
      <c r="IM622" s="241"/>
      <c r="IN622" s="241"/>
      <c r="IO622" s="241"/>
      <c r="IP622" s="241"/>
      <c r="IQ622" s="241"/>
      <c r="IR622" s="241"/>
      <c r="IS622" s="241"/>
      <c r="IT622" s="241"/>
      <c r="IU622" s="241"/>
      <c r="IV622" s="241"/>
    </row>
    <row r="623" spans="1:256"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750</v>
      </c>
      <c r="V623" s="241"/>
      <c r="W623" s="241"/>
      <c r="X623" s="241"/>
      <c r="Y623" s="241"/>
      <c r="Z623" s="241"/>
      <c r="AA623" s="241"/>
      <c r="AB623" s="241"/>
      <c r="AC623" s="241" t="s">
        <v>386</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c r="HG623" s="241"/>
      <c r="HH623" s="241"/>
      <c r="HI623" s="241"/>
      <c r="HJ623" s="241"/>
      <c r="HK623" s="241"/>
      <c r="HL623" s="241"/>
      <c r="HM623" s="241"/>
      <c r="HN623" s="241"/>
      <c r="HO623" s="241"/>
      <c r="HP623" s="241"/>
      <c r="HQ623" s="241"/>
      <c r="HR623" s="241"/>
      <c r="HS623" s="241"/>
      <c r="HT623" s="241"/>
      <c r="HU623" s="241"/>
      <c r="HV623" s="241"/>
      <c r="HW623" s="241"/>
      <c r="HX623" s="241"/>
      <c r="HY623" s="241"/>
      <c r="HZ623" s="241"/>
      <c r="IA623" s="241"/>
      <c r="IB623" s="241"/>
      <c r="IC623" s="241"/>
      <c r="ID623" s="241"/>
      <c r="IE623" s="241"/>
      <c r="IF623" s="241"/>
      <c r="IG623" s="241"/>
      <c r="IH623" s="241"/>
      <c r="II623" s="241"/>
      <c r="IJ623" s="241"/>
      <c r="IK623" s="241"/>
      <c r="IL623" s="241"/>
      <c r="IM623" s="241"/>
      <c r="IN623" s="241"/>
      <c r="IO623" s="241"/>
      <c r="IP623" s="241"/>
      <c r="IQ623" s="241"/>
      <c r="IR623" s="241"/>
      <c r="IS623" s="241"/>
      <c r="IT623" s="241"/>
      <c r="IU623" s="241"/>
      <c r="IV623" s="241"/>
    </row>
    <row r="624" spans="1:256"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751</v>
      </c>
      <c r="V624" s="241"/>
      <c r="W624" s="241"/>
      <c r="X624" s="241"/>
      <c r="Y624" s="241"/>
      <c r="Z624" s="241"/>
      <c r="AA624" s="241"/>
      <c r="AB624" s="241"/>
      <c r="AC624" s="241" t="s">
        <v>325</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c r="HG624" s="241"/>
      <c r="HH624" s="241"/>
      <c r="HI624" s="241"/>
      <c r="HJ624" s="241"/>
      <c r="HK624" s="241"/>
      <c r="HL624" s="241"/>
      <c r="HM624" s="241"/>
      <c r="HN624" s="241"/>
      <c r="HO624" s="241"/>
      <c r="HP624" s="241"/>
      <c r="HQ624" s="241"/>
      <c r="HR624" s="241"/>
      <c r="HS624" s="241"/>
      <c r="HT624" s="241"/>
      <c r="HU624" s="241"/>
      <c r="HV624" s="241"/>
      <c r="HW624" s="241"/>
      <c r="HX624" s="241"/>
      <c r="HY624" s="241"/>
      <c r="HZ624" s="241"/>
      <c r="IA624" s="241"/>
      <c r="IB624" s="241"/>
      <c r="IC624" s="241"/>
      <c r="ID624" s="241"/>
      <c r="IE624" s="241"/>
      <c r="IF624" s="241"/>
      <c r="IG624" s="241"/>
      <c r="IH624" s="241"/>
      <c r="II624" s="241"/>
      <c r="IJ624" s="241"/>
      <c r="IK624" s="241"/>
      <c r="IL624" s="241"/>
      <c r="IM624" s="241"/>
      <c r="IN624" s="241"/>
      <c r="IO624" s="241"/>
      <c r="IP624" s="241"/>
      <c r="IQ624" s="241"/>
      <c r="IR624" s="241"/>
      <c r="IS624" s="241"/>
      <c r="IT624" s="241"/>
      <c r="IU624" s="241"/>
      <c r="IV624" s="241"/>
    </row>
    <row r="625" spans="1:256"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752</v>
      </c>
      <c r="V625" s="241"/>
      <c r="W625" s="241"/>
      <c r="X625" s="241"/>
      <c r="Y625" s="241"/>
      <c r="Z625" s="241"/>
      <c r="AA625" s="241"/>
      <c r="AB625" s="241"/>
      <c r="AC625" s="241" t="s">
        <v>311</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c r="HG625" s="241"/>
      <c r="HH625" s="241"/>
      <c r="HI625" s="241"/>
      <c r="HJ625" s="241"/>
      <c r="HK625" s="241"/>
      <c r="HL625" s="241"/>
      <c r="HM625" s="241"/>
      <c r="HN625" s="241"/>
      <c r="HO625" s="241"/>
      <c r="HP625" s="241"/>
      <c r="HQ625" s="241"/>
      <c r="HR625" s="241"/>
      <c r="HS625" s="241"/>
      <c r="HT625" s="241"/>
      <c r="HU625" s="241"/>
      <c r="HV625" s="241"/>
      <c r="HW625" s="241"/>
      <c r="HX625" s="241"/>
      <c r="HY625" s="241"/>
      <c r="HZ625" s="241"/>
      <c r="IA625" s="241"/>
      <c r="IB625" s="241"/>
      <c r="IC625" s="241"/>
      <c r="ID625" s="241"/>
      <c r="IE625" s="241"/>
      <c r="IF625" s="241"/>
      <c r="IG625" s="241"/>
      <c r="IH625" s="241"/>
      <c r="II625" s="241"/>
      <c r="IJ625" s="241"/>
      <c r="IK625" s="241"/>
      <c r="IL625" s="241"/>
      <c r="IM625" s="241"/>
      <c r="IN625" s="241"/>
      <c r="IO625" s="241"/>
      <c r="IP625" s="241"/>
      <c r="IQ625" s="241"/>
      <c r="IR625" s="241"/>
      <c r="IS625" s="241"/>
      <c r="IT625" s="241"/>
      <c r="IU625" s="241"/>
      <c r="IV625" s="241"/>
    </row>
    <row r="626" spans="1:256"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753</v>
      </c>
      <c r="V626" s="241"/>
      <c r="W626" s="241"/>
      <c r="X626" s="241"/>
      <c r="Y626" s="241"/>
      <c r="Z626" s="241"/>
      <c r="AA626" s="241"/>
      <c r="AB626" s="241"/>
      <c r="AC626" s="241" t="s">
        <v>316</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c r="HG626" s="241"/>
      <c r="HH626" s="241"/>
      <c r="HI626" s="241"/>
      <c r="HJ626" s="241"/>
      <c r="HK626" s="241"/>
      <c r="HL626" s="241"/>
      <c r="HM626" s="241"/>
      <c r="HN626" s="241"/>
      <c r="HO626" s="241"/>
      <c r="HP626" s="241"/>
      <c r="HQ626" s="241"/>
      <c r="HR626" s="241"/>
      <c r="HS626" s="241"/>
      <c r="HT626" s="241"/>
      <c r="HU626" s="241"/>
      <c r="HV626" s="241"/>
      <c r="HW626" s="241"/>
      <c r="HX626" s="241"/>
      <c r="HY626" s="241"/>
      <c r="HZ626" s="241"/>
      <c r="IA626" s="241"/>
      <c r="IB626" s="241"/>
      <c r="IC626" s="241"/>
      <c r="ID626" s="241"/>
      <c r="IE626" s="241"/>
      <c r="IF626" s="241"/>
      <c r="IG626" s="241"/>
      <c r="IH626" s="241"/>
      <c r="II626" s="241"/>
      <c r="IJ626" s="241"/>
      <c r="IK626" s="241"/>
      <c r="IL626" s="241"/>
      <c r="IM626" s="241"/>
      <c r="IN626" s="241"/>
      <c r="IO626" s="241"/>
      <c r="IP626" s="241"/>
      <c r="IQ626" s="241"/>
      <c r="IR626" s="241"/>
      <c r="IS626" s="241"/>
      <c r="IT626" s="241"/>
      <c r="IU626" s="241"/>
      <c r="IV626" s="241"/>
    </row>
    <row r="627" spans="1:256"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754</v>
      </c>
      <c r="V627" s="241"/>
      <c r="W627" s="241"/>
      <c r="X627" s="241"/>
      <c r="Y627" s="241"/>
      <c r="Z627" s="241"/>
      <c r="AA627" s="241"/>
      <c r="AB627" s="241"/>
      <c r="AC627" s="241" t="s">
        <v>325</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c r="HG627" s="241"/>
      <c r="HH627" s="241"/>
      <c r="HI627" s="241"/>
      <c r="HJ627" s="241"/>
      <c r="HK627" s="241"/>
      <c r="HL627" s="241"/>
      <c r="HM627" s="241"/>
      <c r="HN627" s="241"/>
      <c r="HO627" s="241"/>
      <c r="HP627" s="241"/>
      <c r="HQ627" s="241"/>
      <c r="HR627" s="241"/>
      <c r="HS627" s="241"/>
      <c r="HT627" s="241"/>
      <c r="HU627" s="241"/>
      <c r="HV627" s="241"/>
      <c r="HW627" s="241"/>
      <c r="HX627" s="241"/>
      <c r="HY627" s="241"/>
      <c r="HZ627" s="241"/>
      <c r="IA627" s="241"/>
      <c r="IB627" s="241"/>
      <c r="IC627" s="241"/>
      <c r="ID627" s="241"/>
      <c r="IE627" s="241"/>
      <c r="IF627" s="241"/>
      <c r="IG627" s="241"/>
      <c r="IH627" s="241"/>
      <c r="II627" s="241"/>
      <c r="IJ627" s="241"/>
      <c r="IK627" s="241"/>
      <c r="IL627" s="241"/>
      <c r="IM627" s="241"/>
      <c r="IN627" s="241"/>
      <c r="IO627" s="241"/>
      <c r="IP627" s="241"/>
      <c r="IQ627" s="241"/>
      <c r="IR627" s="241"/>
      <c r="IS627" s="241"/>
      <c r="IT627" s="241"/>
      <c r="IU627" s="241"/>
      <c r="IV627" s="241"/>
    </row>
    <row r="628" spans="1:256"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755</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c r="HG628" s="241"/>
      <c r="HH628" s="241"/>
      <c r="HI628" s="241"/>
      <c r="HJ628" s="241"/>
      <c r="HK628" s="241"/>
      <c r="HL628" s="241"/>
      <c r="HM628" s="241"/>
      <c r="HN628" s="241"/>
      <c r="HO628" s="241"/>
      <c r="HP628" s="241"/>
      <c r="HQ628" s="241"/>
      <c r="HR628" s="241"/>
      <c r="HS628" s="241"/>
      <c r="HT628" s="241"/>
      <c r="HU628" s="241"/>
      <c r="HV628" s="241"/>
      <c r="HW628" s="241"/>
      <c r="HX628" s="241"/>
      <c r="HY628" s="241"/>
      <c r="HZ628" s="241"/>
      <c r="IA628" s="241"/>
      <c r="IB628" s="241"/>
      <c r="IC628" s="241"/>
      <c r="ID628" s="241"/>
      <c r="IE628" s="241"/>
      <c r="IF628" s="241"/>
      <c r="IG628" s="241"/>
      <c r="IH628" s="241"/>
      <c r="II628" s="241"/>
      <c r="IJ628" s="241"/>
      <c r="IK628" s="241"/>
      <c r="IL628" s="241"/>
      <c r="IM628" s="241"/>
      <c r="IN628" s="241"/>
      <c r="IO628" s="241"/>
      <c r="IP628" s="241"/>
      <c r="IQ628" s="241"/>
      <c r="IR628" s="241"/>
      <c r="IS628" s="241"/>
      <c r="IT628" s="241"/>
      <c r="IU628" s="241"/>
      <c r="IV628" s="241"/>
    </row>
    <row r="629" spans="1:256"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756</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c r="HG629" s="241"/>
      <c r="HH629" s="241"/>
      <c r="HI629" s="241"/>
      <c r="HJ629" s="241"/>
      <c r="HK629" s="241"/>
      <c r="HL629" s="241"/>
      <c r="HM629" s="241"/>
      <c r="HN629" s="241"/>
      <c r="HO629" s="241"/>
      <c r="HP629" s="241"/>
      <c r="HQ629" s="241"/>
      <c r="HR629" s="241"/>
      <c r="HS629" s="241"/>
      <c r="HT629" s="241"/>
      <c r="HU629" s="241"/>
      <c r="HV629" s="241"/>
      <c r="HW629" s="241"/>
      <c r="HX629" s="241"/>
      <c r="HY629" s="241"/>
      <c r="HZ629" s="241"/>
      <c r="IA629" s="241"/>
      <c r="IB629" s="241"/>
      <c r="IC629" s="241"/>
      <c r="ID629" s="241"/>
      <c r="IE629" s="241"/>
      <c r="IF629" s="241"/>
      <c r="IG629" s="241"/>
      <c r="IH629" s="241"/>
      <c r="II629" s="241"/>
      <c r="IJ629" s="241"/>
      <c r="IK629" s="241"/>
      <c r="IL629" s="241"/>
      <c r="IM629" s="241"/>
      <c r="IN629" s="241"/>
      <c r="IO629" s="241"/>
      <c r="IP629" s="241"/>
      <c r="IQ629" s="241"/>
      <c r="IR629" s="241"/>
      <c r="IS629" s="241"/>
      <c r="IT629" s="241"/>
      <c r="IU629" s="241"/>
      <c r="IV629" s="241"/>
    </row>
    <row r="630" spans="1:256"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757</v>
      </c>
      <c r="V630" s="241"/>
      <c r="W630" s="241"/>
      <c r="X630" s="241"/>
      <c r="Y630" s="241"/>
      <c r="Z630" s="241"/>
      <c r="AA630" s="241"/>
      <c r="AB630" s="241"/>
      <c r="AC630" s="241" t="s">
        <v>386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c r="HG630" s="241"/>
      <c r="HH630" s="241"/>
      <c r="HI630" s="241"/>
      <c r="HJ630" s="241"/>
      <c r="HK630" s="241"/>
      <c r="HL630" s="241"/>
      <c r="HM630" s="241"/>
      <c r="HN630" s="241"/>
      <c r="HO630" s="241"/>
      <c r="HP630" s="241"/>
      <c r="HQ630" s="241"/>
      <c r="HR630" s="241"/>
      <c r="HS630" s="241"/>
      <c r="HT630" s="241"/>
      <c r="HU630" s="241"/>
      <c r="HV630" s="241"/>
      <c r="HW630" s="241"/>
      <c r="HX630" s="241"/>
      <c r="HY630" s="241"/>
      <c r="HZ630" s="241"/>
      <c r="IA630" s="241"/>
      <c r="IB630" s="241"/>
      <c r="IC630" s="241"/>
      <c r="ID630" s="241"/>
      <c r="IE630" s="241"/>
      <c r="IF630" s="241"/>
      <c r="IG630" s="241"/>
      <c r="IH630" s="241"/>
      <c r="II630" s="241"/>
      <c r="IJ630" s="241"/>
      <c r="IK630" s="241"/>
      <c r="IL630" s="241"/>
      <c r="IM630" s="241"/>
      <c r="IN630" s="241"/>
      <c r="IO630" s="241"/>
      <c r="IP630" s="241"/>
      <c r="IQ630" s="241"/>
      <c r="IR630" s="241"/>
      <c r="IS630" s="241"/>
      <c r="IT630" s="241"/>
      <c r="IU630" s="241"/>
      <c r="IV630" s="241"/>
    </row>
    <row r="631" spans="1:256"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758</v>
      </c>
      <c r="V631" s="241"/>
      <c r="W631" s="241"/>
      <c r="X631" s="241"/>
      <c r="Y631" s="241"/>
      <c r="Z631" s="241"/>
      <c r="AA631" s="241"/>
      <c r="AB631" s="241"/>
      <c r="AC631" s="241" t="s">
        <v>386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c r="HG631" s="241"/>
      <c r="HH631" s="241"/>
      <c r="HI631" s="241"/>
      <c r="HJ631" s="241"/>
      <c r="HK631" s="241"/>
      <c r="HL631" s="241"/>
      <c r="HM631" s="241"/>
      <c r="HN631" s="241"/>
      <c r="HO631" s="241"/>
      <c r="HP631" s="241"/>
      <c r="HQ631" s="241"/>
      <c r="HR631" s="241"/>
      <c r="HS631" s="241"/>
      <c r="HT631" s="241"/>
      <c r="HU631" s="241"/>
      <c r="HV631" s="241"/>
      <c r="HW631" s="241"/>
      <c r="HX631" s="241"/>
      <c r="HY631" s="241"/>
      <c r="HZ631" s="241"/>
      <c r="IA631" s="241"/>
      <c r="IB631" s="241"/>
      <c r="IC631" s="241"/>
      <c r="ID631" s="241"/>
      <c r="IE631" s="241"/>
      <c r="IF631" s="241"/>
      <c r="IG631" s="241"/>
      <c r="IH631" s="241"/>
      <c r="II631" s="241"/>
      <c r="IJ631" s="241"/>
      <c r="IK631" s="241"/>
      <c r="IL631" s="241"/>
      <c r="IM631" s="241"/>
      <c r="IN631" s="241"/>
      <c r="IO631" s="241"/>
      <c r="IP631" s="241"/>
      <c r="IQ631" s="241"/>
      <c r="IR631" s="241"/>
      <c r="IS631" s="241"/>
      <c r="IT631" s="241"/>
      <c r="IU631" s="241"/>
      <c r="IV631" s="241"/>
    </row>
    <row r="632" spans="1:256"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759</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c r="HG632" s="241"/>
      <c r="HH632" s="241"/>
      <c r="HI632" s="241"/>
      <c r="HJ632" s="241"/>
      <c r="HK632" s="241"/>
      <c r="HL632" s="241"/>
      <c r="HM632" s="241"/>
      <c r="HN632" s="241"/>
      <c r="HO632" s="241"/>
      <c r="HP632" s="241"/>
      <c r="HQ632" s="241"/>
      <c r="HR632" s="241"/>
      <c r="HS632" s="241"/>
      <c r="HT632" s="241"/>
      <c r="HU632" s="241"/>
      <c r="HV632" s="241"/>
      <c r="HW632" s="241"/>
      <c r="HX632" s="241"/>
      <c r="HY632" s="241"/>
      <c r="HZ632" s="241"/>
      <c r="IA632" s="241"/>
      <c r="IB632" s="241"/>
      <c r="IC632" s="241"/>
      <c r="ID632" s="241"/>
      <c r="IE632" s="241"/>
      <c r="IF632" s="241"/>
      <c r="IG632" s="241"/>
      <c r="IH632" s="241"/>
      <c r="II632" s="241"/>
      <c r="IJ632" s="241"/>
      <c r="IK632" s="241"/>
      <c r="IL632" s="241"/>
      <c r="IM632" s="241"/>
      <c r="IN632" s="241"/>
      <c r="IO632" s="241"/>
      <c r="IP632" s="241"/>
      <c r="IQ632" s="241"/>
      <c r="IR632" s="241"/>
      <c r="IS632" s="241"/>
      <c r="IT632" s="241"/>
      <c r="IU632" s="241"/>
      <c r="IV632" s="241"/>
    </row>
    <row r="633" spans="1:256"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760</v>
      </c>
      <c r="V633" s="241"/>
      <c r="W633" s="241"/>
      <c r="X633" s="241"/>
      <c r="Y633" s="241"/>
      <c r="Z633" s="241"/>
      <c r="AA633" s="241"/>
      <c r="AB633" s="241"/>
      <c r="AC633" s="241" t="s">
        <v>313</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c r="HG633" s="241"/>
      <c r="HH633" s="241"/>
      <c r="HI633" s="241"/>
      <c r="HJ633" s="241"/>
      <c r="HK633" s="241"/>
      <c r="HL633" s="241"/>
      <c r="HM633" s="241"/>
      <c r="HN633" s="241"/>
      <c r="HO633" s="241"/>
      <c r="HP633" s="241"/>
      <c r="HQ633" s="241"/>
      <c r="HR633" s="241"/>
      <c r="HS633" s="241"/>
      <c r="HT633" s="241"/>
      <c r="HU633" s="241"/>
      <c r="HV633" s="241"/>
      <c r="HW633" s="241"/>
      <c r="HX633" s="241"/>
      <c r="HY633" s="241"/>
      <c r="HZ633" s="241"/>
      <c r="IA633" s="241"/>
      <c r="IB633" s="241"/>
      <c r="IC633" s="241"/>
      <c r="ID633" s="241"/>
      <c r="IE633" s="241"/>
      <c r="IF633" s="241"/>
      <c r="IG633" s="241"/>
      <c r="IH633" s="241"/>
      <c r="II633" s="241"/>
      <c r="IJ633" s="241"/>
      <c r="IK633" s="241"/>
      <c r="IL633" s="241"/>
      <c r="IM633" s="241"/>
      <c r="IN633" s="241"/>
      <c r="IO633" s="241"/>
      <c r="IP633" s="241"/>
      <c r="IQ633" s="241"/>
      <c r="IR633" s="241"/>
      <c r="IS633" s="241"/>
      <c r="IT633" s="241"/>
      <c r="IU633" s="241"/>
      <c r="IV633" s="241"/>
    </row>
    <row r="634" spans="1:256"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761</v>
      </c>
      <c r="V634" s="241"/>
      <c r="W634" s="241"/>
      <c r="X634" s="241"/>
      <c r="Y634" s="241"/>
      <c r="Z634" s="241"/>
      <c r="AA634" s="241"/>
      <c r="AB634" s="241"/>
      <c r="AC634" s="241" t="s">
        <v>316</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c r="HG634" s="241"/>
      <c r="HH634" s="241"/>
      <c r="HI634" s="241"/>
      <c r="HJ634" s="241"/>
      <c r="HK634" s="241"/>
      <c r="HL634" s="241"/>
      <c r="HM634" s="241"/>
      <c r="HN634" s="241"/>
      <c r="HO634" s="241"/>
      <c r="HP634" s="241"/>
      <c r="HQ634" s="241"/>
      <c r="HR634" s="241"/>
      <c r="HS634" s="241"/>
      <c r="HT634" s="241"/>
      <c r="HU634" s="241"/>
      <c r="HV634" s="241"/>
      <c r="HW634" s="241"/>
      <c r="HX634" s="241"/>
      <c r="HY634" s="241"/>
      <c r="HZ634" s="241"/>
      <c r="IA634" s="241"/>
      <c r="IB634" s="241"/>
      <c r="IC634" s="241"/>
      <c r="ID634" s="241"/>
      <c r="IE634" s="241"/>
      <c r="IF634" s="241"/>
      <c r="IG634" s="241"/>
      <c r="IH634" s="241"/>
      <c r="II634" s="241"/>
      <c r="IJ634" s="241"/>
      <c r="IK634" s="241"/>
      <c r="IL634" s="241"/>
      <c r="IM634" s="241"/>
      <c r="IN634" s="241"/>
      <c r="IO634" s="241"/>
      <c r="IP634" s="241"/>
      <c r="IQ634" s="241"/>
      <c r="IR634" s="241"/>
      <c r="IS634" s="241"/>
      <c r="IT634" s="241"/>
      <c r="IU634" s="241"/>
      <c r="IV634" s="241"/>
    </row>
    <row r="635" spans="1:256"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762</v>
      </c>
      <c r="V635" s="241"/>
      <c r="W635" s="241"/>
      <c r="X635" s="241"/>
      <c r="Y635" s="241"/>
      <c r="Z635" s="241"/>
      <c r="AA635" s="241"/>
      <c r="AB635" s="241"/>
      <c r="AC635" s="241" t="s">
        <v>313</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c r="HG635" s="241"/>
      <c r="HH635" s="241"/>
      <c r="HI635" s="241"/>
      <c r="HJ635" s="241"/>
      <c r="HK635" s="241"/>
      <c r="HL635" s="241"/>
      <c r="HM635" s="241"/>
      <c r="HN635" s="241"/>
      <c r="HO635" s="241"/>
      <c r="HP635" s="241"/>
      <c r="HQ635" s="241"/>
      <c r="HR635" s="241"/>
      <c r="HS635" s="241"/>
      <c r="HT635" s="241"/>
      <c r="HU635" s="241"/>
      <c r="HV635" s="241"/>
      <c r="HW635" s="241"/>
      <c r="HX635" s="241"/>
      <c r="HY635" s="241"/>
      <c r="HZ635" s="241"/>
      <c r="IA635" s="241"/>
      <c r="IB635" s="241"/>
      <c r="IC635" s="241"/>
      <c r="ID635" s="241"/>
      <c r="IE635" s="241"/>
      <c r="IF635" s="241"/>
      <c r="IG635" s="241"/>
      <c r="IH635" s="241"/>
      <c r="II635" s="241"/>
      <c r="IJ635" s="241"/>
      <c r="IK635" s="241"/>
      <c r="IL635" s="241"/>
      <c r="IM635" s="241"/>
      <c r="IN635" s="241"/>
      <c r="IO635" s="241"/>
      <c r="IP635" s="241"/>
      <c r="IQ635" s="241"/>
      <c r="IR635" s="241"/>
      <c r="IS635" s="241"/>
      <c r="IT635" s="241"/>
      <c r="IU635" s="241"/>
      <c r="IV635" s="241"/>
    </row>
    <row r="636" spans="1:256"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763</v>
      </c>
      <c r="V636" s="241"/>
      <c r="W636" s="241"/>
      <c r="X636" s="241"/>
      <c r="Y636" s="241"/>
      <c r="Z636" s="241"/>
      <c r="AA636" s="241"/>
      <c r="AB636" s="241"/>
      <c r="AC636" s="241" t="s">
        <v>311</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c r="HG636" s="241"/>
      <c r="HH636" s="241"/>
      <c r="HI636" s="241"/>
      <c r="HJ636" s="241"/>
      <c r="HK636" s="241"/>
      <c r="HL636" s="241"/>
      <c r="HM636" s="241"/>
      <c r="HN636" s="241"/>
      <c r="HO636" s="241"/>
      <c r="HP636" s="241"/>
      <c r="HQ636" s="241"/>
      <c r="HR636" s="241"/>
      <c r="HS636" s="241"/>
      <c r="HT636" s="241"/>
      <c r="HU636" s="241"/>
      <c r="HV636" s="241"/>
      <c r="HW636" s="241"/>
      <c r="HX636" s="241"/>
      <c r="HY636" s="241"/>
      <c r="HZ636" s="241"/>
      <c r="IA636" s="241"/>
      <c r="IB636" s="241"/>
      <c r="IC636" s="241"/>
      <c r="ID636" s="241"/>
      <c r="IE636" s="241"/>
      <c r="IF636" s="241"/>
      <c r="IG636" s="241"/>
      <c r="IH636" s="241"/>
      <c r="II636" s="241"/>
      <c r="IJ636" s="241"/>
      <c r="IK636" s="241"/>
      <c r="IL636" s="241"/>
      <c r="IM636" s="241"/>
      <c r="IN636" s="241"/>
      <c r="IO636" s="241"/>
      <c r="IP636" s="241"/>
      <c r="IQ636" s="241"/>
      <c r="IR636" s="241"/>
      <c r="IS636" s="241"/>
      <c r="IT636" s="241"/>
      <c r="IU636" s="241"/>
      <c r="IV636" s="241"/>
    </row>
    <row r="637" spans="1:256"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764</v>
      </c>
      <c r="V637" s="241"/>
      <c r="W637" s="241"/>
      <c r="X637" s="241"/>
      <c r="Y637" s="241"/>
      <c r="Z637" s="241"/>
      <c r="AA637" s="241"/>
      <c r="AB637" s="241"/>
      <c r="AC637" s="241" t="s">
        <v>325</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c r="HG637" s="241"/>
      <c r="HH637" s="241"/>
      <c r="HI637" s="241"/>
      <c r="HJ637" s="241"/>
      <c r="HK637" s="241"/>
      <c r="HL637" s="241"/>
      <c r="HM637" s="241"/>
      <c r="HN637" s="241"/>
      <c r="HO637" s="241"/>
      <c r="HP637" s="241"/>
      <c r="HQ637" s="241"/>
      <c r="HR637" s="241"/>
      <c r="HS637" s="241"/>
      <c r="HT637" s="241"/>
      <c r="HU637" s="241"/>
      <c r="HV637" s="241"/>
      <c r="HW637" s="241"/>
      <c r="HX637" s="241"/>
      <c r="HY637" s="241"/>
      <c r="HZ637" s="241"/>
      <c r="IA637" s="241"/>
      <c r="IB637" s="241"/>
      <c r="IC637" s="241"/>
      <c r="ID637" s="241"/>
      <c r="IE637" s="241"/>
      <c r="IF637" s="241"/>
      <c r="IG637" s="241"/>
      <c r="IH637" s="241"/>
      <c r="II637" s="241"/>
      <c r="IJ637" s="241"/>
      <c r="IK637" s="241"/>
      <c r="IL637" s="241"/>
      <c r="IM637" s="241"/>
      <c r="IN637" s="241"/>
      <c r="IO637" s="241"/>
      <c r="IP637" s="241"/>
      <c r="IQ637" s="241"/>
      <c r="IR637" s="241"/>
      <c r="IS637" s="241"/>
      <c r="IT637" s="241"/>
      <c r="IU637" s="241"/>
      <c r="IV637" s="241"/>
    </row>
    <row r="638" spans="1:256"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765</v>
      </c>
      <c r="V638" s="241"/>
      <c r="W638" s="241"/>
      <c r="X638" s="241"/>
      <c r="Y638" s="241"/>
      <c r="Z638" s="241"/>
      <c r="AA638" s="241"/>
      <c r="AB638" s="241"/>
      <c r="AC638" s="241" t="s">
        <v>350</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c r="HG638" s="241"/>
      <c r="HH638" s="241"/>
      <c r="HI638" s="241"/>
      <c r="HJ638" s="241"/>
      <c r="HK638" s="241"/>
      <c r="HL638" s="241"/>
      <c r="HM638" s="241"/>
      <c r="HN638" s="241"/>
      <c r="HO638" s="241"/>
      <c r="HP638" s="241"/>
      <c r="HQ638" s="241"/>
      <c r="HR638" s="241"/>
      <c r="HS638" s="241"/>
      <c r="HT638" s="241"/>
      <c r="HU638" s="241"/>
      <c r="HV638" s="241"/>
      <c r="HW638" s="241"/>
      <c r="HX638" s="241"/>
      <c r="HY638" s="241"/>
      <c r="HZ638" s="241"/>
      <c r="IA638" s="241"/>
      <c r="IB638" s="241"/>
      <c r="IC638" s="241"/>
      <c r="ID638" s="241"/>
      <c r="IE638" s="241"/>
      <c r="IF638" s="241"/>
      <c r="IG638" s="241"/>
      <c r="IH638" s="241"/>
      <c r="II638" s="241"/>
      <c r="IJ638" s="241"/>
      <c r="IK638" s="241"/>
      <c r="IL638" s="241"/>
      <c r="IM638" s="241"/>
      <c r="IN638" s="241"/>
      <c r="IO638" s="241"/>
      <c r="IP638" s="241"/>
      <c r="IQ638" s="241"/>
      <c r="IR638" s="241"/>
      <c r="IS638" s="241"/>
      <c r="IT638" s="241"/>
      <c r="IU638" s="241"/>
      <c r="IV638" s="241"/>
    </row>
    <row r="639" spans="1:256"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766</v>
      </c>
      <c r="V639" s="241"/>
      <c r="W639" s="241"/>
      <c r="X639" s="241"/>
      <c r="Y639" s="241"/>
      <c r="Z639" s="241"/>
      <c r="AA639" s="241"/>
      <c r="AB639" s="241"/>
      <c r="AC639" s="241" t="s">
        <v>316</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c r="HG639" s="241"/>
      <c r="HH639" s="241"/>
      <c r="HI639" s="241"/>
      <c r="HJ639" s="241"/>
      <c r="HK639" s="241"/>
      <c r="HL639" s="241"/>
      <c r="HM639" s="241"/>
      <c r="HN639" s="241"/>
      <c r="HO639" s="241"/>
      <c r="HP639" s="241"/>
      <c r="HQ639" s="241"/>
      <c r="HR639" s="241"/>
      <c r="HS639" s="241"/>
      <c r="HT639" s="241"/>
      <c r="HU639" s="241"/>
      <c r="HV639" s="241"/>
      <c r="HW639" s="241"/>
      <c r="HX639" s="241"/>
      <c r="HY639" s="241"/>
      <c r="HZ639" s="241"/>
      <c r="IA639" s="241"/>
      <c r="IB639" s="241"/>
      <c r="IC639" s="241"/>
      <c r="ID639" s="241"/>
      <c r="IE639" s="241"/>
      <c r="IF639" s="241"/>
      <c r="IG639" s="241"/>
      <c r="IH639" s="241"/>
      <c r="II639" s="241"/>
      <c r="IJ639" s="241"/>
      <c r="IK639" s="241"/>
      <c r="IL639" s="241"/>
      <c r="IM639" s="241"/>
      <c r="IN639" s="241"/>
      <c r="IO639" s="241"/>
      <c r="IP639" s="241"/>
      <c r="IQ639" s="241"/>
      <c r="IR639" s="241"/>
      <c r="IS639" s="241"/>
      <c r="IT639" s="241"/>
      <c r="IU639" s="241"/>
      <c r="IV639" s="241"/>
    </row>
    <row r="640" spans="1:256"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767</v>
      </c>
      <c r="V640" s="241"/>
      <c r="W640" s="241"/>
      <c r="X640" s="241"/>
      <c r="Y640" s="241"/>
      <c r="Z640" s="241"/>
      <c r="AA640" s="241"/>
      <c r="AB640" s="241"/>
      <c r="AC640" s="241" t="s">
        <v>350</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c r="HG640" s="241"/>
      <c r="HH640" s="241"/>
      <c r="HI640" s="241"/>
      <c r="HJ640" s="241"/>
      <c r="HK640" s="241"/>
      <c r="HL640" s="241"/>
      <c r="HM640" s="241"/>
      <c r="HN640" s="241"/>
      <c r="HO640" s="241"/>
      <c r="HP640" s="241"/>
      <c r="HQ640" s="241"/>
      <c r="HR640" s="241"/>
      <c r="HS640" s="241"/>
      <c r="HT640" s="241"/>
      <c r="HU640" s="241"/>
      <c r="HV640" s="241"/>
      <c r="HW640" s="241"/>
      <c r="HX640" s="241"/>
      <c r="HY640" s="241"/>
      <c r="HZ640" s="241"/>
      <c r="IA640" s="241"/>
      <c r="IB640" s="241"/>
      <c r="IC640" s="241"/>
      <c r="ID640" s="241"/>
      <c r="IE640" s="241"/>
      <c r="IF640" s="241"/>
      <c r="IG640" s="241"/>
      <c r="IH640" s="241"/>
      <c r="II640" s="241"/>
      <c r="IJ640" s="241"/>
      <c r="IK640" s="241"/>
      <c r="IL640" s="241"/>
      <c r="IM640" s="241"/>
      <c r="IN640" s="241"/>
      <c r="IO640" s="241"/>
      <c r="IP640" s="241"/>
      <c r="IQ640" s="241"/>
      <c r="IR640" s="241"/>
      <c r="IS640" s="241"/>
      <c r="IT640" s="241"/>
      <c r="IU640" s="241"/>
      <c r="IV640" s="241"/>
    </row>
    <row r="641" spans="1:256"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768</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c r="HG641" s="241"/>
      <c r="HH641" s="241"/>
      <c r="HI641" s="241"/>
      <c r="HJ641" s="241"/>
      <c r="HK641" s="241"/>
      <c r="HL641" s="241"/>
      <c r="HM641" s="241"/>
      <c r="HN641" s="241"/>
      <c r="HO641" s="241"/>
      <c r="HP641" s="241"/>
      <c r="HQ641" s="241"/>
      <c r="HR641" s="241"/>
      <c r="HS641" s="241"/>
      <c r="HT641" s="241"/>
      <c r="HU641" s="241"/>
      <c r="HV641" s="241"/>
      <c r="HW641" s="241"/>
      <c r="HX641" s="241"/>
      <c r="HY641" s="241"/>
      <c r="HZ641" s="241"/>
      <c r="IA641" s="241"/>
      <c r="IB641" s="241"/>
      <c r="IC641" s="241"/>
      <c r="ID641" s="241"/>
      <c r="IE641" s="241"/>
      <c r="IF641" s="241"/>
      <c r="IG641" s="241"/>
      <c r="IH641" s="241"/>
      <c r="II641" s="241"/>
      <c r="IJ641" s="241"/>
      <c r="IK641" s="241"/>
      <c r="IL641" s="241"/>
      <c r="IM641" s="241"/>
      <c r="IN641" s="241"/>
      <c r="IO641" s="241"/>
      <c r="IP641" s="241"/>
      <c r="IQ641" s="241"/>
      <c r="IR641" s="241"/>
      <c r="IS641" s="241"/>
      <c r="IT641" s="241"/>
      <c r="IU641" s="241"/>
      <c r="IV641" s="241"/>
    </row>
    <row r="642" spans="1:256"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769</v>
      </c>
      <c r="V642" s="241"/>
      <c r="W642" s="241"/>
      <c r="X642" s="241"/>
      <c r="Y642" s="241"/>
      <c r="Z642" s="241"/>
      <c r="AA642" s="241"/>
      <c r="AB642" s="241"/>
      <c r="AC642" s="241" t="s">
        <v>316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c r="HG642" s="241"/>
      <c r="HH642" s="241"/>
      <c r="HI642" s="241"/>
      <c r="HJ642" s="241"/>
      <c r="HK642" s="241"/>
      <c r="HL642" s="241"/>
      <c r="HM642" s="241"/>
      <c r="HN642" s="241"/>
      <c r="HO642" s="241"/>
      <c r="HP642" s="241"/>
      <c r="HQ642" s="241"/>
      <c r="HR642" s="241"/>
      <c r="HS642" s="241"/>
      <c r="HT642" s="241"/>
      <c r="HU642" s="241"/>
      <c r="HV642" s="241"/>
      <c r="HW642" s="241"/>
      <c r="HX642" s="241"/>
      <c r="HY642" s="241"/>
      <c r="HZ642" s="241"/>
      <c r="IA642" s="241"/>
      <c r="IB642" s="241"/>
      <c r="IC642" s="241"/>
      <c r="ID642" s="241"/>
      <c r="IE642" s="241"/>
      <c r="IF642" s="241"/>
      <c r="IG642" s="241"/>
      <c r="IH642" s="241"/>
      <c r="II642" s="241"/>
      <c r="IJ642" s="241"/>
      <c r="IK642" s="241"/>
      <c r="IL642" s="241"/>
      <c r="IM642" s="241"/>
      <c r="IN642" s="241"/>
      <c r="IO642" s="241"/>
      <c r="IP642" s="241"/>
      <c r="IQ642" s="241"/>
      <c r="IR642" s="241"/>
      <c r="IS642" s="241"/>
      <c r="IT642" s="241"/>
      <c r="IU642" s="241"/>
      <c r="IV642" s="241"/>
    </row>
    <row r="643" spans="1:256"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770</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c r="HG643" s="241"/>
      <c r="HH643" s="241"/>
      <c r="HI643" s="241"/>
      <c r="HJ643" s="241"/>
      <c r="HK643" s="241"/>
      <c r="HL643" s="241"/>
      <c r="HM643" s="241"/>
      <c r="HN643" s="241"/>
      <c r="HO643" s="241"/>
      <c r="HP643" s="241"/>
      <c r="HQ643" s="241"/>
      <c r="HR643" s="241"/>
      <c r="HS643" s="241"/>
      <c r="HT643" s="241"/>
      <c r="HU643" s="241"/>
      <c r="HV643" s="241"/>
      <c r="HW643" s="241"/>
      <c r="HX643" s="241"/>
      <c r="HY643" s="241"/>
      <c r="HZ643" s="241"/>
      <c r="IA643" s="241"/>
      <c r="IB643" s="241"/>
      <c r="IC643" s="241"/>
      <c r="ID643" s="241"/>
      <c r="IE643" s="241"/>
      <c r="IF643" s="241"/>
      <c r="IG643" s="241"/>
      <c r="IH643" s="241"/>
      <c r="II643" s="241"/>
      <c r="IJ643" s="241"/>
      <c r="IK643" s="241"/>
      <c r="IL643" s="241"/>
      <c r="IM643" s="241"/>
      <c r="IN643" s="241"/>
      <c r="IO643" s="241"/>
      <c r="IP643" s="241"/>
      <c r="IQ643" s="241"/>
      <c r="IR643" s="241"/>
      <c r="IS643" s="241"/>
      <c r="IT643" s="241"/>
      <c r="IU643" s="241"/>
      <c r="IV643" s="241"/>
    </row>
    <row r="644" spans="1:256"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771</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c r="HG644" s="241"/>
      <c r="HH644" s="241"/>
      <c r="HI644" s="241"/>
      <c r="HJ644" s="241"/>
      <c r="HK644" s="241"/>
      <c r="HL644" s="241"/>
      <c r="HM644" s="241"/>
      <c r="HN644" s="241"/>
      <c r="HO644" s="241"/>
      <c r="HP644" s="241"/>
      <c r="HQ644" s="241"/>
      <c r="HR644" s="241"/>
      <c r="HS644" s="241"/>
      <c r="HT644" s="241"/>
      <c r="HU644" s="241"/>
      <c r="HV644" s="241"/>
      <c r="HW644" s="241"/>
      <c r="HX644" s="241"/>
      <c r="HY644" s="241"/>
      <c r="HZ644" s="241"/>
      <c r="IA644" s="241"/>
      <c r="IB644" s="241"/>
      <c r="IC644" s="241"/>
      <c r="ID644" s="241"/>
      <c r="IE644" s="241"/>
      <c r="IF644" s="241"/>
      <c r="IG644" s="241"/>
      <c r="IH644" s="241"/>
      <c r="II644" s="241"/>
      <c r="IJ644" s="241"/>
      <c r="IK644" s="241"/>
      <c r="IL644" s="241"/>
      <c r="IM644" s="241"/>
      <c r="IN644" s="241"/>
      <c r="IO644" s="241"/>
      <c r="IP644" s="241"/>
      <c r="IQ644" s="241"/>
      <c r="IR644" s="241"/>
      <c r="IS644" s="241"/>
      <c r="IT644" s="241"/>
      <c r="IU644" s="241"/>
      <c r="IV644" s="241"/>
    </row>
    <row r="645" spans="1:256"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772</v>
      </c>
      <c r="V645" s="241"/>
      <c r="W645" s="241"/>
      <c r="X645" s="241"/>
      <c r="Y645" s="241"/>
      <c r="Z645" s="241"/>
      <c r="AA645" s="241"/>
      <c r="AB645" s="241"/>
      <c r="AC645" s="241" t="s">
        <v>313</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c r="HG645" s="241"/>
      <c r="HH645" s="241"/>
      <c r="HI645" s="241"/>
      <c r="HJ645" s="241"/>
      <c r="HK645" s="241"/>
      <c r="HL645" s="241"/>
      <c r="HM645" s="241"/>
      <c r="HN645" s="241"/>
      <c r="HO645" s="241"/>
      <c r="HP645" s="241"/>
      <c r="HQ645" s="241"/>
      <c r="HR645" s="241"/>
      <c r="HS645" s="241"/>
      <c r="HT645" s="241"/>
      <c r="HU645" s="241"/>
      <c r="HV645" s="241"/>
      <c r="HW645" s="241"/>
      <c r="HX645" s="241"/>
      <c r="HY645" s="241"/>
      <c r="HZ645" s="241"/>
      <c r="IA645" s="241"/>
      <c r="IB645" s="241"/>
      <c r="IC645" s="241"/>
      <c r="ID645" s="241"/>
      <c r="IE645" s="241"/>
      <c r="IF645" s="241"/>
      <c r="IG645" s="241"/>
      <c r="IH645" s="241"/>
      <c r="II645" s="241"/>
      <c r="IJ645" s="241"/>
      <c r="IK645" s="241"/>
      <c r="IL645" s="241"/>
      <c r="IM645" s="241"/>
      <c r="IN645" s="241"/>
      <c r="IO645" s="241"/>
      <c r="IP645" s="241"/>
      <c r="IQ645" s="241"/>
      <c r="IR645" s="241"/>
      <c r="IS645" s="241"/>
      <c r="IT645" s="241"/>
      <c r="IU645" s="241"/>
      <c r="IV645" s="241"/>
    </row>
    <row r="646" spans="1:256"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773</v>
      </c>
      <c r="V646" s="241"/>
      <c r="W646" s="241"/>
      <c r="X646" s="241"/>
      <c r="Y646" s="241"/>
      <c r="Z646" s="241"/>
      <c r="AA646" s="241"/>
      <c r="AB646" s="241"/>
      <c r="AC646" s="241" t="s">
        <v>322</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c r="HG646" s="241"/>
      <c r="HH646" s="241"/>
      <c r="HI646" s="241"/>
      <c r="HJ646" s="241"/>
      <c r="HK646" s="241"/>
      <c r="HL646" s="241"/>
      <c r="HM646" s="241"/>
      <c r="HN646" s="241"/>
      <c r="HO646" s="241"/>
      <c r="HP646" s="241"/>
      <c r="HQ646" s="241"/>
      <c r="HR646" s="241"/>
      <c r="HS646" s="241"/>
      <c r="HT646" s="241"/>
      <c r="HU646" s="241"/>
      <c r="HV646" s="241"/>
      <c r="HW646" s="241"/>
      <c r="HX646" s="241"/>
      <c r="HY646" s="241"/>
      <c r="HZ646" s="241"/>
      <c r="IA646" s="241"/>
      <c r="IB646" s="241"/>
      <c r="IC646" s="241"/>
      <c r="ID646" s="241"/>
      <c r="IE646" s="241"/>
      <c r="IF646" s="241"/>
      <c r="IG646" s="241"/>
      <c r="IH646" s="241"/>
      <c r="II646" s="241"/>
      <c r="IJ646" s="241"/>
      <c r="IK646" s="241"/>
      <c r="IL646" s="241"/>
      <c r="IM646" s="241"/>
      <c r="IN646" s="241"/>
      <c r="IO646" s="241"/>
      <c r="IP646" s="241"/>
      <c r="IQ646" s="241"/>
      <c r="IR646" s="241"/>
      <c r="IS646" s="241"/>
      <c r="IT646" s="241"/>
      <c r="IU646" s="241"/>
      <c r="IV646" s="241"/>
    </row>
    <row r="647" spans="1:256"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774</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c r="HG647" s="241"/>
      <c r="HH647" s="241"/>
      <c r="HI647" s="241"/>
      <c r="HJ647" s="241"/>
      <c r="HK647" s="241"/>
      <c r="HL647" s="241"/>
      <c r="HM647" s="241"/>
      <c r="HN647" s="241"/>
      <c r="HO647" s="241"/>
      <c r="HP647" s="241"/>
      <c r="HQ647" s="241"/>
      <c r="HR647" s="241"/>
      <c r="HS647" s="241"/>
      <c r="HT647" s="241"/>
      <c r="HU647" s="241"/>
      <c r="HV647" s="241"/>
      <c r="HW647" s="241"/>
      <c r="HX647" s="241"/>
      <c r="HY647" s="241"/>
      <c r="HZ647" s="241"/>
      <c r="IA647" s="241"/>
      <c r="IB647" s="241"/>
      <c r="IC647" s="241"/>
      <c r="ID647" s="241"/>
      <c r="IE647" s="241"/>
      <c r="IF647" s="241"/>
      <c r="IG647" s="241"/>
      <c r="IH647" s="241"/>
      <c r="II647" s="241"/>
      <c r="IJ647" s="241"/>
      <c r="IK647" s="241"/>
      <c r="IL647" s="241"/>
      <c r="IM647" s="241"/>
      <c r="IN647" s="241"/>
      <c r="IO647" s="241"/>
      <c r="IP647" s="241"/>
      <c r="IQ647" s="241"/>
      <c r="IR647" s="241"/>
      <c r="IS647" s="241"/>
      <c r="IT647" s="241"/>
      <c r="IU647" s="241"/>
      <c r="IV647" s="241"/>
    </row>
    <row r="648" spans="1:256"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775</v>
      </c>
      <c r="V648" s="241"/>
      <c r="W648" s="241"/>
      <c r="X648" s="241"/>
      <c r="Y648" s="241"/>
      <c r="Z648" s="241"/>
      <c r="AA648" s="241"/>
      <c r="AB648" s="241"/>
      <c r="AC648" s="241" t="s">
        <v>350</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c r="HG648" s="241"/>
      <c r="HH648" s="241"/>
      <c r="HI648" s="241"/>
      <c r="HJ648" s="241"/>
      <c r="HK648" s="241"/>
      <c r="HL648" s="241"/>
      <c r="HM648" s="241"/>
      <c r="HN648" s="241"/>
      <c r="HO648" s="241"/>
      <c r="HP648" s="241"/>
      <c r="HQ648" s="241"/>
      <c r="HR648" s="241"/>
      <c r="HS648" s="241"/>
      <c r="HT648" s="241"/>
      <c r="HU648" s="241"/>
      <c r="HV648" s="241"/>
      <c r="HW648" s="241"/>
      <c r="HX648" s="241"/>
      <c r="HY648" s="241"/>
      <c r="HZ648" s="241"/>
      <c r="IA648" s="241"/>
      <c r="IB648" s="241"/>
      <c r="IC648" s="241"/>
      <c r="ID648" s="241"/>
      <c r="IE648" s="241"/>
      <c r="IF648" s="241"/>
      <c r="IG648" s="241"/>
      <c r="IH648" s="241"/>
      <c r="II648" s="241"/>
      <c r="IJ648" s="241"/>
      <c r="IK648" s="241"/>
      <c r="IL648" s="241"/>
      <c r="IM648" s="241"/>
      <c r="IN648" s="241"/>
      <c r="IO648" s="241"/>
      <c r="IP648" s="241"/>
      <c r="IQ648" s="241"/>
      <c r="IR648" s="241"/>
      <c r="IS648" s="241"/>
      <c r="IT648" s="241"/>
      <c r="IU648" s="241"/>
      <c r="IV648" s="241"/>
    </row>
    <row r="649" spans="1:256"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776</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c r="HG649" s="241"/>
      <c r="HH649" s="241"/>
      <c r="HI649" s="241"/>
      <c r="HJ649" s="241"/>
      <c r="HK649" s="241"/>
      <c r="HL649" s="241"/>
      <c r="HM649" s="241"/>
      <c r="HN649" s="241"/>
      <c r="HO649" s="241"/>
      <c r="HP649" s="241"/>
      <c r="HQ649" s="241"/>
      <c r="HR649" s="241"/>
      <c r="HS649" s="241"/>
      <c r="HT649" s="241"/>
      <c r="HU649" s="241"/>
      <c r="HV649" s="241"/>
      <c r="HW649" s="241"/>
      <c r="HX649" s="241"/>
      <c r="HY649" s="241"/>
      <c r="HZ649" s="241"/>
      <c r="IA649" s="241"/>
      <c r="IB649" s="241"/>
      <c r="IC649" s="241"/>
      <c r="ID649" s="241"/>
      <c r="IE649" s="241"/>
      <c r="IF649" s="241"/>
      <c r="IG649" s="241"/>
      <c r="IH649" s="241"/>
      <c r="II649" s="241"/>
      <c r="IJ649" s="241"/>
      <c r="IK649" s="241"/>
      <c r="IL649" s="241"/>
      <c r="IM649" s="241"/>
      <c r="IN649" s="241"/>
      <c r="IO649" s="241"/>
      <c r="IP649" s="241"/>
      <c r="IQ649" s="241"/>
      <c r="IR649" s="241"/>
      <c r="IS649" s="241"/>
      <c r="IT649" s="241"/>
      <c r="IU649" s="241"/>
      <c r="IV649" s="241"/>
    </row>
    <row r="650" spans="1:256"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777</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c r="HG650" s="241"/>
      <c r="HH650" s="241"/>
      <c r="HI650" s="241"/>
      <c r="HJ650" s="241"/>
      <c r="HK650" s="241"/>
      <c r="HL650" s="241"/>
      <c r="HM650" s="241"/>
      <c r="HN650" s="241"/>
      <c r="HO650" s="241"/>
      <c r="HP650" s="241"/>
      <c r="HQ650" s="241"/>
      <c r="HR650" s="241"/>
      <c r="HS650" s="241"/>
      <c r="HT650" s="241"/>
      <c r="HU650" s="241"/>
      <c r="HV650" s="241"/>
      <c r="HW650" s="241"/>
      <c r="HX650" s="241"/>
      <c r="HY650" s="241"/>
      <c r="HZ650" s="241"/>
      <c r="IA650" s="241"/>
      <c r="IB650" s="241"/>
      <c r="IC650" s="241"/>
      <c r="ID650" s="241"/>
      <c r="IE650" s="241"/>
      <c r="IF650" s="241"/>
      <c r="IG650" s="241"/>
      <c r="IH650" s="241"/>
      <c r="II650" s="241"/>
      <c r="IJ650" s="241"/>
      <c r="IK650" s="241"/>
      <c r="IL650" s="241"/>
      <c r="IM650" s="241"/>
      <c r="IN650" s="241"/>
      <c r="IO650" s="241"/>
      <c r="IP650" s="241"/>
      <c r="IQ650" s="241"/>
      <c r="IR650" s="241"/>
      <c r="IS650" s="241"/>
      <c r="IT650" s="241"/>
      <c r="IU650" s="241"/>
      <c r="IV650" s="241"/>
    </row>
    <row r="651" spans="1:256"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778</v>
      </c>
      <c r="V651" s="241"/>
      <c r="W651" s="241"/>
      <c r="X651" s="241"/>
      <c r="Y651" s="241"/>
      <c r="Z651" s="241"/>
      <c r="AA651" s="241"/>
      <c r="AB651" s="241"/>
      <c r="AC651" s="241" t="s">
        <v>386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c r="HG651" s="241"/>
      <c r="HH651" s="241"/>
      <c r="HI651" s="241"/>
      <c r="HJ651" s="241"/>
      <c r="HK651" s="241"/>
      <c r="HL651" s="241"/>
      <c r="HM651" s="241"/>
      <c r="HN651" s="241"/>
      <c r="HO651" s="241"/>
      <c r="HP651" s="241"/>
      <c r="HQ651" s="241"/>
      <c r="HR651" s="241"/>
      <c r="HS651" s="241"/>
      <c r="HT651" s="241"/>
      <c r="HU651" s="241"/>
      <c r="HV651" s="241"/>
      <c r="HW651" s="241"/>
      <c r="HX651" s="241"/>
      <c r="HY651" s="241"/>
      <c r="HZ651" s="241"/>
      <c r="IA651" s="241"/>
      <c r="IB651" s="241"/>
      <c r="IC651" s="241"/>
      <c r="ID651" s="241"/>
      <c r="IE651" s="241"/>
      <c r="IF651" s="241"/>
      <c r="IG651" s="241"/>
      <c r="IH651" s="241"/>
      <c r="II651" s="241"/>
      <c r="IJ651" s="241"/>
      <c r="IK651" s="241"/>
      <c r="IL651" s="241"/>
      <c r="IM651" s="241"/>
      <c r="IN651" s="241"/>
      <c r="IO651" s="241"/>
      <c r="IP651" s="241"/>
      <c r="IQ651" s="241"/>
      <c r="IR651" s="241"/>
      <c r="IS651" s="241"/>
      <c r="IT651" s="241"/>
      <c r="IU651" s="241"/>
      <c r="IV651" s="241"/>
    </row>
    <row r="652" spans="1:256"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779</v>
      </c>
      <c r="V652" s="241"/>
      <c r="W652" s="241"/>
      <c r="X652" s="241"/>
      <c r="Y652" s="241"/>
      <c r="Z652" s="241"/>
      <c r="AA652" s="241"/>
      <c r="AB652" s="241"/>
      <c r="AC652" s="241" t="s">
        <v>313</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c r="HG652" s="241"/>
      <c r="HH652" s="241"/>
      <c r="HI652" s="241"/>
      <c r="HJ652" s="241"/>
      <c r="HK652" s="241"/>
      <c r="HL652" s="241"/>
      <c r="HM652" s="241"/>
      <c r="HN652" s="241"/>
      <c r="HO652" s="241"/>
      <c r="HP652" s="241"/>
      <c r="HQ652" s="241"/>
      <c r="HR652" s="241"/>
      <c r="HS652" s="241"/>
      <c r="HT652" s="241"/>
      <c r="HU652" s="241"/>
      <c r="HV652" s="241"/>
      <c r="HW652" s="241"/>
      <c r="HX652" s="241"/>
      <c r="HY652" s="241"/>
      <c r="HZ652" s="241"/>
      <c r="IA652" s="241"/>
      <c r="IB652" s="241"/>
      <c r="IC652" s="241"/>
      <c r="ID652" s="241"/>
      <c r="IE652" s="241"/>
      <c r="IF652" s="241"/>
      <c r="IG652" s="241"/>
      <c r="IH652" s="241"/>
      <c r="II652" s="241"/>
      <c r="IJ652" s="241"/>
      <c r="IK652" s="241"/>
      <c r="IL652" s="241"/>
      <c r="IM652" s="241"/>
      <c r="IN652" s="241"/>
      <c r="IO652" s="241"/>
      <c r="IP652" s="241"/>
      <c r="IQ652" s="241"/>
      <c r="IR652" s="241"/>
      <c r="IS652" s="241"/>
      <c r="IT652" s="241"/>
      <c r="IU652" s="241"/>
      <c r="IV652" s="241"/>
    </row>
    <row r="653" spans="1:256"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780</v>
      </c>
      <c r="V653" s="241"/>
      <c r="W653" s="241"/>
      <c r="X653" s="241"/>
      <c r="Y653" s="241"/>
      <c r="Z653" s="241"/>
      <c r="AA653" s="241"/>
      <c r="AB653" s="241"/>
      <c r="AC653" s="241" t="s">
        <v>386</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c r="HG653" s="241"/>
      <c r="HH653" s="241"/>
      <c r="HI653" s="241"/>
      <c r="HJ653" s="241"/>
      <c r="HK653" s="241"/>
      <c r="HL653" s="241"/>
      <c r="HM653" s="241"/>
      <c r="HN653" s="241"/>
      <c r="HO653" s="241"/>
      <c r="HP653" s="241"/>
      <c r="HQ653" s="241"/>
      <c r="HR653" s="241"/>
      <c r="HS653" s="241"/>
      <c r="HT653" s="241"/>
      <c r="HU653" s="241"/>
      <c r="HV653" s="241"/>
      <c r="HW653" s="241"/>
      <c r="HX653" s="241"/>
      <c r="HY653" s="241"/>
      <c r="HZ653" s="241"/>
      <c r="IA653" s="241"/>
      <c r="IB653" s="241"/>
      <c r="IC653" s="241"/>
      <c r="ID653" s="241"/>
      <c r="IE653" s="241"/>
      <c r="IF653" s="241"/>
      <c r="IG653" s="241"/>
      <c r="IH653" s="241"/>
      <c r="II653" s="241"/>
      <c r="IJ653" s="241"/>
      <c r="IK653" s="241"/>
      <c r="IL653" s="241"/>
      <c r="IM653" s="241"/>
      <c r="IN653" s="241"/>
      <c r="IO653" s="241"/>
      <c r="IP653" s="241"/>
      <c r="IQ653" s="241"/>
      <c r="IR653" s="241"/>
      <c r="IS653" s="241"/>
      <c r="IT653" s="241"/>
      <c r="IU653" s="241"/>
      <c r="IV653" s="241"/>
    </row>
    <row r="654" spans="1:256"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276</v>
      </c>
      <c r="V654" s="241"/>
      <c r="W654" s="241"/>
      <c r="X654" s="241"/>
      <c r="Y654" s="241"/>
      <c r="Z654" s="241"/>
      <c r="AA654" s="241"/>
      <c r="AB654" s="241"/>
      <c r="AC654" s="241" t="s">
        <v>350</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c r="HG654" s="241"/>
      <c r="HH654" s="241"/>
      <c r="HI654" s="241"/>
      <c r="HJ654" s="241"/>
      <c r="HK654" s="241"/>
      <c r="HL654" s="241"/>
      <c r="HM654" s="241"/>
      <c r="HN654" s="241"/>
      <c r="HO654" s="241"/>
      <c r="HP654" s="241"/>
      <c r="HQ654" s="241"/>
      <c r="HR654" s="241"/>
      <c r="HS654" s="241"/>
      <c r="HT654" s="241"/>
      <c r="HU654" s="241"/>
      <c r="HV654" s="241"/>
      <c r="HW654" s="241"/>
      <c r="HX654" s="241"/>
      <c r="HY654" s="241"/>
      <c r="HZ654" s="241"/>
      <c r="IA654" s="241"/>
      <c r="IB654" s="241"/>
      <c r="IC654" s="241"/>
      <c r="ID654" s="241"/>
      <c r="IE654" s="241"/>
      <c r="IF654" s="241"/>
      <c r="IG654" s="241"/>
      <c r="IH654" s="241"/>
      <c r="II654" s="241"/>
      <c r="IJ654" s="241"/>
      <c r="IK654" s="241"/>
      <c r="IL654" s="241"/>
      <c r="IM654" s="241"/>
      <c r="IN654" s="241"/>
      <c r="IO654" s="241"/>
      <c r="IP654" s="241"/>
      <c r="IQ654" s="241"/>
      <c r="IR654" s="241"/>
      <c r="IS654" s="241"/>
      <c r="IT654" s="241"/>
      <c r="IU654" s="241"/>
      <c r="IV654" s="241"/>
    </row>
    <row r="655" spans="1:256"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781</v>
      </c>
      <c r="V655" s="241"/>
      <c r="W655" s="241"/>
      <c r="X655" s="241"/>
      <c r="Y655" s="241"/>
      <c r="Z655" s="241"/>
      <c r="AA655" s="241"/>
      <c r="AB655" s="241"/>
      <c r="AC655" s="241" t="s">
        <v>309</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c r="HG655" s="241"/>
      <c r="HH655" s="241"/>
      <c r="HI655" s="241"/>
      <c r="HJ655" s="241"/>
      <c r="HK655" s="241"/>
      <c r="HL655" s="241"/>
      <c r="HM655" s="241"/>
      <c r="HN655" s="241"/>
      <c r="HO655" s="241"/>
      <c r="HP655" s="241"/>
      <c r="HQ655" s="241"/>
      <c r="HR655" s="241"/>
      <c r="HS655" s="241"/>
      <c r="HT655" s="241"/>
      <c r="HU655" s="241"/>
      <c r="HV655" s="241"/>
      <c r="HW655" s="241"/>
      <c r="HX655" s="241"/>
      <c r="HY655" s="241"/>
      <c r="HZ655" s="241"/>
      <c r="IA655" s="241"/>
      <c r="IB655" s="241"/>
      <c r="IC655" s="241"/>
      <c r="ID655" s="241"/>
      <c r="IE655" s="241"/>
      <c r="IF655" s="241"/>
      <c r="IG655" s="241"/>
      <c r="IH655" s="241"/>
      <c r="II655" s="241"/>
      <c r="IJ655" s="241"/>
      <c r="IK655" s="241"/>
      <c r="IL655" s="241"/>
      <c r="IM655" s="241"/>
      <c r="IN655" s="241"/>
      <c r="IO655" s="241"/>
      <c r="IP655" s="241"/>
      <c r="IQ655" s="241"/>
      <c r="IR655" s="241"/>
      <c r="IS655" s="241"/>
      <c r="IT655" s="241"/>
      <c r="IU655" s="241"/>
      <c r="IV655" s="241"/>
    </row>
    <row r="656" spans="1:256"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782</v>
      </c>
      <c r="V656" s="241"/>
      <c r="W656" s="241"/>
      <c r="X656" s="241"/>
      <c r="Y656" s="241"/>
      <c r="Z656" s="241"/>
      <c r="AA656" s="241"/>
      <c r="AB656" s="241"/>
      <c r="AC656" s="241" t="s">
        <v>311</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c r="HG656" s="241"/>
      <c r="HH656" s="241"/>
      <c r="HI656" s="241"/>
      <c r="HJ656" s="241"/>
      <c r="HK656" s="241"/>
      <c r="HL656" s="241"/>
      <c r="HM656" s="241"/>
      <c r="HN656" s="241"/>
      <c r="HO656" s="241"/>
      <c r="HP656" s="241"/>
      <c r="HQ656" s="241"/>
      <c r="HR656" s="241"/>
      <c r="HS656" s="241"/>
      <c r="HT656" s="241"/>
      <c r="HU656" s="241"/>
      <c r="HV656" s="241"/>
      <c r="HW656" s="241"/>
      <c r="HX656" s="241"/>
      <c r="HY656" s="241"/>
      <c r="HZ656" s="241"/>
      <c r="IA656" s="241"/>
      <c r="IB656" s="241"/>
      <c r="IC656" s="241"/>
      <c r="ID656" s="241"/>
      <c r="IE656" s="241"/>
      <c r="IF656" s="241"/>
      <c r="IG656" s="241"/>
      <c r="IH656" s="241"/>
      <c r="II656" s="241"/>
      <c r="IJ656" s="241"/>
      <c r="IK656" s="241"/>
      <c r="IL656" s="241"/>
      <c r="IM656" s="241"/>
      <c r="IN656" s="241"/>
      <c r="IO656" s="241"/>
      <c r="IP656" s="241"/>
      <c r="IQ656" s="241"/>
      <c r="IR656" s="241"/>
      <c r="IS656" s="241"/>
      <c r="IT656" s="241"/>
      <c r="IU656" s="241"/>
      <c r="IV656" s="241"/>
    </row>
    <row r="657" spans="1:256"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783</v>
      </c>
      <c r="V657" s="241"/>
      <c r="W657" s="241"/>
      <c r="X657" s="241"/>
      <c r="Y657" s="241"/>
      <c r="Z657" s="241"/>
      <c r="AA657" s="241"/>
      <c r="AB657" s="241"/>
      <c r="AC657" s="241" t="s">
        <v>322</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c r="HG657" s="241"/>
      <c r="HH657" s="241"/>
      <c r="HI657" s="241"/>
      <c r="HJ657" s="241"/>
      <c r="HK657" s="241"/>
      <c r="HL657" s="241"/>
      <c r="HM657" s="241"/>
      <c r="HN657" s="241"/>
      <c r="HO657" s="241"/>
      <c r="HP657" s="241"/>
      <c r="HQ657" s="241"/>
      <c r="HR657" s="241"/>
      <c r="HS657" s="241"/>
      <c r="HT657" s="241"/>
      <c r="HU657" s="241"/>
      <c r="HV657" s="241"/>
      <c r="HW657" s="241"/>
      <c r="HX657" s="241"/>
      <c r="HY657" s="241"/>
      <c r="HZ657" s="241"/>
      <c r="IA657" s="241"/>
      <c r="IB657" s="241"/>
      <c r="IC657" s="241"/>
      <c r="ID657" s="241"/>
      <c r="IE657" s="241"/>
      <c r="IF657" s="241"/>
      <c r="IG657" s="241"/>
      <c r="IH657" s="241"/>
      <c r="II657" s="241"/>
      <c r="IJ657" s="241"/>
      <c r="IK657" s="241"/>
      <c r="IL657" s="241"/>
      <c r="IM657" s="241"/>
      <c r="IN657" s="241"/>
      <c r="IO657" s="241"/>
      <c r="IP657" s="241"/>
      <c r="IQ657" s="241"/>
      <c r="IR657" s="241"/>
      <c r="IS657" s="241"/>
      <c r="IT657" s="241"/>
      <c r="IU657" s="241"/>
      <c r="IV657" s="241"/>
    </row>
    <row r="658" spans="1:256"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784</v>
      </c>
      <c r="V658" s="241"/>
      <c r="W658" s="241"/>
      <c r="X658" s="241"/>
      <c r="Y658" s="241"/>
      <c r="Z658" s="241"/>
      <c r="AA658" s="241"/>
      <c r="AB658" s="241"/>
      <c r="AC658" s="241" t="s">
        <v>316</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c r="HG658" s="241"/>
      <c r="HH658" s="241"/>
      <c r="HI658" s="241"/>
      <c r="HJ658" s="241"/>
      <c r="HK658" s="241"/>
      <c r="HL658" s="241"/>
      <c r="HM658" s="241"/>
      <c r="HN658" s="241"/>
      <c r="HO658" s="241"/>
      <c r="HP658" s="241"/>
      <c r="HQ658" s="241"/>
      <c r="HR658" s="241"/>
      <c r="HS658" s="241"/>
      <c r="HT658" s="241"/>
      <c r="HU658" s="241"/>
      <c r="HV658" s="241"/>
      <c r="HW658" s="241"/>
      <c r="HX658" s="241"/>
      <c r="HY658" s="241"/>
      <c r="HZ658" s="241"/>
      <c r="IA658" s="241"/>
      <c r="IB658" s="241"/>
      <c r="IC658" s="241"/>
      <c r="ID658" s="241"/>
      <c r="IE658" s="241"/>
      <c r="IF658" s="241"/>
      <c r="IG658" s="241"/>
      <c r="IH658" s="241"/>
      <c r="II658" s="241"/>
      <c r="IJ658" s="241"/>
      <c r="IK658" s="241"/>
      <c r="IL658" s="241"/>
      <c r="IM658" s="241"/>
      <c r="IN658" s="241"/>
      <c r="IO658" s="241"/>
      <c r="IP658" s="241"/>
      <c r="IQ658" s="241"/>
      <c r="IR658" s="241"/>
      <c r="IS658" s="241"/>
      <c r="IT658" s="241"/>
      <c r="IU658" s="241"/>
      <c r="IV658" s="241"/>
    </row>
    <row r="659" spans="1:256"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785</v>
      </c>
      <c r="V659" s="241"/>
      <c r="W659" s="241"/>
      <c r="X659" s="241"/>
      <c r="Y659" s="241"/>
      <c r="Z659" s="241"/>
      <c r="AA659" s="241"/>
      <c r="AB659" s="241"/>
      <c r="AC659" s="241" t="s">
        <v>313</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c r="HG659" s="241"/>
      <c r="HH659" s="241"/>
      <c r="HI659" s="241"/>
      <c r="HJ659" s="241"/>
      <c r="HK659" s="241"/>
      <c r="HL659" s="241"/>
      <c r="HM659" s="241"/>
      <c r="HN659" s="241"/>
      <c r="HO659" s="241"/>
      <c r="HP659" s="241"/>
      <c r="HQ659" s="241"/>
      <c r="HR659" s="241"/>
      <c r="HS659" s="241"/>
      <c r="HT659" s="241"/>
      <c r="HU659" s="241"/>
      <c r="HV659" s="241"/>
      <c r="HW659" s="241"/>
      <c r="HX659" s="241"/>
      <c r="HY659" s="241"/>
      <c r="HZ659" s="241"/>
      <c r="IA659" s="241"/>
      <c r="IB659" s="241"/>
      <c r="IC659" s="241"/>
      <c r="ID659" s="241"/>
      <c r="IE659" s="241"/>
      <c r="IF659" s="241"/>
      <c r="IG659" s="241"/>
      <c r="IH659" s="241"/>
      <c r="II659" s="241"/>
      <c r="IJ659" s="241"/>
      <c r="IK659" s="241"/>
      <c r="IL659" s="241"/>
      <c r="IM659" s="241"/>
      <c r="IN659" s="241"/>
      <c r="IO659" s="241"/>
      <c r="IP659" s="241"/>
      <c r="IQ659" s="241"/>
      <c r="IR659" s="241"/>
      <c r="IS659" s="241"/>
      <c r="IT659" s="241"/>
      <c r="IU659" s="241"/>
      <c r="IV659" s="241"/>
    </row>
    <row r="660" spans="1:256"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786</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c r="HG660" s="241"/>
      <c r="HH660" s="241"/>
      <c r="HI660" s="241"/>
      <c r="HJ660" s="241"/>
      <c r="HK660" s="241"/>
      <c r="HL660" s="241"/>
      <c r="HM660" s="241"/>
      <c r="HN660" s="241"/>
      <c r="HO660" s="241"/>
      <c r="HP660" s="241"/>
      <c r="HQ660" s="241"/>
      <c r="HR660" s="241"/>
      <c r="HS660" s="241"/>
      <c r="HT660" s="241"/>
      <c r="HU660" s="241"/>
      <c r="HV660" s="241"/>
      <c r="HW660" s="241"/>
      <c r="HX660" s="241"/>
      <c r="HY660" s="241"/>
      <c r="HZ660" s="241"/>
      <c r="IA660" s="241"/>
      <c r="IB660" s="241"/>
      <c r="IC660" s="241"/>
      <c r="ID660" s="241"/>
      <c r="IE660" s="241"/>
      <c r="IF660" s="241"/>
      <c r="IG660" s="241"/>
      <c r="IH660" s="241"/>
      <c r="II660" s="241"/>
      <c r="IJ660" s="241"/>
      <c r="IK660" s="241"/>
      <c r="IL660" s="241"/>
      <c r="IM660" s="241"/>
      <c r="IN660" s="241"/>
      <c r="IO660" s="241"/>
      <c r="IP660" s="241"/>
      <c r="IQ660" s="241"/>
      <c r="IR660" s="241"/>
      <c r="IS660" s="241"/>
      <c r="IT660" s="241"/>
      <c r="IU660" s="241"/>
      <c r="IV660" s="241"/>
    </row>
    <row r="661" spans="1:256"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787</v>
      </c>
      <c r="V661" s="241"/>
      <c r="W661" s="241"/>
      <c r="X661" s="241"/>
      <c r="Y661" s="241"/>
      <c r="Z661" s="241"/>
      <c r="AA661" s="241"/>
      <c r="AB661" s="241"/>
      <c r="AC661" s="241" t="s">
        <v>322</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c r="HG661" s="241"/>
      <c r="HH661" s="241"/>
      <c r="HI661" s="241"/>
      <c r="HJ661" s="241"/>
      <c r="HK661" s="241"/>
      <c r="HL661" s="241"/>
      <c r="HM661" s="241"/>
      <c r="HN661" s="241"/>
      <c r="HO661" s="241"/>
      <c r="HP661" s="241"/>
      <c r="HQ661" s="241"/>
      <c r="HR661" s="241"/>
      <c r="HS661" s="241"/>
      <c r="HT661" s="241"/>
      <c r="HU661" s="241"/>
      <c r="HV661" s="241"/>
      <c r="HW661" s="241"/>
      <c r="HX661" s="241"/>
      <c r="HY661" s="241"/>
      <c r="HZ661" s="241"/>
      <c r="IA661" s="241"/>
      <c r="IB661" s="241"/>
      <c r="IC661" s="241"/>
      <c r="ID661" s="241"/>
      <c r="IE661" s="241"/>
      <c r="IF661" s="241"/>
      <c r="IG661" s="241"/>
      <c r="IH661" s="241"/>
      <c r="II661" s="241"/>
      <c r="IJ661" s="241"/>
      <c r="IK661" s="241"/>
      <c r="IL661" s="241"/>
      <c r="IM661" s="241"/>
      <c r="IN661" s="241"/>
      <c r="IO661" s="241"/>
      <c r="IP661" s="241"/>
      <c r="IQ661" s="241"/>
      <c r="IR661" s="241"/>
      <c r="IS661" s="241"/>
      <c r="IT661" s="241"/>
      <c r="IU661" s="241"/>
      <c r="IV661" s="241"/>
    </row>
    <row r="662" spans="1:256"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788</v>
      </c>
      <c r="V662" s="241"/>
      <c r="W662" s="241"/>
      <c r="X662" s="241"/>
      <c r="Y662" s="241"/>
      <c r="Z662" s="241"/>
      <c r="AA662" s="241"/>
      <c r="AB662" s="241"/>
      <c r="AC662" s="241" t="s">
        <v>325</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c r="HG662" s="241"/>
      <c r="HH662" s="241"/>
      <c r="HI662" s="241"/>
      <c r="HJ662" s="241"/>
      <c r="HK662" s="241"/>
      <c r="HL662" s="241"/>
      <c r="HM662" s="241"/>
      <c r="HN662" s="241"/>
      <c r="HO662" s="241"/>
      <c r="HP662" s="241"/>
      <c r="HQ662" s="241"/>
      <c r="HR662" s="241"/>
      <c r="HS662" s="241"/>
      <c r="HT662" s="241"/>
      <c r="HU662" s="241"/>
      <c r="HV662" s="241"/>
      <c r="HW662" s="241"/>
      <c r="HX662" s="241"/>
      <c r="HY662" s="241"/>
      <c r="HZ662" s="241"/>
      <c r="IA662" s="241"/>
      <c r="IB662" s="241"/>
      <c r="IC662" s="241"/>
      <c r="ID662" s="241"/>
      <c r="IE662" s="241"/>
      <c r="IF662" s="241"/>
      <c r="IG662" s="241"/>
      <c r="IH662" s="241"/>
      <c r="II662" s="241"/>
      <c r="IJ662" s="241"/>
      <c r="IK662" s="241"/>
      <c r="IL662" s="241"/>
      <c r="IM662" s="241"/>
      <c r="IN662" s="241"/>
      <c r="IO662" s="241"/>
      <c r="IP662" s="241"/>
      <c r="IQ662" s="241"/>
      <c r="IR662" s="241"/>
      <c r="IS662" s="241"/>
      <c r="IT662" s="241"/>
      <c r="IU662" s="241"/>
      <c r="IV662" s="241"/>
    </row>
    <row r="663" spans="1:256"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789</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c r="HG663" s="241"/>
      <c r="HH663" s="241"/>
      <c r="HI663" s="241"/>
      <c r="HJ663" s="241"/>
      <c r="HK663" s="241"/>
      <c r="HL663" s="241"/>
      <c r="HM663" s="241"/>
      <c r="HN663" s="241"/>
      <c r="HO663" s="241"/>
      <c r="HP663" s="241"/>
      <c r="HQ663" s="241"/>
      <c r="HR663" s="241"/>
      <c r="HS663" s="241"/>
      <c r="HT663" s="241"/>
      <c r="HU663" s="241"/>
      <c r="HV663" s="241"/>
      <c r="HW663" s="241"/>
      <c r="HX663" s="241"/>
      <c r="HY663" s="241"/>
      <c r="HZ663" s="241"/>
      <c r="IA663" s="241"/>
      <c r="IB663" s="241"/>
      <c r="IC663" s="241"/>
      <c r="ID663" s="241"/>
      <c r="IE663" s="241"/>
      <c r="IF663" s="241"/>
      <c r="IG663" s="241"/>
      <c r="IH663" s="241"/>
      <c r="II663" s="241"/>
      <c r="IJ663" s="241"/>
      <c r="IK663" s="241"/>
      <c r="IL663" s="241"/>
      <c r="IM663" s="241"/>
      <c r="IN663" s="241"/>
      <c r="IO663" s="241"/>
      <c r="IP663" s="241"/>
      <c r="IQ663" s="241"/>
      <c r="IR663" s="241"/>
      <c r="IS663" s="241"/>
      <c r="IT663" s="241"/>
      <c r="IU663" s="241"/>
      <c r="IV663" s="241"/>
    </row>
    <row r="664" spans="1:256"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790</v>
      </c>
      <c r="V664" s="241"/>
      <c r="W664" s="241"/>
      <c r="X664" s="241"/>
      <c r="Y664" s="241"/>
      <c r="Z664" s="241"/>
      <c r="AA664" s="241"/>
      <c r="AB664" s="241"/>
      <c r="AC664" s="241" t="s">
        <v>313</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c r="HG664" s="241"/>
      <c r="HH664" s="241"/>
      <c r="HI664" s="241"/>
      <c r="HJ664" s="241"/>
      <c r="HK664" s="241"/>
      <c r="HL664" s="241"/>
      <c r="HM664" s="241"/>
      <c r="HN664" s="241"/>
      <c r="HO664" s="241"/>
      <c r="HP664" s="241"/>
      <c r="HQ664" s="241"/>
      <c r="HR664" s="241"/>
      <c r="HS664" s="241"/>
      <c r="HT664" s="241"/>
      <c r="HU664" s="241"/>
      <c r="HV664" s="241"/>
      <c r="HW664" s="241"/>
      <c r="HX664" s="241"/>
      <c r="HY664" s="241"/>
      <c r="HZ664" s="241"/>
      <c r="IA664" s="241"/>
      <c r="IB664" s="241"/>
      <c r="IC664" s="241"/>
      <c r="ID664" s="241"/>
      <c r="IE664" s="241"/>
      <c r="IF664" s="241"/>
      <c r="IG664" s="241"/>
      <c r="IH664" s="241"/>
      <c r="II664" s="241"/>
      <c r="IJ664" s="241"/>
      <c r="IK664" s="241"/>
      <c r="IL664" s="241"/>
      <c r="IM664" s="241"/>
      <c r="IN664" s="241"/>
      <c r="IO664" s="241"/>
      <c r="IP664" s="241"/>
      <c r="IQ664" s="241"/>
      <c r="IR664" s="241"/>
      <c r="IS664" s="241"/>
      <c r="IT664" s="241"/>
      <c r="IU664" s="241"/>
      <c r="IV664" s="241"/>
    </row>
    <row r="665" spans="1:256"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791</v>
      </c>
      <c r="V665" s="241"/>
      <c r="W665" s="241"/>
      <c r="X665" s="241"/>
      <c r="Y665" s="241"/>
      <c r="Z665" s="241"/>
      <c r="AA665" s="241"/>
      <c r="AB665" s="241"/>
      <c r="AC665" s="241" t="s">
        <v>313</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c r="HG665" s="241"/>
      <c r="HH665" s="241"/>
      <c r="HI665" s="241"/>
      <c r="HJ665" s="241"/>
      <c r="HK665" s="241"/>
      <c r="HL665" s="241"/>
      <c r="HM665" s="241"/>
      <c r="HN665" s="241"/>
      <c r="HO665" s="241"/>
      <c r="HP665" s="241"/>
      <c r="HQ665" s="241"/>
      <c r="HR665" s="241"/>
      <c r="HS665" s="241"/>
      <c r="HT665" s="241"/>
      <c r="HU665" s="241"/>
      <c r="HV665" s="241"/>
      <c r="HW665" s="241"/>
      <c r="HX665" s="241"/>
      <c r="HY665" s="241"/>
      <c r="HZ665" s="241"/>
      <c r="IA665" s="241"/>
      <c r="IB665" s="241"/>
      <c r="IC665" s="241"/>
      <c r="ID665" s="241"/>
      <c r="IE665" s="241"/>
      <c r="IF665" s="241"/>
      <c r="IG665" s="241"/>
      <c r="IH665" s="241"/>
      <c r="II665" s="241"/>
      <c r="IJ665" s="241"/>
      <c r="IK665" s="241"/>
      <c r="IL665" s="241"/>
      <c r="IM665" s="241"/>
      <c r="IN665" s="241"/>
      <c r="IO665" s="241"/>
      <c r="IP665" s="241"/>
      <c r="IQ665" s="241"/>
      <c r="IR665" s="241"/>
      <c r="IS665" s="241"/>
      <c r="IT665" s="241"/>
      <c r="IU665" s="241"/>
      <c r="IV665" s="241"/>
    </row>
    <row r="666" spans="1:256"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792</v>
      </c>
      <c r="V666" s="241"/>
      <c r="W666" s="241"/>
      <c r="X666" s="241"/>
      <c r="Y666" s="241"/>
      <c r="Z666" s="241"/>
      <c r="AA666" s="241"/>
      <c r="AB666" s="241"/>
      <c r="AC666" s="241" t="s">
        <v>386</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c r="HG666" s="241"/>
      <c r="HH666" s="241"/>
      <c r="HI666" s="241"/>
      <c r="HJ666" s="241"/>
      <c r="HK666" s="241"/>
      <c r="HL666" s="241"/>
      <c r="HM666" s="241"/>
      <c r="HN666" s="241"/>
      <c r="HO666" s="241"/>
      <c r="HP666" s="241"/>
      <c r="HQ666" s="241"/>
      <c r="HR666" s="241"/>
      <c r="HS666" s="241"/>
      <c r="HT666" s="241"/>
      <c r="HU666" s="241"/>
      <c r="HV666" s="241"/>
      <c r="HW666" s="241"/>
      <c r="HX666" s="241"/>
      <c r="HY666" s="241"/>
      <c r="HZ666" s="241"/>
      <c r="IA666" s="241"/>
      <c r="IB666" s="241"/>
      <c r="IC666" s="241"/>
      <c r="ID666" s="241"/>
      <c r="IE666" s="241"/>
      <c r="IF666" s="241"/>
      <c r="IG666" s="241"/>
      <c r="IH666" s="241"/>
      <c r="II666" s="241"/>
      <c r="IJ666" s="241"/>
      <c r="IK666" s="241"/>
      <c r="IL666" s="241"/>
      <c r="IM666" s="241"/>
      <c r="IN666" s="241"/>
      <c r="IO666" s="241"/>
      <c r="IP666" s="241"/>
      <c r="IQ666" s="241"/>
      <c r="IR666" s="241"/>
      <c r="IS666" s="241"/>
      <c r="IT666" s="241"/>
      <c r="IU666" s="241"/>
      <c r="IV666" s="241"/>
    </row>
    <row r="667" spans="1:256"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793</v>
      </c>
      <c r="V667" s="241"/>
      <c r="W667" s="241"/>
      <c r="X667" s="241"/>
      <c r="Y667" s="241"/>
      <c r="Z667" s="241"/>
      <c r="AA667" s="241"/>
      <c r="AB667" s="241"/>
      <c r="AC667" s="241" t="s">
        <v>350</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c r="HG667" s="241"/>
      <c r="HH667" s="241"/>
      <c r="HI667" s="241"/>
      <c r="HJ667" s="241"/>
      <c r="HK667" s="241"/>
      <c r="HL667" s="241"/>
      <c r="HM667" s="241"/>
      <c r="HN667" s="241"/>
      <c r="HO667" s="241"/>
      <c r="HP667" s="241"/>
      <c r="HQ667" s="241"/>
      <c r="HR667" s="241"/>
      <c r="HS667" s="241"/>
      <c r="HT667" s="241"/>
      <c r="HU667" s="241"/>
      <c r="HV667" s="241"/>
      <c r="HW667" s="241"/>
      <c r="HX667" s="241"/>
      <c r="HY667" s="241"/>
      <c r="HZ667" s="241"/>
      <c r="IA667" s="241"/>
      <c r="IB667" s="241"/>
      <c r="IC667" s="241"/>
      <c r="ID667" s="241"/>
      <c r="IE667" s="241"/>
      <c r="IF667" s="241"/>
      <c r="IG667" s="241"/>
      <c r="IH667" s="241"/>
      <c r="II667" s="241"/>
      <c r="IJ667" s="241"/>
      <c r="IK667" s="241"/>
      <c r="IL667" s="241"/>
      <c r="IM667" s="241"/>
      <c r="IN667" s="241"/>
      <c r="IO667" s="241"/>
      <c r="IP667" s="241"/>
      <c r="IQ667" s="241"/>
      <c r="IR667" s="241"/>
      <c r="IS667" s="241"/>
      <c r="IT667" s="241"/>
      <c r="IU667" s="241"/>
      <c r="IV667" s="241"/>
    </row>
    <row r="668" spans="1:256"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794</v>
      </c>
      <c r="V668" s="241"/>
      <c r="W668" s="241"/>
      <c r="X668" s="241"/>
      <c r="Y668" s="241"/>
      <c r="Z668" s="241"/>
      <c r="AA668" s="241"/>
      <c r="AB668" s="241"/>
      <c r="AC668" s="241" t="s">
        <v>311</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c r="HG668" s="241"/>
      <c r="HH668" s="241"/>
      <c r="HI668" s="241"/>
      <c r="HJ668" s="241"/>
      <c r="HK668" s="241"/>
      <c r="HL668" s="241"/>
      <c r="HM668" s="241"/>
      <c r="HN668" s="241"/>
      <c r="HO668" s="241"/>
      <c r="HP668" s="241"/>
      <c r="HQ668" s="241"/>
      <c r="HR668" s="241"/>
      <c r="HS668" s="241"/>
      <c r="HT668" s="241"/>
      <c r="HU668" s="241"/>
      <c r="HV668" s="241"/>
      <c r="HW668" s="241"/>
      <c r="HX668" s="241"/>
      <c r="HY668" s="241"/>
      <c r="HZ668" s="241"/>
      <c r="IA668" s="241"/>
      <c r="IB668" s="241"/>
      <c r="IC668" s="241"/>
      <c r="ID668" s="241"/>
      <c r="IE668" s="241"/>
      <c r="IF668" s="241"/>
      <c r="IG668" s="241"/>
      <c r="IH668" s="241"/>
      <c r="II668" s="241"/>
      <c r="IJ668" s="241"/>
      <c r="IK668" s="241"/>
      <c r="IL668" s="241"/>
      <c r="IM668" s="241"/>
      <c r="IN668" s="241"/>
      <c r="IO668" s="241"/>
      <c r="IP668" s="241"/>
      <c r="IQ668" s="241"/>
      <c r="IR668" s="241"/>
      <c r="IS668" s="241"/>
      <c r="IT668" s="241"/>
      <c r="IU668" s="241"/>
      <c r="IV668" s="241"/>
    </row>
    <row r="669" spans="1:256"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795</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c r="HG669" s="241"/>
      <c r="HH669" s="241"/>
      <c r="HI669" s="241"/>
      <c r="HJ669" s="241"/>
      <c r="HK669" s="241"/>
      <c r="HL669" s="241"/>
      <c r="HM669" s="241"/>
      <c r="HN669" s="241"/>
      <c r="HO669" s="241"/>
      <c r="HP669" s="241"/>
      <c r="HQ669" s="241"/>
      <c r="HR669" s="241"/>
      <c r="HS669" s="241"/>
      <c r="HT669" s="241"/>
      <c r="HU669" s="241"/>
      <c r="HV669" s="241"/>
      <c r="HW669" s="241"/>
      <c r="HX669" s="241"/>
      <c r="HY669" s="241"/>
      <c r="HZ669" s="241"/>
      <c r="IA669" s="241"/>
      <c r="IB669" s="241"/>
      <c r="IC669" s="241"/>
      <c r="ID669" s="241"/>
      <c r="IE669" s="241"/>
      <c r="IF669" s="241"/>
      <c r="IG669" s="241"/>
      <c r="IH669" s="241"/>
      <c r="II669" s="241"/>
      <c r="IJ669" s="241"/>
      <c r="IK669" s="241"/>
      <c r="IL669" s="241"/>
      <c r="IM669" s="241"/>
      <c r="IN669" s="241"/>
      <c r="IO669" s="241"/>
      <c r="IP669" s="241"/>
      <c r="IQ669" s="241"/>
      <c r="IR669" s="241"/>
      <c r="IS669" s="241"/>
      <c r="IT669" s="241"/>
      <c r="IU669" s="241"/>
      <c r="IV669" s="241"/>
    </row>
    <row r="670" spans="1:256"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796</v>
      </c>
      <c r="V670" s="241"/>
      <c r="W670" s="241"/>
      <c r="X670" s="241"/>
      <c r="Y670" s="241"/>
      <c r="Z670" s="241"/>
      <c r="AA670" s="241"/>
      <c r="AB670" s="241"/>
      <c r="AC670" s="241" t="s">
        <v>325</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c r="HG670" s="241"/>
      <c r="HH670" s="241"/>
      <c r="HI670" s="241"/>
      <c r="HJ670" s="241"/>
      <c r="HK670" s="241"/>
      <c r="HL670" s="241"/>
      <c r="HM670" s="241"/>
      <c r="HN670" s="241"/>
      <c r="HO670" s="241"/>
      <c r="HP670" s="241"/>
      <c r="HQ670" s="241"/>
      <c r="HR670" s="241"/>
      <c r="HS670" s="241"/>
      <c r="HT670" s="241"/>
      <c r="HU670" s="241"/>
      <c r="HV670" s="241"/>
      <c r="HW670" s="241"/>
      <c r="HX670" s="241"/>
      <c r="HY670" s="241"/>
      <c r="HZ670" s="241"/>
      <c r="IA670" s="241"/>
      <c r="IB670" s="241"/>
      <c r="IC670" s="241"/>
      <c r="ID670" s="241"/>
      <c r="IE670" s="241"/>
      <c r="IF670" s="241"/>
      <c r="IG670" s="241"/>
      <c r="IH670" s="241"/>
      <c r="II670" s="241"/>
      <c r="IJ670" s="241"/>
      <c r="IK670" s="241"/>
      <c r="IL670" s="241"/>
      <c r="IM670" s="241"/>
      <c r="IN670" s="241"/>
      <c r="IO670" s="241"/>
      <c r="IP670" s="241"/>
      <c r="IQ670" s="241"/>
      <c r="IR670" s="241"/>
      <c r="IS670" s="241"/>
      <c r="IT670" s="241"/>
      <c r="IU670" s="241"/>
      <c r="IV670" s="241"/>
    </row>
    <row r="671" spans="1:256"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797</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c r="HG671" s="241"/>
      <c r="HH671" s="241"/>
      <c r="HI671" s="241"/>
      <c r="HJ671" s="241"/>
      <c r="HK671" s="241"/>
      <c r="HL671" s="241"/>
      <c r="HM671" s="241"/>
      <c r="HN671" s="241"/>
      <c r="HO671" s="241"/>
      <c r="HP671" s="241"/>
      <c r="HQ671" s="241"/>
      <c r="HR671" s="241"/>
      <c r="HS671" s="241"/>
      <c r="HT671" s="241"/>
      <c r="HU671" s="241"/>
      <c r="HV671" s="241"/>
      <c r="HW671" s="241"/>
      <c r="HX671" s="241"/>
      <c r="HY671" s="241"/>
      <c r="HZ671" s="241"/>
      <c r="IA671" s="241"/>
      <c r="IB671" s="241"/>
      <c r="IC671" s="241"/>
      <c r="ID671" s="241"/>
      <c r="IE671" s="241"/>
      <c r="IF671" s="241"/>
      <c r="IG671" s="241"/>
      <c r="IH671" s="241"/>
      <c r="II671" s="241"/>
      <c r="IJ671" s="241"/>
      <c r="IK671" s="241"/>
      <c r="IL671" s="241"/>
      <c r="IM671" s="241"/>
      <c r="IN671" s="241"/>
      <c r="IO671" s="241"/>
      <c r="IP671" s="241"/>
      <c r="IQ671" s="241"/>
      <c r="IR671" s="241"/>
      <c r="IS671" s="241"/>
      <c r="IT671" s="241"/>
      <c r="IU671" s="241"/>
      <c r="IV671" s="241"/>
    </row>
    <row r="672" spans="1:256"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798</v>
      </c>
      <c r="V672" s="241"/>
      <c r="W672" s="241"/>
      <c r="X672" s="241"/>
      <c r="Y672" s="241"/>
      <c r="Z672" s="241"/>
      <c r="AA672" s="241"/>
      <c r="AB672" s="241"/>
      <c r="AC672" s="241" t="s">
        <v>309</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c r="HG672" s="241"/>
      <c r="HH672" s="241"/>
      <c r="HI672" s="241"/>
      <c r="HJ672" s="241"/>
      <c r="HK672" s="241"/>
      <c r="HL672" s="241"/>
      <c r="HM672" s="241"/>
      <c r="HN672" s="241"/>
      <c r="HO672" s="241"/>
      <c r="HP672" s="241"/>
      <c r="HQ672" s="241"/>
      <c r="HR672" s="241"/>
      <c r="HS672" s="241"/>
      <c r="HT672" s="241"/>
      <c r="HU672" s="241"/>
      <c r="HV672" s="241"/>
      <c r="HW672" s="241"/>
      <c r="HX672" s="241"/>
      <c r="HY672" s="241"/>
      <c r="HZ672" s="241"/>
      <c r="IA672" s="241"/>
      <c r="IB672" s="241"/>
      <c r="IC672" s="241"/>
      <c r="ID672" s="241"/>
      <c r="IE672" s="241"/>
      <c r="IF672" s="241"/>
      <c r="IG672" s="241"/>
      <c r="IH672" s="241"/>
      <c r="II672" s="241"/>
      <c r="IJ672" s="241"/>
      <c r="IK672" s="241"/>
      <c r="IL672" s="241"/>
      <c r="IM672" s="241"/>
      <c r="IN672" s="241"/>
      <c r="IO672" s="241"/>
      <c r="IP672" s="241"/>
      <c r="IQ672" s="241"/>
      <c r="IR672" s="241"/>
      <c r="IS672" s="241"/>
      <c r="IT672" s="241"/>
      <c r="IU672" s="241"/>
      <c r="IV672" s="241"/>
    </row>
    <row r="673" spans="1:256"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799</v>
      </c>
      <c r="V673" s="241"/>
      <c r="W673" s="241"/>
      <c r="X673" s="241"/>
      <c r="Y673" s="241"/>
      <c r="Z673" s="241"/>
      <c r="AA673" s="241"/>
      <c r="AB673" s="241"/>
      <c r="AC673" s="241" t="s">
        <v>386</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c r="HG673" s="241"/>
      <c r="HH673" s="241"/>
      <c r="HI673" s="241"/>
      <c r="HJ673" s="241"/>
      <c r="HK673" s="241"/>
      <c r="HL673" s="241"/>
      <c r="HM673" s="241"/>
      <c r="HN673" s="241"/>
      <c r="HO673" s="241"/>
      <c r="HP673" s="241"/>
      <c r="HQ673" s="241"/>
      <c r="HR673" s="241"/>
      <c r="HS673" s="241"/>
      <c r="HT673" s="241"/>
      <c r="HU673" s="241"/>
      <c r="HV673" s="241"/>
      <c r="HW673" s="241"/>
      <c r="HX673" s="241"/>
      <c r="HY673" s="241"/>
      <c r="HZ673" s="241"/>
      <c r="IA673" s="241"/>
      <c r="IB673" s="241"/>
      <c r="IC673" s="241"/>
      <c r="ID673" s="241"/>
      <c r="IE673" s="241"/>
      <c r="IF673" s="241"/>
      <c r="IG673" s="241"/>
      <c r="IH673" s="241"/>
      <c r="II673" s="241"/>
      <c r="IJ673" s="241"/>
      <c r="IK673" s="241"/>
      <c r="IL673" s="241"/>
      <c r="IM673" s="241"/>
      <c r="IN673" s="241"/>
      <c r="IO673" s="241"/>
      <c r="IP673" s="241"/>
      <c r="IQ673" s="241"/>
      <c r="IR673" s="241"/>
      <c r="IS673" s="241"/>
      <c r="IT673" s="241"/>
      <c r="IU673" s="241"/>
      <c r="IV673" s="241"/>
    </row>
    <row r="674" spans="1:256"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800</v>
      </c>
      <c r="V674" s="241"/>
      <c r="W674" s="241"/>
      <c r="X674" s="241"/>
      <c r="Y674" s="241"/>
      <c r="Z674" s="241"/>
      <c r="AA674" s="241"/>
      <c r="AB674" s="241"/>
      <c r="AC674" s="241" t="s">
        <v>325</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c r="HG674" s="241"/>
      <c r="HH674" s="241"/>
      <c r="HI674" s="241"/>
      <c r="HJ674" s="241"/>
      <c r="HK674" s="241"/>
      <c r="HL674" s="241"/>
      <c r="HM674" s="241"/>
      <c r="HN674" s="241"/>
      <c r="HO674" s="241"/>
      <c r="HP674" s="241"/>
      <c r="HQ674" s="241"/>
      <c r="HR674" s="241"/>
      <c r="HS674" s="241"/>
      <c r="HT674" s="241"/>
      <c r="HU674" s="241"/>
      <c r="HV674" s="241"/>
      <c r="HW674" s="241"/>
      <c r="HX674" s="241"/>
      <c r="HY674" s="241"/>
      <c r="HZ674" s="241"/>
      <c r="IA674" s="241"/>
      <c r="IB674" s="241"/>
      <c r="IC674" s="241"/>
      <c r="ID674" s="241"/>
      <c r="IE674" s="241"/>
      <c r="IF674" s="241"/>
      <c r="IG674" s="241"/>
      <c r="IH674" s="241"/>
      <c r="II674" s="241"/>
      <c r="IJ674" s="241"/>
      <c r="IK674" s="241"/>
      <c r="IL674" s="241"/>
      <c r="IM674" s="241"/>
      <c r="IN674" s="241"/>
      <c r="IO674" s="241"/>
      <c r="IP674" s="241"/>
      <c r="IQ674" s="241"/>
      <c r="IR674" s="241"/>
      <c r="IS674" s="241"/>
      <c r="IT674" s="241"/>
      <c r="IU674" s="241"/>
      <c r="IV674" s="241"/>
    </row>
    <row r="675" spans="1:256"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801</v>
      </c>
      <c r="V675" s="241"/>
      <c r="W675" s="241"/>
      <c r="X675" s="241"/>
      <c r="Y675" s="241"/>
      <c r="Z675" s="241"/>
      <c r="AA675" s="241"/>
      <c r="AB675" s="241"/>
      <c r="AC675" s="241" t="s">
        <v>309</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c r="HG675" s="241"/>
      <c r="HH675" s="241"/>
      <c r="HI675" s="241"/>
      <c r="HJ675" s="241"/>
      <c r="HK675" s="241"/>
      <c r="HL675" s="241"/>
      <c r="HM675" s="241"/>
      <c r="HN675" s="241"/>
      <c r="HO675" s="241"/>
      <c r="HP675" s="241"/>
      <c r="HQ675" s="241"/>
      <c r="HR675" s="241"/>
      <c r="HS675" s="241"/>
      <c r="HT675" s="241"/>
      <c r="HU675" s="241"/>
      <c r="HV675" s="241"/>
      <c r="HW675" s="241"/>
      <c r="HX675" s="241"/>
      <c r="HY675" s="241"/>
      <c r="HZ675" s="241"/>
      <c r="IA675" s="241"/>
      <c r="IB675" s="241"/>
      <c r="IC675" s="241"/>
      <c r="ID675" s="241"/>
      <c r="IE675" s="241"/>
      <c r="IF675" s="241"/>
      <c r="IG675" s="241"/>
      <c r="IH675" s="241"/>
      <c r="II675" s="241"/>
      <c r="IJ675" s="241"/>
      <c r="IK675" s="241"/>
      <c r="IL675" s="241"/>
      <c r="IM675" s="241"/>
      <c r="IN675" s="241"/>
      <c r="IO675" s="241"/>
      <c r="IP675" s="241"/>
      <c r="IQ675" s="241"/>
      <c r="IR675" s="241"/>
      <c r="IS675" s="241"/>
      <c r="IT675" s="241"/>
      <c r="IU675" s="241"/>
      <c r="IV675" s="241"/>
    </row>
    <row r="676" spans="1:256"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802</v>
      </c>
      <c r="V676" s="241"/>
      <c r="W676" s="241"/>
      <c r="X676" s="241"/>
      <c r="Y676" s="241"/>
      <c r="Z676" s="241"/>
      <c r="AA676" s="241"/>
      <c r="AB676" s="241"/>
      <c r="AC676" s="241" t="s">
        <v>322</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c r="HP676" s="241"/>
      <c r="HQ676" s="241"/>
      <c r="HR676" s="241"/>
      <c r="HS676" s="241"/>
      <c r="HT676" s="241"/>
      <c r="HU676" s="241"/>
      <c r="HV676" s="241"/>
      <c r="HW676" s="241"/>
      <c r="HX676" s="241"/>
      <c r="HY676" s="241"/>
      <c r="HZ676" s="241"/>
      <c r="IA676" s="241"/>
      <c r="IB676" s="241"/>
      <c r="IC676" s="241"/>
      <c r="ID676" s="241"/>
      <c r="IE676" s="241"/>
      <c r="IF676" s="241"/>
      <c r="IG676" s="241"/>
      <c r="IH676" s="241"/>
      <c r="II676" s="241"/>
      <c r="IJ676" s="241"/>
      <c r="IK676" s="241"/>
      <c r="IL676" s="241"/>
      <c r="IM676" s="241"/>
      <c r="IN676" s="241"/>
      <c r="IO676" s="241"/>
      <c r="IP676" s="241"/>
      <c r="IQ676" s="241"/>
      <c r="IR676" s="241"/>
      <c r="IS676" s="241"/>
      <c r="IT676" s="241"/>
      <c r="IU676" s="241"/>
      <c r="IV676" s="241"/>
    </row>
    <row r="677" spans="1:256"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803</v>
      </c>
      <c r="V677" s="241"/>
      <c r="W677" s="241"/>
      <c r="X677" s="241"/>
      <c r="Y677" s="241"/>
      <c r="Z677" s="241"/>
      <c r="AA677" s="241"/>
      <c r="AB677" s="241"/>
      <c r="AC677" s="241" t="s">
        <v>325</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c r="HP677" s="241"/>
      <c r="HQ677" s="241"/>
      <c r="HR677" s="241"/>
      <c r="HS677" s="241"/>
      <c r="HT677" s="241"/>
      <c r="HU677" s="241"/>
      <c r="HV677" s="241"/>
      <c r="HW677" s="241"/>
      <c r="HX677" s="241"/>
      <c r="HY677" s="241"/>
      <c r="HZ677" s="241"/>
      <c r="IA677" s="241"/>
      <c r="IB677" s="241"/>
      <c r="IC677" s="241"/>
      <c r="ID677" s="241"/>
      <c r="IE677" s="241"/>
      <c r="IF677" s="241"/>
      <c r="IG677" s="241"/>
      <c r="IH677" s="241"/>
      <c r="II677" s="241"/>
      <c r="IJ677" s="241"/>
      <c r="IK677" s="241"/>
      <c r="IL677" s="241"/>
      <c r="IM677" s="241"/>
      <c r="IN677" s="241"/>
      <c r="IO677" s="241"/>
      <c r="IP677" s="241"/>
      <c r="IQ677" s="241"/>
      <c r="IR677" s="241"/>
      <c r="IS677" s="241"/>
      <c r="IT677" s="241"/>
      <c r="IU677" s="241"/>
      <c r="IV677" s="241"/>
    </row>
    <row r="678" spans="1:256"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804</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c r="HP678" s="241"/>
      <c r="HQ678" s="241"/>
      <c r="HR678" s="241"/>
      <c r="HS678" s="241"/>
      <c r="HT678" s="241"/>
      <c r="HU678" s="241"/>
      <c r="HV678" s="241"/>
      <c r="HW678" s="241"/>
      <c r="HX678" s="241"/>
      <c r="HY678" s="241"/>
      <c r="HZ678" s="241"/>
      <c r="IA678" s="241"/>
      <c r="IB678" s="241"/>
      <c r="IC678" s="241"/>
      <c r="ID678" s="241"/>
      <c r="IE678" s="241"/>
      <c r="IF678" s="241"/>
      <c r="IG678" s="241"/>
      <c r="IH678" s="241"/>
      <c r="II678" s="241"/>
      <c r="IJ678" s="241"/>
      <c r="IK678" s="241"/>
      <c r="IL678" s="241"/>
      <c r="IM678" s="241"/>
      <c r="IN678" s="241"/>
      <c r="IO678" s="241"/>
      <c r="IP678" s="241"/>
      <c r="IQ678" s="241"/>
      <c r="IR678" s="241"/>
      <c r="IS678" s="241"/>
      <c r="IT678" s="241"/>
      <c r="IU678" s="241"/>
      <c r="IV678" s="241"/>
    </row>
    <row r="679" spans="1:256"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805</v>
      </c>
      <c r="V679" s="241"/>
      <c r="W679" s="241"/>
      <c r="X679" s="241"/>
      <c r="Y679" s="241"/>
      <c r="Z679" s="241"/>
      <c r="AA679" s="241"/>
      <c r="AB679" s="241"/>
      <c r="AC679" s="241" t="s">
        <v>386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c r="HG679" s="241"/>
      <c r="HH679" s="241"/>
      <c r="HI679" s="241"/>
      <c r="HJ679" s="241"/>
      <c r="HK679" s="241"/>
      <c r="HL679" s="241"/>
      <c r="HM679" s="241"/>
      <c r="HN679" s="241"/>
      <c r="HO679" s="241"/>
      <c r="HP679" s="241"/>
      <c r="HQ679" s="241"/>
      <c r="HR679" s="241"/>
      <c r="HS679" s="241"/>
      <c r="HT679" s="241"/>
      <c r="HU679" s="241"/>
      <c r="HV679" s="241"/>
      <c r="HW679" s="241"/>
      <c r="HX679" s="241"/>
      <c r="HY679" s="241"/>
      <c r="HZ679" s="241"/>
      <c r="IA679" s="241"/>
      <c r="IB679" s="241"/>
      <c r="IC679" s="241"/>
      <c r="ID679" s="241"/>
      <c r="IE679" s="241"/>
      <c r="IF679" s="241"/>
      <c r="IG679" s="241"/>
      <c r="IH679" s="241"/>
      <c r="II679" s="241"/>
      <c r="IJ679" s="241"/>
      <c r="IK679" s="241"/>
      <c r="IL679" s="241"/>
      <c r="IM679" s="241"/>
      <c r="IN679" s="241"/>
      <c r="IO679" s="241"/>
      <c r="IP679" s="241"/>
      <c r="IQ679" s="241"/>
      <c r="IR679" s="241"/>
      <c r="IS679" s="241"/>
      <c r="IT679" s="241"/>
      <c r="IU679" s="241"/>
      <c r="IV679" s="241"/>
    </row>
    <row r="680" spans="1:256"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806</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c r="HP680" s="241"/>
      <c r="HQ680" s="241"/>
      <c r="HR680" s="241"/>
      <c r="HS680" s="241"/>
      <c r="HT680" s="241"/>
      <c r="HU680" s="241"/>
      <c r="HV680" s="241"/>
      <c r="HW680" s="241"/>
      <c r="HX680" s="241"/>
      <c r="HY680" s="241"/>
      <c r="HZ680" s="241"/>
      <c r="IA680" s="241"/>
      <c r="IB680" s="241"/>
      <c r="IC680" s="241"/>
      <c r="ID680" s="241"/>
      <c r="IE680" s="241"/>
      <c r="IF680" s="241"/>
      <c r="IG680" s="241"/>
      <c r="IH680" s="241"/>
      <c r="II680" s="241"/>
      <c r="IJ680" s="241"/>
      <c r="IK680" s="241"/>
      <c r="IL680" s="241"/>
      <c r="IM680" s="241"/>
      <c r="IN680" s="241"/>
      <c r="IO680" s="241"/>
      <c r="IP680" s="241"/>
      <c r="IQ680" s="241"/>
      <c r="IR680" s="241"/>
      <c r="IS680" s="241"/>
      <c r="IT680" s="241"/>
      <c r="IU680" s="241"/>
      <c r="IV680" s="241"/>
    </row>
    <row r="681" spans="1:256"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807</v>
      </c>
      <c r="V681" s="241"/>
      <c r="W681" s="241"/>
      <c r="X681" s="241"/>
      <c r="Y681" s="241"/>
      <c r="Z681" s="241"/>
      <c r="AA681" s="241"/>
      <c r="AB681" s="241"/>
      <c r="AC681" s="241" t="s">
        <v>311</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c r="HP681" s="241"/>
      <c r="HQ681" s="241"/>
      <c r="HR681" s="241"/>
      <c r="HS681" s="241"/>
      <c r="HT681" s="241"/>
      <c r="HU681" s="241"/>
      <c r="HV681" s="241"/>
      <c r="HW681" s="241"/>
      <c r="HX681" s="241"/>
      <c r="HY681" s="241"/>
      <c r="HZ681" s="241"/>
      <c r="IA681" s="241"/>
      <c r="IB681" s="241"/>
      <c r="IC681" s="241"/>
      <c r="ID681" s="241"/>
      <c r="IE681" s="241"/>
      <c r="IF681" s="241"/>
      <c r="IG681" s="241"/>
      <c r="IH681" s="241"/>
      <c r="II681" s="241"/>
      <c r="IJ681" s="241"/>
      <c r="IK681" s="241"/>
      <c r="IL681" s="241"/>
      <c r="IM681" s="241"/>
      <c r="IN681" s="241"/>
      <c r="IO681" s="241"/>
      <c r="IP681" s="241"/>
      <c r="IQ681" s="241"/>
      <c r="IR681" s="241"/>
      <c r="IS681" s="241"/>
      <c r="IT681" s="241"/>
      <c r="IU681" s="241"/>
      <c r="IV681" s="241"/>
    </row>
    <row r="682" spans="1:256"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808</v>
      </c>
      <c r="V682" s="241"/>
      <c r="W682" s="241"/>
      <c r="X682" s="241"/>
      <c r="Y682" s="241"/>
      <c r="Z682" s="241"/>
      <c r="AA682" s="241"/>
      <c r="AB682" s="241"/>
      <c r="AC682" s="241" t="s">
        <v>350</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c r="HP682" s="241"/>
      <c r="HQ682" s="241"/>
      <c r="HR682" s="241"/>
      <c r="HS682" s="241"/>
      <c r="HT682" s="241"/>
      <c r="HU682" s="241"/>
      <c r="HV682" s="241"/>
      <c r="HW682" s="241"/>
      <c r="HX682" s="241"/>
      <c r="HY682" s="241"/>
      <c r="HZ682" s="241"/>
      <c r="IA682" s="241"/>
      <c r="IB682" s="241"/>
      <c r="IC682" s="241"/>
      <c r="ID682" s="241"/>
      <c r="IE682" s="241"/>
      <c r="IF682" s="241"/>
      <c r="IG682" s="241"/>
      <c r="IH682" s="241"/>
      <c r="II682" s="241"/>
      <c r="IJ682" s="241"/>
      <c r="IK682" s="241"/>
      <c r="IL682" s="241"/>
      <c r="IM682" s="241"/>
      <c r="IN682" s="241"/>
      <c r="IO682" s="241"/>
      <c r="IP682" s="241"/>
      <c r="IQ682" s="241"/>
      <c r="IR682" s="241"/>
      <c r="IS682" s="241"/>
      <c r="IT682" s="241"/>
      <c r="IU682" s="241"/>
      <c r="IV682" s="241"/>
    </row>
    <row r="683" spans="1:256"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283</v>
      </c>
      <c r="V683" s="241"/>
      <c r="W683" s="241"/>
      <c r="X683" s="241"/>
      <c r="Y683" s="241"/>
      <c r="Z683" s="241"/>
      <c r="AA683" s="241"/>
      <c r="AB683" s="241"/>
      <c r="AC683" s="241" t="s">
        <v>322</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c r="HP683" s="241"/>
      <c r="HQ683" s="241"/>
      <c r="HR683" s="241"/>
      <c r="HS683" s="241"/>
      <c r="HT683" s="241"/>
      <c r="HU683" s="241"/>
      <c r="HV683" s="241"/>
      <c r="HW683" s="241"/>
      <c r="HX683" s="241"/>
      <c r="HY683" s="241"/>
      <c r="HZ683" s="241"/>
      <c r="IA683" s="241"/>
      <c r="IB683" s="241"/>
      <c r="IC683" s="241"/>
      <c r="ID683" s="241"/>
      <c r="IE683" s="241"/>
      <c r="IF683" s="241"/>
      <c r="IG683" s="241"/>
      <c r="IH683" s="241"/>
      <c r="II683" s="241"/>
      <c r="IJ683" s="241"/>
      <c r="IK683" s="241"/>
      <c r="IL683" s="241"/>
      <c r="IM683" s="241"/>
      <c r="IN683" s="241"/>
      <c r="IO683" s="241"/>
      <c r="IP683" s="241"/>
      <c r="IQ683" s="241"/>
      <c r="IR683" s="241"/>
      <c r="IS683" s="241"/>
      <c r="IT683" s="241"/>
      <c r="IU683" s="241"/>
      <c r="IV683" s="241"/>
    </row>
    <row r="684" spans="1:256"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809</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c r="HP684" s="241"/>
      <c r="HQ684" s="241"/>
      <c r="HR684" s="241"/>
      <c r="HS684" s="241"/>
      <c r="HT684" s="241"/>
      <c r="HU684" s="241"/>
      <c r="HV684" s="241"/>
      <c r="HW684" s="241"/>
      <c r="HX684" s="241"/>
      <c r="HY684" s="241"/>
      <c r="HZ684" s="241"/>
      <c r="IA684" s="241"/>
      <c r="IB684" s="241"/>
      <c r="IC684" s="241"/>
      <c r="ID684" s="241"/>
      <c r="IE684" s="241"/>
      <c r="IF684" s="241"/>
      <c r="IG684" s="241"/>
      <c r="IH684" s="241"/>
      <c r="II684" s="241"/>
      <c r="IJ684" s="241"/>
      <c r="IK684" s="241"/>
      <c r="IL684" s="241"/>
      <c r="IM684" s="241"/>
      <c r="IN684" s="241"/>
      <c r="IO684" s="241"/>
      <c r="IP684" s="241"/>
      <c r="IQ684" s="241"/>
      <c r="IR684" s="241"/>
      <c r="IS684" s="241"/>
      <c r="IT684" s="241"/>
      <c r="IU684" s="241"/>
      <c r="IV684" s="241"/>
    </row>
    <row r="685" spans="1:256"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810</v>
      </c>
      <c r="V685" s="241"/>
      <c r="W685" s="241"/>
      <c r="X685" s="241"/>
      <c r="Y685" s="241"/>
      <c r="Z685" s="241"/>
      <c r="AA685" s="241"/>
      <c r="AB685" s="241"/>
      <c r="AC685" s="241" t="s">
        <v>313</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c r="HP685" s="241"/>
      <c r="HQ685" s="241"/>
      <c r="HR685" s="241"/>
      <c r="HS685" s="241"/>
      <c r="HT685" s="241"/>
      <c r="HU685" s="241"/>
      <c r="HV685" s="241"/>
      <c r="HW685" s="241"/>
      <c r="HX685" s="241"/>
      <c r="HY685" s="241"/>
      <c r="HZ685" s="241"/>
      <c r="IA685" s="241"/>
      <c r="IB685" s="241"/>
      <c r="IC685" s="241"/>
      <c r="ID685" s="241"/>
      <c r="IE685" s="241"/>
      <c r="IF685" s="241"/>
      <c r="IG685" s="241"/>
      <c r="IH685" s="241"/>
      <c r="II685" s="241"/>
      <c r="IJ685" s="241"/>
      <c r="IK685" s="241"/>
      <c r="IL685" s="241"/>
      <c r="IM685" s="241"/>
      <c r="IN685" s="241"/>
      <c r="IO685" s="241"/>
      <c r="IP685" s="241"/>
      <c r="IQ685" s="241"/>
      <c r="IR685" s="241"/>
      <c r="IS685" s="241"/>
      <c r="IT685" s="241"/>
      <c r="IU685" s="241"/>
      <c r="IV685" s="241"/>
    </row>
    <row r="686" spans="1:256"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811</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c r="HP686" s="241"/>
      <c r="HQ686" s="241"/>
      <c r="HR686" s="241"/>
      <c r="HS686" s="241"/>
      <c r="HT686" s="241"/>
      <c r="HU686" s="241"/>
      <c r="HV686" s="241"/>
      <c r="HW686" s="241"/>
      <c r="HX686" s="241"/>
      <c r="HY686" s="241"/>
      <c r="HZ686" s="241"/>
      <c r="IA686" s="241"/>
      <c r="IB686" s="241"/>
      <c r="IC686" s="241"/>
      <c r="ID686" s="241"/>
      <c r="IE686" s="241"/>
      <c r="IF686" s="241"/>
      <c r="IG686" s="241"/>
      <c r="IH686" s="241"/>
      <c r="II686" s="241"/>
      <c r="IJ686" s="241"/>
      <c r="IK686" s="241"/>
      <c r="IL686" s="241"/>
      <c r="IM686" s="241"/>
      <c r="IN686" s="241"/>
      <c r="IO686" s="241"/>
      <c r="IP686" s="241"/>
      <c r="IQ686" s="241"/>
      <c r="IR686" s="241"/>
      <c r="IS686" s="241"/>
      <c r="IT686" s="241"/>
      <c r="IU686" s="241"/>
      <c r="IV686" s="241"/>
    </row>
    <row r="687" spans="1:256"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812</v>
      </c>
      <c r="V687" s="241"/>
      <c r="W687" s="241"/>
      <c r="X687" s="241"/>
      <c r="Y687" s="241"/>
      <c r="Z687" s="241"/>
      <c r="AA687" s="241"/>
      <c r="AB687" s="241"/>
      <c r="AC687" s="241" t="s">
        <v>325</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c r="HP687" s="241"/>
      <c r="HQ687" s="241"/>
      <c r="HR687" s="241"/>
      <c r="HS687" s="241"/>
      <c r="HT687" s="241"/>
      <c r="HU687" s="241"/>
      <c r="HV687" s="241"/>
      <c r="HW687" s="241"/>
      <c r="HX687" s="241"/>
      <c r="HY687" s="241"/>
      <c r="HZ687" s="241"/>
      <c r="IA687" s="241"/>
      <c r="IB687" s="241"/>
      <c r="IC687" s="241"/>
      <c r="ID687" s="241"/>
      <c r="IE687" s="241"/>
      <c r="IF687" s="241"/>
      <c r="IG687" s="241"/>
      <c r="IH687" s="241"/>
      <c r="II687" s="241"/>
      <c r="IJ687" s="241"/>
      <c r="IK687" s="241"/>
      <c r="IL687" s="241"/>
      <c r="IM687" s="241"/>
      <c r="IN687" s="241"/>
      <c r="IO687" s="241"/>
      <c r="IP687" s="241"/>
      <c r="IQ687" s="241"/>
      <c r="IR687" s="241"/>
      <c r="IS687" s="241"/>
      <c r="IT687" s="241"/>
      <c r="IU687" s="241"/>
      <c r="IV687" s="241"/>
    </row>
    <row r="688" spans="1:256"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813</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c r="HG688" s="241"/>
      <c r="HH688" s="241"/>
      <c r="HI688" s="241"/>
      <c r="HJ688" s="241"/>
      <c r="HK688" s="241"/>
      <c r="HL688" s="241"/>
      <c r="HM688" s="241"/>
      <c r="HN688" s="241"/>
      <c r="HO688" s="241"/>
      <c r="HP688" s="241"/>
      <c r="HQ688" s="241"/>
      <c r="HR688" s="241"/>
      <c r="HS688" s="241"/>
      <c r="HT688" s="241"/>
      <c r="HU688" s="241"/>
      <c r="HV688" s="241"/>
      <c r="HW688" s="241"/>
      <c r="HX688" s="241"/>
      <c r="HY688" s="241"/>
      <c r="HZ688" s="241"/>
      <c r="IA688" s="241"/>
      <c r="IB688" s="241"/>
      <c r="IC688" s="241"/>
      <c r="ID688" s="241"/>
      <c r="IE688" s="241"/>
      <c r="IF688" s="241"/>
      <c r="IG688" s="241"/>
      <c r="IH688" s="241"/>
      <c r="II688" s="241"/>
      <c r="IJ688" s="241"/>
      <c r="IK688" s="241"/>
      <c r="IL688" s="241"/>
      <c r="IM688" s="241"/>
      <c r="IN688" s="241"/>
      <c r="IO688" s="241"/>
      <c r="IP688" s="241"/>
      <c r="IQ688" s="241"/>
      <c r="IR688" s="241"/>
      <c r="IS688" s="241"/>
      <c r="IT688" s="241"/>
      <c r="IU688" s="241"/>
      <c r="IV688" s="241"/>
    </row>
    <row r="689" spans="1:256"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814</v>
      </c>
      <c r="V689" s="241"/>
      <c r="W689" s="241"/>
      <c r="X689" s="241"/>
      <c r="Y689" s="241"/>
      <c r="Z689" s="241"/>
      <c r="AA689" s="241"/>
      <c r="AB689" s="241"/>
      <c r="AC689" s="241" t="s">
        <v>316</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c r="HG689" s="241"/>
      <c r="HH689" s="241"/>
      <c r="HI689" s="241"/>
      <c r="HJ689" s="241"/>
      <c r="HK689" s="241"/>
      <c r="HL689" s="241"/>
      <c r="HM689" s="241"/>
      <c r="HN689" s="241"/>
      <c r="HO689" s="241"/>
      <c r="HP689" s="241"/>
      <c r="HQ689" s="241"/>
      <c r="HR689" s="241"/>
      <c r="HS689" s="241"/>
      <c r="HT689" s="241"/>
      <c r="HU689" s="241"/>
      <c r="HV689" s="241"/>
      <c r="HW689" s="241"/>
      <c r="HX689" s="241"/>
      <c r="HY689" s="241"/>
      <c r="HZ689" s="241"/>
      <c r="IA689" s="241"/>
      <c r="IB689" s="241"/>
      <c r="IC689" s="241"/>
      <c r="ID689" s="241"/>
      <c r="IE689" s="241"/>
      <c r="IF689" s="241"/>
      <c r="IG689" s="241"/>
      <c r="IH689" s="241"/>
      <c r="II689" s="241"/>
      <c r="IJ689" s="241"/>
      <c r="IK689" s="241"/>
      <c r="IL689" s="241"/>
      <c r="IM689" s="241"/>
      <c r="IN689" s="241"/>
      <c r="IO689" s="241"/>
      <c r="IP689" s="241"/>
      <c r="IQ689" s="241"/>
      <c r="IR689" s="241"/>
      <c r="IS689" s="241"/>
      <c r="IT689" s="241"/>
      <c r="IU689" s="241"/>
      <c r="IV689" s="241"/>
    </row>
    <row r="690" spans="1:256"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815</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c r="HG690" s="241"/>
      <c r="HH690" s="241"/>
      <c r="HI690" s="241"/>
      <c r="HJ690" s="241"/>
      <c r="HK690" s="241"/>
      <c r="HL690" s="241"/>
      <c r="HM690" s="241"/>
      <c r="HN690" s="241"/>
      <c r="HO690" s="241"/>
      <c r="HP690" s="241"/>
      <c r="HQ690" s="241"/>
      <c r="HR690" s="241"/>
      <c r="HS690" s="241"/>
      <c r="HT690" s="241"/>
      <c r="HU690" s="241"/>
      <c r="HV690" s="241"/>
      <c r="HW690" s="241"/>
      <c r="HX690" s="241"/>
      <c r="HY690" s="241"/>
      <c r="HZ690" s="241"/>
      <c r="IA690" s="241"/>
      <c r="IB690" s="241"/>
      <c r="IC690" s="241"/>
      <c r="ID690" s="241"/>
      <c r="IE690" s="241"/>
      <c r="IF690" s="241"/>
      <c r="IG690" s="241"/>
      <c r="IH690" s="241"/>
      <c r="II690" s="241"/>
      <c r="IJ690" s="241"/>
      <c r="IK690" s="241"/>
      <c r="IL690" s="241"/>
      <c r="IM690" s="241"/>
      <c r="IN690" s="241"/>
      <c r="IO690" s="241"/>
      <c r="IP690" s="241"/>
      <c r="IQ690" s="241"/>
      <c r="IR690" s="241"/>
      <c r="IS690" s="241"/>
      <c r="IT690" s="241"/>
      <c r="IU690" s="241"/>
      <c r="IV690" s="241"/>
    </row>
    <row r="691" spans="1:256"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816</v>
      </c>
      <c r="V691" s="241"/>
      <c r="W691" s="241"/>
      <c r="X691" s="241"/>
      <c r="Y691" s="241"/>
      <c r="Z691" s="241"/>
      <c r="AA691" s="241"/>
      <c r="AB691" s="241"/>
      <c r="AC691" s="241" t="s">
        <v>366</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c r="HG691" s="241"/>
      <c r="HH691" s="241"/>
      <c r="HI691" s="241"/>
      <c r="HJ691" s="241"/>
      <c r="HK691" s="241"/>
      <c r="HL691" s="241"/>
      <c r="HM691" s="241"/>
      <c r="HN691" s="241"/>
      <c r="HO691" s="241"/>
      <c r="HP691" s="241"/>
      <c r="HQ691" s="241"/>
      <c r="HR691" s="241"/>
      <c r="HS691" s="241"/>
      <c r="HT691" s="241"/>
      <c r="HU691" s="241"/>
      <c r="HV691" s="241"/>
      <c r="HW691" s="241"/>
      <c r="HX691" s="241"/>
      <c r="HY691" s="241"/>
      <c r="HZ691" s="241"/>
      <c r="IA691" s="241"/>
      <c r="IB691" s="241"/>
      <c r="IC691" s="241"/>
      <c r="ID691" s="241"/>
      <c r="IE691" s="241"/>
      <c r="IF691" s="241"/>
      <c r="IG691" s="241"/>
      <c r="IH691" s="241"/>
      <c r="II691" s="241"/>
      <c r="IJ691" s="241"/>
      <c r="IK691" s="241"/>
      <c r="IL691" s="241"/>
      <c r="IM691" s="241"/>
      <c r="IN691" s="241"/>
      <c r="IO691" s="241"/>
      <c r="IP691" s="241"/>
      <c r="IQ691" s="241"/>
      <c r="IR691" s="241"/>
      <c r="IS691" s="241"/>
      <c r="IT691" s="241"/>
      <c r="IU691" s="241"/>
      <c r="IV691" s="241"/>
    </row>
    <row r="692" spans="1:256"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817</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c r="HG692" s="241"/>
      <c r="HH692" s="241"/>
      <c r="HI692" s="241"/>
      <c r="HJ692" s="241"/>
      <c r="HK692" s="241"/>
      <c r="HL692" s="241"/>
      <c r="HM692" s="241"/>
      <c r="HN692" s="241"/>
      <c r="HO692" s="241"/>
      <c r="HP692" s="241"/>
      <c r="HQ692" s="241"/>
      <c r="HR692" s="241"/>
      <c r="HS692" s="241"/>
      <c r="HT692" s="241"/>
      <c r="HU692" s="241"/>
      <c r="HV692" s="241"/>
      <c r="HW692" s="241"/>
      <c r="HX692" s="241"/>
      <c r="HY692" s="241"/>
      <c r="HZ692" s="241"/>
      <c r="IA692" s="241"/>
      <c r="IB692" s="241"/>
      <c r="IC692" s="241"/>
      <c r="ID692" s="241"/>
      <c r="IE692" s="241"/>
      <c r="IF692" s="241"/>
      <c r="IG692" s="241"/>
      <c r="IH692" s="241"/>
      <c r="II692" s="241"/>
      <c r="IJ692" s="241"/>
      <c r="IK692" s="241"/>
      <c r="IL692" s="241"/>
      <c r="IM692" s="241"/>
      <c r="IN692" s="241"/>
      <c r="IO692" s="241"/>
      <c r="IP692" s="241"/>
      <c r="IQ692" s="241"/>
      <c r="IR692" s="241"/>
      <c r="IS692" s="241"/>
      <c r="IT692" s="241"/>
      <c r="IU692" s="241"/>
      <c r="IV692" s="241"/>
    </row>
    <row r="693" spans="1:256"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818</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c r="HG693" s="241"/>
      <c r="HH693" s="241"/>
      <c r="HI693" s="241"/>
      <c r="HJ693" s="241"/>
      <c r="HK693" s="241"/>
      <c r="HL693" s="241"/>
      <c r="HM693" s="241"/>
      <c r="HN693" s="241"/>
      <c r="HO693" s="241"/>
      <c r="HP693" s="241"/>
      <c r="HQ693" s="241"/>
      <c r="HR693" s="241"/>
      <c r="HS693" s="241"/>
      <c r="HT693" s="241"/>
      <c r="HU693" s="241"/>
      <c r="HV693" s="241"/>
      <c r="HW693" s="241"/>
      <c r="HX693" s="241"/>
      <c r="HY693" s="241"/>
      <c r="HZ693" s="241"/>
      <c r="IA693" s="241"/>
      <c r="IB693" s="241"/>
      <c r="IC693" s="241"/>
      <c r="ID693" s="241"/>
      <c r="IE693" s="241"/>
      <c r="IF693" s="241"/>
      <c r="IG693" s="241"/>
      <c r="IH693" s="241"/>
      <c r="II693" s="241"/>
      <c r="IJ693" s="241"/>
      <c r="IK693" s="241"/>
      <c r="IL693" s="241"/>
      <c r="IM693" s="241"/>
      <c r="IN693" s="241"/>
      <c r="IO693" s="241"/>
      <c r="IP693" s="241"/>
      <c r="IQ693" s="241"/>
      <c r="IR693" s="241"/>
      <c r="IS693" s="241"/>
      <c r="IT693" s="241"/>
      <c r="IU693" s="241"/>
      <c r="IV693" s="241"/>
    </row>
    <row r="694" spans="1:256"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819</v>
      </c>
      <c r="V694" s="241"/>
      <c r="W694" s="241"/>
      <c r="X694" s="241"/>
      <c r="Y694" s="241"/>
      <c r="Z694" s="241"/>
      <c r="AA694" s="241"/>
      <c r="AB694" s="241"/>
      <c r="AC694" s="241" t="s">
        <v>325</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c r="HG694" s="241"/>
      <c r="HH694" s="241"/>
      <c r="HI694" s="241"/>
      <c r="HJ694" s="241"/>
      <c r="HK694" s="241"/>
      <c r="HL694" s="241"/>
      <c r="HM694" s="241"/>
      <c r="HN694" s="241"/>
      <c r="HO694" s="241"/>
      <c r="HP694" s="241"/>
      <c r="HQ694" s="241"/>
      <c r="HR694" s="241"/>
      <c r="HS694" s="241"/>
      <c r="HT694" s="241"/>
      <c r="HU694" s="241"/>
      <c r="HV694" s="241"/>
      <c r="HW694" s="241"/>
      <c r="HX694" s="241"/>
      <c r="HY694" s="241"/>
      <c r="HZ694" s="241"/>
      <c r="IA694" s="241"/>
      <c r="IB694" s="241"/>
      <c r="IC694" s="241"/>
      <c r="ID694" s="241"/>
      <c r="IE694" s="241"/>
      <c r="IF694" s="241"/>
      <c r="IG694" s="241"/>
      <c r="IH694" s="241"/>
      <c r="II694" s="241"/>
      <c r="IJ694" s="241"/>
      <c r="IK694" s="241"/>
      <c r="IL694" s="241"/>
      <c r="IM694" s="241"/>
      <c r="IN694" s="241"/>
      <c r="IO694" s="241"/>
      <c r="IP694" s="241"/>
      <c r="IQ694" s="241"/>
      <c r="IR694" s="241"/>
      <c r="IS694" s="241"/>
      <c r="IT694" s="241"/>
      <c r="IU694" s="241"/>
      <c r="IV694" s="241"/>
    </row>
    <row r="695" spans="1:256"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820</v>
      </c>
      <c r="V695" s="241"/>
      <c r="W695" s="241"/>
      <c r="X695" s="241"/>
      <c r="Y695" s="241"/>
      <c r="Z695" s="241"/>
      <c r="AA695" s="241"/>
      <c r="AB695" s="241"/>
      <c r="AC695" s="241" t="s">
        <v>386</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c r="HG695" s="241"/>
      <c r="HH695" s="241"/>
      <c r="HI695" s="241"/>
      <c r="HJ695" s="241"/>
      <c r="HK695" s="241"/>
      <c r="HL695" s="241"/>
      <c r="HM695" s="241"/>
      <c r="HN695" s="241"/>
      <c r="HO695" s="241"/>
      <c r="HP695" s="241"/>
      <c r="HQ695" s="241"/>
      <c r="HR695" s="241"/>
      <c r="HS695" s="241"/>
      <c r="HT695" s="241"/>
      <c r="HU695" s="241"/>
      <c r="HV695" s="241"/>
      <c r="HW695" s="241"/>
      <c r="HX695" s="241"/>
      <c r="HY695" s="241"/>
      <c r="HZ695" s="241"/>
      <c r="IA695" s="241"/>
      <c r="IB695" s="241"/>
      <c r="IC695" s="241"/>
      <c r="ID695" s="241"/>
      <c r="IE695" s="241"/>
      <c r="IF695" s="241"/>
      <c r="IG695" s="241"/>
      <c r="IH695" s="241"/>
      <c r="II695" s="241"/>
      <c r="IJ695" s="241"/>
      <c r="IK695" s="241"/>
      <c r="IL695" s="241"/>
      <c r="IM695" s="241"/>
      <c r="IN695" s="241"/>
      <c r="IO695" s="241"/>
      <c r="IP695" s="241"/>
      <c r="IQ695" s="241"/>
      <c r="IR695" s="241"/>
      <c r="IS695" s="241"/>
      <c r="IT695" s="241"/>
      <c r="IU695" s="241"/>
      <c r="IV695" s="241"/>
    </row>
    <row r="696" spans="1:256"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821</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c r="HG696" s="241"/>
      <c r="HH696" s="241"/>
      <c r="HI696" s="241"/>
      <c r="HJ696" s="241"/>
      <c r="HK696" s="241"/>
      <c r="HL696" s="241"/>
      <c r="HM696" s="241"/>
      <c r="HN696" s="241"/>
      <c r="HO696" s="241"/>
      <c r="HP696" s="241"/>
      <c r="HQ696" s="241"/>
      <c r="HR696" s="241"/>
      <c r="HS696" s="241"/>
      <c r="HT696" s="241"/>
      <c r="HU696" s="241"/>
      <c r="HV696" s="241"/>
      <c r="HW696" s="241"/>
      <c r="HX696" s="241"/>
      <c r="HY696" s="241"/>
      <c r="HZ696" s="241"/>
      <c r="IA696" s="241"/>
      <c r="IB696" s="241"/>
      <c r="IC696" s="241"/>
      <c r="ID696" s="241"/>
      <c r="IE696" s="241"/>
      <c r="IF696" s="241"/>
      <c r="IG696" s="241"/>
      <c r="IH696" s="241"/>
      <c r="II696" s="241"/>
      <c r="IJ696" s="241"/>
      <c r="IK696" s="241"/>
      <c r="IL696" s="241"/>
      <c r="IM696" s="241"/>
      <c r="IN696" s="241"/>
      <c r="IO696" s="241"/>
      <c r="IP696" s="241"/>
      <c r="IQ696" s="241"/>
      <c r="IR696" s="241"/>
      <c r="IS696" s="241"/>
      <c r="IT696" s="241"/>
      <c r="IU696" s="241"/>
      <c r="IV696" s="241"/>
    </row>
    <row r="697" spans="1:256"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822</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c r="HG697" s="241"/>
      <c r="HH697" s="241"/>
      <c r="HI697" s="241"/>
      <c r="HJ697" s="241"/>
      <c r="HK697" s="241"/>
      <c r="HL697" s="241"/>
      <c r="HM697" s="241"/>
      <c r="HN697" s="241"/>
      <c r="HO697" s="241"/>
      <c r="HP697" s="241"/>
      <c r="HQ697" s="241"/>
      <c r="HR697" s="241"/>
      <c r="HS697" s="241"/>
      <c r="HT697" s="241"/>
      <c r="HU697" s="241"/>
      <c r="HV697" s="241"/>
      <c r="HW697" s="241"/>
      <c r="HX697" s="241"/>
      <c r="HY697" s="241"/>
      <c r="HZ697" s="241"/>
      <c r="IA697" s="241"/>
      <c r="IB697" s="241"/>
      <c r="IC697" s="241"/>
      <c r="ID697" s="241"/>
      <c r="IE697" s="241"/>
      <c r="IF697" s="241"/>
      <c r="IG697" s="241"/>
      <c r="IH697" s="241"/>
      <c r="II697" s="241"/>
      <c r="IJ697" s="241"/>
      <c r="IK697" s="241"/>
      <c r="IL697" s="241"/>
      <c r="IM697" s="241"/>
      <c r="IN697" s="241"/>
      <c r="IO697" s="241"/>
      <c r="IP697" s="241"/>
      <c r="IQ697" s="241"/>
      <c r="IR697" s="241"/>
      <c r="IS697" s="241"/>
      <c r="IT697" s="241"/>
      <c r="IU697" s="241"/>
      <c r="IV697" s="241"/>
    </row>
    <row r="698" spans="1:256"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823</v>
      </c>
      <c r="V698" s="241"/>
      <c r="W698" s="241"/>
      <c r="X698" s="241"/>
      <c r="Y698" s="241"/>
      <c r="Z698" s="241"/>
      <c r="AA698" s="241"/>
      <c r="AB698" s="241"/>
      <c r="AC698" s="241" t="s">
        <v>350</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c r="HG698" s="241"/>
      <c r="HH698" s="241"/>
      <c r="HI698" s="241"/>
      <c r="HJ698" s="241"/>
      <c r="HK698" s="241"/>
      <c r="HL698" s="241"/>
      <c r="HM698" s="241"/>
      <c r="HN698" s="241"/>
      <c r="HO698" s="241"/>
      <c r="HP698" s="241"/>
      <c r="HQ698" s="241"/>
      <c r="HR698" s="241"/>
      <c r="HS698" s="241"/>
      <c r="HT698" s="241"/>
      <c r="HU698" s="241"/>
      <c r="HV698" s="241"/>
      <c r="HW698" s="241"/>
      <c r="HX698" s="241"/>
      <c r="HY698" s="241"/>
      <c r="HZ698" s="241"/>
      <c r="IA698" s="241"/>
      <c r="IB698" s="241"/>
      <c r="IC698" s="241"/>
      <c r="ID698" s="241"/>
      <c r="IE698" s="241"/>
      <c r="IF698" s="241"/>
      <c r="IG698" s="241"/>
      <c r="IH698" s="241"/>
      <c r="II698" s="241"/>
      <c r="IJ698" s="241"/>
      <c r="IK698" s="241"/>
      <c r="IL698" s="241"/>
      <c r="IM698" s="241"/>
      <c r="IN698" s="241"/>
      <c r="IO698" s="241"/>
      <c r="IP698" s="241"/>
      <c r="IQ698" s="241"/>
      <c r="IR698" s="241"/>
      <c r="IS698" s="241"/>
      <c r="IT698" s="241"/>
      <c r="IU698" s="241"/>
      <c r="IV698" s="241"/>
    </row>
    <row r="699" spans="1:256"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824</v>
      </c>
      <c r="V699" s="241"/>
      <c r="W699" s="241"/>
      <c r="X699" s="241"/>
      <c r="Y699" s="241"/>
      <c r="Z699" s="241"/>
      <c r="AA699" s="241"/>
      <c r="AB699" s="241"/>
      <c r="AC699" s="241" t="s">
        <v>316</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c r="HG699" s="241"/>
      <c r="HH699" s="241"/>
      <c r="HI699" s="241"/>
      <c r="HJ699" s="241"/>
      <c r="HK699" s="241"/>
      <c r="HL699" s="241"/>
      <c r="HM699" s="241"/>
      <c r="HN699" s="241"/>
      <c r="HO699" s="241"/>
      <c r="HP699" s="241"/>
      <c r="HQ699" s="241"/>
      <c r="HR699" s="241"/>
      <c r="HS699" s="241"/>
      <c r="HT699" s="241"/>
      <c r="HU699" s="241"/>
      <c r="HV699" s="241"/>
      <c r="HW699" s="241"/>
      <c r="HX699" s="241"/>
      <c r="HY699" s="241"/>
      <c r="HZ699" s="241"/>
      <c r="IA699" s="241"/>
      <c r="IB699" s="241"/>
      <c r="IC699" s="241"/>
      <c r="ID699" s="241"/>
      <c r="IE699" s="241"/>
      <c r="IF699" s="241"/>
      <c r="IG699" s="241"/>
      <c r="IH699" s="241"/>
      <c r="II699" s="241"/>
      <c r="IJ699" s="241"/>
      <c r="IK699" s="241"/>
      <c r="IL699" s="241"/>
      <c r="IM699" s="241"/>
      <c r="IN699" s="241"/>
      <c r="IO699" s="241"/>
      <c r="IP699" s="241"/>
      <c r="IQ699" s="241"/>
      <c r="IR699" s="241"/>
      <c r="IS699" s="241"/>
      <c r="IT699" s="241"/>
      <c r="IU699" s="241"/>
      <c r="IV699" s="241"/>
    </row>
    <row r="700" spans="1:256"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825</v>
      </c>
      <c r="V700" s="241"/>
      <c r="W700" s="241"/>
      <c r="X700" s="241"/>
      <c r="Y700" s="241"/>
      <c r="Z700" s="241"/>
      <c r="AA700" s="241"/>
      <c r="AB700" s="241"/>
      <c r="AC700" s="241" t="s">
        <v>309</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c r="HG700" s="241"/>
      <c r="HH700" s="241"/>
      <c r="HI700" s="241"/>
      <c r="HJ700" s="241"/>
      <c r="HK700" s="241"/>
      <c r="HL700" s="241"/>
      <c r="HM700" s="241"/>
      <c r="HN700" s="241"/>
      <c r="HO700" s="241"/>
      <c r="HP700" s="241"/>
      <c r="HQ700" s="241"/>
      <c r="HR700" s="241"/>
      <c r="HS700" s="241"/>
      <c r="HT700" s="241"/>
      <c r="HU700" s="241"/>
      <c r="HV700" s="241"/>
      <c r="HW700" s="241"/>
      <c r="HX700" s="241"/>
      <c r="HY700" s="241"/>
      <c r="HZ700" s="241"/>
      <c r="IA700" s="241"/>
      <c r="IB700" s="241"/>
      <c r="IC700" s="241"/>
      <c r="ID700" s="241"/>
      <c r="IE700" s="241"/>
      <c r="IF700" s="241"/>
      <c r="IG700" s="241"/>
      <c r="IH700" s="241"/>
      <c r="II700" s="241"/>
      <c r="IJ700" s="241"/>
      <c r="IK700" s="241"/>
      <c r="IL700" s="241"/>
      <c r="IM700" s="241"/>
      <c r="IN700" s="241"/>
      <c r="IO700" s="241"/>
      <c r="IP700" s="241"/>
      <c r="IQ700" s="241"/>
      <c r="IR700" s="241"/>
      <c r="IS700" s="241"/>
      <c r="IT700" s="241"/>
      <c r="IU700" s="241"/>
      <c r="IV700" s="241"/>
    </row>
    <row r="701" spans="1:256"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826</v>
      </c>
      <c r="V701" s="241"/>
      <c r="W701" s="241"/>
      <c r="X701" s="241"/>
      <c r="Y701" s="241"/>
      <c r="Z701" s="241"/>
      <c r="AA701" s="241"/>
      <c r="AB701" s="241"/>
      <c r="AC701" s="241" t="s">
        <v>386</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c r="HG701" s="241"/>
      <c r="HH701" s="241"/>
      <c r="HI701" s="241"/>
      <c r="HJ701" s="241"/>
      <c r="HK701" s="241"/>
      <c r="HL701" s="241"/>
      <c r="HM701" s="241"/>
      <c r="HN701" s="241"/>
      <c r="HO701" s="241"/>
      <c r="HP701" s="241"/>
      <c r="HQ701" s="241"/>
      <c r="HR701" s="241"/>
      <c r="HS701" s="241"/>
      <c r="HT701" s="241"/>
      <c r="HU701" s="241"/>
      <c r="HV701" s="241"/>
      <c r="HW701" s="241"/>
      <c r="HX701" s="241"/>
      <c r="HY701" s="241"/>
      <c r="HZ701" s="241"/>
      <c r="IA701" s="241"/>
      <c r="IB701" s="241"/>
      <c r="IC701" s="241"/>
      <c r="ID701" s="241"/>
      <c r="IE701" s="241"/>
      <c r="IF701" s="241"/>
      <c r="IG701" s="241"/>
      <c r="IH701" s="241"/>
      <c r="II701" s="241"/>
      <c r="IJ701" s="241"/>
      <c r="IK701" s="241"/>
      <c r="IL701" s="241"/>
      <c r="IM701" s="241"/>
      <c r="IN701" s="241"/>
      <c r="IO701" s="241"/>
      <c r="IP701" s="241"/>
      <c r="IQ701" s="241"/>
      <c r="IR701" s="241"/>
      <c r="IS701" s="241"/>
      <c r="IT701" s="241"/>
      <c r="IU701" s="241"/>
      <c r="IV701" s="241"/>
    </row>
    <row r="702" spans="1:256"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827</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c r="HG702" s="241"/>
      <c r="HH702" s="241"/>
      <c r="HI702" s="241"/>
      <c r="HJ702" s="241"/>
      <c r="HK702" s="241"/>
      <c r="HL702" s="241"/>
      <c r="HM702" s="241"/>
      <c r="HN702" s="241"/>
      <c r="HO702" s="241"/>
      <c r="HP702" s="241"/>
      <c r="HQ702" s="241"/>
      <c r="HR702" s="241"/>
      <c r="HS702" s="241"/>
      <c r="HT702" s="241"/>
      <c r="HU702" s="241"/>
      <c r="HV702" s="241"/>
      <c r="HW702" s="241"/>
      <c r="HX702" s="241"/>
      <c r="HY702" s="241"/>
      <c r="HZ702" s="241"/>
      <c r="IA702" s="241"/>
      <c r="IB702" s="241"/>
      <c r="IC702" s="241"/>
      <c r="ID702" s="241"/>
      <c r="IE702" s="241"/>
      <c r="IF702" s="241"/>
      <c r="IG702" s="241"/>
      <c r="IH702" s="241"/>
      <c r="II702" s="241"/>
      <c r="IJ702" s="241"/>
      <c r="IK702" s="241"/>
      <c r="IL702" s="241"/>
      <c r="IM702" s="241"/>
      <c r="IN702" s="241"/>
      <c r="IO702" s="241"/>
      <c r="IP702" s="241"/>
      <c r="IQ702" s="241"/>
      <c r="IR702" s="241"/>
      <c r="IS702" s="241"/>
      <c r="IT702" s="241"/>
      <c r="IU702" s="241"/>
      <c r="IV702" s="241"/>
    </row>
    <row r="703" spans="1:256"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828</v>
      </c>
      <c r="V703" s="241"/>
      <c r="W703" s="241"/>
      <c r="X703" s="241"/>
      <c r="Y703" s="241"/>
      <c r="Z703" s="241"/>
      <c r="AA703" s="241"/>
      <c r="AB703" s="241"/>
      <c r="AC703" s="241" t="s">
        <v>311</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c r="HP703" s="241"/>
      <c r="HQ703" s="241"/>
      <c r="HR703" s="241"/>
      <c r="HS703" s="241"/>
      <c r="HT703" s="241"/>
      <c r="HU703" s="241"/>
      <c r="HV703" s="241"/>
      <c r="HW703" s="241"/>
      <c r="HX703" s="241"/>
      <c r="HY703" s="241"/>
      <c r="HZ703" s="241"/>
      <c r="IA703" s="241"/>
      <c r="IB703" s="241"/>
      <c r="IC703" s="241"/>
      <c r="ID703" s="241"/>
      <c r="IE703" s="241"/>
      <c r="IF703" s="241"/>
      <c r="IG703" s="241"/>
      <c r="IH703" s="241"/>
      <c r="II703" s="241"/>
      <c r="IJ703" s="241"/>
      <c r="IK703" s="241"/>
      <c r="IL703" s="241"/>
      <c r="IM703" s="241"/>
      <c r="IN703" s="241"/>
      <c r="IO703" s="241"/>
      <c r="IP703" s="241"/>
      <c r="IQ703" s="241"/>
      <c r="IR703" s="241"/>
      <c r="IS703" s="241"/>
      <c r="IT703" s="241"/>
      <c r="IU703" s="241"/>
      <c r="IV703" s="241"/>
    </row>
    <row r="704" spans="1:256"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829</v>
      </c>
      <c r="V704" s="241"/>
      <c r="W704" s="241"/>
      <c r="X704" s="241"/>
      <c r="Y704" s="241"/>
      <c r="Z704" s="241"/>
      <c r="AA704" s="241"/>
      <c r="AB704" s="241"/>
      <c r="AC704" s="241" t="s">
        <v>350</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c r="HP704" s="241"/>
      <c r="HQ704" s="241"/>
      <c r="HR704" s="241"/>
      <c r="HS704" s="241"/>
      <c r="HT704" s="241"/>
      <c r="HU704" s="241"/>
      <c r="HV704" s="241"/>
      <c r="HW704" s="241"/>
      <c r="HX704" s="241"/>
      <c r="HY704" s="241"/>
      <c r="HZ704" s="241"/>
      <c r="IA704" s="241"/>
      <c r="IB704" s="241"/>
      <c r="IC704" s="241"/>
      <c r="ID704" s="241"/>
      <c r="IE704" s="241"/>
      <c r="IF704" s="241"/>
      <c r="IG704" s="241"/>
      <c r="IH704" s="241"/>
      <c r="II704" s="241"/>
      <c r="IJ704" s="241"/>
      <c r="IK704" s="241"/>
      <c r="IL704" s="241"/>
      <c r="IM704" s="241"/>
      <c r="IN704" s="241"/>
      <c r="IO704" s="241"/>
      <c r="IP704" s="241"/>
      <c r="IQ704" s="241"/>
      <c r="IR704" s="241"/>
      <c r="IS704" s="241"/>
      <c r="IT704" s="241"/>
      <c r="IU704" s="241"/>
      <c r="IV704" s="241"/>
    </row>
    <row r="705" spans="1:256"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830</v>
      </c>
      <c r="V705" s="241"/>
      <c r="W705" s="241"/>
      <c r="X705" s="241"/>
      <c r="Y705" s="241"/>
      <c r="Z705" s="241"/>
      <c r="AA705" s="241"/>
      <c r="AB705" s="241"/>
      <c r="AC705" s="241" t="s">
        <v>316</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c r="HP705" s="241"/>
      <c r="HQ705" s="241"/>
      <c r="HR705" s="241"/>
      <c r="HS705" s="241"/>
      <c r="HT705" s="241"/>
      <c r="HU705" s="241"/>
      <c r="HV705" s="241"/>
      <c r="HW705" s="241"/>
      <c r="HX705" s="241"/>
      <c r="HY705" s="241"/>
      <c r="HZ705" s="241"/>
      <c r="IA705" s="241"/>
      <c r="IB705" s="241"/>
      <c r="IC705" s="241"/>
      <c r="ID705" s="241"/>
      <c r="IE705" s="241"/>
      <c r="IF705" s="241"/>
      <c r="IG705" s="241"/>
      <c r="IH705" s="241"/>
      <c r="II705" s="241"/>
      <c r="IJ705" s="241"/>
      <c r="IK705" s="241"/>
      <c r="IL705" s="241"/>
      <c r="IM705" s="241"/>
      <c r="IN705" s="241"/>
      <c r="IO705" s="241"/>
      <c r="IP705" s="241"/>
      <c r="IQ705" s="241"/>
      <c r="IR705" s="241"/>
      <c r="IS705" s="241"/>
      <c r="IT705" s="241"/>
      <c r="IU705" s="241"/>
      <c r="IV705" s="241"/>
    </row>
    <row r="706" spans="1:256"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831</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c r="HP706" s="241"/>
      <c r="HQ706" s="241"/>
      <c r="HR706" s="241"/>
      <c r="HS706" s="241"/>
      <c r="HT706" s="241"/>
      <c r="HU706" s="241"/>
      <c r="HV706" s="241"/>
      <c r="HW706" s="241"/>
      <c r="HX706" s="241"/>
      <c r="HY706" s="241"/>
      <c r="HZ706" s="241"/>
      <c r="IA706" s="241"/>
      <c r="IB706" s="241"/>
      <c r="IC706" s="241"/>
      <c r="ID706" s="241"/>
      <c r="IE706" s="241"/>
      <c r="IF706" s="241"/>
      <c r="IG706" s="241"/>
      <c r="IH706" s="241"/>
      <c r="II706" s="241"/>
      <c r="IJ706" s="241"/>
      <c r="IK706" s="241"/>
      <c r="IL706" s="241"/>
      <c r="IM706" s="241"/>
      <c r="IN706" s="241"/>
      <c r="IO706" s="241"/>
      <c r="IP706" s="241"/>
      <c r="IQ706" s="241"/>
      <c r="IR706" s="241"/>
      <c r="IS706" s="241"/>
      <c r="IT706" s="241"/>
      <c r="IU706" s="241"/>
      <c r="IV706" s="241"/>
    </row>
    <row r="707" spans="1:256"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832</v>
      </c>
      <c r="V707" s="241"/>
      <c r="W707" s="241"/>
      <c r="X707" s="241"/>
      <c r="Y707" s="241"/>
      <c r="Z707" s="241"/>
      <c r="AA707" s="241"/>
      <c r="AB707" s="241"/>
      <c r="AC707" s="241" t="s">
        <v>386</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c r="HG707" s="241"/>
      <c r="HH707" s="241"/>
      <c r="HI707" s="241"/>
      <c r="HJ707" s="241"/>
      <c r="HK707" s="241"/>
      <c r="HL707" s="241"/>
      <c r="HM707" s="241"/>
      <c r="HN707" s="241"/>
      <c r="HO707" s="241"/>
      <c r="HP707" s="241"/>
      <c r="HQ707" s="241"/>
      <c r="HR707" s="241"/>
      <c r="HS707" s="241"/>
      <c r="HT707" s="241"/>
      <c r="HU707" s="241"/>
      <c r="HV707" s="241"/>
      <c r="HW707" s="241"/>
      <c r="HX707" s="241"/>
      <c r="HY707" s="241"/>
      <c r="HZ707" s="241"/>
      <c r="IA707" s="241"/>
      <c r="IB707" s="241"/>
      <c r="IC707" s="241"/>
      <c r="ID707" s="241"/>
      <c r="IE707" s="241"/>
      <c r="IF707" s="241"/>
      <c r="IG707" s="241"/>
      <c r="IH707" s="241"/>
      <c r="II707" s="241"/>
      <c r="IJ707" s="241"/>
      <c r="IK707" s="241"/>
      <c r="IL707" s="241"/>
      <c r="IM707" s="241"/>
      <c r="IN707" s="241"/>
      <c r="IO707" s="241"/>
      <c r="IP707" s="241"/>
      <c r="IQ707" s="241"/>
      <c r="IR707" s="241"/>
      <c r="IS707" s="241"/>
      <c r="IT707" s="241"/>
      <c r="IU707" s="241"/>
      <c r="IV707" s="241"/>
    </row>
    <row r="708" spans="1:256"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833</v>
      </c>
      <c r="V708" s="241"/>
      <c r="W708" s="241"/>
      <c r="X708" s="241"/>
      <c r="Y708" s="241"/>
      <c r="Z708" s="241"/>
      <c r="AA708" s="241"/>
      <c r="AB708" s="241"/>
      <c r="AC708" s="241" t="s">
        <v>313</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c r="HP708" s="241"/>
      <c r="HQ708" s="241"/>
      <c r="HR708" s="241"/>
      <c r="HS708" s="241"/>
      <c r="HT708" s="241"/>
      <c r="HU708" s="241"/>
      <c r="HV708" s="241"/>
      <c r="HW708" s="241"/>
      <c r="HX708" s="241"/>
      <c r="HY708" s="241"/>
      <c r="HZ708" s="241"/>
      <c r="IA708" s="241"/>
      <c r="IB708" s="241"/>
      <c r="IC708" s="241"/>
      <c r="ID708" s="241"/>
      <c r="IE708" s="241"/>
      <c r="IF708" s="241"/>
      <c r="IG708" s="241"/>
      <c r="IH708" s="241"/>
      <c r="II708" s="241"/>
      <c r="IJ708" s="241"/>
      <c r="IK708" s="241"/>
      <c r="IL708" s="241"/>
      <c r="IM708" s="241"/>
      <c r="IN708" s="241"/>
      <c r="IO708" s="241"/>
      <c r="IP708" s="241"/>
      <c r="IQ708" s="241"/>
      <c r="IR708" s="241"/>
      <c r="IS708" s="241"/>
      <c r="IT708" s="241"/>
      <c r="IU708" s="241"/>
      <c r="IV708" s="241"/>
    </row>
    <row r="709" spans="1:256"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834</v>
      </c>
      <c r="V709" s="241"/>
      <c r="W709" s="241"/>
      <c r="X709" s="241"/>
      <c r="Y709" s="241"/>
      <c r="Z709" s="241"/>
      <c r="AA709" s="241"/>
      <c r="AB709" s="241"/>
      <c r="AC709" s="241" t="s">
        <v>386</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c r="HP709" s="241"/>
      <c r="HQ709" s="241"/>
      <c r="HR709" s="241"/>
      <c r="HS709" s="241"/>
      <c r="HT709" s="241"/>
      <c r="HU709" s="241"/>
      <c r="HV709" s="241"/>
      <c r="HW709" s="241"/>
      <c r="HX709" s="241"/>
      <c r="HY709" s="241"/>
      <c r="HZ709" s="241"/>
      <c r="IA709" s="241"/>
      <c r="IB709" s="241"/>
      <c r="IC709" s="241"/>
      <c r="ID709" s="241"/>
      <c r="IE709" s="241"/>
      <c r="IF709" s="241"/>
      <c r="IG709" s="241"/>
      <c r="IH709" s="241"/>
      <c r="II709" s="241"/>
      <c r="IJ709" s="241"/>
      <c r="IK709" s="241"/>
      <c r="IL709" s="241"/>
      <c r="IM709" s="241"/>
      <c r="IN709" s="241"/>
      <c r="IO709" s="241"/>
      <c r="IP709" s="241"/>
      <c r="IQ709" s="241"/>
      <c r="IR709" s="241"/>
      <c r="IS709" s="241"/>
      <c r="IT709" s="241"/>
      <c r="IU709" s="241"/>
      <c r="IV709" s="241"/>
    </row>
    <row r="710" spans="1:256"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835</v>
      </c>
      <c r="V710" s="241"/>
      <c r="W710" s="241"/>
      <c r="X710" s="241"/>
      <c r="Y710" s="241"/>
      <c r="Z710" s="241"/>
      <c r="AA710" s="241"/>
      <c r="AB710" s="241"/>
      <c r="AC710" s="241" t="s">
        <v>325</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c r="HP710" s="241"/>
      <c r="HQ710" s="241"/>
      <c r="HR710" s="241"/>
      <c r="HS710" s="241"/>
      <c r="HT710" s="241"/>
      <c r="HU710" s="241"/>
      <c r="HV710" s="241"/>
      <c r="HW710" s="241"/>
      <c r="HX710" s="241"/>
      <c r="HY710" s="241"/>
      <c r="HZ710" s="241"/>
      <c r="IA710" s="241"/>
      <c r="IB710" s="241"/>
      <c r="IC710" s="241"/>
      <c r="ID710" s="241"/>
      <c r="IE710" s="241"/>
      <c r="IF710" s="241"/>
      <c r="IG710" s="241"/>
      <c r="IH710" s="241"/>
      <c r="II710" s="241"/>
      <c r="IJ710" s="241"/>
      <c r="IK710" s="241"/>
      <c r="IL710" s="241"/>
      <c r="IM710" s="241"/>
      <c r="IN710" s="241"/>
      <c r="IO710" s="241"/>
      <c r="IP710" s="241"/>
      <c r="IQ710" s="241"/>
      <c r="IR710" s="241"/>
      <c r="IS710" s="241"/>
      <c r="IT710" s="241"/>
      <c r="IU710" s="241"/>
      <c r="IV710" s="241"/>
    </row>
    <row r="711" spans="1:256"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836</v>
      </c>
      <c r="V711" s="241"/>
      <c r="W711" s="241"/>
      <c r="X711" s="241"/>
      <c r="Y711" s="241"/>
      <c r="Z711" s="241"/>
      <c r="AA711" s="241"/>
      <c r="AB711" s="241"/>
      <c r="AC711" s="241" t="s">
        <v>311</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c r="HP711" s="241"/>
      <c r="HQ711" s="241"/>
      <c r="HR711" s="241"/>
      <c r="HS711" s="241"/>
      <c r="HT711" s="241"/>
      <c r="HU711" s="241"/>
      <c r="HV711" s="241"/>
      <c r="HW711" s="241"/>
      <c r="HX711" s="241"/>
      <c r="HY711" s="241"/>
      <c r="HZ711" s="241"/>
      <c r="IA711" s="241"/>
      <c r="IB711" s="241"/>
      <c r="IC711" s="241"/>
      <c r="ID711" s="241"/>
      <c r="IE711" s="241"/>
      <c r="IF711" s="241"/>
      <c r="IG711" s="241"/>
      <c r="IH711" s="241"/>
      <c r="II711" s="241"/>
      <c r="IJ711" s="241"/>
      <c r="IK711" s="241"/>
      <c r="IL711" s="241"/>
      <c r="IM711" s="241"/>
      <c r="IN711" s="241"/>
      <c r="IO711" s="241"/>
      <c r="IP711" s="241"/>
      <c r="IQ711" s="241"/>
      <c r="IR711" s="241"/>
      <c r="IS711" s="241"/>
      <c r="IT711" s="241"/>
      <c r="IU711" s="241"/>
      <c r="IV711" s="241"/>
    </row>
    <row r="712" spans="1:256"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837</v>
      </c>
      <c r="V712" s="241"/>
      <c r="W712" s="241"/>
      <c r="X712" s="241"/>
      <c r="Y712" s="241"/>
      <c r="Z712" s="241"/>
      <c r="AA712" s="241"/>
      <c r="AB712" s="241"/>
      <c r="AC712" s="241" t="s">
        <v>313</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c r="HP712" s="241"/>
      <c r="HQ712" s="241"/>
      <c r="HR712" s="241"/>
      <c r="HS712" s="241"/>
      <c r="HT712" s="241"/>
      <c r="HU712" s="241"/>
      <c r="HV712" s="241"/>
      <c r="HW712" s="241"/>
      <c r="HX712" s="241"/>
      <c r="HY712" s="241"/>
      <c r="HZ712" s="241"/>
      <c r="IA712" s="241"/>
      <c r="IB712" s="241"/>
      <c r="IC712" s="241"/>
      <c r="ID712" s="241"/>
      <c r="IE712" s="241"/>
      <c r="IF712" s="241"/>
      <c r="IG712" s="241"/>
      <c r="IH712" s="241"/>
      <c r="II712" s="241"/>
      <c r="IJ712" s="241"/>
      <c r="IK712" s="241"/>
      <c r="IL712" s="241"/>
      <c r="IM712" s="241"/>
      <c r="IN712" s="241"/>
      <c r="IO712" s="241"/>
      <c r="IP712" s="241"/>
      <c r="IQ712" s="241"/>
      <c r="IR712" s="241"/>
      <c r="IS712" s="241"/>
      <c r="IT712" s="241"/>
      <c r="IU712" s="241"/>
      <c r="IV712" s="241"/>
    </row>
    <row r="713" spans="1:256"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838</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c r="HP713" s="241"/>
      <c r="HQ713" s="241"/>
      <c r="HR713" s="241"/>
      <c r="HS713" s="241"/>
      <c r="HT713" s="241"/>
      <c r="HU713" s="241"/>
      <c r="HV713" s="241"/>
      <c r="HW713" s="241"/>
      <c r="HX713" s="241"/>
      <c r="HY713" s="241"/>
      <c r="HZ713" s="241"/>
      <c r="IA713" s="241"/>
      <c r="IB713" s="241"/>
      <c r="IC713" s="241"/>
      <c r="ID713" s="241"/>
      <c r="IE713" s="241"/>
      <c r="IF713" s="241"/>
      <c r="IG713" s="241"/>
      <c r="IH713" s="241"/>
      <c r="II713" s="241"/>
      <c r="IJ713" s="241"/>
      <c r="IK713" s="241"/>
      <c r="IL713" s="241"/>
      <c r="IM713" s="241"/>
      <c r="IN713" s="241"/>
      <c r="IO713" s="241"/>
      <c r="IP713" s="241"/>
      <c r="IQ713" s="241"/>
      <c r="IR713" s="241"/>
      <c r="IS713" s="241"/>
      <c r="IT713" s="241"/>
      <c r="IU713" s="241"/>
      <c r="IV713" s="241"/>
    </row>
    <row r="714" spans="1:256"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839</v>
      </c>
      <c r="V714" s="241"/>
      <c r="W714" s="241"/>
      <c r="X714" s="241"/>
      <c r="Y714" s="241"/>
      <c r="Z714" s="241"/>
      <c r="AA714" s="241"/>
      <c r="AB714" s="241"/>
      <c r="AC714" s="241" t="s">
        <v>313</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c r="HP714" s="241"/>
      <c r="HQ714" s="241"/>
      <c r="HR714" s="241"/>
      <c r="HS714" s="241"/>
      <c r="HT714" s="241"/>
      <c r="HU714" s="241"/>
      <c r="HV714" s="241"/>
      <c r="HW714" s="241"/>
      <c r="HX714" s="241"/>
      <c r="HY714" s="241"/>
      <c r="HZ714" s="241"/>
      <c r="IA714" s="241"/>
      <c r="IB714" s="241"/>
      <c r="IC714" s="241"/>
      <c r="ID714" s="241"/>
      <c r="IE714" s="241"/>
      <c r="IF714" s="241"/>
      <c r="IG714" s="241"/>
      <c r="IH714" s="241"/>
      <c r="II714" s="241"/>
      <c r="IJ714" s="241"/>
      <c r="IK714" s="241"/>
      <c r="IL714" s="241"/>
      <c r="IM714" s="241"/>
      <c r="IN714" s="241"/>
      <c r="IO714" s="241"/>
      <c r="IP714" s="241"/>
      <c r="IQ714" s="241"/>
      <c r="IR714" s="241"/>
      <c r="IS714" s="241"/>
      <c r="IT714" s="241"/>
      <c r="IU714" s="241"/>
      <c r="IV714" s="241"/>
    </row>
    <row r="715" spans="1:256"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840</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c r="HG715" s="241"/>
      <c r="HH715" s="241"/>
      <c r="HI715" s="241"/>
      <c r="HJ715" s="241"/>
      <c r="HK715" s="241"/>
      <c r="HL715" s="241"/>
      <c r="HM715" s="241"/>
      <c r="HN715" s="241"/>
      <c r="HO715" s="241"/>
      <c r="HP715" s="241"/>
      <c r="HQ715" s="241"/>
      <c r="HR715" s="241"/>
      <c r="HS715" s="241"/>
      <c r="HT715" s="241"/>
      <c r="HU715" s="241"/>
      <c r="HV715" s="241"/>
      <c r="HW715" s="241"/>
      <c r="HX715" s="241"/>
      <c r="HY715" s="241"/>
      <c r="HZ715" s="241"/>
      <c r="IA715" s="241"/>
      <c r="IB715" s="241"/>
      <c r="IC715" s="241"/>
      <c r="ID715" s="241"/>
      <c r="IE715" s="241"/>
      <c r="IF715" s="241"/>
      <c r="IG715" s="241"/>
      <c r="IH715" s="241"/>
      <c r="II715" s="241"/>
      <c r="IJ715" s="241"/>
      <c r="IK715" s="241"/>
      <c r="IL715" s="241"/>
      <c r="IM715" s="241"/>
      <c r="IN715" s="241"/>
      <c r="IO715" s="241"/>
      <c r="IP715" s="241"/>
      <c r="IQ715" s="241"/>
      <c r="IR715" s="241"/>
      <c r="IS715" s="241"/>
      <c r="IT715" s="241"/>
      <c r="IU715" s="241"/>
      <c r="IV715" s="241"/>
    </row>
    <row r="716" spans="1:256"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841</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c r="HP716" s="241"/>
      <c r="HQ716" s="241"/>
      <c r="HR716" s="241"/>
      <c r="HS716" s="241"/>
      <c r="HT716" s="241"/>
      <c r="HU716" s="241"/>
      <c r="HV716" s="241"/>
      <c r="HW716" s="241"/>
      <c r="HX716" s="241"/>
      <c r="HY716" s="241"/>
      <c r="HZ716" s="241"/>
      <c r="IA716" s="241"/>
      <c r="IB716" s="241"/>
      <c r="IC716" s="241"/>
      <c r="ID716" s="241"/>
      <c r="IE716" s="241"/>
      <c r="IF716" s="241"/>
      <c r="IG716" s="241"/>
      <c r="IH716" s="241"/>
      <c r="II716" s="241"/>
      <c r="IJ716" s="241"/>
      <c r="IK716" s="241"/>
      <c r="IL716" s="241"/>
      <c r="IM716" s="241"/>
      <c r="IN716" s="241"/>
      <c r="IO716" s="241"/>
      <c r="IP716" s="241"/>
      <c r="IQ716" s="241"/>
      <c r="IR716" s="241"/>
      <c r="IS716" s="241"/>
      <c r="IT716" s="241"/>
      <c r="IU716" s="241"/>
      <c r="IV716" s="241"/>
    </row>
    <row r="717" spans="1:256"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842</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c r="HP717" s="241"/>
      <c r="HQ717" s="241"/>
      <c r="HR717" s="241"/>
      <c r="HS717" s="241"/>
      <c r="HT717" s="241"/>
      <c r="HU717" s="241"/>
      <c r="HV717" s="241"/>
      <c r="HW717" s="241"/>
      <c r="HX717" s="241"/>
      <c r="HY717" s="241"/>
      <c r="HZ717" s="241"/>
      <c r="IA717" s="241"/>
      <c r="IB717" s="241"/>
      <c r="IC717" s="241"/>
      <c r="ID717" s="241"/>
      <c r="IE717" s="241"/>
      <c r="IF717" s="241"/>
      <c r="IG717" s="241"/>
      <c r="IH717" s="241"/>
      <c r="II717" s="241"/>
      <c r="IJ717" s="241"/>
      <c r="IK717" s="241"/>
      <c r="IL717" s="241"/>
      <c r="IM717" s="241"/>
      <c r="IN717" s="241"/>
      <c r="IO717" s="241"/>
      <c r="IP717" s="241"/>
      <c r="IQ717" s="241"/>
      <c r="IR717" s="241"/>
      <c r="IS717" s="241"/>
      <c r="IT717" s="241"/>
      <c r="IU717" s="241"/>
      <c r="IV717" s="241"/>
    </row>
    <row r="718" spans="1:256"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843</v>
      </c>
      <c r="V718" s="241"/>
      <c r="W718" s="241"/>
      <c r="X718" s="241"/>
      <c r="Y718" s="241"/>
      <c r="Z718" s="241"/>
      <c r="AA718" s="241"/>
      <c r="AB718" s="241"/>
      <c r="AC718" s="241" t="s">
        <v>350</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c r="HG718" s="241"/>
      <c r="HH718" s="241"/>
      <c r="HI718" s="241"/>
      <c r="HJ718" s="241"/>
      <c r="HK718" s="241"/>
      <c r="HL718" s="241"/>
      <c r="HM718" s="241"/>
      <c r="HN718" s="241"/>
      <c r="HO718" s="241"/>
      <c r="HP718" s="241"/>
      <c r="HQ718" s="241"/>
      <c r="HR718" s="241"/>
      <c r="HS718" s="241"/>
      <c r="HT718" s="241"/>
      <c r="HU718" s="241"/>
      <c r="HV718" s="241"/>
      <c r="HW718" s="241"/>
      <c r="HX718" s="241"/>
      <c r="HY718" s="241"/>
      <c r="HZ718" s="241"/>
      <c r="IA718" s="241"/>
      <c r="IB718" s="241"/>
      <c r="IC718" s="241"/>
      <c r="ID718" s="241"/>
      <c r="IE718" s="241"/>
      <c r="IF718" s="241"/>
      <c r="IG718" s="241"/>
      <c r="IH718" s="241"/>
      <c r="II718" s="241"/>
      <c r="IJ718" s="241"/>
      <c r="IK718" s="241"/>
      <c r="IL718" s="241"/>
      <c r="IM718" s="241"/>
      <c r="IN718" s="241"/>
      <c r="IO718" s="241"/>
      <c r="IP718" s="241"/>
      <c r="IQ718" s="241"/>
      <c r="IR718" s="241"/>
      <c r="IS718" s="241"/>
      <c r="IT718" s="241"/>
      <c r="IU718" s="241"/>
      <c r="IV718" s="241"/>
    </row>
    <row r="719" spans="1:256"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844</v>
      </c>
      <c r="V719" s="241"/>
      <c r="W719" s="241"/>
      <c r="X719" s="241"/>
      <c r="Y719" s="241"/>
      <c r="Z719" s="241"/>
      <c r="AA719" s="241"/>
      <c r="AB719" s="241"/>
      <c r="AC719" s="241" t="s">
        <v>316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c r="HG719" s="241"/>
      <c r="HH719" s="241"/>
      <c r="HI719" s="241"/>
      <c r="HJ719" s="241"/>
      <c r="HK719" s="241"/>
      <c r="HL719" s="241"/>
      <c r="HM719" s="241"/>
      <c r="HN719" s="241"/>
      <c r="HO719" s="241"/>
      <c r="HP719" s="241"/>
      <c r="HQ719" s="241"/>
      <c r="HR719" s="241"/>
      <c r="HS719" s="241"/>
      <c r="HT719" s="241"/>
      <c r="HU719" s="241"/>
      <c r="HV719" s="241"/>
      <c r="HW719" s="241"/>
      <c r="HX719" s="241"/>
      <c r="HY719" s="241"/>
      <c r="HZ719" s="241"/>
      <c r="IA719" s="241"/>
      <c r="IB719" s="241"/>
      <c r="IC719" s="241"/>
      <c r="ID719" s="241"/>
      <c r="IE719" s="241"/>
      <c r="IF719" s="241"/>
      <c r="IG719" s="241"/>
      <c r="IH719" s="241"/>
      <c r="II719" s="241"/>
      <c r="IJ719" s="241"/>
      <c r="IK719" s="241"/>
      <c r="IL719" s="241"/>
      <c r="IM719" s="241"/>
      <c r="IN719" s="241"/>
      <c r="IO719" s="241"/>
      <c r="IP719" s="241"/>
      <c r="IQ719" s="241"/>
      <c r="IR719" s="241"/>
      <c r="IS719" s="241"/>
      <c r="IT719" s="241"/>
      <c r="IU719" s="241"/>
      <c r="IV719" s="241"/>
    </row>
    <row r="720" spans="1:256"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845</v>
      </c>
      <c r="V720" s="241"/>
      <c r="W720" s="241"/>
      <c r="X720" s="241"/>
      <c r="Y720" s="241"/>
      <c r="Z720" s="241"/>
      <c r="AA720" s="241"/>
      <c r="AB720" s="241"/>
      <c r="AC720" s="241" t="s">
        <v>386</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c r="HG720" s="241"/>
      <c r="HH720" s="241"/>
      <c r="HI720" s="241"/>
      <c r="HJ720" s="241"/>
      <c r="HK720" s="241"/>
      <c r="HL720" s="241"/>
      <c r="HM720" s="241"/>
      <c r="HN720" s="241"/>
      <c r="HO720" s="241"/>
      <c r="HP720" s="241"/>
      <c r="HQ720" s="241"/>
      <c r="HR720" s="241"/>
      <c r="HS720" s="241"/>
      <c r="HT720" s="241"/>
      <c r="HU720" s="241"/>
      <c r="HV720" s="241"/>
      <c r="HW720" s="241"/>
      <c r="HX720" s="241"/>
      <c r="HY720" s="241"/>
      <c r="HZ720" s="241"/>
      <c r="IA720" s="241"/>
      <c r="IB720" s="241"/>
      <c r="IC720" s="241"/>
      <c r="ID720" s="241"/>
      <c r="IE720" s="241"/>
      <c r="IF720" s="241"/>
      <c r="IG720" s="241"/>
      <c r="IH720" s="241"/>
      <c r="II720" s="241"/>
      <c r="IJ720" s="241"/>
      <c r="IK720" s="241"/>
      <c r="IL720" s="241"/>
      <c r="IM720" s="241"/>
      <c r="IN720" s="241"/>
      <c r="IO720" s="241"/>
      <c r="IP720" s="241"/>
      <c r="IQ720" s="241"/>
      <c r="IR720" s="241"/>
      <c r="IS720" s="241"/>
      <c r="IT720" s="241"/>
      <c r="IU720" s="241"/>
      <c r="IV720" s="241"/>
    </row>
    <row r="721" spans="1:256"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846</v>
      </c>
      <c r="V721" s="241"/>
      <c r="W721" s="241"/>
      <c r="X721" s="241"/>
      <c r="Y721" s="241"/>
      <c r="Z721" s="241"/>
      <c r="AA721" s="241"/>
      <c r="AB721" s="241"/>
      <c r="AC721" s="241" t="s">
        <v>322</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c r="HG721" s="241"/>
      <c r="HH721" s="241"/>
      <c r="HI721" s="241"/>
      <c r="HJ721" s="241"/>
      <c r="HK721" s="241"/>
      <c r="HL721" s="241"/>
      <c r="HM721" s="241"/>
      <c r="HN721" s="241"/>
      <c r="HO721" s="241"/>
      <c r="HP721" s="241"/>
      <c r="HQ721" s="241"/>
      <c r="HR721" s="241"/>
      <c r="HS721" s="241"/>
      <c r="HT721" s="241"/>
      <c r="HU721" s="241"/>
      <c r="HV721" s="241"/>
      <c r="HW721" s="241"/>
      <c r="HX721" s="241"/>
      <c r="HY721" s="241"/>
      <c r="HZ721" s="241"/>
      <c r="IA721" s="241"/>
      <c r="IB721" s="241"/>
      <c r="IC721" s="241"/>
      <c r="ID721" s="241"/>
      <c r="IE721" s="241"/>
      <c r="IF721" s="241"/>
      <c r="IG721" s="241"/>
      <c r="IH721" s="241"/>
      <c r="II721" s="241"/>
      <c r="IJ721" s="241"/>
      <c r="IK721" s="241"/>
      <c r="IL721" s="241"/>
      <c r="IM721" s="241"/>
      <c r="IN721" s="241"/>
      <c r="IO721" s="241"/>
      <c r="IP721" s="241"/>
      <c r="IQ721" s="241"/>
      <c r="IR721" s="241"/>
      <c r="IS721" s="241"/>
      <c r="IT721" s="241"/>
      <c r="IU721" s="241"/>
      <c r="IV721" s="241"/>
    </row>
    <row r="722" spans="1:256"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847</v>
      </c>
      <c r="V722" s="241"/>
      <c r="W722" s="241"/>
      <c r="X722" s="241"/>
      <c r="Y722" s="241"/>
      <c r="Z722" s="241"/>
      <c r="AA722" s="241"/>
      <c r="AB722" s="241"/>
      <c r="AC722" s="241" t="s">
        <v>386</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c r="HG722" s="241"/>
      <c r="HH722" s="241"/>
      <c r="HI722" s="241"/>
      <c r="HJ722" s="241"/>
      <c r="HK722" s="241"/>
      <c r="HL722" s="241"/>
      <c r="HM722" s="241"/>
      <c r="HN722" s="241"/>
      <c r="HO722" s="241"/>
      <c r="HP722" s="241"/>
      <c r="HQ722" s="241"/>
      <c r="HR722" s="241"/>
      <c r="HS722" s="241"/>
      <c r="HT722" s="241"/>
      <c r="HU722" s="241"/>
      <c r="HV722" s="241"/>
      <c r="HW722" s="241"/>
      <c r="HX722" s="241"/>
      <c r="HY722" s="241"/>
      <c r="HZ722" s="241"/>
      <c r="IA722" s="241"/>
      <c r="IB722" s="241"/>
      <c r="IC722" s="241"/>
      <c r="ID722" s="241"/>
      <c r="IE722" s="241"/>
      <c r="IF722" s="241"/>
      <c r="IG722" s="241"/>
      <c r="IH722" s="241"/>
      <c r="II722" s="241"/>
      <c r="IJ722" s="241"/>
      <c r="IK722" s="241"/>
      <c r="IL722" s="241"/>
      <c r="IM722" s="241"/>
      <c r="IN722" s="241"/>
      <c r="IO722" s="241"/>
      <c r="IP722" s="241"/>
      <c r="IQ722" s="241"/>
      <c r="IR722" s="241"/>
      <c r="IS722" s="241"/>
      <c r="IT722" s="241"/>
      <c r="IU722" s="241"/>
      <c r="IV722" s="241"/>
    </row>
    <row r="723" spans="1:256"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848</v>
      </c>
      <c r="V723" s="241"/>
      <c r="W723" s="241"/>
      <c r="X723" s="241"/>
      <c r="Y723" s="241"/>
      <c r="Z723" s="241"/>
      <c r="AA723" s="241"/>
      <c r="AB723" s="241"/>
      <c r="AC723" s="241" t="s">
        <v>311</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c r="HG723" s="241"/>
      <c r="HH723" s="241"/>
      <c r="HI723" s="241"/>
      <c r="HJ723" s="241"/>
      <c r="HK723" s="241"/>
      <c r="HL723" s="241"/>
      <c r="HM723" s="241"/>
      <c r="HN723" s="241"/>
      <c r="HO723" s="241"/>
      <c r="HP723" s="241"/>
      <c r="HQ723" s="241"/>
      <c r="HR723" s="241"/>
      <c r="HS723" s="241"/>
      <c r="HT723" s="241"/>
      <c r="HU723" s="241"/>
      <c r="HV723" s="241"/>
      <c r="HW723" s="241"/>
      <c r="HX723" s="241"/>
      <c r="HY723" s="241"/>
      <c r="HZ723" s="241"/>
      <c r="IA723" s="241"/>
      <c r="IB723" s="241"/>
      <c r="IC723" s="241"/>
      <c r="ID723" s="241"/>
      <c r="IE723" s="241"/>
      <c r="IF723" s="241"/>
      <c r="IG723" s="241"/>
      <c r="IH723" s="241"/>
      <c r="II723" s="241"/>
      <c r="IJ723" s="241"/>
      <c r="IK723" s="241"/>
      <c r="IL723" s="241"/>
      <c r="IM723" s="241"/>
      <c r="IN723" s="241"/>
      <c r="IO723" s="241"/>
      <c r="IP723" s="241"/>
      <c r="IQ723" s="241"/>
      <c r="IR723" s="241"/>
      <c r="IS723" s="241"/>
      <c r="IT723" s="241"/>
      <c r="IU723" s="241"/>
      <c r="IV723" s="241"/>
    </row>
    <row r="724" spans="1:256"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849</v>
      </c>
      <c r="V724" s="241"/>
      <c r="W724" s="241"/>
      <c r="X724" s="241"/>
      <c r="Y724" s="241"/>
      <c r="Z724" s="241"/>
      <c r="AA724" s="241"/>
      <c r="AB724" s="241"/>
      <c r="AC724" s="241" t="s">
        <v>311</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c r="HG724" s="241"/>
      <c r="HH724" s="241"/>
      <c r="HI724" s="241"/>
      <c r="HJ724" s="241"/>
      <c r="HK724" s="241"/>
      <c r="HL724" s="241"/>
      <c r="HM724" s="241"/>
      <c r="HN724" s="241"/>
      <c r="HO724" s="241"/>
      <c r="HP724" s="241"/>
      <c r="HQ724" s="241"/>
      <c r="HR724" s="241"/>
      <c r="HS724" s="241"/>
      <c r="HT724" s="241"/>
      <c r="HU724" s="241"/>
      <c r="HV724" s="241"/>
      <c r="HW724" s="241"/>
      <c r="HX724" s="241"/>
      <c r="HY724" s="241"/>
      <c r="HZ724" s="241"/>
      <c r="IA724" s="241"/>
      <c r="IB724" s="241"/>
      <c r="IC724" s="241"/>
      <c r="ID724" s="241"/>
      <c r="IE724" s="241"/>
      <c r="IF724" s="241"/>
      <c r="IG724" s="241"/>
      <c r="IH724" s="241"/>
      <c r="II724" s="241"/>
      <c r="IJ724" s="241"/>
      <c r="IK724" s="241"/>
      <c r="IL724" s="241"/>
      <c r="IM724" s="241"/>
      <c r="IN724" s="241"/>
      <c r="IO724" s="241"/>
      <c r="IP724" s="241"/>
      <c r="IQ724" s="241"/>
      <c r="IR724" s="241"/>
      <c r="IS724" s="241"/>
      <c r="IT724" s="241"/>
      <c r="IU724" s="241"/>
      <c r="IV724" s="241"/>
    </row>
    <row r="725" spans="1:256"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850</v>
      </c>
      <c r="V725" s="241"/>
      <c r="W725" s="241"/>
      <c r="X725" s="241"/>
      <c r="Y725" s="241"/>
      <c r="Z725" s="241"/>
      <c r="AA725" s="241"/>
      <c r="AB725" s="241"/>
      <c r="AC725" s="241" t="s">
        <v>313</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c r="HG725" s="241"/>
      <c r="HH725" s="241"/>
      <c r="HI725" s="241"/>
      <c r="HJ725" s="241"/>
      <c r="HK725" s="241"/>
      <c r="HL725" s="241"/>
      <c r="HM725" s="241"/>
      <c r="HN725" s="241"/>
      <c r="HO725" s="241"/>
      <c r="HP725" s="241"/>
      <c r="HQ725" s="241"/>
      <c r="HR725" s="241"/>
      <c r="HS725" s="241"/>
      <c r="HT725" s="241"/>
      <c r="HU725" s="241"/>
      <c r="HV725" s="241"/>
      <c r="HW725" s="241"/>
      <c r="HX725" s="241"/>
      <c r="HY725" s="241"/>
      <c r="HZ725" s="241"/>
      <c r="IA725" s="241"/>
      <c r="IB725" s="241"/>
      <c r="IC725" s="241"/>
      <c r="ID725" s="241"/>
      <c r="IE725" s="241"/>
      <c r="IF725" s="241"/>
      <c r="IG725" s="241"/>
      <c r="IH725" s="241"/>
      <c r="II725" s="241"/>
      <c r="IJ725" s="241"/>
      <c r="IK725" s="241"/>
      <c r="IL725" s="241"/>
      <c r="IM725" s="241"/>
      <c r="IN725" s="241"/>
      <c r="IO725" s="241"/>
      <c r="IP725" s="241"/>
      <c r="IQ725" s="241"/>
      <c r="IR725" s="241"/>
      <c r="IS725" s="241"/>
      <c r="IT725" s="241"/>
      <c r="IU725" s="241"/>
      <c r="IV725" s="241"/>
    </row>
    <row r="726" spans="1:256"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851</v>
      </c>
      <c r="V726" s="241"/>
      <c r="W726" s="241"/>
      <c r="X726" s="241"/>
      <c r="Y726" s="241"/>
      <c r="Z726" s="241"/>
      <c r="AA726" s="241"/>
      <c r="AB726" s="241"/>
      <c r="AC726" s="241" t="s">
        <v>313</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c r="HG726" s="241"/>
      <c r="HH726" s="241"/>
      <c r="HI726" s="241"/>
      <c r="HJ726" s="241"/>
      <c r="HK726" s="241"/>
      <c r="HL726" s="241"/>
      <c r="HM726" s="241"/>
      <c r="HN726" s="241"/>
      <c r="HO726" s="241"/>
      <c r="HP726" s="241"/>
      <c r="HQ726" s="241"/>
      <c r="HR726" s="241"/>
      <c r="HS726" s="241"/>
      <c r="HT726" s="241"/>
      <c r="HU726" s="241"/>
      <c r="HV726" s="241"/>
      <c r="HW726" s="241"/>
      <c r="HX726" s="241"/>
      <c r="HY726" s="241"/>
      <c r="HZ726" s="241"/>
      <c r="IA726" s="241"/>
      <c r="IB726" s="241"/>
      <c r="IC726" s="241"/>
      <c r="ID726" s="241"/>
      <c r="IE726" s="241"/>
      <c r="IF726" s="241"/>
      <c r="IG726" s="241"/>
      <c r="IH726" s="241"/>
      <c r="II726" s="241"/>
      <c r="IJ726" s="241"/>
      <c r="IK726" s="241"/>
      <c r="IL726" s="241"/>
      <c r="IM726" s="241"/>
      <c r="IN726" s="241"/>
      <c r="IO726" s="241"/>
      <c r="IP726" s="241"/>
      <c r="IQ726" s="241"/>
      <c r="IR726" s="241"/>
      <c r="IS726" s="241"/>
      <c r="IT726" s="241"/>
      <c r="IU726" s="241"/>
      <c r="IV726" s="241"/>
    </row>
    <row r="727" spans="1:256"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852</v>
      </c>
      <c r="V727" s="241"/>
      <c r="W727" s="241"/>
      <c r="X727" s="241"/>
      <c r="Y727" s="241"/>
      <c r="Z727" s="241"/>
      <c r="AA727" s="241"/>
      <c r="AB727" s="241"/>
      <c r="AC727" s="241" t="s">
        <v>322</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c r="HG727" s="241"/>
      <c r="HH727" s="241"/>
      <c r="HI727" s="241"/>
      <c r="HJ727" s="241"/>
      <c r="HK727" s="241"/>
      <c r="HL727" s="241"/>
      <c r="HM727" s="241"/>
      <c r="HN727" s="241"/>
      <c r="HO727" s="241"/>
      <c r="HP727" s="241"/>
      <c r="HQ727" s="241"/>
      <c r="HR727" s="241"/>
      <c r="HS727" s="241"/>
      <c r="HT727" s="241"/>
      <c r="HU727" s="241"/>
      <c r="HV727" s="241"/>
      <c r="HW727" s="241"/>
      <c r="HX727" s="241"/>
      <c r="HY727" s="241"/>
      <c r="HZ727" s="241"/>
      <c r="IA727" s="241"/>
      <c r="IB727" s="241"/>
      <c r="IC727" s="241"/>
      <c r="ID727" s="241"/>
      <c r="IE727" s="241"/>
      <c r="IF727" s="241"/>
      <c r="IG727" s="241"/>
      <c r="IH727" s="241"/>
      <c r="II727" s="241"/>
      <c r="IJ727" s="241"/>
      <c r="IK727" s="241"/>
      <c r="IL727" s="241"/>
      <c r="IM727" s="241"/>
      <c r="IN727" s="241"/>
      <c r="IO727" s="241"/>
      <c r="IP727" s="241"/>
      <c r="IQ727" s="241"/>
      <c r="IR727" s="241"/>
      <c r="IS727" s="241"/>
      <c r="IT727" s="241"/>
      <c r="IU727" s="241"/>
      <c r="IV727" s="241"/>
    </row>
    <row r="728" spans="1:256"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853</v>
      </c>
      <c r="V728" s="241"/>
      <c r="W728" s="241"/>
      <c r="X728" s="241"/>
      <c r="Y728" s="241"/>
      <c r="Z728" s="241"/>
      <c r="AA728" s="241"/>
      <c r="AB728" s="241"/>
      <c r="AC728" s="241" t="s">
        <v>350</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c r="HG728" s="241"/>
      <c r="HH728" s="241"/>
      <c r="HI728" s="241"/>
      <c r="HJ728" s="241"/>
      <c r="HK728" s="241"/>
      <c r="HL728" s="241"/>
      <c r="HM728" s="241"/>
      <c r="HN728" s="241"/>
      <c r="HO728" s="241"/>
      <c r="HP728" s="241"/>
      <c r="HQ728" s="241"/>
      <c r="HR728" s="241"/>
      <c r="HS728" s="241"/>
      <c r="HT728" s="241"/>
      <c r="HU728" s="241"/>
      <c r="HV728" s="241"/>
      <c r="HW728" s="241"/>
      <c r="HX728" s="241"/>
      <c r="HY728" s="241"/>
      <c r="HZ728" s="241"/>
      <c r="IA728" s="241"/>
      <c r="IB728" s="241"/>
      <c r="IC728" s="241"/>
      <c r="ID728" s="241"/>
      <c r="IE728" s="241"/>
      <c r="IF728" s="241"/>
      <c r="IG728" s="241"/>
      <c r="IH728" s="241"/>
      <c r="II728" s="241"/>
      <c r="IJ728" s="241"/>
      <c r="IK728" s="241"/>
      <c r="IL728" s="241"/>
      <c r="IM728" s="241"/>
      <c r="IN728" s="241"/>
      <c r="IO728" s="241"/>
      <c r="IP728" s="241"/>
      <c r="IQ728" s="241"/>
      <c r="IR728" s="241"/>
      <c r="IS728" s="241"/>
      <c r="IT728" s="241"/>
      <c r="IU728" s="241"/>
      <c r="IV728" s="241"/>
    </row>
    <row r="729" spans="1:256"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854</v>
      </c>
      <c r="V729" s="241"/>
      <c r="W729" s="241"/>
      <c r="X729" s="241"/>
      <c r="Y729" s="241"/>
      <c r="Z729" s="241"/>
      <c r="AA729" s="241"/>
      <c r="AB729" s="241"/>
      <c r="AC729" s="241" t="s">
        <v>311</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c r="HG729" s="241"/>
      <c r="HH729" s="241"/>
      <c r="HI729" s="241"/>
      <c r="HJ729" s="241"/>
      <c r="HK729" s="241"/>
      <c r="HL729" s="241"/>
      <c r="HM729" s="241"/>
      <c r="HN729" s="241"/>
      <c r="HO729" s="241"/>
      <c r="HP729" s="241"/>
      <c r="HQ729" s="241"/>
      <c r="HR729" s="241"/>
      <c r="HS729" s="241"/>
      <c r="HT729" s="241"/>
      <c r="HU729" s="241"/>
      <c r="HV729" s="241"/>
      <c r="HW729" s="241"/>
      <c r="HX729" s="241"/>
      <c r="HY729" s="241"/>
      <c r="HZ729" s="241"/>
      <c r="IA729" s="241"/>
      <c r="IB729" s="241"/>
      <c r="IC729" s="241"/>
      <c r="ID729" s="241"/>
      <c r="IE729" s="241"/>
      <c r="IF729" s="241"/>
      <c r="IG729" s="241"/>
      <c r="IH729" s="241"/>
      <c r="II729" s="241"/>
      <c r="IJ729" s="241"/>
      <c r="IK729" s="241"/>
      <c r="IL729" s="241"/>
      <c r="IM729" s="241"/>
      <c r="IN729" s="241"/>
      <c r="IO729" s="241"/>
      <c r="IP729" s="241"/>
      <c r="IQ729" s="241"/>
      <c r="IR729" s="241"/>
      <c r="IS729" s="241"/>
      <c r="IT729" s="241"/>
      <c r="IU729" s="241"/>
      <c r="IV729" s="241"/>
    </row>
    <row r="730" spans="1:256"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855</v>
      </c>
      <c r="V730" s="241"/>
      <c r="W730" s="241"/>
      <c r="X730" s="241"/>
      <c r="Y730" s="241"/>
      <c r="Z730" s="241"/>
      <c r="AA730" s="241"/>
      <c r="AB730" s="241"/>
      <c r="AC730" s="241" t="s">
        <v>366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c r="HG730" s="241"/>
      <c r="HH730" s="241"/>
      <c r="HI730" s="241"/>
      <c r="HJ730" s="241"/>
      <c r="HK730" s="241"/>
      <c r="HL730" s="241"/>
      <c r="HM730" s="241"/>
      <c r="HN730" s="241"/>
      <c r="HO730" s="241"/>
      <c r="HP730" s="241"/>
      <c r="HQ730" s="241"/>
      <c r="HR730" s="241"/>
      <c r="HS730" s="241"/>
      <c r="HT730" s="241"/>
      <c r="HU730" s="241"/>
      <c r="HV730" s="241"/>
      <c r="HW730" s="241"/>
      <c r="HX730" s="241"/>
      <c r="HY730" s="241"/>
      <c r="HZ730" s="241"/>
      <c r="IA730" s="241"/>
      <c r="IB730" s="241"/>
      <c r="IC730" s="241"/>
      <c r="ID730" s="241"/>
      <c r="IE730" s="241"/>
      <c r="IF730" s="241"/>
      <c r="IG730" s="241"/>
      <c r="IH730" s="241"/>
      <c r="II730" s="241"/>
      <c r="IJ730" s="241"/>
      <c r="IK730" s="241"/>
      <c r="IL730" s="241"/>
      <c r="IM730" s="241"/>
      <c r="IN730" s="241"/>
      <c r="IO730" s="241"/>
      <c r="IP730" s="241"/>
      <c r="IQ730" s="241"/>
      <c r="IR730" s="241"/>
      <c r="IS730" s="241"/>
      <c r="IT730" s="241"/>
      <c r="IU730" s="241"/>
      <c r="IV730" s="241"/>
    </row>
    <row r="731" spans="1:256"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856</v>
      </c>
      <c r="V731" s="241"/>
      <c r="W731" s="241"/>
      <c r="X731" s="241"/>
      <c r="Y731" s="241"/>
      <c r="Z731" s="241"/>
      <c r="AA731" s="241"/>
      <c r="AB731" s="241"/>
      <c r="AC731" s="241" t="s">
        <v>325</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c r="HG731" s="241"/>
      <c r="HH731" s="241"/>
      <c r="HI731" s="241"/>
      <c r="HJ731" s="241"/>
      <c r="HK731" s="241"/>
      <c r="HL731" s="241"/>
      <c r="HM731" s="241"/>
      <c r="HN731" s="241"/>
      <c r="HO731" s="241"/>
      <c r="HP731" s="241"/>
      <c r="HQ731" s="241"/>
      <c r="HR731" s="241"/>
      <c r="HS731" s="241"/>
      <c r="HT731" s="241"/>
      <c r="HU731" s="241"/>
      <c r="HV731" s="241"/>
      <c r="HW731" s="241"/>
      <c r="HX731" s="241"/>
      <c r="HY731" s="241"/>
      <c r="HZ731" s="241"/>
      <c r="IA731" s="241"/>
      <c r="IB731" s="241"/>
      <c r="IC731" s="241"/>
      <c r="ID731" s="241"/>
      <c r="IE731" s="241"/>
      <c r="IF731" s="241"/>
      <c r="IG731" s="241"/>
      <c r="IH731" s="241"/>
      <c r="II731" s="241"/>
      <c r="IJ731" s="241"/>
      <c r="IK731" s="241"/>
      <c r="IL731" s="241"/>
      <c r="IM731" s="241"/>
      <c r="IN731" s="241"/>
      <c r="IO731" s="241"/>
      <c r="IP731" s="241"/>
      <c r="IQ731" s="241"/>
      <c r="IR731" s="241"/>
      <c r="IS731" s="241"/>
      <c r="IT731" s="241"/>
      <c r="IU731" s="241"/>
      <c r="IV731" s="241"/>
    </row>
    <row r="732" spans="1:256"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857</v>
      </c>
      <c r="V732" s="241"/>
      <c r="W732" s="241"/>
      <c r="X732" s="241"/>
      <c r="Y732" s="241"/>
      <c r="Z732" s="241"/>
      <c r="AA732" s="241"/>
      <c r="AB732" s="241"/>
      <c r="AC732" s="241" t="s">
        <v>325</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c r="HG732" s="241"/>
      <c r="HH732" s="241"/>
      <c r="HI732" s="241"/>
      <c r="HJ732" s="241"/>
      <c r="HK732" s="241"/>
      <c r="HL732" s="241"/>
      <c r="HM732" s="241"/>
      <c r="HN732" s="241"/>
      <c r="HO732" s="241"/>
      <c r="HP732" s="241"/>
      <c r="HQ732" s="241"/>
      <c r="HR732" s="241"/>
      <c r="HS732" s="241"/>
      <c r="HT732" s="241"/>
      <c r="HU732" s="241"/>
      <c r="HV732" s="241"/>
      <c r="HW732" s="241"/>
      <c r="HX732" s="241"/>
      <c r="HY732" s="241"/>
      <c r="HZ732" s="241"/>
      <c r="IA732" s="241"/>
      <c r="IB732" s="241"/>
      <c r="IC732" s="241"/>
      <c r="ID732" s="241"/>
      <c r="IE732" s="241"/>
      <c r="IF732" s="241"/>
      <c r="IG732" s="241"/>
      <c r="IH732" s="241"/>
      <c r="II732" s="241"/>
      <c r="IJ732" s="241"/>
      <c r="IK732" s="241"/>
      <c r="IL732" s="241"/>
      <c r="IM732" s="241"/>
      <c r="IN732" s="241"/>
      <c r="IO732" s="241"/>
      <c r="IP732" s="241"/>
      <c r="IQ732" s="241"/>
      <c r="IR732" s="241"/>
      <c r="IS732" s="241"/>
      <c r="IT732" s="241"/>
      <c r="IU732" s="241"/>
      <c r="IV732" s="241"/>
    </row>
    <row r="733" spans="1:256"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858</v>
      </c>
      <c r="V733" s="241"/>
      <c r="W733" s="241"/>
      <c r="X733" s="241"/>
      <c r="Y733" s="241"/>
      <c r="Z733" s="241"/>
      <c r="AA733" s="241"/>
      <c r="AB733" s="241"/>
      <c r="AC733" s="241" t="s">
        <v>350</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c r="HG733" s="241"/>
      <c r="HH733" s="241"/>
      <c r="HI733" s="241"/>
      <c r="HJ733" s="241"/>
      <c r="HK733" s="241"/>
      <c r="HL733" s="241"/>
      <c r="HM733" s="241"/>
      <c r="HN733" s="241"/>
      <c r="HO733" s="241"/>
      <c r="HP733" s="241"/>
      <c r="HQ733" s="241"/>
      <c r="HR733" s="241"/>
      <c r="HS733" s="241"/>
      <c r="HT733" s="241"/>
      <c r="HU733" s="241"/>
      <c r="HV733" s="241"/>
      <c r="HW733" s="241"/>
      <c r="HX733" s="241"/>
      <c r="HY733" s="241"/>
      <c r="HZ733" s="241"/>
      <c r="IA733" s="241"/>
      <c r="IB733" s="241"/>
      <c r="IC733" s="241"/>
      <c r="ID733" s="241"/>
      <c r="IE733" s="241"/>
      <c r="IF733" s="241"/>
      <c r="IG733" s="241"/>
      <c r="IH733" s="241"/>
      <c r="II733" s="241"/>
      <c r="IJ733" s="241"/>
      <c r="IK733" s="241"/>
      <c r="IL733" s="241"/>
      <c r="IM733" s="241"/>
      <c r="IN733" s="241"/>
      <c r="IO733" s="241"/>
      <c r="IP733" s="241"/>
      <c r="IQ733" s="241"/>
      <c r="IR733" s="241"/>
      <c r="IS733" s="241"/>
      <c r="IT733" s="241"/>
      <c r="IU733" s="241"/>
      <c r="IV733" s="241"/>
    </row>
    <row r="734" spans="1:256"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859</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c r="HG734" s="241"/>
      <c r="HH734" s="241"/>
      <c r="HI734" s="241"/>
      <c r="HJ734" s="241"/>
      <c r="HK734" s="241"/>
      <c r="HL734" s="241"/>
      <c r="HM734" s="241"/>
      <c r="HN734" s="241"/>
      <c r="HO734" s="241"/>
      <c r="HP734" s="241"/>
      <c r="HQ734" s="241"/>
      <c r="HR734" s="241"/>
      <c r="HS734" s="241"/>
      <c r="HT734" s="241"/>
      <c r="HU734" s="241"/>
      <c r="HV734" s="241"/>
      <c r="HW734" s="241"/>
      <c r="HX734" s="241"/>
      <c r="HY734" s="241"/>
      <c r="HZ734" s="241"/>
      <c r="IA734" s="241"/>
      <c r="IB734" s="241"/>
      <c r="IC734" s="241"/>
      <c r="ID734" s="241"/>
      <c r="IE734" s="241"/>
      <c r="IF734" s="241"/>
      <c r="IG734" s="241"/>
      <c r="IH734" s="241"/>
      <c r="II734" s="241"/>
      <c r="IJ734" s="241"/>
      <c r="IK734" s="241"/>
      <c r="IL734" s="241"/>
      <c r="IM734" s="241"/>
      <c r="IN734" s="241"/>
      <c r="IO734" s="241"/>
      <c r="IP734" s="241"/>
      <c r="IQ734" s="241"/>
      <c r="IR734" s="241"/>
      <c r="IS734" s="241"/>
      <c r="IT734" s="241"/>
      <c r="IU734" s="241"/>
      <c r="IV734" s="241"/>
    </row>
    <row r="735" spans="1:256"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860</v>
      </c>
      <c r="V735" s="241"/>
      <c r="W735" s="241"/>
      <c r="X735" s="241"/>
      <c r="Y735" s="241"/>
      <c r="Z735" s="241"/>
      <c r="AA735" s="241"/>
      <c r="AB735" s="241"/>
      <c r="AC735" s="241" t="s">
        <v>311</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c r="HG735" s="241"/>
      <c r="HH735" s="241"/>
      <c r="HI735" s="241"/>
      <c r="HJ735" s="241"/>
      <c r="HK735" s="241"/>
      <c r="HL735" s="241"/>
      <c r="HM735" s="241"/>
      <c r="HN735" s="241"/>
      <c r="HO735" s="241"/>
      <c r="HP735" s="241"/>
      <c r="HQ735" s="241"/>
      <c r="HR735" s="241"/>
      <c r="HS735" s="241"/>
      <c r="HT735" s="241"/>
      <c r="HU735" s="241"/>
      <c r="HV735" s="241"/>
      <c r="HW735" s="241"/>
      <c r="HX735" s="241"/>
      <c r="HY735" s="241"/>
      <c r="HZ735" s="241"/>
      <c r="IA735" s="241"/>
      <c r="IB735" s="241"/>
      <c r="IC735" s="241"/>
      <c r="ID735" s="241"/>
      <c r="IE735" s="241"/>
      <c r="IF735" s="241"/>
      <c r="IG735" s="241"/>
      <c r="IH735" s="241"/>
      <c r="II735" s="241"/>
      <c r="IJ735" s="241"/>
      <c r="IK735" s="241"/>
      <c r="IL735" s="241"/>
      <c r="IM735" s="241"/>
      <c r="IN735" s="241"/>
      <c r="IO735" s="241"/>
      <c r="IP735" s="241"/>
      <c r="IQ735" s="241"/>
      <c r="IR735" s="241"/>
      <c r="IS735" s="241"/>
      <c r="IT735" s="241"/>
      <c r="IU735" s="241"/>
      <c r="IV735" s="241"/>
    </row>
    <row r="736" spans="1:256"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861</v>
      </c>
      <c r="V736" s="241"/>
      <c r="W736" s="241"/>
      <c r="X736" s="241"/>
      <c r="Y736" s="241"/>
      <c r="Z736" s="241"/>
      <c r="AA736" s="241"/>
      <c r="AB736" s="241"/>
      <c r="AC736" s="241" t="s">
        <v>313</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c r="HG736" s="241"/>
      <c r="HH736" s="241"/>
      <c r="HI736" s="241"/>
      <c r="HJ736" s="241"/>
      <c r="HK736" s="241"/>
      <c r="HL736" s="241"/>
      <c r="HM736" s="241"/>
      <c r="HN736" s="241"/>
      <c r="HO736" s="241"/>
      <c r="HP736" s="241"/>
      <c r="HQ736" s="241"/>
      <c r="HR736" s="241"/>
      <c r="HS736" s="241"/>
      <c r="HT736" s="241"/>
      <c r="HU736" s="241"/>
      <c r="HV736" s="241"/>
      <c r="HW736" s="241"/>
      <c r="HX736" s="241"/>
      <c r="HY736" s="241"/>
      <c r="HZ736" s="241"/>
      <c r="IA736" s="241"/>
      <c r="IB736" s="241"/>
      <c r="IC736" s="241"/>
      <c r="ID736" s="241"/>
      <c r="IE736" s="241"/>
      <c r="IF736" s="241"/>
      <c r="IG736" s="241"/>
      <c r="IH736" s="241"/>
      <c r="II736" s="241"/>
      <c r="IJ736" s="241"/>
      <c r="IK736" s="241"/>
      <c r="IL736" s="241"/>
      <c r="IM736" s="241"/>
      <c r="IN736" s="241"/>
      <c r="IO736" s="241"/>
      <c r="IP736" s="241"/>
      <c r="IQ736" s="241"/>
      <c r="IR736" s="241"/>
      <c r="IS736" s="241"/>
      <c r="IT736" s="241"/>
      <c r="IU736" s="241"/>
      <c r="IV736" s="241"/>
    </row>
    <row r="737" spans="1:256"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862</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c r="HG737" s="241"/>
      <c r="HH737" s="241"/>
      <c r="HI737" s="241"/>
      <c r="HJ737" s="241"/>
      <c r="HK737" s="241"/>
      <c r="HL737" s="241"/>
      <c r="HM737" s="241"/>
      <c r="HN737" s="241"/>
      <c r="HO737" s="241"/>
      <c r="HP737" s="241"/>
      <c r="HQ737" s="241"/>
      <c r="HR737" s="241"/>
      <c r="HS737" s="241"/>
      <c r="HT737" s="241"/>
      <c r="HU737" s="241"/>
      <c r="HV737" s="241"/>
      <c r="HW737" s="241"/>
      <c r="HX737" s="241"/>
      <c r="HY737" s="241"/>
      <c r="HZ737" s="241"/>
      <c r="IA737" s="241"/>
      <c r="IB737" s="241"/>
      <c r="IC737" s="241"/>
      <c r="ID737" s="241"/>
      <c r="IE737" s="241"/>
      <c r="IF737" s="241"/>
      <c r="IG737" s="241"/>
      <c r="IH737" s="241"/>
      <c r="II737" s="241"/>
      <c r="IJ737" s="241"/>
      <c r="IK737" s="241"/>
      <c r="IL737" s="241"/>
      <c r="IM737" s="241"/>
      <c r="IN737" s="241"/>
      <c r="IO737" s="241"/>
      <c r="IP737" s="241"/>
      <c r="IQ737" s="241"/>
      <c r="IR737" s="241"/>
      <c r="IS737" s="241"/>
      <c r="IT737" s="241"/>
      <c r="IU737" s="241"/>
      <c r="IV737" s="241"/>
    </row>
    <row r="738" spans="1:256"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863</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c r="HG738" s="241"/>
      <c r="HH738" s="241"/>
      <c r="HI738" s="241"/>
      <c r="HJ738" s="241"/>
      <c r="HK738" s="241"/>
      <c r="HL738" s="241"/>
      <c r="HM738" s="241"/>
      <c r="HN738" s="241"/>
      <c r="HO738" s="241"/>
      <c r="HP738" s="241"/>
      <c r="HQ738" s="241"/>
      <c r="HR738" s="241"/>
      <c r="HS738" s="241"/>
      <c r="HT738" s="241"/>
      <c r="HU738" s="241"/>
      <c r="HV738" s="241"/>
      <c r="HW738" s="241"/>
      <c r="HX738" s="241"/>
      <c r="HY738" s="241"/>
      <c r="HZ738" s="241"/>
      <c r="IA738" s="241"/>
      <c r="IB738" s="241"/>
      <c r="IC738" s="241"/>
      <c r="ID738" s="241"/>
      <c r="IE738" s="241"/>
      <c r="IF738" s="241"/>
      <c r="IG738" s="241"/>
      <c r="IH738" s="241"/>
      <c r="II738" s="241"/>
      <c r="IJ738" s="241"/>
      <c r="IK738" s="241"/>
      <c r="IL738" s="241"/>
      <c r="IM738" s="241"/>
      <c r="IN738" s="241"/>
      <c r="IO738" s="241"/>
      <c r="IP738" s="241"/>
      <c r="IQ738" s="241"/>
      <c r="IR738" s="241"/>
      <c r="IS738" s="241"/>
      <c r="IT738" s="241"/>
      <c r="IU738" s="241"/>
      <c r="IV738" s="241"/>
    </row>
    <row r="739" spans="1:256"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864</v>
      </c>
      <c r="V739" s="241"/>
      <c r="W739" s="241"/>
      <c r="X739" s="241"/>
      <c r="Y739" s="241"/>
      <c r="Z739" s="241"/>
      <c r="AA739" s="241"/>
      <c r="AB739" s="241"/>
      <c r="AC739" s="241" t="s">
        <v>386</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c r="HG739" s="241"/>
      <c r="HH739" s="241"/>
      <c r="HI739" s="241"/>
      <c r="HJ739" s="241"/>
      <c r="HK739" s="241"/>
      <c r="HL739" s="241"/>
      <c r="HM739" s="241"/>
      <c r="HN739" s="241"/>
      <c r="HO739" s="241"/>
      <c r="HP739" s="241"/>
      <c r="HQ739" s="241"/>
      <c r="HR739" s="241"/>
      <c r="HS739" s="241"/>
      <c r="HT739" s="241"/>
      <c r="HU739" s="241"/>
      <c r="HV739" s="241"/>
      <c r="HW739" s="241"/>
      <c r="HX739" s="241"/>
      <c r="HY739" s="241"/>
      <c r="HZ739" s="241"/>
      <c r="IA739" s="241"/>
      <c r="IB739" s="241"/>
      <c r="IC739" s="241"/>
      <c r="ID739" s="241"/>
      <c r="IE739" s="241"/>
      <c r="IF739" s="241"/>
      <c r="IG739" s="241"/>
      <c r="IH739" s="241"/>
      <c r="II739" s="241"/>
      <c r="IJ739" s="241"/>
      <c r="IK739" s="241"/>
      <c r="IL739" s="241"/>
      <c r="IM739" s="241"/>
      <c r="IN739" s="241"/>
      <c r="IO739" s="241"/>
      <c r="IP739" s="241"/>
      <c r="IQ739" s="241"/>
      <c r="IR739" s="241"/>
      <c r="IS739" s="241"/>
      <c r="IT739" s="241"/>
      <c r="IU739" s="241"/>
      <c r="IV739" s="241"/>
    </row>
    <row r="740" spans="1:256"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865</v>
      </c>
      <c r="V740" s="241"/>
      <c r="W740" s="241"/>
      <c r="X740" s="241"/>
      <c r="Y740" s="241"/>
      <c r="Z740" s="241"/>
      <c r="AA740" s="241"/>
      <c r="AB740" s="241"/>
      <c r="AC740" s="241" t="s">
        <v>309</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c r="HG740" s="241"/>
      <c r="HH740" s="241"/>
      <c r="HI740" s="241"/>
      <c r="HJ740" s="241"/>
      <c r="HK740" s="241"/>
      <c r="HL740" s="241"/>
      <c r="HM740" s="241"/>
      <c r="HN740" s="241"/>
      <c r="HO740" s="241"/>
      <c r="HP740" s="241"/>
      <c r="HQ740" s="241"/>
      <c r="HR740" s="241"/>
      <c r="HS740" s="241"/>
      <c r="HT740" s="241"/>
      <c r="HU740" s="241"/>
      <c r="HV740" s="241"/>
      <c r="HW740" s="241"/>
      <c r="HX740" s="241"/>
      <c r="HY740" s="241"/>
      <c r="HZ740" s="241"/>
      <c r="IA740" s="241"/>
      <c r="IB740" s="241"/>
      <c r="IC740" s="241"/>
      <c r="ID740" s="241"/>
      <c r="IE740" s="241"/>
      <c r="IF740" s="241"/>
      <c r="IG740" s="241"/>
      <c r="IH740" s="241"/>
      <c r="II740" s="241"/>
      <c r="IJ740" s="241"/>
      <c r="IK740" s="241"/>
      <c r="IL740" s="241"/>
      <c r="IM740" s="241"/>
      <c r="IN740" s="241"/>
      <c r="IO740" s="241"/>
      <c r="IP740" s="241"/>
      <c r="IQ740" s="241"/>
      <c r="IR740" s="241"/>
      <c r="IS740" s="241"/>
      <c r="IT740" s="241"/>
      <c r="IU740" s="241"/>
      <c r="IV740" s="241"/>
    </row>
    <row r="741" spans="1:256"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866</v>
      </c>
      <c r="V741" s="241"/>
      <c r="W741" s="241"/>
      <c r="X741" s="241"/>
      <c r="Y741" s="241"/>
      <c r="Z741" s="241"/>
      <c r="AA741" s="241"/>
      <c r="AB741" s="241"/>
      <c r="AC741" s="241" t="s">
        <v>309</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c r="HG741" s="241"/>
      <c r="HH741" s="241"/>
      <c r="HI741" s="241"/>
      <c r="HJ741" s="241"/>
      <c r="HK741" s="241"/>
      <c r="HL741" s="241"/>
      <c r="HM741" s="241"/>
      <c r="HN741" s="241"/>
      <c r="HO741" s="241"/>
      <c r="HP741" s="241"/>
      <c r="HQ741" s="241"/>
      <c r="HR741" s="241"/>
      <c r="HS741" s="241"/>
      <c r="HT741" s="241"/>
      <c r="HU741" s="241"/>
      <c r="HV741" s="241"/>
      <c r="HW741" s="241"/>
      <c r="HX741" s="241"/>
      <c r="HY741" s="241"/>
      <c r="HZ741" s="241"/>
      <c r="IA741" s="241"/>
      <c r="IB741" s="241"/>
      <c r="IC741" s="241"/>
      <c r="ID741" s="241"/>
      <c r="IE741" s="241"/>
      <c r="IF741" s="241"/>
      <c r="IG741" s="241"/>
      <c r="IH741" s="241"/>
      <c r="II741" s="241"/>
      <c r="IJ741" s="241"/>
      <c r="IK741" s="241"/>
      <c r="IL741" s="241"/>
      <c r="IM741" s="241"/>
      <c r="IN741" s="241"/>
      <c r="IO741" s="241"/>
      <c r="IP741" s="241"/>
      <c r="IQ741" s="241"/>
      <c r="IR741" s="241"/>
      <c r="IS741" s="241"/>
      <c r="IT741" s="241"/>
      <c r="IU741" s="241"/>
      <c r="IV741" s="241"/>
    </row>
    <row r="742" spans="1:256"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867</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c r="HG742" s="241"/>
      <c r="HH742" s="241"/>
      <c r="HI742" s="241"/>
      <c r="HJ742" s="241"/>
      <c r="HK742" s="241"/>
      <c r="HL742" s="241"/>
      <c r="HM742" s="241"/>
      <c r="HN742" s="241"/>
      <c r="HO742" s="241"/>
      <c r="HP742" s="241"/>
      <c r="HQ742" s="241"/>
      <c r="HR742" s="241"/>
      <c r="HS742" s="241"/>
      <c r="HT742" s="241"/>
      <c r="HU742" s="241"/>
      <c r="HV742" s="241"/>
      <c r="HW742" s="241"/>
      <c r="HX742" s="241"/>
      <c r="HY742" s="241"/>
      <c r="HZ742" s="241"/>
      <c r="IA742" s="241"/>
      <c r="IB742" s="241"/>
      <c r="IC742" s="241"/>
      <c r="ID742" s="241"/>
      <c r="IE742" s="241"/>
      <c r="IF742" s="241"/>
      <c r="IG742" s="241"/>
      <c r="IH742" s="241"/>
      <c r="II742" s="241"/>
      <c r="IJ742" s="241"/>
      <c r="IK742" s="241"/>
      <c r="IL742" s="241"/>
      <c r="IM742" s="241"/>
      <c r="IN742" s="241"/>
      <c r="IO742" s="241"/>
      <c r="IP742" s="241"/>
      <c r="IQ742" s="241"/>
      <c r="IR742" s="241"/>
      <c r="IS742" s="241"/>
      <c r="IT742" s="241"/>
      <c r="IU742" s="241"/>
      <c r="IV742" s="241"/>
    </row>
    <row r="743" spans="1:256"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868</v>
      </c>
      <c r="V743" s="241"/>
      <c r="W743" s="241"/>
      <c r="X743" s="241"/>
      <c r="Y743" s="241"/>
      <c r="Z743" s="241"/>
      <c r="AA743" s="241"/>
      <c r="AB743" s="241"/>
      <c r="AC743" s="241" t="s">
        <v>313</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c r="HG743" s="241"/>
      <c r="HH743" s="241"/>
      <c r="HI743" s="241"/>
      <c r="HJ743" s="241"/>
      <c r="HK743" s="241"/>
      <c r="HL743" s="241"/>
      <c r="HM743" s="241"/>
      <c r="HN743" s="241"/>
      <c r="HO743" s="241"/>
      <c r="HP743" s="241"/>
      <c r="HQ743" s="241"/>
      <c r="HR743" s="241"/>
      <c r="HS743" s="241"/>
      <c r="HT743" s="241"/>
      <c r="HU743" s="241"/>
      <c r="HV743" s="241"/>
      <c r="HW743" s="241"/>
      <c r="HX743" s="241"/>
      <c r="HY743" s="241"/>
      <c r="HZ743" s="241"/>
      <c r="IA743" s="241"/>
      <c r="IB743" s="241"/>
      <c r="IC743" s="241"/>
      <c r="ID743" s="241"/>
      <c r="IE743" s="241"/>
      <c r="IF743" s="241"/>
      <c r="IG743" s="241"/>
      <c r="IH743" s="241"/>
      <c r="II743" s="241"/>
      <c r="IJ743" s="241"/>
      <c r="IK743" s="241"/>
      <c r="IL743" s="241"/>
      <c r="IM743" s="241"/>
      <c r="IN743" s="241"/>
      <c r="IO743" s="241"/>
      <c r="IP743" s="241"/>
      <c r="IQ743" s="241"/>
      <c r="IR743" s="241"/>
      <c r="IS743" s="241"/>
      <c r="IT743" s="241"/>
      <c r="IU743" s="241"/>
      <c r="IV743" s="241"/>
    </row>
    <row r="744" spans="1:256"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869</v>
      </c>
      <c r="V744" s="241"/>
      <c r="W744" s="241"/>
      <c r="X744" s="241"/>
      <c r="Y744" s="241"/>
      <c r="Z744" s="241"/>
      <c r="AA744" s="241"/>
      <c r="AB744" s="241"/>
      <c r="AC744" s="241" t="s">
        <v>316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c r="HG744" s="241"/>
      <c r="HH744" s="241"/>
      <c r="HI744" s="241"/>
      <c r="HJ744" s="241"/>
      <c r="HK744" s="241"/>
      <c r="HL744" s="241"/>
      <c r="HM744" s="241"/>
      <c r="HN744" s="241"/>
      <c r="HO744" s="241"/>
      <c r="HP744" s="241"/>
      <c r="HQ744" s="241"/>
      <c r="HR744" s="241"/>
      <c r="HS744" s="241"/>
      <c r="HT744" s="241"/>
      <c r="HU744" s="241"/>
      <c r="HV744" s="241"/>
      <c r="HW744" s="241"/>
      <c r="HX744" s="241"/>
      <c r="HY744" s="241"/>
      <c r="HZ744" s="241"/>
      <c r="IA744" s="241"/>
      <c r="IB744" s="241"/>
      <c r="IC744" s="241"/>
      <c r="ID744" s="241"/>
      <c r="IE744" s="241"/>
      <c r="IF744" s="241"/>
      <c r="IG744" s="241"/>
      <c r="IH744" s="241"/>
      <c r="II744" s="241"/>
      <c r="IJ744" s="241"/>
      <c r="IK744" s="241"/>
      <c r="IL744" s="241"/>
      <c r="IM744" s="241"/>
      <c r="IN744" s="241"/>
      <c r="IO744" s="241"/>
      <c r="IP744" s="241"/>
      <c r="IQ744" s="241"/>
      <c r="IR744" s="241"/>
      <c r="IS744" s="241"/>
      <c r="IT744" s="241"/>
      <c r="IU744" s="241"/>
      <c r="IV744" s="241"/>
    </row>
    <row r="745" spans="1:256"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870</v>
      </c>
      <c r="V745" s="241"/>
      <c r="W745" s="241"/>
      <c r="X745" s="241"/>
      <c r="Y745" s="241"/>
      <c r="Z745" s="241"/>
      <c r="AA745" s="241"/>
      <c r="AB745" s="241"/>
      <c r="AC745" s="241" t="s">
        <v>316</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c r="HG745" s="241"/>
      <c r="HH745" s="241"/>
      <c r="HI745" s="241"/>
      <c r="HJ745" s="241"/>
      <c r="HK745" s="241"/>
      <c r="HL745" s="241"/>
      <c r="HM745" s="241"/>
      <c r="HN745" s="241"/>
      <c r="HO745" s="241"/>
      <c r="HP745" s="241"/>
      <c r="HQ745" s="241"/>
      <c r="HR745" s="241"/>
      <c r="HS745" s="241"/>
      <c r="HT745" s="241"/>
      <c r="HU745" s="241"/>
      <c r="HV745" s="241"/>
      <c r="HW745" s="241"/>
      <c r="HX745" s="241"/>
      <c r="HY745" s="241"/>
      <c r="HZ745" s="241"/>
      <c r="IA745" s="241"/>
      <c r="IB745" s="241"/>
      <c r="IC745" s="241"/>
      <c r="ID745" s="241"/>
      <c r="IE745" s="241"/>
      <c r="IF745" s="241"/>
      <c r="IG745" s="241"/>
      <c r="IH745" s="241"/>
      <c r="II745" s="241"/>
      <c r="IJ745" s="241"/>
      <c r="IK745" s="241"/>
      <c r="IL745" s="241"/>
      <c r="IM745" s="241"/>
      <c r="IN745" s="241"/>
      <c r="IO745" s="241"/>
      <c r="IP745" s="241"/>
      <c r="IQ745" s="241"/>
      <c r="IR745" s="241"/>
      <c r="IS745" s="241"/>
      <c r="IT745" s="241"/>
      <c r="IU745" s="241"/>
      <c r="IV745" s="241"/>
    </row>
    <row r="746" spans="1:256"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871</v>
      </c>
      <c r="V746" s="241"/>
      <c r="W746" s="241"/>
      <c r="X746" s="241"/>
      <c r="Y746" s="241"/>
      <c r="Z746" s="241"/>
      <c r="AA746" s="241"/>
      <c r="AB746" s="241"/>
      <c r="AC746" s="241" t="s">
        <v>316</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c r="HG746" s="241"/>
      <c r="HH746" s="241"/>
      <c r="HI746" s="241"/>
      <c r="HJ746" s="241"/>
      <c r="HK746" s="241"/>
      <c r="HL746" s="241"/>
      <c r="HM746" s="241"/>
      <c r="HN746" s="241"/>
      <c r="HO746" s="241"/>
      <c r="HP746" s="241"/>
      <c r="HQ746" s="241"/>
      <c r="HR746" s="241"/>
      <c r="HS746" s="241"/>
      <c r="HT746" s="241"/>
      <c r="HU746" s="241"/>
      <c r="HV746" s="241"/>
      <c r="HW746" s="241"/>
      <c r="HX746" s="241"/>
      <c r="HY746" s="241"/>
      <c r="HZ746" s="241"/>
      <c r="IA746" s="241"/>
      <c r="IB746" s="241"/>
      <c r="IC746" s="241"/>
      <c r="ID746" s="241"/>
      <c r="IE746" s="241"/>
      <c r="IF746" s="241"/>
      <c r="IG746" s="241"/>
      <c r="IH746" s="241"/>
      <c r="II746" s="241"/>
      <c r="IJ746" s="241"/>
      <c r="IK746" s="241"/>
      <c r="IL746" s="241"/>
      <c r="IM746" s="241"/>
      <c r="IN746" s="241"/>
      <c r="IO746" s="241"/>
      <c r="IP746" s="241"/>
      <c r="IQ746" s="241"/>
      <c r="IR746" s="241"/>
      <c r="IS746" s="241"/>
      <c r="IT746" s="241"/>
      <c r="IU746" s="241"/>
      <c r="IV746" s="241"/>
    </row>
    <row r="747" spans="1:256"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872</v>
      </c>
      <c r="V747" s="241"/>
      <c r="W747" s="241"/>
      <c r="X747" s="241"/>
      <c r="Y747" s="241"/>
      <c r="Z747" s="241"/>
      <c r="AA747" s="241"/>
      <c r="AB747" s="241"/>
      <c r="AC747" s="241" t="s">
        <v>322</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c r="HG747" s="241"/>
      <c r="HH747" s="241"/>
      <c r="HI747" s="241"/>
      <c r="HJ747" s="241"/>
      <c r="HK747" s="241"/>
      <c r="HL747" s="241"/>
      <c r="HM747" s="241"/>
      <c r="HN747" s="241"/>
      <c r="HO747" s="241"/>
      <c r="HP747" s="241"/>
      <c r="HQ747" s="241"/>
      <c r="HR747" s="241"/>
      <c r="HS747" s="241"/>
      <c r="HT747" s="241"/>
      <c r="HU747" s="241"/>
      <c r="HV747" s="241"/>
      <c r="HW747" s="241"/>
      <c r="HX747" s="241"/>
      <c r="HY747" s="241"/>
      <c r="HZ747" s="241"/>
      <c r="IA747" s="241"/>
      <c r="IB747" s="241"/>
      <c r="IC747" s="241"/>
      <c r="ID747" s="241"/>
      <c r="IE747" s="241"/>
      <c r="IF747" s="241"/>
      <c r="IG747" s="241"/>
      <c r="IH747" s="241"/>
      <c r="II747" s="241"/>
      <c r="IJ747" s="241"/>
      <c r="IK747" s="241"/>
      <c r="IL747" s="241"/>
      <c r="IM747" s="241"/>
      <c r="IN747" s="241"/>
      <c r="IO747" s="241"/>
      <c r="IP747" s="241"/>
      <c r="IQ747" s="241"/>
      <c r="IR747" s="241"/>
      <c r="IS747" s="241"/>
      <c r="IT747" s="241"/>
      <c r="IU747" s="241"/>
      <c r="IV747" s="241"/>
    </row>
    <row r="748" spans="1:256"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873</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c r="HG748" s="241"/>
      <c r="HH748" s="241"/>
      <c r="HI748" s="241"/>
      <c r="HJ748" s="241"/>
      <c r="HK748" s="241"/>
      <c r="HL748" s="241"/>
      <c r="HM748" s="241"/>
      <c r="HN748" s="241"/>
      <c r="HO748" s="241"/>
      <c r="HP748" s="241"/>
      <c r="HQ748" s="241"/>
      <c r="HR748" s="241"/>
      <c r="HS748" s="241"/>
      <c r="HT748" s="241"/>
      <c r="HU748" s="241"/>
      <c r="HV748" s="241"/>
      <c r="HW748" s="241"/>
      <c r="HX748" s="241"/>
      <c r="HY748" s="241"/>
      <c r="HZ748" s="241"/>
      <c r="IA748" s="241"/>
      <c r="IB748" s="241"/>
      <c r="IC748" s="241"/>
      <c r="ID748" s="241"/>
      <c r="IE748" s="241"/>
      <c r="IF748" s="241"/>
      <c r="IG748" s="241"/>
      <c r="IH748" s="241"/>
      <c r="II748" s="241"/>
      <c r="IJ748" s="241"/>
      <c r="IK748" s="241"/>
      <c r="IL748" s="241"/>
      <c r="IM748" s="241"/>
      <c r="IN748" s="241"/>
      <c r="IO748" s="241"/>
      <c r="IP748" s="241"/>
      <c r="IQ748" s="241"/>
      <c r="IR748" s="241"/>
      <c r="IS748" s="241"/>
      <c r="IT748" s="241"/>
      <c r="IU748" s="241"/>
      <c r="IV748" s="241"/>
    </row>
    <row r="749" spans="1:256"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874</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c r="HG749" s="241"/>
      <c r="HH749" s="241"/>
      <c r="HI749" s="241"/>
      <c r="HJ749" s="241"/>
      <c r="HK749" s="241"/>
      <c r="HL749" s="241"/>
      <c r="HM749" s="241"/>
      <c r="HN749" s="241"/>
      <c r="HO749" s="241"/>
      <c r="HP749" s="241"/>
      <c r="HQ749" s="241"/>
      <c r="HR749" s="241"/>
      <c r="HS749" s="241"/>
      <c r="HT749" s="241"/>
      <c r="HU749" s="241"/>
      <c r="HV749" s="241"/>
      <c r="HW749" s="241"/>
      <c r="HX749" s="241"/>
      <c r="HY749" s="241"/>
      <c r="HZ749" s="241"/>
      <c r="IA749" s="241"/>
      <c r="IB749" s="241"/>
      <c r="IC749" s="241"/>
      <c r="ID749" s="241"/>
      <c r="IE749" s="241"/>
      <c r="IF749" s="241"/>
      <c r="IG749" s="241"/>
      <c r="IH749" s="241"/>
      <c r="II749" s="241"/>
      <c r="IJ749" s="241"/>
      <c r="IK749" s="241"/>
      <c r="IL749" s="241"/>
      <c r="IM749" s="241"/>
      <c r="IN749" s="241"/>
      <c r="IO749" s="241"/>
      <c r="IP749" s="241"/>
      <c r="IQ749" s="241"/>
      <c r="IR749" s="241"/>
      <c r="IS749" s="241"/>
      <c r="IT749" s="241"/>
      <c r="IU749" s="241"/>
      <c r="IV749" s="241"/>
    </row>
    <row r="750" spans="1:256"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875</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c r="HG750" s="241"/>
      <c r="HH750" s="241"/>
      <c r="HI750" s="241"/>
      <c r="HJ750" s="241"/>
      <c r="HK750" s="241"/>
      <c r="HL750" s="241"/>
      <c r="HM750" s="241"/>
      <c r="HN750" s="241"/>
      <c r="HO750" s="241"/>
      <c r="HP750" s="241"/>
      <c r="HQ750" s="241"/>
      <c r="HR750" s="241"/>
      <c r="HS750" s="241"/>
      <c r="HT750" s="241"/>
      <c r="HU750" s="241"/>
      <c r="HV750" s="241"/>
      <c r="HW750" s="241"/>
      <c r="HX750" s="241"/>
      <c r="HY750" s="241"/>
      <c r="HZ750" s="241"/>
      <c r="IA750" s="241"/>
      <c r="IB750" s="241"/>
      <c r="IC750" s="241"/>
      <c r="ID750" s="241"/>
      <c r="IE750" s="241"/>
      <c r="IF750" s="241"/>
      <c r="IG750" s="241"/>
      <c r="IH750" s="241"/>
      <c r="II750" s="241"/>
      <c r="IJ750" s="241"/>
      <c r="IK750" s="241"/>
      <c r="IL750" s="241"/>
      <c r="IM750" s="241"/>
      <c r="IN750" s="241"/>
      <c r="IO750" s="241"/>
      <c r="IP750" s="241"/>
      <c r="IQ750" s="241"/>
      <c r="IR750" s="241"/>
      <c r="IS750" s="241"/>
      <c r="IT750" s="241"/>
      <c r="IU750" s="241"/>
      <c r="IV750" s="241"/>
    </row>
    <row r="751" spans="1:256"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876</v>
      </c>
      <c r="V751" s="241"/>
      <c r="W751" s="241"/>
      <c r="X751" s="241"/>
      <c r="Y751" s="241"/>
      <c r="Z751" s="241"/>
      <c r="AA751" s="241"/>
      <c r="AB751" s="241"/>
      <c r="AC751" s="241" t="s">
        <v>313</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c r="HG751" s="241"/>
      <c r="HH751" s="241"/>
      <c r="HI751" s="241"/>
      <c r="HJ751" s="241"/>
      <c r="HK751" s="241"/>
      <c r="HL751" s="241"/>
      <c r="HM751" s="241"/>
      <c r="HN751" s="241"/>
      <c r="HO751" s="241"/>
      <c r="HP751" s="241"/>
      <c r="HQ751" s="241"/>
      <c r="HR751" s="241"/>
      <c r="HS751" s="241"/>
      <c r="HT751" s="241"/>
      <c r="HU751" s="241"/>
      <c r="HV751" s="241"/>
      <c r="HW751" s="241"/>
      <c r="HX751" s="241"/>
      <c r="HY751" s="241"/>
      <c r="HZ751" s="241"/>
      <c r="IA751" s="241"/>
      <c r="IB751" s="241"/>
      <c r="IC751" s="241"/>
      <c r="ID751" s="241"/>
      <c r="IE751" s="241"/>
      <c r="IF751" s="241"/>
      <c r="IG751" s="241"/>
      <c r="IH751" s="241"/>
      <c r="II751" s="241"/>
      <c r="IJ751" s="241"/>
      <c r="IK751" s="241"/>
      <c r="IL751" s="241"/>
      <c r="IM751" s="241"/>
      <c r="IN751" s="241"/>
      <c r="IO751" s="241"/>
      <c r="IP751" s="241"/>
      <c r="IQ751" s="241"/>
      <c r="IR751" s="241"/>
      <c r="IS751" s="241"/>
      <c r="IT751" s="241"/>
      <c r="IU751" s="241"/>
      <c r="IV751" s="241"/>
    </row>
    <row r="752" spans="1:256"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877</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c r="HG752" s="241"/>
      <c r="HH752" s="241"/>
      <c r="HI752" s="241"/>
      <c r="HJ752" s="241"/>
      <c r="HK752" s="241"/>
      <c r="HL752" s="241"/>
      <c r="HM752" s="241"/>
      <c r="HN752" s="241"/>
      <c r="HO752" s="241"/>
      <c r="HP752" s="241"/>
      <c r="HQ752" s="241"/>
      <c r="HR752" s="241"/>
      <c r="HS752" s="241"/>
      <c r="HT752" s="241"/>
      <c r="HU752" s="241"/>
      <c r="HV752" s="241"/>
      <c r="HW752" s="241"/>
      <c r="HX752" s="241"/>
      <c r="HY752" s="241"/>
      <c r="HZ752" s="241"/>
      <c r="IA752" s="241"/>
      <c r="IB752" s="241"/>
      <c r="IC752" s="241"/>
      <c r="ID752" s="241"/>
      <c r="IE752" s="241"/>
      <c r="IF752" s="241"/>
      <c r="IG752" s="241"/>
      <c r="IH752" s="241"/>
      <c r="II752" s="241"/>
      <c r="IJ752" s="241"/>
      <c r="IK752" s="241"/>
      <c r="IL752" s="241"/>
      <c r="IM752" s="241"/>
      <c r="IN752" s="241"/>
      <c r="IO752" s="241"/>
      <c r="IP752" s="241"/>
      <c r="IQ752" s="241"/>
      <c r="IR752" s="241"/>
      <c r="IS752" s="241"/>
      <c r="IT752" s="241"/>
      <c r="IU752" s="241"/>
      <c r="IV752" s="241"/>
    </row>
    <row r="753" spans="1:256"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878</v>
      </c>
      <c r="V753" s="241"/>
      <c r="W753" s="241"/>
      <c r="X753" s="241"/>
      <c r="Y753" s="241"/>
      <c r="Z753" s="241"/>
      <c r="AA753" s="241"/>
      <c r="AB753" s="241"/>
      <c r="AC753" s="241" t="s">
        <v>386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c r="HG753" s="241"/>
      <c r="HH753" s="241"/>
      <c r="HI753" s="241"/>
      <c r="HJ753" s="241"/>
      <c r="HK753" s="241"/>
      <c r="HL753" s="241"/>
      <c r="HM753" s="241"/>
      <c r="HN753" s="241"/>
      <c r="HO753" s="241"/>
      <c r="HP753" s="241"/>
      <c r="HQ753" s="241"/>
      <c r="HR753" s="241"/>
      <c r="HS753" s="241"/>
      <c r="HT753" s="241"/>
      <c r="HU753" s="241"/>
      <c r="HV753" s="241"/>
      <c r="HW753" s="241"/>
      <c r="HX753" s="241"/>
      <c r="HY753" s="241"/>
      <c r="HZ753" s="241"/>
      <c r="IA753" s="241"/>
      <c r="IB753" s="241"/>
      <c r="IC753" s="241"/>
      <c r="ID753" s="241"/>
      <c r="IE753" s="241"/>
      <c r="IF753" s="241"/>
      <c r="IG753" s="241"/>
      <c r="IH753" s="241"/>
      <c r="II753" s="241"/>
      <c r="IJ753" s="241"/>
      <c r="IK753" s="241"/>
      <c r="IL753" s="241"/>
      <c r="IM753" s="241"/>
      <c r="IN753" s="241"/>
      <c r="IO753" s="241"/>
      <c r="IP753" s="241"/>
      <c r="IQ753" s="241"/>
      <c r="IR753" s="241"/>
      <c r="IS753" s="241"/>
      <c r="IT753" s="241"/>
      <c r="IU753" s="241"/>
      <c r="IV753" s="241"/>
    </row>
    <row r="754" spans="1:256"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879</v>
      </c>
      <c r="V754" s="241"/>
      <c r="W754" s="241"/>
      <c r="X754" s="241"/>
      <c r="Y754" s="241"/>
      <c r="Z754" s="241"/>
      <c r="AA754" s="241"/>
      <c r="AB754" s="241"/>
      <c r="AC754" s="241" t="s">
        <v>309</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c r="HG754" s="241"/>
      <c r="HH754" s="241"/>
      <c r="HI754" s="241"/>
      <c r="HJ754" s="241"/>
      <c r="HK754" s="241"/>
      <c r="HL754" s="241"/>
      <c r="HM754" s="241"/>
      <c r="HN754" s="241"/>
      <c r="HO754" s="241"/>
      <c r="HP754" s="241"/>
      <c r="HQ754" s="241"/>
      <c r="HR754" s="241"/>
      <c r="HS754" s="241"/>
      <c r="HT754" s="241"/>
      <c r="HU754" s="241"/>
      <c r="HV754" s="241"/>
      <c r="HW754" s="241"/>
      <c r="HX754" s="241"/>
      <c r="HY754" s="241"/>
      <c r="HZ754" s="241"/>
      <c r="IA754" s="241"/>
      <c r="IB754" s="241"/>
      <c r="IC754" s="241"/>
      <c r="ID754" s="241"/>
      <c r="IE754" s="241"/>
      <c r="IF754" s="241"/>
      <c r="IG754" s="241"/>
      <c r="IH754" s="241"/>
      <c r="II754" s="241"/>
      <c r="IJ754" s="241"/>
      <c r="IK754" s="241"/>
      <c r="IL754" s="241"/>
      <c r="IM754" s="241"/>
      <c r="IN754" s="241"/>
      <c r="IO754" s="241"/>
      <c r="IP754" s="241"/>
      <c r="IQ754" s="241"/>
      <c r="IR754" s="241"/>
      <c r="IS754" s="241"/>
      <c r="IT754" s="241"/>
      <c r="IU754" s="241"/>
      <c r="IV754" s="241"/>
    </row>
    <row r="755" spans="1:256"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279</v>
      </c>
      <c r="V755" s="241"/>
      <c r="W755" s="241"/>
      <c r="X755" s="241"/>
      <c r="Y755" s="241"/>
      <c r="Z755" s="241"/>
      <c r="AA755" s="241"/>
      <c r="AB755" s="241"/>
      <c r="AC755" s="241" t="s">
        <v>350</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c r="HG755" s="241"/>
      <c r="HH755" s="241"/>
      <c r="HI755" s="241"/>
      <c r="HJ755" s="241"/>
      <c r="HK755" s="241"/>
      <c r="HL755" s="241"/>
      <c r="HM755" s="241"/>
      <c r="HN755" s="241"/>
      <c r="HO755" s="241"/>
      <c r="HP755" s="241"/>
      <c r="HQ755" s="241"/>
      <c r="HR755" s="241"/>
      <c r="HS755" s="241"/>
      <c r="HT755" s="241"/>
      <c r="HU755" s="241"/>
      <c r="HV755" s="241"/>
      <c r="HW755" s="241"/>
      <c r="HX755" s="241"/>
      <c r="HY755" s="241"/>
      <c r="HZ755" s="241"/>
      <c r="IA755" s="241"/>
      <c r="IB755" s="241"/>
      <c r="IC755" s="241"/>
      <c r="ID755" s="241"/>
      <c r="IE755" s="241"/>
      <c r="IF755" s="241"/>
      <c r="IG755" s="241"/>
      <c r="IH755" s="241"/>
      <c r="II755" s="241"/>
      <c r="IJ755" s="241"/>
      <c r="IK755" s="241"/>
      <c r="IL755" s="241"/>
      <c r="IM755" s="241"/>
      <c r="IN755" s="241"/>
      <c r="IO755" s="241"/>
      <c r="IP755" s="241"/>
      <c r="IQ755" s="241"/>
      <c r="IR755" s="241"/>
      <c r="IS755" s="241"/>
      <c r="IT755" s="241"/>
      <c r="IU755" s="241"/>
      <c r="IV755" s="241"/>
    </row>
    <row r="756" spans="1:256"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880</v>
      </c>
      <c r="V756" s="241"/>
      <c r="W756" s="241"/>
      <c r="X756" s="241"/>
      <c r="Y756" s="241"/>
      <c r="Z756" s="241"/>
      <c r="AA756" s="241"/>
      <c r="AB756" s="241"/>
      <c r="AC756" s="241" t="s">
        <v>313</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c r="HG756" s="241"/>
      <c r="HH756" s="241"/>
      <c r="HI756" s="241"/>
      <c r="HJ756" s="241"/>
      <c r="HK756" s="241"/>
      <c r="HL756" s="241"/>
      <c r="HM756" s="241"/>
      <c r="HN756" s="241"/>
      <c r="HO756" s="241"/>
      <c r="HP756" s="241"/>
      <c r="HQ756" s="241"/>
      <c r="HR756" s="241"/>
      <c r="HS756" s="241"/>
      <c r="HT756" s="241"/>
      <c r="HU756" s="241"/>
      <c r="HV756" s="241"/>
      <c r="HW756" s="241"/>
      <c r="HX756" s="241"/>
      <c r="HY756" s="241"/>
      <c r="HZ756" s="241"/>
      <c r="IA756" s="241"/>
      <c r="IB756" s="241"/>
      <c r="IC756" s="241"/>
      <c r="ID756" s="241"/>
      <c r="IE756" s="241"/>
      <c r="IF756" s="241"/>
      <c r="IG756" s="241"/>
      <c r="IH756" s="241"/>
      <c r="II756" s="241"/>
      <c r="IJ756" s="241"/>
      <c r="IK756" s="241"/>
      <c r="IL756" s="241"/>
      <c r="IM756" s="241"/>
      <c r="IN756" s="241"/>
      <c r="IO756" s="241"/>
      <c r="IP756" s="241"/>
      <c r="IQ756" s="241"/>
      <c r="IR756" s="241"/>
      <c r="IS756" s="241"/>
      <c r="IT756" s="241"/>
      <c r="IU756" s="241"/>
      <c r="IV756" s="241"/>
    </row>
    <row r="757" spans="1:256"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881</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c r="HG757" s="241"/>
      <c r="HH757" s="241"/>
      <c r="HI757" s="241"/>
      <c r="HJ757" s="241"/>
      <c r="HK757" s="241"/>
      <c r="HL757" s="241"/>
      <c r="HM757" s="241"/>
      <c r="HN757" s="241"/>
      <c r="HO757" s="241"/>
      <c r="HP757" s="241"/>
      <c r="HQ757" s="241"/>
      <c r="HR757" s="241"/>
      <c r="HS757" s="241"/>
      <c r="HT757" s="241"/>
      <c r="HU757" s="241"/>
      <c r="HV757" s="241"/>
      <c r="HW757" s="241"/>
      <c r="HX757" s="241"/>
      <c r="HY757" s="241"/>
      <c r="HZ757" s="241"/>
      <c r="IA757" s="241"/>
      <c r="IB757" s="241"/>
      <c r="IC757" s="241"/>
      <c r="ID757" s="241"/>
      <c r="IE757" s="241"/>
      <c r="IF757" s="241"/>
      <c r="IG757" s="241"/>
      <c r="IH757" s="241"/>
      <c r="II757" s="241"/>
      <c r="IJ757" s="241"/>
      <c r="IK757" s="241"/>
      <c r="IL757" s="241"/>
      <c r="IM757" s="241"/>
      <c r="IN757" s="241"/>
      <c r="IO757" s="241"/>
      <c r="IP757" s="241"/>
      <c r="IQ757" s="241"/>
      <c r="IR757" s="241"/>
      <c r="IS757" s="241"/>
      <c r="IT757" s="241"/>
      <c r="IU757" s="241"/>
      <c r="IV757" s="241"/>
    </row>
    <row r="758" spans="1:256"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882</v>
      </c>
      <c r="V758" s="241"/>
      <c r="W758" s="241"/>
      <c r="X758" s="241"/>
      <c r="Y758" s="241"/>
      <c r="Z758" s="241"/>
      <c r="AA758" s="241"/>
      <c r="AB758" s="241"/>
      <c r="AC758" s="241" t="s">
        <v>311</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c r="HG758" s="241"/>
      <c r="HH758" s="241"/>
      <c r="HI758" s="241"/>
      <c r="HJ758" s="241"/>
      <c r="HK758" s="241"/>
      <c r="HL758" s="241"/>
      <c r="HM758" s="241"/>
      <c r="HN758" s="241"/>
      <c r="HO758" s="241"/>
      <c r="HP758" s="241"/>
      <c r="HQ758" s="241"/>
      <c r="HR758" s="241"/>
      <c r="HS758" s="241"/>
      <c r="HT758" s="241"/>
      <c r="HU758" s="241"/>
      <c r="HV758" s="241"/>
      <c r="HW758" s="241"/>
      <c r="HX758" s="241"/>
      <c r="HY758" s="241"/>
      <c r="HZ758" s="241"/>
      <c r="IA758" s="241"/>
      <c r="IB758" s="241"/>
      <c r="IC758" s="241"/>
      <c r="ID758" s="241"/>
      <c r="IE758" s="241"/>
      <c r="IF758" s="241"/>
      <c r="IG758" s="241"/>
      <c r="IH758" s="241"/>
      <c r="II758" s="241"/>
      <c r="IJ758" s="241"/>
      <c r="IK758" s="241"/>
      <c r="IL758" s="241"/>
      <c r="IM758" s="241"/>
      <c r="IN758" s="241"/>
      <c r="IO758" s="241"/>
      <c r="IP758" s="241"/>
      <c r="IQ758" s="241"/>
      <c r="IR758" s="241"/>
      <c r="IS758" s="241"/>
      <c r="IT758" s="241"/>
      <c r="IU758" s="241"/>
      <c r="IV758" s="241"/>
    </row>
    <row r="759" spans="1:256"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883</v>
      </c>
      <c r="V759" s="241"/>
      <c r="W759" s="241"/>
      <c r="X759" s="241"/>
      <c r="Y759" s="241"/>
      <c r="Z759" s="241"/>
      <c r="AA759" s="241"/>
      <c r="AB759" s="241"/>
      <c r="AC759" s="241" t="s">
        <v>311</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c r="HG759" s="241"/>
      <c r="HH759" s="241"/>
      <c r="HI759" s="241"/>
      <c r="HJ759" s="241"/>
      <c r="HK759" s="241"/>
      <c r="HL759" s="241"/>
      <c r="HM759" s="241"/>
      <c r="HN759" s="241"/>
      <c r="HO759" s="241"/>
      <c r="HP759" s="241"/>
      <c r="HQ759" s="241"/>
      <c r="HR759" s="241"/>
      <c r="HS759" s="241"/>
      <c r="HT759" s="241"/>
      <c r="HU759" s="241"/>
      <c r="HV759" s="241"/>
      <c r="HW759" s="241"/>
      <c r="HX759" s="241"/>
      <c r="HY759" s="241"/>
      <c r="HZ759" s="241"/>
      <c r="IA759" s="241"/>
      <c r="IB759" s="241"/>
      <c r="IC759" s="241"/>
      <c r="ID759" s="241"/>
      <c r="IE759" s="241"/>
      <c r="IF759" s="241"/>
      <c r="IG759" s="241"/>
      <c r="IH759" s="241"/>
      <c r="II759" s="241"/>
      <c r="IJ759" s="241"/>
      <c r="IK759" s="241"/>
      <c r="IL759" s="241"/>
      <c r="IM759" s="241"/>
      <c r="IN759" s="241"/>
      <c r="IO759" s="241"/>
      <c r="IP759" s="241"/>
      <c r="IQ759" s="241"/>
      <c r="IR759" s="241"/>
      <c r="IS759" s="241"/>
      <c r="IT759" s="241"/>
      <c r="IU759" s="241"/>
      <c r="IV759" s="241"/>
    </row>
    <row r="760" spans="1:256"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884</v>
      </c>
      <c r="V760" s="241"/>
      <c r="W760" s="241"/>
      <c r="X760" s="241"/>
      <c r="Y760" s="241"/>
      <c r="Z760" s="241"/>
      <c r="AA760" s="241"/>
      <c r="AB760" s="241"/>
      <c r="AC760" s="241" t="s">
        <v>309</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c r="HG760" s="241"/>
      <c r="HH760" s="241"/>
      <c r="HI760" s="241"/>
      <c r="HJ760" s="241"/>
      <c r="HK760" s="241"/>
      <c r="HL760" s="241"/>
      <c r="HM760" s="241"/>
      <c r="HN760" s="241"/>
      <c r="HO760" s="241"/>
      <c r="HP760" s="241"/>
      <c r="HQ760" s="241"/>
      <c r="HR760" s="241"/>
      <c r="HS760" s="241"/>
      <c r="HT760" s="241"/>
      <c r="HU760" s="241"/>
      <c r="HV760" s="241"/>
      <c r="HW760" s="241"/>
      <c r="HX760" s="241"/>
      <c r="HY760" s="241"/>
      <c r="HZ760" s="241"/>
      <c r="IA760" s="241"/>
      <c r="IB760" s="241"/>
      <c r="IC760" s="241"/>
      <c r="ID760" s="241"/>
      <c r="IE760" s="241"/>
      <c r="IF760" s="241"/>
      <c r="IG760" s="241"/>
      <c r="IH760" s="241"/>
      <c r="II760" s="241"/>
      <c r="IJ760" s="241"/>
      <c r="IK760" s="241"/>
      <c r="IL760" s="241"/>
      <c r="IM760" s="241"/>
      <c r="IN760" s="241"/>
      <c r="IO760" s="241"/>
      <c r="IP760" s="241"/>
      <c r="IQ760" s="241"/>
      <c r="IR760" s="241"/>
      <c r="IS760" s="241"/>
      <c r="IT760" s="241"/>
      <c r="IU760" s="241"/>
      <c r="IV760" s="241"/>
    </row>
    <row r="761" spans="1:256"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885</v>
      </c>
      <c r="V761" s="241"/>
      <c r="W761" s="241"/>
      <c r="X761" s="241"/>
      <c r="Y761" s="241"/>
      <c r="Z761" s="241"/>
      <c r="AA761" s="241"/>
      <c r="AB761" s="241"/>
      <c r="AC761" s="241" t="s">
        <v>325</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c r="HG761" s="241"/>
      <c r="HH761" s="241"/>
      <c r="HI761" s="241"/>
      <c r="HJ761" s="241"/>
      <c r="HK761" s="241"/>
      <c r="HL761" s="241"/>
      <c r="HM761" s="241"/>
      <c r="HN761" s="241"/>
      <c r="HO761" s="241"/>
      <c r="HP761" s="241"/>
      <c r="HQ761" s="241"/>
      <c r="HR761" s="241"/>
      <c r="HS761" s="241"/>
      <c r="HT761" s="241"/>
      <c r="HU761" s="241"/>
      <c r="HV761" s="241"/>
      <c r="HW761" s="241"/>
      <c r="HX761" s="241"/>
      <c r="HY761" s="241"/>
      <c r="HZ761" s="241"/>
      <c r="IA761" s="241"/>
      <c r="IB761" s="241"/>
      <c r="IC761" s="241"/>
      <c r="ID761" s="241"/>
      <c r="IE761" s="241"/>
      <c r="IF761" s="241"/>
      <c r="IG761" s="241"/>
      <c r="IH761" s="241"/>
      <c r="II761" s="241"/>
      <c r="IJ761" s="241"/>
      <c r="IK761" s="241"/>
      <c r="IL761" s="241"/>
      <c r="IM761" s="241"/>
      <c r="IN761" s="241"/>
      <c r="IO761" s="241"/>
      <c r="IP761" s="241"/>
      <c r="IQ761" s="241"/>
      <c r="IR761" s="241"/>
      <c r="IS761" s="241"/>
      <c r="IT761" s="241"/>
      <c r="IU761" s="241"/>
      <c r="IV761" s="241"/>
    </row>
    <row r="762" spans="1:256"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886</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c r="HG762" s="241"/>
      <c r="HH762" s="241"/>
      <c r="HI762" s="241"/>
      <c r="HJ762" s="241"/>
      <c r="HK762" s="241"/>
      <c r="HL762" s="241"/>
      <c r="HM762" s="241"/>
      <c r="HN762" s="241"/>
      <c r="HO762" s="241"/>
      <c r="HP762" s="241"/>
      <c r="HQ762" s="241"/>
      <c r="HR762" s="241"/>
      <c r="HS762" s="241"/>
      <c r="HT762" s="241"/>
      <c r="HU762" s="241"/>
      <c r="HV762" s="241"/>
      <c r="HW762" s="241"/>
      <c r="HX762" s="241"/>
      <c r="HY762" s="241"/>
      <c r="HZ762" s="241"/>
      <c r="IA762" s="241"/>
      <c r="IB762" s="241"/>
      <c r="IC762" s="241"/>
      <c r="ID762" s="241"/>
      <c r="IE762" s="241"/>
      <c r="IF762" s="241"/>
      <c r="IG762" s="241"/>
      <c r="IH762" s="241"/>
      <c r="II762" s="241"/>
      <c r="IJ762" s="241"/>
      <c r="IK762" s="241"/>
      <c r="IL762" s="241"/>
      <c r="IM762" s="241"/>
      <c r="IN762" s="241"/>
      <c r="IO762" s="241"/>
      <c r="IP762" s="241"/>
      <c r="IQ762" s="241"/>
      <c r="IR762" s="241"/>
      <c r="IS762" s="241"/>
      <c r="IT762" s="241"/>
      <c r="IU762" s="241"/>
      <c r="IV762" s="241"/>
    </row>
    <row r="763" spans="1:256"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887</v>
      </c>
      <c r="V763" s="241"/>
      <c r="W763" s="241"/>
      <c r="X763" s="241"/>
      <c r="Y763" s="241"/>
      <c r="Z763" s="241"/>
      <c r="AA763" s="241"/>
      <c r="AB763" s="241"/>
      <c r="AC763" s="241" t="s">
        <v>316</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c r="HG763" s="241"/>
      <c r="HH763" s="241"/>
      <c r="HI763" s="241"/>
      <c r="HJ763" s="241"/>
      <c r="HK763" s="241"/>
      <c r="HL763" s="241"/>
      <c r="HM763" s="241"/>
      <c r="HN763" s="241"/>
      <c r="HO763" s="241"/>
      <c r="HP763" s="241"/>
      <c r="HQ763" s="241"/>
      <c r="HR763" s="241"/>
      <c r="HS763" s="241"/>
      <c r="HT763" s="241"/>
      <c r="HU763" s="241"/>
      <c r="HV763" s="241"/>
      <c r="HW763" s="241"/>
      <c r="HX763" s="241"/>
      <c r="HY763" s="241"/>
      <c r="HZ763" s="241"/>
      <c r="IA763" s="241"/>
      <c r="IB763" s="241"/>
      <c r="IC763" s="241"/>
      <c r="ID763" s="241"/>
      <c r="IE763" s="241"/>
      <c r="IF763" s="241"/>
      <c r="IG763" s="241"/>
      <c r="IH763" s="241"/>
      <c r="II763" s="241"/>
      <c r="IJ763" s="241"/>
      <c r="IK763" s="241"/>
      <c r="IL763" s="241"/>
      <c r="IM763" s="241"/>
      <c r="IN763" s="241"/>
      <c r="IO763" s="241"/>
      <c r="IP763" s="241"/>
      <c r="IQ763" s="241"/>
      <c r="IR763" s="241"/>
      <c r="IS763" s="241"/>
      <c r="IT763" s="241"/>
      <c r="IU763" s="241"/>
      <c r="IV763" s="241"/>
    </row>
    <row r="764" spans="1:256"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888</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c r="HG764" s="241"/>
      <c r="HH764" s="241"/>
      <c r="HI764" s="241"/>
      <c r="HJ764" s="241"/>
      <c r="HK764" s="241"/>
      <c r="HL764" s="241"/>
      <c r="HM764" s="241"/>
      <c r="HN764" s="241"/>
      <c r="HO764" s="241"/>
      <c r="HP764" s="241"/>
      <c r="HQ764" s="241"/>
      <c r="HR764" s="241"/>
      <c r="HS764" s="241"/>
      <c r="HT764" s="241"/>
      <c r="HU764" s="241"/>
      <c r="HV764" s="241"/>
      <c r="HW764" s="241"/>
      <c r="HX764" s="241"/>
      <c r="HY764" s="241"/>
      <c r="HZ764" s="241"/>
      <c r="IA764" s="241"/>
      <c r="IB764" s="241"/>
      <c r="IC764" s="241"/>
      <c r="ID764" s="241"/>
      <c r="IE764" s="241"/>
      <c r="IF764" s="241"/>
      <c r="IG764" s="241"/>
      <c r="IH764" s="241"/>
      <c r="II764" s="241"/>
      <c r="IJ764" s="241"/>
      <c r="IK764" s="241"/>
      <c r="IL764" s="241"/>
      <c r="IM764" s="241"/>
      <c r="IN764" s="241"/>
      <c r="IO764" s="241"/>
      <c r="IP764" s="241"/>
      <c r="IQ764" s="241"/>
      <c r="IR764" s="241"/>
      <c r="IS764" s="241"/>
      <c r="IT764" s="241"/>
      <c r="IU764" s="241"/>
      <c r="IV764" s="241"/>
    </row>
    <row r="765" spans="1:256"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889</v>
      </c>
      <c r="V765" s="241"/>
      <c r="W765" s="241"/>
      <c r="X765" s="241"/>
      <c r="Y765" s="241"/>
      <c r="Z765" s="241"/>
      <c r="AA765" s="241"/>
      <c r="AB765" s="241"/>
      <c r="AC765" s="241" t="s">
        <v>316</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c r="HG765" s="241"/>
      <c r="HH765" s="241"/>
      <c r="HI765" s="241"/>
      <c r="HJ765" s="241"/>
      <c r="HK765" s="241"/>
      <c r="HL765" s="241"/>
      <c r="HM765" s="241"/>
      <c r="HN765" s="241"/>
      <c r="HO765" s="241"/>
      <c r="HP765" s="241"/>
      <c r="HQ765" s="241"/>
      <c r="HR765" s="241"/>
      <c r="HS765" s="241"/>
      <c r="HT765" s="241"/>
      <c r="HU765" s="241"/>
      <c r="HV765" s="241"/>
      <c r="HW765" s="241"/>
      <c r="HX765" s="241"/>
      <c r="HY765" s="241"/>
      <c r="HZ765" s="241"/>
      <c r="IA765" s="241"/>
      <c r="IB765" s="241"/>
      <c r="IC765" s="241"/>
      <c r="ID765" s="241"/>
      <c r="IE765" s="241"/>
      <c r="IF765" s="241"/>
      <c r="IG765" s="241"/>
      <c r="IH765" s="241"/>
      <c r="II765" s="241"/>
      <c r="IJ765" s="241"/>
      <c r="IK765" s="241"/>
      <c r="IL765" s="241"/>
      <c r="IM765" s="241"/>
      <c r="IN765" s="241"/>
      <c r="IO765" s="241"/>
      <c r="IP765" s="241"/>
      <c r="IQ765" s="241"/>
      <c r="IR765" s="241"/>
      <c r="IS765" s="241"/>
      <c r="IT765" s="241"/>
      <c r="IU765" s="241"/>
      <c r="IV765" s="241"/>
    </row>
    <row r="766" spans="1:256"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890</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c r="HG766" s="241"/>
      <c r="HH766" s="241"/>
      <c r="HI766" s="241"/>
      <c r="HJ766" s="241"/>
      <c r="HK766" s="241"/>
      <c r="HL766" s="241"/>
      <c r="HM766" s="241"/>
      <c r="HN766" s="241"/>
      <c r="HO766" s="241"/>
      <c r="HP766" s="241"/>
      <c r="HQ766" s="241"/>
      <c r="HR766" s="241"/>
      <c r="HS766" s="241"/>
      <c r="HT766" s="241"/>
      <c r="HU766" s="241"/>
      <c r="HV766" s="241"/>
      <c r="HW766" s="241"/>
      <c r="HX766" s="241"/>
      <c r="HY766" s="241"/>
      <c r="HZ766" s="241"/>
      <c r="IA766" s="241"/>
      <c r="IB766" s="241"/>
      <c r="IC766" s="241"/>
      <c r="ID766" s="241"/>
      <c r="IE766" s="241"/>
      <c r="IF766" s="241"/>
      <c r="IG766" s="241"/>
      <c r="IH766" s="241"/>
      <c r="II766" s="241"/>
      <c r="IJ766" s="241"/>
      <c r="IK766" s="241"/>
      <c r="IL766" s="241"/>
      <c r="IM766" s="241"/>
      <c r="IN766" s="241"/>
      <c r="IO766" s="241"/>
      <c r="IP766" s="241"/>
      <c r="IQ766" s="241"/>
      <c r="IR766" s="241"/>
      <c r="IS766" s="241"/>
      <c r="IT766" s="241"/>
      <c r="IU766" s="241"/>
      <c r="IV766" s="241"/>
    </row>
    <row r="767" spans="1:256"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891</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c r="HG767" s="241"/>
      <c r="HH767" s="241"/>
      <c r="HI767" s="241"/>
      <c r="HJ767" s="241"/>
      <c r="HK767" s="241"/>
      <c r="HL767" s="241"/>
      <c r="HM767" s="241"/>
      <c r="HN767" s="241"/>
      <c r="HO767" s="241"/>
      <c r="HP767" s="241"/>
      <c r="HQ767" s="241"/>
      <c r="HR767" s="241"/>
      <c r="HS767" s="241"/>
      <c r="HT767" s="241"/>
      <c r="HU767" s="241"/>
      <c r="HV767" s="241"/>
      <c r="HW767" s="241"/>
      <c r="HX767" s="241"/>
      <c r="HY767" s="241"/>
      <c r="HZ767" s="241"/>
      <c r="IA767" s="241"/>
      <c r="IB767" s="241"/>
      <c r="IC767" s="241"/>
      <c r="ID767" s="241"/>
      <c r="IE767" s="241"/>
      <c r="IF767" s="241"/>
      <c r="IG767" s="241"/>
      <c r="IH767" s="241"/>
      <c r="II767" s="241"/>
      <c r="IJ767" s="241"/>
      <c r="IK767" s="241"/>
      <c r="IL767" s="241"/>
      <c r="IM767" s="241"/>
      <c r="IN767" s="241"/>
      <c r="IO767" s="241"/>
      <c r="IP767" s="241"/>
      <c r="IQ767" s="241"/>
      <c r="IR767" s="241"/>
      <c r="IS767" s="241"/>
      <c r="IT767" s="241"/>
      <c r="IU767" s="241"/>
      <c r="IV767" s="241"/>
    </row>
    <row r="768" spans="1:256"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892</v>
      </c>
      <c r="V768" s="241"/>
      <c r="W768" s="241"/>
      <c r="X768" s="241"/>
      <c r="Y768" s="241"/>
      <c r="Z768" s="241"/>
      <c r="AA768" s="241"/>
      <c r="AB768" s="241"/>
      <c r="AC768" s="241" t="s">
        <v>350</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c r="HG768" s="241"/>
      <c r="HH768" s="241"/>
      <c r="HI768" s="241"/>
      <c r="HJ768" s="241"/>
      <c r="HK768" s="241"/>
      <c r="HL768" s="241"/>
      <c r="HM768" s="241"/>
      <c r="HN768" s="241"/>
      <c r="HO768" s="241"/>
      <c r="HP768" s="241"/>
      <c r="HQ768" s="241"/>
      <c r="HR768" s="241"/>
      <c r="HS768" s="241"/>
      <c r="HT768" s="241"/>
      <c r="HU768" s="241"/>
      <c r="HV768" s="241"/>
      <c r="HW768" s="241"/>
      <c r="HX768" s="241"/>
      <c r="HY768" s="241"/>
      <c r="HZ768" s="241"/>
      <c r="IA768" s="241"/>
      <c r="IB768" s="241"/>
      <c r="IC768" s="241"/>
      <c r="ID768" s="241"/>
      <c r="IE768" s="241"/>
      <c r="IF768" s="241"/>
      <c r="IG768" s="241"/>
      <c r="IH768" s="241"/>
      <c r="II768" s="241"/>
      <c r="IJ768" s="241"/>
      <c r="IK768" s="241"/>
      <c r="IL768" s="241"/>
      <c r="IM768" s="241"/>
      <c r="IN768" s="241"/>
      <c r="IO768" s="241"/>
      <c r="IP768" s="241"/>
      <c r="IQ768" s="241"/>
      <c r="IR768" s="241"/>
      <c r="IS768" s="241"/>
      <c r="IT768" s="241"/>
      <c r="IU768" s="241"/>
      <c r="IV768" s="241"/>
    </row>
    <row r="769" spans="1:256"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893</v>
      </c>
      <c r="V769" s="241"/>
      <c r="W769" s="241"/>
      <c r="X769" s="241"/>
      <c r="Y769" s="241"/>
      <c r="Z769" s="241"/>
      <c r="AA769" s="241"/>
      <c r="AB769" s="241"/>
      <c r="AC769" s="241" t="s">
        <v>311</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c r="HG769" s="241"/>
      <c r="HH769" s="241"/>
      <c r="HI769" s="241"/>
      <c r="HJ769" s="241"/>
      <c r="HK769" s="241"/>
      <c r="HL769" s="241"/>
      <c r="HM769" s="241"/>
      <c r="HN769" s="241"/>
      <c r="HO769" s="241"/>
      <c r="HP769" s="241"/>
      <c r="HQ769" s="241"/>
      <c r="HR769" s="241"/>
      <c r="HS769" s="241"/>
      <c r="HT769" s="241"/>
      <c r="HU769" s="241"/>
      <c r="HV769" s="241"/>
      <c r="HW769" s="241"/>
      <c r="HX769" s="241"/>
      <c r="HY769" s="241"/>
      <c r="HZ769" s="241"/>
      <c r="IA769" s="241"/>
      <c r="IB769" s="241"/>
      <c r="IC769" s="241"/>
      <c r="ID769" s="241"/>
      <c r="IE769" s="241"/>
      <c r="IF769" s="241"/>
      <c r="IG769" s="241"/>
      <c r="IH769" s="241"/>
      <c r="II769" s="241"/>
      <c r="IJ769" s="241"/>
      <c r="IK769" s="241"/>
      <c r="IL769" s="241"/>
      <c r="IM769" s="241"/>
      <c r="IN769" s="241"/>
      <c r="IO769" s="241"/>
      <c r="IP769" s="241"/>
      <c r="IQ769" s="241"/>
      <c r="IR769" s="241"/>
      <c r="IS769" s="241"/>
      <c r="IT769" s="241"/>
      <c r="IU769" s="241"/>
      <c r="IV769" s="241"/>
    </row>
    <row r="770" spans="1:256"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894</v>
      </c>
      <c r="V770" s="241"/>
      <c r="W770" s="241"/>
      <c r="X770" s="241"/>
      <c r="Y770" s="241"/>
      <c r="Z770" s="241"/>
      <c r="AA770" s="241"/>
      <c r="AB770" s="241"/>
      <c r="AC770" s="241" t="s">
        <v>316</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row>
    <row r="771" spans="1:256"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895</v>
      </c>
      <c r="V771" s="241"/>
      <c r="W771" s="241"/>
      <c r="X771" s="241"/>
      <c r="Y771" s="241"/>
      <c r="Z771" s="241"/>
      <c r="AA771" s="241"/>
      <c r="AB771" s="241"/>
      <c r="AC771" s="241" t="s">
        <v>386</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c r="HG771" s="241"/>
      <c r="HH771" s="241"/>
      <c r="HI771" s="241"/>
      <c r="HJ771" s="241"/>
      <c r="HK771" s="241"/>
      <c r="HL771" s="241"/>
      <c r="HM771" s="241"/>
      <c r="HN771" s="241"/>
      <c r="HO771" s="241"/>
      <c r="HP771" s="241"/>
      <c r="HQ771" s="241"/>
      <c r="HR771" s="241"/>
      <c r="HS771" s="241"/>
      <c r="HT771" s="241"/>
      <c r="HU771" s="241"/>
      <c r="HV771" s="241"/>
      <c r="HW771" s="241"/>
      <c r="HX771" s="241"/>
      <c r="HY771" s="241"/>
      <c r="HZ771" s="241"/>
      <c r="IA771" s="241"/>
      <c r="IB771" s="241"/>
      <c r="IC771" s="241"/>
      <c r="ID771" s="241"/>
      <c r="IE771" s="241"/>
      <c r="IF771" s="241"/>
      <c r="IG771" s="241"/>
      <c r="IH771" s="241"/>
      <c r="II771" s="241"/>
      <c r="IJ771" s="241"/>
      <c r="IK771" s="241"/>
      <c r="IL771" s="241"/>
      <c r="IM771" s="241"/>
      <c r="IN771" s="241"/>
      <c r="IO771" s="241"/>
      <c r="IP771" s="241"/>
      <c r="IQ771" s="241"/>
      <c r="IR771" s="241"/>
      <c r="IS771" s="241"/>
      <c r="IT771" s="241"/>
      <c r="IU771" s="241"/>
      <c r="IV771" s="241"/>
    </row>
    <row r="772" spans="1:256"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896</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c r="HG772" s="241"/>
      <c r="HH772" s="241"/>
      <c r="HI772" s="241"/>
      <c r="HJ772" s="241"/>
      <c r="HK772" s="241"/>
      <c r="HL772" s="241"/>
      <c r="HM772" s="241"/>
      <c r="HN772" s="241"/>
      <c r="HO772" s="241"/>
      <c r="HP772" s="241"/>
      <c r="HQ772" s="241"/>
      <c r="HR772" s="241"/>
      <c r="HS772" s="241"/>
      <c r="HT772" s="241"/>
      <c r="HU772" s="241"/>
      <c r="HV772" s="241"/>
      <c r="HW772" s="241"/>
      <c r="HX772" s="241"/>
      <c r="HY772" s="241"/>
      <c r="HZ772" s="241"/>
      <c r="IA772" s="241"/>
      <c r="IB772" s="241"/>
      <c r="IC772" s="241"/>
      <c r="ID772" s="241"/>
      <c r="IE772" s="241"/>
      <c r="IF772" s="241"/>
      <c r="IG772" s="241"/>
      <c r="IH772" s="241"/>
      <c r="II772" s="241"/>
      <c r="IJ772" s="241"/>
      <c r="IK772" s="241"/>
      <c r="IL772" s="241"/>
      <c r="IM772" s="241"/>
      <c r="IN772" s="241"/>
      <c r="IO772" s="241"/>
      <c r="IP772" s="241"/>
      <c r="IQ772" s="241"/>
      <c r="IR772" s="241"/>
      <c r="IS772" s="241"/>
      <c r="IT772" s="241"/>
      <c r="IU772" s="241"/>
      <c r="IV772" s="241"/>
    </row>
    <row r="773" spans="1:256"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897</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c r="HG773" s="241"/>
      <c r="HH773" s="241"/>
      <c r="HI773" s="241"/>
      <c r="HJ773" s="241"/>
      <c r="HK773" s="241"/>
      <c r="HL773" s="241"/>
      <c r="HM773" s="241"/>
      <c r="HN773" s="241"/>
      <c r="HO773" s="241"/>
      <c r="HP773" s="241"/>
      <c r="HQ773" s="241"/>
      <c r="HR773" s="241"/>
      <c r="HS773" s="241"/>
      <c r="HT773" s="241"/>
      <c r="HU773" s="241"/>
      <c r="HV773" s="241"/>
      <c r="HW773" s="241"/>
      <c r="HX773" s="241"/>
      <c r="HY773" s="241"/>
      <c r="HZ773" s="241"/>
      <c r="IA773" s="241"/>
      <c r="IB773" s="241"/>
      <c r="IC773" s="241"/>
      <c r="ID773" s="241"/>
      <c r="IE773" s="241"/>
      <c r="IF773" s="241"/>
      <c r="IG773" s="241"/>
      <c r="IH773" s="241"/>
      <c r="II773" s="241"/>
      <c r="IJ773" s="241"/>
      <c r="IK773" s="241"/>
      <c r="IL773" s="241"/>
      <c r="IM773" s="241"/>
      <c r="IN773" s="241"/>
      <c r="IO773" s="241"/>
      <c r="IP773" s="241"/>
      <c r="IQ773" s="241"/>
      <c r="IR773" s="241"/>
      <c r="IS773" s="241"/>
      <c r="IT773" s="241"/>
      <c r="IU773" s="241"/>
      <c r="IV773" s="241"/>
    </row>
    <row r="774" spans="1:256"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898</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c r="HG774" s="241"/>
      <c r="HH774" s="241"/>
      <c r="HI774" s="241"/>
      <c r="HJ774" s="241"/>
      <c r="HK774" s="241"/>
      <c r="HL774" s="241"/>
      <c r="HM774" s="241"/>
      <c r="HN774" s="241"/>
      <c r="HO774" s="241"/>
      <c r="HP774" s="241"/>
      <c r="HQ774" s="241"/>
      <c r="HR774" s="241"/>
      <c r="HS774" s="241"/>
      <c r="HT774" s="241"/>
      <c r="HU774" s="241"/>
      <c r="HV774" s="241"/>
      <c r="HW774" s="241"/>
      <c r="HX774" s="241"/>
      <c r="HY774" s="241"/>
      <c r="HZ774" s="241"/>
      <c r="IA774" s="241"/>
      <c r="IB774" s="241"/>
      <c r="IC774" s="241"/>
      <c r="ID774" s="241"/>
      <c r="IE774" s="241"/>
      <c r="IF774" s="241"/>
      <c r="IG774" s="241"/>
      <c r="IH774" s="241"/>
      <c r="II774" s="241"/>
      <c r="IJ774" s="241"/>
      <c r="IK774" s="241"/>
      <c r="IL774" s="241"/>
      <c r="IM774" s="241"/>
      <c r="IN774" s="241"/>
      <c r="IO774" s="241"/>
      <c r="IP774" s="241"/>
      <c r="IQ774" s="241"/>
      <c r="IR774" s="241"/>
      <c r="IS774" s="241"/>
      <c r="IT774" s="241"/>
      <c r="IU774" s="241"/>
      <c r="IV774" s="241"/>
    </row>
    <row r="775" spans="1:256"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899</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c r="HG775" s="241"/>
      <c r="HH775" s="241"/>
      <c r="HI775" s="241"/>
      <c r="HJ775" s="241"/>
      <c r="HK775" s="241"/>
      <c r="HL775" s="241"/>
      <c r="HM775" s="241"/>
      <c r="HN775" s="241"/>
      <c r="HO775" s="241"/>
      <c r="HP775" s="241"/>
      <c r="HQ775" s="241"/>
      <c r="HR775" s="241"/>
      <c r="HS775" s="241"/>
      <c r="HT775" s="241"/>
      <c r="HU775" s="241"/>
      <c r="HV775" s="241"/>
      <c r="HW775" s="241"/>
      <c r="HX775" s="241"/>
      <c r="HY775" s="241"/>
      <c r="HZ775" s="241"/>
      <c r="IA775" s="241"/>
      <c r="IB775" s="241"/>
      <c r="IC775" s="241"/>
      <c r="ID775" s="241"/>
      <c r="IE775" s="241"/>
      <c r="IF775" s="241"/>
      <c r="IG775" s="241"/>
      <c r="IH775" s="241"/>
      <c r="II775" s="241"/>
      <c r="IJ775" s="241"/>
      <c r="IK775" s="241"/>
      <c r="IL775" s="241"/>
      <c r="IM775" s="241"/>
      <c r="IN775" s="241"/>
      <c r="IO775" s="241"/>
      <c r="IP775" s="241"/>
      <c r="IQ775" s="241"/>
      <c r="IR775" s="241"/>
      <c r="IS775" s="241"/>
      <c r="IT775" s="241"/>
      <c r="IU775" s="241"/>
      <c r="IV775" s="241"/>
    </row>
    <row r="776" spans="1:256"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900</v>
      </c>
      <c r="V776" s="241"/>
      <c r="W776" s="241"/>
      <c r="X776" s="241"/>
      <c r="Y776" s="241"/>
      <c r="Z776" s="241"/>
      <c r="AA776" s="241"/>
      <c r="AB776" s="241"/>
      <c r="AC776" s="241" t="s">
        <v>325</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row>
    <row r="777" spans="1:256"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901</v>
      </c>
      <c r="V777" s="241"/>
      <c r="W777" s="241"/>
      <c r="X777" s="241"/>
      <c r="Y777" s="241"/>
      <c r="Z777" s="241"/>
      <c r="AA777" s="241"/>
      <c r="AB777" s="241"/>
      <c r="AC777" s="241" t="s">
        <v>313</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c r="HG777" s="241"/>
      <c r="HH777" s="241"/>
      <c r="HI777" s="241"/>
      <c r="HJ777" s="241"/>
      <c r="HK777" s="241"/>
      <c r="HL777" s="241"/>
      <c r="HM777" s="241"/>
      <c r="HN777" s="241"/>
      <c r="HO777" s="241"/>
      <c r="HP777" s="241"/>
      <c r="HQ777" s="241"/>
      <c r="HR777" s="241"/>
      <c r="HS777" s="241"/>
      <c r="HT777" s="241"/>
      <c r="HU777" s="241"/>
      <c r="HV777" s="241"/>
      <c r="HW777" s="241"/>
      <c r="HX777" s="241"/>
      <c r="HY777" s="241"/>
      <c r="HZ777" s="241"/>
      <c r="IA777" s="241"/>
      <c r="IB777" s="241"/>
      <c r="IC777" s="241"/>
      <c r="ID777" s="241"/>
      <c r="IE777" s="241"/>
      <c r="IF777" s="241"/>
      <c r="IG777" s="241"/>
      <c r="IH777" s="241"/>
      <c r="II777" s="241"/>
      <c r="IJ777" s="241"/>
      <c r="IK777" s="241"/>
      <c r="IL777" s="241"/>
      <c r="IM777" s="241"/>
      <c r="IN777" s="241"/>
      <c r="IO777" s="241"/>
      <c r="IP777" s="241"/>
      <c r="IQ777" s="241"/>
      <c r="IR777" s="241"/>
      <c r="IS777" s="241"/>
      <c r="IT777" s="241"/>
      <c r="IU777" s="241"/>
      <c r="IV777" s="241"/>
    </row>
    <row r="778" spans="1:256"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902</v>
      </c>
      <c r="V778" s="241"/>
      <c r="W778" s="241"/>
      <c r="X778" s="241"/>
      <c r="Y778" s="241"/>
      <c r="Z778" s="241"/>
      <c r="AA778" s="241"/>
      <c r="AB778" s="241"/>
      <c r="AC778" s="241" t="s">
        <v>386</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c r="HG778" s="241"/>
      <c r="HH778" s="241"/>
      <c r="HI778" s="241"/>
      <c r="HJ778" s="241"/>
      <c r="HK778" s="241"/>
      <c r="HL778" s="241"/>
      <c r="HM778" s="241"/>
      <c r="HN778" s="241"/>
      <c r="HO778" s="241"/>
      <c r="HP778" s="241"/>
      <c r="HQ778" s="241"/>
      <c r="HR778" s="241"/>
      <c r="HS778" s="241"/>
      <c r="HT778" s="241"/>
      <c r="HU778" s="241"/>
      <c r="HV778" s="241"/>
      <c r="HW778" s="241"/>
      <c r="HX778" s="241"/>
      <c r="HY778" s="241"/>
      <c r="HZ778" s="241"/>
      <c r="IA778" s="241"/>
      <c r="IB778" s="241"/>
      <c r="IC778" s="241"/>
      <c r="ID778" s="241"/>
      <c r="IE778" s="241"/>
      <c r="IF778" s="241"/>
      <c r="IG778" s="241"/>
      <c r="IH778" s="241"/>
      <c r="II778" s="241"/>
      <c r="IJ778" s="241"/>
      <c r="IK778" s="241"/>
      <c r="IL778" s="241"/>
      <c r="IM778" s="241"/>
      <c r="IN778" s="241"/>
      <c r="IO778" s="241"/>
      <c r="IP778" s="241"/>
      <c r="IQ778" s="241"/>
      <c r="IR778" s="241"/>
      <c r="IS778" s="241"/>
      <c r="IT778" s="241"/>
      <c r="IU778" s="241"/>
      <c r="IV778" s="241"/>
    </row>
    <row r="779" spans="1:256"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903</v>
      </c>
      <c r="V779" s="241"/>
      <c r="W779" s="241"/>
      <c r="X779" s="241"/>
      <c r="Y779" s="241"/>
      <c r="Z779" s="241"/>
      <c r="AA779" s="241"/>
      <c r="AB779" s="241"/>
      <c r="AC779" s="241" t="s">
        <v>313</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c r="HG779" s="241"/>
      <c r="HH779" s="241"/>
      <c r="HI779" s="241"/>
      <c r="HJ779" s="241"/>
      <c r="HK779" s="241"/>
      <c r="HL779" s="241"/>
      <c r="HM779" s="241"/>
      <c r="HN779" s="241"/>
      <c r="HO779" s="241"/>
      <c r="HP779" s="241"/>
      <c r="HQ779" s="241"/>
      <c r="HR779" s="241"/>
      <c r="HS779" s="241"/>
      <c r="HT779" s="241"/>
      <c r="HU779" s="241"/>
      <c r="HV779" s="241"/>
      <c r="HW779" s="241"/>
      <c r="HX779" s="241"/>
      <c r="HY779" s="241"/>
      <c r="HZ779" s="241"/>
      <c r="IA779" s="241"/>
      <c r="IB779" s="241"/>
      <c r="IC779" s="241"/>
      <c r="ID779" s="241"/>
      <c r="IE779" s="241"/>
      <c r="IF779" s="241"/>
      <c r="IG779" s="241"/>
      <c r="IH779" s="241"/>
      <c r="II779" s="241"/>
      <c r="IJ779" s="241"/>
      <c r="IK779" s="241"/>
      <c r="IL779" s="241"/>
      <c r="IM779" s="241"/>
      <c r="IN779" s="241"/>
      <c r="IO779" s="241"/>
      <c r="IP779" s="241"/>
      <c r="IQ779" s="241"/>
      <c r="IR779" s="241"/>
      <c r="IS779" s="241"/>
      <c r="IT779" s="241"/>
      <c r="IU779" s="241"/>
      <c r="IV779" s="241"/>
    </row>
    <row r="780" spans="1:256"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904</v>
      </c>
      <c r="V780" s="241"/>
      <c r="W780" s="241"/>
      <c r="X780" s="241"/>
      <c r="Y780" s="241"/>
      <c r="Z780" s="241"/>
      <c r="AA780" s="241"/>
      <c r="AB780" s="241"/>
      <c r="AC780" s="241" t="s">
        <v>311</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c r="HG780" s="241"/>
      <c r="HH780" s="241"/>
      <c r="HI780" s="241"/>
      <c r="HJ780" s="241"/>
      <c r="HK780" s="241"/>
      <c r="HL780" s="241"/>
      <c r="HM780" s="241"/>
      <c r="HN780" s="241"/>
      <c r="HO780" s="241"/>
      <c r="HP780" s="241"/>
      <c r="HQ780" s="241"/>
      <c r="HR780" s="241"/>
      <c r="HS780" s="241"/>
      <c r="HT780" s="241"/>
      <c r="HU780" s="241"/>
      <c r="HV780" s="241"/>
      <c r="HW780" s="241"/>
      <c r="HX780" s="241"/>
      <c r="HY780" s="241"/>
      <c r="HZ780" s="241"/>
      <c r="IA780" s="241"/>
      <c r="IB780" s="241"/>
      <c r="IC780" s="241"/>
      <c r="ID780" s="241"/>
      <c r="IE780" s="241"/>
      <c r="IF780" s="241"/>
      <c r="IG780" s="241"/>
      <c r="IH780" s="241"/>
      <c r="II780" s="241"/>
      <c r="IJ780" s="241"/>
      <c r="IK780" s="241"/>
      <c r="IL780" s="241"/>
      <c r="IM780" s="241"/>
      <c r="IN780" s="241"/>
      <c r="IO780" s="241"/>
      <c r="IP780" s="241"/>
      <c r="IQ780" s="241"/>
      <c r="IR780" s="241"/>
      <c r="IS780" s="241"/>
      <c r="IT780" s="241"/>
      <c r="IU780" s="241"/>
      <c r="IV780" s="241"/>
    </row>
    <row r="781" spans="1:256"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905</v>
      </c>
      <c r="V781" s="241"/>
      <c r="W781" s="241"/>
      <c r="X781" s="241"/>
      <c r="Y781" s="241"/>
      <c r="Z781" s="241"/>
      <c r="AA781" s="241"/>
      <c r="AB781" s="241"/>
      <c r="AC781" s="241" t="s">
        <v>311</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c r="HG781" s="241"/>
      <c r="HH781" s="241"/>
      <c r="HI781" s="241"/>
      <c r="HJ781" s="241"/>
      <c r="HK781" s="241"/>
      <c r="HL781" s="241"/>
      <c r="HM781" s="241"/>
      <c r="HN781" s="241"/>
      <c r="HO781" s="241"/>
      <c r="HP781" s="241"/>
      <c r="HQ781" s="241"/>
      <c r="HR781" s="241"/>
      <c r="HS781" s="241"/>
      <c r="HT781" s="241"/>
      <c r="HU781" s="241"/>
      <c r="HV781" s="241"/>
      <c r="HW781" s="241"/>
      <c r="HX781" s="241"/>
      <c r="HY781" s="241"/>
      <c r="HZ781" s="241"/>
      <c r="IA781" s="241"/>
      <c r="IB781" s="241"/>
      <c r="IC781" s="241"/>
      <c r="ID781" s="241"/>
      <c r="IE781" s="241"/>
      <c r="IF781" s="241"/>
      <c r="IG781" s="241"/>
      <c r="IH781" s="241"/>
      <c r="II781" s="241"/>
      <c r="IJ781" s="241"/>
      <c r="IK781" s="241"/>
      <c r="IL781" s="241"/>
      <c r="IM781" s="241"/>
      <c r="IN781" s="241"/>
      <c r="IO781" s="241"/>
      <c r="IP781" s="241"/>
      <c r="IQ781" s="241"/>
      <c r="IR781" s="241"/>
      <c r="IS781" s="241"/>
      <c r="IT781" s="241"/>
      <c r="IU781" s="241"/>
      <c r="IV781" s="241"/>
    </row>
    <row r="782" spans="1:256"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906</v>
      </c>
      <c r="V782" s="241"/>
      <c r="W782" s="241"/>
      <c r="X782" s="241"/>
      <c r="Y782" s="241"/>
      <c r="Z782" s="241"/>
      <c r="AA782" s="241"/>
      <c r="AB782" s="241"/>
      <c r="AC782" s="241" t="s">
        <v>309</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c r="HG782" s="241"/>
      <c r="HH782" s="241"/>
      <c r="HI782" s="241"/>
      <c r="HJ782" s="241"/>
      <c r="HK782" s="241"/>
      <c r="HL782" s="241"/>
      <c r="HM782" s="241"/>
      <c r="HN782" s="241"/>
      <c r="HO782" s="241"/>
      <c r="HP782" s="241"/>
      <c r="HQ782" s="241"/>
      <c r="HR782" s="241"/>
      <c r="HS782" s="241"/>
      <c r="HT782" s="241"/>
      <c r="HU782" s="241"/>
      <c r="HV782" s="241"/>
      <c r="HW782" s="241"/>
      <c r="HX782" s="241"/>
      <c r="HY782" s="241"/>
      <c r="HZ782" s="241"/>
      <c r="IA782" s="241"/>
      <c r="IB782" s="241"/>
      <c r="IC782" s="241"/>
      <c r="ID782" s="241"/>
      <c r="IE782" s="241"/>
      <c r="IF782" s="241"/>
      <c r="IG782" s="241"/>
      <c r="IH782" s="241"/>
      <c r="II782" s="241"/>
      <c r="IJ782" s="241"/>
      <c r="IK782" s="241"/>
      <c r="IL782" s="241"/>
      <c r="IM782" s="241"/>
      <c r="IN782" s="241"/>
      <c r="IO782" s="241"/>
      <c r="IP782" s="241"/>
      <c r="IQ782" s="241"/>
      <c r="IR782" s="241"/>
      <c r="IS782" s="241"/>
      <c r="IT782" s="241"/>
      <c r="IU782" s="241"/>
      <c r="IV782" s="241"/>
    </row>
    <row r="783" spans="1:256"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907</v>
      </c>
      <c r="V783" s="241"/>
      <c r="W783" s="241"/>
      <c r="X783" s="241"/>
      <c r="Y783" s="241"/>
      <c r="Z783" s="241"/>
      <c r="AA783" s="241"/>
      <c r="AB783" s="241"/>
      <c r="AC783" s="241" t="s">
        <v>325</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c r="HG783" s="241"/>
      <c r="HH783" s="241"/>
      <c r="HI783" s="241"/>
      <c r="HJ783" s="241"/>
      <c r="HK783" s="241"/>
      <c r="HL783" s="241"/>
      <c r="HM783" s="241"/>
      <c r="HN783" s="241"/>
      <c r="HO783" s="241"/>
      <c r="HP783" s="241"/>
      <c r="HQ783" s="241"/>
      <c r="HR783" s="241"/>
      <c r="HS783" s="241"/>
      <c r="HT783" s="241"/>
      <c r="HU783" s="241"/>
      <c r="HV783" s="241"/>
      <c r="HW783" s="241"/>
      <c r="HX783" s="241"/>
      <c r="HY783" s="241"/>
      <c r="HZ783" s="241"/>
      <c r="IA783" s="241"/>
      <c r="IB783" s="241"/>
      <c r="IC783" s="241"/>
      <c r="ID783" s="241"/>
      <c r="IE783" s="241"/>
      <c r="IF783" s="241"/>
      <c r="IG783" s="241"/>
      <c r="IH783" s="241"/>
      <c r="II783" s="241"/>
      <c r="IJ783" s="241"/>
      <c r="IK783" s="241"/>
      <c r="IL783" s="241"/>
      <c r="IM783" s="241"/>
      <c r="IN783" s="241"/>
      <c r="IO783" s="241"/>
      <c r="IP783" s="241"/>
      <c r="IQ783" s="241"/>
      <c r="IR783" s="241"/>
      <c r="IS783" s="241"/>
      <c r="IT783" s="241"/>
      <c r="IU783" s="241"/>
      <c r="IV783" s="241"/>
    </row>
    <row r="784" spans="1:256"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908</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c r="HG784" s="241"/>
      <c r="HH784" s="241"/>
      <c r="HI784" s="241"/>
      <c r="HJ784" s="241"/>
      <c r="HK784" s="241"/>
      <c r="HL784" s="241"/>
      <c r="HM784" s="241"/>
      <c r="HN784" s="241"/>
      <c r="HO784" s="241"/>
      <c r="HP784" s="241"/>
      <c r="HQ784" s="241"/>
      <c r="HR784" s="241"/>
      <c r="HS784" s="241"/>
      <c r="HT784" s="241"/>
      <c r="HU784" s="241"/>
      <c r="HV784" s="241"/>
      <c r="HW784" s="241"/>
      <c r="HX784" s="241"/>
      <c r="HY784" s="241"/>
      <c r="HZ784" s="241"/>
      <c r="IA784" s="241"/>
      <c r="IB784" s="241"/>
      <c r="IC784" s="241"/>
      <c r="ID784" s="241"/>
      <c r="IE784" s="241"/>
      <c r="IF784" s="241"/>
      <c r="IG784" s="241"/>
      <c r="IH784" s="241"/>
      <c r="II784" s="241"/>
      <c r="IJ784" s="241"/>
      <c r="IK784" s="241"/>
      <c r="IL784" s="241"/>
      <c r="IM784" s="241"/>
      <c r="IN784" s="241"/>
      <c r="IO784" s="241"/>
      <c r="IP784" s="241"/>
      <c r="IQ784" s="241"/>
      <c r="IR784" s="241"/>
      <c r="IS784" s="241"/>
      <c r="IT784" s="241"/>
      <c r="IU784" s="241"/>
      <c r="IV784" s="241"/>
    </row>
    <row r="785" spans="1:256"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909</v>
      </c>
      <c r="V785" s="241"/>
      <c r="W785" s="241"/>
      <c r="X785" s="241"/>
      <c r="Y785" s="241"/>
      <c r="Z785" s="241"/>
      <c r="AA785" s="241"/>
      <c r="AB785" s="241"/>
      <c r="AC785" s="241" t="s">
        <v>316</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c r="HG785" s="241"/>
      <c r="HH785" s="241"/>
      <c r="HI785" s="241"/>
      <c r="HJ785" s="241"/>
      <c r="HK785" s="241"/>
      <c r="HL785" s="241"/>
      <c r="HM785" s="241"/>
      <c r="HN785" s="241"/>
      <c r="HO785" s="241"/>
      <c r="HP785" s="241"/>
      <c r="HQ785" s="241"/>
      <c r="HR785" s="241"/>
      <c r="HS785" s="241"/>
      <c r="HT785" s="241"/>
      <c r="HU785" s="241"/>
      <c r="HV785" s="241"/>
      <c r="HW785" s="241"/>
      <c r="HX785" s="241"/>
      <c r="HY785" s="241"/>
      <c r="HZ785" s="241"/>
      <c r="IA785" s="241"/>
      <c r="IB785" s="241"/>
      <c r="IC785" s="241"/>
      <c r="ID785" s="241"/>
      <c r="IE785" s="241"/>
      <c r="IF785" s="241"/>
      <c r="IG785" s="241"/>
      <c r="IH785" s="241"/>
      <c r="II785" s="241"/>
      <c r="IJ785" s="241"/>
      <c r="IK785" s="241"/>
      <c r="IL785" s="241"/>
      <c r="IM785" s="241"/>
      <c r="IN785" s="241"/>
      <c r="IO785" s="241"/>
      <c r="IP785" s="241"/>
      <c r="IQ785" s="241"/>
      <c r="IR785" s="241"/>
      <c r="IS785" s="241"/>
      <c r="IT785" s="241"/>
      <c r="IU785" s="241"/>
      <c r="IV785" s="241"/>
    </row>
    <row r="786" spans="1:256"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910</v>
      </c>
      <c r="V786" s="241"/>
      <c r="W786" s="241"/>
      <c r="X786" s="241"/>
      <c r="Y786" s="241"/>
      <c r="Z786" s="241"/>
      <c r="AA786" s="241"/>
      <c r="AB786" s="241"/>
      <c r="AC786" s="241" t="s">
        <v>311</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row>
    <row r="787" spans="1:256"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911</v>
      </c>
      <c r="V787" s="241"/>
      <c r="W787" s="241"/>
      <c r="X787" s="241"/>
      <c r="Y787" s="241"/>
      <c r="Z787" s="241"/>
      <c r="AA787" s="241"/>
      <c r="AB787" s="241"/>
      <c r="AC787" s="241" t="s">
        <v>313</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row>
    <row r="788" spans="1:256"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912</v>
      </c>
      <c r="V788" s="241"/>
      <c r="W788" s="241"/>
      <c r="X788" s="241"/>
      <c r="Y788" s="241"/>
      <c r="Z788" s="241"/>
      <c r="AA788" s="241"/>
      <c r="AB788" s="241"/>
      <c r="AC788" s="241" t="s">
        <v>386</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c r="HG788" s="241"/>
      <c r="HH788" s="241"/>
      <c r="HI788" s="241"/>
      <c r="HJ788" s="241"/>
      <c r="HK788" s="241"/>
      <c r="HL788" s="241"/>
      <c r="HM788" s="241"/>
      <c r="HN788" s="241"/>
      <c r="HO788" s="241"/>
      <c r="HP788" s="241"/>
      <c r="HQ788" s="241"/>
      <c r="HR788" s="241"/>
      <c r="HS788" s="241"/>
      <c r="HT788" s="241"/>
      <c r="HU788" s="241"/>
      <c r="HV788" s="241"/>
      <c r="HW788" s="241"/>
      <c r="HX788" s="241"/>
      <c r="HY788" s="241"/>
      <c r="HZ788" s="241"/>
      <c r="IA788" s="241"/>
      <c r="IB788" s="241"/>
      <c r="IC788" s="241"/>
      <c r="ID788" s="241"/>
      <c r="IE788" s="241"/>
      <c r="IF788" s="241"/>
      <c r="IG788" s="241"/>
      <c r="IH788" s="241"/>
      <c r="II788" s="241"/>
      <c r="IJ788" s="241"/>
      <c r="IK788" s="241"/>
      <c r="IL788" s="241"/>
      <c r="IM788" s="241"/>
      <c r="IN788" s="241"/>
      <c r="IO788" s="241"/>
      <c r="IP788" s="241"/>
      <c r="IQ788" s="241"/>
      <c r="IR788" s="241"/>
      <c r="IS788" s="241"/>
      <c r="IT788" s="241"/>
      <c r="IU788" s="241"/>
      <c r="IV788" s="241"/>
    </row>
    <row r="789" spans="1:256"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913</v>
      </c>
      <c r="V789" s="241"/>
      <c r="W789" s="241"/>
      <c r="X789" s="241"/>
      <c r="Y789" s="241"/>
      <c r="Z789" s="241"/>
      <c r="AA789" s="241"/>
      <c r="AB789" s="241"/>
      <c r="AC789" s="241" t="s">
        <v>322</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c r="HG789" s="241"/>
      <c r="HH789" s="241"/>
      <c r="HI789" s="241"/>
      <c r="HJ789" s="241"/>
      <c r="HK789" s="241"/>
      <c r="HL789" s="241"/>
      <c r="HM789" s="241"/>
      <c r="HN789" s="241"/>
      <c r="HO789" s="241"/>
      <c r="HP789" s="241"/>
      <c r="HQ789" s="241"/>
      <c r="HR789" s="241"/>
      <c r="HS789" s="241"/>
      <c r="HT789" s="241"/>
      <c r="HU789" s="241"/>
      <c r="HV789" s="241"/>
      <c r="HW789" s="241"/>
      <c r="HX789" s="241"/>
      <c r="HY789" s="241"/>
      <c r="HZ789" s="241"/>
      <c r="IA789" s="241"/>
      <c r="IB789" s="241"/>
      <c r="IC789" s="241"/>
      <c r="ID789" s="241"/>
      <c r="IE789" s="241"/>
      <c r="IF789" s="241"/>
      <c r="IG789" s="241"/>
      <c r="IH789" s="241"/>
      <c r="II789" s="241"/>
      <c r="IJ789" s="241"/>
      <c r="IK789" s="241"/>
      <c r="IL789" s="241"/>
      <c r="IM789" s="241"/>
      <c r="IN789" s="241"/>
      <c r="IO789" s="241"/>
      <c r="IP789" s="241"/>
      <c r="IQ789" s="241"/>
      <c r="IR789" s="241"/>
      <c r="IS789" s="241"/>
      <c r="IT789" s="241"/>
      <c r="IU789" s="241"/>
      <c r="IV789" s="241"/>
    </row>
    <row r="790" spans="1:256"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914</v>
      </c>
      <c r="V790" s="241"/>
      <c r="W790" s="241"/>
      <c r="X790" s="241"/>
      <c r="Y790" s="241"/>
      <c r="Z790" s="241"/>
      <c r="AA790" s="241"/>
      <c r="AB790" s="241"/>
      <c r="AC790" s="241" t="s">
        <v>386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c r="HG790" s="241"/>
      <c r="HH790" s="241"/>
      <c r="HI790" s="241"/>
      <c r="HJ790" s="241"/>
      <c r="HK790" s="241"/>
      <c r="HL790" s="241"/>
      <c r="HM790" s="241"/>
      <c r="HN790" s="241"/>
      <c r="HO790" s="241"/>
      <c r="HP790" s="241"/>
      <c r="HQ790" s="241"/>
      <c r="HR790" s="241"/>
      <c r="HS790" s="241"/>
      <c r="HT790" s="241"/>
      <c r="HU790" s="241"/>
      <c r="HV790" s="241"/>
      <c r="HW790" s="241"/>
      <c r="HX790" s="241"/>
      <c r="HY790" s="241"/>
      <c r="HZ790" s="241"/>
      <c r="IA790" s="241"/>
      <c r="IB790" s="241"/>
      <c r="IC790" s="241"/>
      <c r="ID790" s="241"/>
      <c r="IE790" s="241"/>
      <c r="IF790" s="241"/>
      <c r="IG790" s="241"/>
      <c r="IH790" s="241"/>
      <c r="II790" s="241"/>
      <c r="IJ790" s="241"/>
      <c r="IK790" s="241"/>
      <c r="IL790" s="241"/>
      <c r="IM790" s="241"/>
      <c r="IN790" s="241"/>
      <c r="IO790" s="241"/>
      <c r="IP790" s="241"/>
      <c r="IQ790" s="241"/>
      <c r="IR790" s="241"/>
      <c r="IS790" s="241"/>
      <c r="IT790" s="241"/>
      <c r="IU790" s="241"/>
      <c r="IV790" s="241"/>
    </row>
    <row r="791" spans="1:256"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915</v>
      </c>
      <c r="V791" s="241"/>
      <c r="W791" s="241"/>
      <c r="X791" s="241"/>
      <c r="Y791" s="241"/>
      <c r="Z791" s="241"/>
      <c r="AA791" s="241"/>
      <c r="AB791" s="241"/>
      <c r="AC791" s="241" t="s">
        <v>313</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c r="HG791" s="241"/>
      <c r="HH791" s="241"/>
      <c r="HI791" s="241"/>
      <c r="HJ791" s="241"/>
      <c r="HK791" s="241"/>
      <c r="HL791" s="241"/>
      <c r="HM791" s="241"/>
      <c r="HN791" s="241"/>
      <c r="HO791" s="241"/>
      <c r="HP791" s="241"/>
      <c r="HQ791" s="241"/>
      <c r="HR791" s="241"/>
      <c r="HS791" s="241"/>
      <c r="HT791" s="241"/>
      <c r="HU791" s="241"/>
      <c r="HV791" s="241"/>
      <c r="HW791" s="241"/>
      <c r="HX791" s="241"/>
      <c r="HY791" s="241"/>
      <c r="HZ791" s="241"/>
      <c r="IA791" s="241"/>
      <c r="IB791" s="241"/>
      <c r="IC791" s="241"/>
      <c r="ID791" s="241"/>
      <c r="IE791" s="241"/>
      <c r="IF791" s="241"/>
      <c r="IG791" s="241"/>
      <c r="IH791" s="241"/>
      <c r="II791" s="241"/>
      <c r="IJ791" s="241"/>
      <c r="IK791" s="241"/>
      <c r="IL791" s="241"/>
      <c r="IM791" s="241"/>
      <c r="IN791" s="241"/>
      <c r="IO791" s="241"/>
      <c r="IP791" s="241"/>
      <c r="IQ791" s="241"/>
      <c r="IR791" s="241"/>
      <c r="IS791" s="241"/>
      <c r="IT791" s="241"/>
      <c r="IU791" s="241"/>
      <c r="IV791" s="241"/>
    </row>
    <row r="792" spans="1:256"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916</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row>
    <row r="793" spans="1:256"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917</v>
      </c>
      <c r="V793" s="241"/>
      <c r="W793" s="241"/>
      <c r="X793" s="241"/>
      <c r="Y793" s="241"/>
      <c r="Z793" s="241"/>
      <c r="AA793" s="241"/>
      <c r="AB793" s="241"/>
      <c r="AC793" s="241" t="s">
        <v>325</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row>
    <row r="794" spans="1:256"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918</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row>
    <row r="795" spans="1:256"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919</v>
      </c>
      <c r="V795" s="241"/>
      <c r="W795" s="241"/>
      <c r="X795" s="241"/>
      <c r="Y795" s="241"/>
      <c r="Z795" s="241"/>
      <c r="AA795" s="241"/>
      <c r="AB795" s="241"/>
      <c r="AC795" s="241" t="s">
        <v>325</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c r="HG795" s="241"/>
      <c r="HH795" s="241"/>
      <c r="HI795" s="241"/>
      <c r="HJ795" s="241"/>
      <c r="HK795" s="241"/>
      <c r="HL795" s="241"/>
      <c r="HM795" s="241"/>
      <c r="HN795" s="241"/>
      <c r="HO795" s="241"/>
      <c r="HP795" s="241"/>
      <c r="HQ795" s="241"/>
      <c r="HR795" s="241"/>
      <c r="HS795" s="241"/>
      <c r="HT795" s="241"/>
      <c r="HU795" s="241"/>
      <c r="HV795" s="241"/>
      <c r="HW795" s="241"/>
      <c r="HX795" s="241"/>
      <c r="HY795" s="241"/>
      <c r="HZ795" s="241"/>
      <c r="IA795" s="241"/>
      <c r="IB795" s="241"/>
      <c r="IC795" s="241"/>
      <c r="ID795" s="241"/>
      <c r="IE795" s="241"/>
      <c r="IF795" s="241"/>
      <c r="IG795" s="241"/>
      <c r="IH795" s="241"/>
      <c r="II795" s="241"/>
      <c r="IJ795" s="241"/>
      <c r="IK795" s="241"/>
      <c r="IL795" s="241"/>
      <c r="IM795" s="241"/>
      <c r="IN795" s="241"/>
      <c r="IO795" s="241"/>
      <c r="IP795" s="241"/>
      <c r="IQ795" s="241"/>
      <c r="IR795" s="241"/>
      <c r="IS795" s="241"/>
      <c r="IT795" s="241"/>
      <c r="IU795" s="241"/>
      <c r="IV795" s="241"/>
    </row>
    <row r="796" spans="1:256"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920</v>
      </c>
      <c r="V796" s="241"/>
      <c r="W796" s="241"/>
      <c r="X796" s="241"/>
      <c r="Y796" s="241"/>
      <c r="Z796" s="241"/>
      <c r="AA796" s="241"/>
      <c r="AB796" s="241"/>
      <c r="AC796" s="241" t="s">
        <v>309</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c r="HG796" s="241"/>
      <c r="HH796" s="241"/>
      <c r="HI796" s="241"/>
      <c r="HJ796" s="241"/>
      <c r="HK796" s="241"/>
      <c r="HL796" s="241"/>
      <c r="HM796" s="241"/>
      <c r="HN796" s="241"/>
      <c r="HO796" s="241"/>
      <c r="HP796" s="241"/>
      <c r="HQ796" s="241"/>
      <c r="HR796" s="241"/>
      <c r="HS796" s="241"/>
      <c r="HT796" s="241"/>
      <c r="HU796" s="241"/>
      <c r="HV796" s="241"/>
      <c r="HW796" s="241"/>
      <c r="HX796" s="241"/>
      <c r="HY796" s="241"/>
      <c r="HZ796" s="241"/>
      <c r="IA796" s="241"/>
      <c r="IB796" s="241"/>
      <c r="IC796" s="241"/>
      <c r="ID796" s="241"/>
      <c r="IE796" s="241"/>
      <c r="IF796" s="241"/>
      <c r="IG796" s="241"/>
      <c r="IH796" s="241"/>
      <c r="II796" s="241"/>
      <c r="IJ796" s="241"/>
      <c r="IK796" s="241"/>
      <c r="IL796" s="241"/>
      <c r="IM796" s="241"/>
      <c r="IN796" s="241"/>
      <c r="IO796" s="241"/>
      <c r="IP796" s="241"/>
      <c r="IQ796" s="241"/>
      <c r="IR796" s="241"/>
      <c r="IS796" s="241"/>
      <c r="IT796" s="241"/>
      <c r="IU796" s="241"/>
      <c r="IV796" s="241"/>
    </row>
    <row r="797" spans="1:256"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921</v>
      </c>
      <c r="V797" s="241"/>
      <c r="W797" s="241"/>
      <c r="X797" s="241"/>
      <c r="Y797" s="241"/>
      <c r="Z797" s="241"/>
      <c r="AA797" s="241"/>
      <c r="AB797" s="241"/>
      <c r="AC797" s="241" t="s">
        <v>325</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c r="HG797" s="241"/>
      <c r="HH797" s="241"/>
      <c r="HI797" s="241"/>
      <c r="HJ797" s="241"/>
      <c r="HK797" s="241"/>
      <c r="HL797" s="241"/>
      <c r="HM797" s="241"/>
      <c r="HN797" s="241"/>
      <c r="HO797" s="241"/>
      <c r="HP797" s="241"/>
      <c r="HQ797" s="241"/>
      <c r="HR797" s="241"/>
      <c r="HS797" s="241"/>
      <c r="HT797" s="241"/>
      <c r="HU797" s="241"/>
      <c r="HV797" s="241"/>
      <c r="HW797" s="241"/>
      <c r="HX797" s="241"/>
      <c r="HY797" s="241"/>
      <c r="HZ797" s="241"/>
      <c r="IA797" s="241"/>
      <c r="IB797" s="241"/>
      <c r="IC797" s="241"/>
      <c r="ID797" s="241"/>
      <c r="IE797" s="241"/>
      <c r="IF797" s="241"/>
      <c r="IG797" s="241"/>
      <c r="IH797" s="241"/>
      <c r="II797" s="241"/>
      <c r="IJ797" s="241"/>
      <c r="IK797" s="241"/>
      <c r="IL797" s="241"/>
      <c r="IM797" s="241"/>
      <c r="IN797" s="241"/>
      <c r="IO797" s="241"/>
      <c r="IP797" s="241"/>
      <c r="IQ797" s="241"/>
      <c r="IR797" s="241"/>
      <c r="IS797" s="241"/>
      <c r="IT797" s="241"/>
      <c r="IU797" s="241"/>
      <c r="IV797" s="241"/>
    </row>
    <row r="798" spans="1:256"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922</v>
      </c>
      <c r="V798" s="241"/>
      <c r="W798" s="241"/>
      <c r="X798" s="241"/>
      <c r="Y798" s="241"/>
      <c r="Z798" s="241"/>
      <c r="AA798" s="241"/>
      <c r="AB798" s="241"/>
      <c r="AC798" s="241" t="s">
        <v>309</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c r="HG798" s="241"/>
      <c r="HH798" s="241"/>
      <c r="HI798" s="241"/>
      <c r="HJ798" s="241"/>
      <c r="HK798" s="241"/>
      <c r="HL798" s="241"/>
      <c r="HM798" s="241"/>
      <c r="HN798" s="241"/>
      <c r="HO798" s="241"/>
      <c r="HP798" s="241"/>
      <c r="HQ798" s="241"/>
      <c r="HR798" s="241"/>
      <c r="HS798" s="241"/>
      <c r="HT798" s="241"/>
      <c r="HU798" s="241"/>
      <c r="HV798" s="241"/>
      <c r="HW798" s="241"/>
      <c r="HX798" s="241"/>
      <c r="HY798" s="241"/>
      <c r="HZ798" s="241"/>
      <c r="IA798" s="241"/>
      <c r="IB798" s="241"/>
      <c r="IC798" s="241"/>
      <c r="ID798" s="241"/>
      <c r="IE798" s="241"/>
      <c r="IF798" s="241"/>
      <c r="IG798" s="241"/>
      <c r="IH798" s="241"/>
      <c r="II798" s="241"/>
      <c r="IJ798" s="241"/>
      <c r="IK798" s="241"/>
      <c r="IL798" s="241"/>
      <c r="IM798" s="241"/>
      <c r="IN798" s="241"/>
      <c r="IO798" s="241"/>
      <c r="IP798" s="241"/>
      <c r="IQ798" s="241"/>
      <c r="IR798" s="241"/>
      <c r="IS798" s="241"/>
      <c r="IT798" s="241"/>
      <c r="IU798" s="241"/>
      <c r="IV798" s="241"/>
    </row>
    <row r="799" spans="1:256"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923</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row>
    <row r="800" spans="1:256"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924</v>
      </c>
      <c r="V800" s="241"/>
      <c r="W800" s="241"/>
      <c r="X800" s="241"/>
      <c r="Y800" s="241"/>
      <c r="Z800" s="241"/>
      <c r="AA800" s="241"/>
      <c r="AB800" s="241"/>
      <c r="AC800" s="241" t="s">
        <v>350</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row>
    <row r="801" spans="1:256"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925</v>
      </c>
      <c r="V801" s="241"/>
      <c r="W801" s="241"/>
      <c r="X801" s="241"/>
      <c r="Y801" s="241"/>
      <c r="Z801" s="241"/>
      <c r="AA801" s="241"/>
      <c r="AB801" s="241"/>
      <c r="AC801" s="241" t="s">
        <v>322</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c r="HG801" s="241"/>
      <c r="HH801" s="241"/>
      <c r="HI801" s="241"/>
      <c r="HJ801" s="241"/>
      <c r="HK801" s="241"/>
      <c r="HL801" s="241"/>
      <c r="HM801" s="241"/>
      <c r="HN801" s="241"/>
      <c r="HO801" s="241"/>
      <c r="HP801" s="241"/>
      <c r="HQ801" s="241"/>
      <c r="HR801" s="241"/>
      <c r="HS801" s="241"/>
      <c r="HT801" s="241"/>
      <c r="HU801" s="241"/>
      <c r="HV801" s="241"/>
      <c r="HW801" s="241"/>
      <c r="HX801" s="241"/>
      <c r="HY801" s="241"/>
      <c r="HZ801" s="241"/>
      <c r="IA801" s="241"/>
      <c r="IB801" s="241"/>
      <c r="IC801" s="241"/>
      <c r="ID801" s="241"/>
      <c r="IE801" s="241"/>
      <c r="IF801" s="241"/>
      <c r="IG801" s="241"/>
      <c r="IH801" s="241"/>
      <c r="II801" s="241"/>
      <c r="IJ801" s="241"/>
      <c r="IK801" s="241"/>
      <c r="IL801" s="241"/>
      <c r="IM801" s="241"/>
      <c r="IN801" s="241"/>
      <c r="IO801" s="241"/>
      <c r="IP801" s="241"/>
      <c r="IQ801" s="241"/>
      <c r="IR801" s="241"/>
      <c r="IS801" s="241"/>
      <c r="IT801" s="241"/>
      <c r="IU801" s="241"/>
      <c r="IV801" s="241"/>
    </row>
    <row r="802" spans="1:256"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926</v>
      </c>
      <c r="V802" s="241"/>
      <c r="W802" s="241"/>
      <c r="X802" s="241"/>
      <c r="Y802" s="241"/>
      <c r="Z802" s="241"/>
      <c r="AA802" s="241"/>
      <c r="AB802" s="241"/>
      <c r="AC802" s="241" t="s">
        <v>309</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c r="HG802" s="241"/>
      <c r="HH802" s="241"/>
      <c r="HI802" s="241"/>
      <c r="HJ802" s="241"/>
      <c r="HK802" s="241"/>
      <c r="HL802" s="241"/>
      <c r="HM802" s="241"/>
      <c r="HN802" s="241"/>
      <c r="HO802" s="241"/>
      <c r="HP802" s="241"/>
      <c r="HQ802" s="241"/>
      <c r="HR802" s="241"/>
      <c r="HS802" s="241"/>
      <c r="HT802" s="241"/>
      <c r="HU802" s="241"/>
      <c r="HV802" s="241"/>
      <c r="HW802" s="241"/>
      <c r="HX802" s="241"/>
      <c r="HY802" s="241"/>
      <c r="HZ802" s="241"/>
      <c r="IA802" s="241"/>
      <c r="IB802" s="241"/>
      <c r="IC802" s="241"/>
      <c r="ID802" s="241"/>
      <c r="IE802" s="241"/>
      <c r="IF802" s="241"/>
      <c r="IG802" s="241"/>
      <c r="IH802" s="241"/>
      <c r="II802" s="241"/>
      <c r="IJ802" s="241"/>
      <c r="IK802" s="241"/>
      <c r="IL802" s="241"/>
      <c r="IM802" s="241"/>
      <c r="IN802" s="241"/>
      <c r="IO802" s="241"/>
      <c r="IP802" s="241"/>
      <c r="IQ802" s="241"/>
      <c r="IR802" s="241"/>
      <c r="IS802" s="241"/>
      <c r="IT802" s="241"/>
      <c r="IU802" s="241"/>
      <c r="IV802" s="241"/>
    </row>
    <row r="803" spans="1:256"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927</v>
      </c>
      <c r="V803" s="241"/>
      <c r="W803" s="241"/>
      <c r="X803" s="241"/>
      <c r="Y803" s="241"/>
      <c r="Z803" s="241"/>
      <c r="AA803" s="241"/>
      <c r="AB803" s="241"/>
      <c r="AC803" s="241" t="s">
        <v>350</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c r="HG803" s="241"/>
      <c r="HH803" s="241"/>
      <c r="HI803" s="241"/>
      <c r="HJ803" s="241"/>
      <c r="HK803" s="241"/>
      <c r="HL803" s="241"/>
      <c r="HM803" s="241"/>
      <c r="HN803" s="241"/>
      <c r="HO803" s="241"/>
      <c r="HP803" s="241"/>
      <c r="HQ803" s="241"/>
      <c r="HR803" s="241"/>
      <c r="HS803" s="241"/>
      <c r="HT803" s="241"/>
      <c r="HU803" s="241"/>
      <c r="HV803" s="241"/>
      <c r="HW803" s="241"/>
      <c r="HX803" s="241"/>
      <c r="HY803" s="241"/>
      <c r="HZ803" s="241"/>
      <c r="IA803" s="241"/>
      <c r="IB803" s="241"/>
      <c r="IC803" s="241"/>
      <c r="ID803" s="241"/>
      <c r="IE803" s="241"/>
      <c r="IF803" s="241"/>
      <c r="IG803" s="241"/>
      <c r="IH803" s="241"/>
      <c r="II803" s="241"/>
      <c r="IJ803" s="241"/>
      <c r="IK803" s="241"/>
      <c r="IL803" s="241"/>
      <c r="IM803" s="241"/>
      <c r="IN803" s="241"/>
      <c r="IO803" s="241"/>
      <c r="IP803" s="241"/>
      <c r="IQ803" s="241"/>
      <c r="IR803" s="241"/>
      <c r="IS803" s="241"/>
      <c r="IT803" s="241"/>
      <c r="IU803" s="241"/>
      <c r="IV803" s="241"/>
    </row>
    <row r="804" spans="1:256"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928</v>
      </c>
      <c r="V804" s="241"/>
      <c r="W804" s="241"/>
      <c r="X804" s="241"/>
      <c r="Y804" s="241"/>
      <c r="Z804" s="241"/>
      <c r="AA804" s="241"/>
      <c r="AB804" s="241"/>
      <c r="AC804" s="241" t="s">
        <v>311</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row>
    <row r="805" spans="1:256"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929</v>
      </c>
      <c r="V805" s="241"/>
      <c r="W805" s="241"/>
      <c r="X805" s="241"/>
      <c r="Y805" s="241"/>
      <c r="Z805" s="241"/>
      <c r="AA805" s="241"/>
      <c r="AB805" s="241"/>
      <c r="AC805" s="241" t="s">
        <v>350</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row>
    <row r="806" spans="1:256"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930</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row>
    <row r="807" spans="1:256"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931</v>
      </c>
      <c r="V807" s="241"/>
      <c r="W807" s="241"/>
      <c r="X807" s="241"/>
      <c r="Y807" s="241"/>
      <c r="Z807" s="241"/>
      <c r="AA807" s="241"/>
      <c r="AB807" s="241"/>
      <c r="AC807" s="241" t="s">
        <v>313</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c r="HG807" s="241"/>
      <c r="HH807" s="241"/>
      <c r="HI807" s="241"/>
      <c r="HJ807" s="241"/>
      <c r="HK807" s="241"/>
      <c r="HL807" s="241"/>
      <c r="HM807" s="241"/>
      <c r="HN807" s="241"/>
      <c r="HO807" s="241"/>
      <c r="HP807" s="241"/>
      <c r="HQ807" s="241"/>
      <c r="HR807" s="241"/>
      <c r="HS807" s="241"/>
      <c r="HT807" s="241"/>
      <c r="HU807" s="241"/>
      <c r="HV807" s="241"/>
      <c r="HW807" s="241"/>
      <c r="HX807" s="241"/>
      <c r="HY807" s="241"/>
      <c r="HZ807" s="241"/>
      <c r="IA807" s="241"/>
      <c r="IB807" s="241"/>
      <c r="IC807" s="241"/>
      <c r="ID807" s="241"/>
      <c r="IE807" s="241"/>
      <c r="IF807" s="241"/>
      <c r="IG807" s="241"/>
      <c r="IH807" s="241"/>
      <c r="II807" s="241"/>
      <c r="IJ807" s="241"/>
      <c r="IK807" s="241"/>
      <c r="IL807" s="241"/>
      <c r="IM807" s="241"/>
      <c r="IN807" s="241"/>
      <c r="IO807" s="241"/>
      <c r="IP807" s="241"/>
      <c r="IQ807" s="241"/>
      <c r="IR807" s="241"/>
      <c r="IS807" s="241"/>
      <c r="IT807" s="241"/>
      <c r="IU807" s="241"/>
      <c r="IV807" s="241"/>
    </row>
    <row r="808" spans="1:256"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932</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c r="HG808" s="241"/>
      <c r="HH808" s="241"/>
      <c r="HI808" s="241"/>
      <c r="HJ808" s="241"/>
      <c r="HK808" s="241"/>
      <c r="HL808" s="241"/>
      <c r="HM808" s="241"/>
      <c r="HN808" s="241"/>
      <c r="HO808" s="241"/>
      <c r="HP808" s="241"/>
      <c r="HQ808" s="241"/>
      <c r="HR808" s="241"/>
      <c r="HS808" s="241"/>
      <c r="HT808" s="241"/>
      <c r="HU808" s="241"/>
      <c r="HV808" s="241"/>
      <c r="HW808" s="241"/>
      <c r="HX808" s="241"/>
      <c r="HY808" s="241"/>
      <c r="HZ808" s="241"/>
      <c r="IA808" s="241"/>
      <c r="IB808" s="241"/>
      <c r="IC808" s="241"/>
      <c r="ID808" s="241"/>
      <c r="IE808" s="241"/>
      <c r="IF808" s="241"/>
      <c r="IG808" s="241"/>
      <c r="IH808" s="241"/>
      <c r="II808" s="241"/>
      <c r="IJ808" s="241"/>
      <c r="IK808" s="241"/>
      <c r="IL808" s="241"/>
      <c r="IM808" s="241"/>
      <c r="IN808" s="241"/>
      <c r="IO808" s="241"/>
      <c r="IP808" s="241"/>
      <c r="IQ808" s="241"/>
      <c r="IR808" s="241"/>
      <c r="IS808" s="241"/>
      <c r="IT808" s="241"/>
      <c r="IU808" s="241"/>
      <c r="IV808" s="241"/>
    </row>
    <row r="809" spans="1:256"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933</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c r="HG809" s="241"/>
      <c r="HH809" s="241"/>
      <c r="HI809" s="241"/>
      <c r="HJ809" s="241"/>
      <c r="HK809" s="241"/>
      <c r="HL809" s="241"/>
      <c r="HM809" s="241"/>
      <c r="HN809" s="241"/>
      <c r="HO809" s="241"/>
      <c r="HP809" s="241"/>
      <c r="HQ809" s="241"/>
      <c r="HR809" s="241"/>
      <c r="HS809" s="241"/>
      <c r="HT809" s="241"/>
      <c r="HU809" s="241"/>
      <c r="HV809" s="241"/>
      <c r="HW809" s="241"/>
      <c r="HX809" s="241"/>
      <c r="HY809" s="241"/>
      <c r="HZ809" s="241"/>
      <c r="IA809" s="241"/>
      <c r="IB809" s="241"/>
      <c r="IC809" s="241"/>
      <c r="ID809" s="241"/>
      <c r="IE809" s="241"/>
      <c r="IF809" s="241"/>
      <c r="IG809" s="241"/>
      <c r="IH809" s="241"/>
      <c r="II809" s="241"/>
      <c r="IJ809" s="241"/>
      <c r="IK809" s="241"/>
      <c r="IL809" s="241"/>
      <c r="IM809" s="241"/>
      <c r="IN809" s="241"/>
      <c r="IO809" s="241"/>
      <c r="IP809" s="241"/>
      <c r="IQ809" s="241"/>
      <c r="IR809" s="241"/>
      <c r="IS809" s="241"/>
      <c r="IT809" s="241"/>
      <c r="IU809" s="241"/>
      <c r="IV809" s="241"/>
    </row>
    <row r="810" spans="1:256"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934</v>
      </c>
      <c r="V810" s="241"/>
      <c r="W810" s="241"/>
      <c r="X810" s="241"/>
      <c r="Y810" s="241"/>
      <c r="Z810" s="241"/>
      <c r="AA810" s="241"/>
      <c r="AB810" s="241"/>
      <c r="AC810" s="241" t="s">
        <v>325</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row>
    <row r="811" spans="1:256"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935</v>
      </c>
      <c r="V811" s="241"/>
      <c r="W811" s="241"/>
      <c r="X811" s="241"/>
      <c r="Y811" s="241"/>
      <c r="Z811" s="241"/>
      <c r="AA811" s="241"/>
      <c r="AB811" s="241"/>
      <c r="AC811" s="241" t="s">
        <v>316</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c r="HP811" s="241"/>
      <c r="HQ811" s="241"/>
      <c r="HR811" s="241"/>
      <c r="HS811" s="241"/>
      <c r="HT811" s="241"/>
      <c r="HU811" s="241"/>
      <c r="HV811" s="241"/>
      <c r="HW811" s="241"/>
      <c r="HX811" s="241"/>
      <c r="HY811" s="241"/>
      <c r="HZ811" s="241"/>
      <c r="IA811" s="241"/>
      <c r="IB811" s="241"/>
      <c r="IC811" s="241"/>
      <c r="ID811" s="241"/>
      <c r="IE811" s="241"/>
      <c r="IF811" s="241"/>
      <c r="IG811" s="241"/>
      <c r="IH811" s="241"/>
      <c r="II811" s="241"/>
      <c r="IJ811" s="241"/>
      <c r="IK811" s="241"/>
      <c r="IL811" s="241"/>
      <c r="IM811" s="241"/>
      <c r="IN811" s="241"/>
      <c r="IO811" s="241"/>
      <c r="IP811" s="241"/>
      <c r="IQ811" s="241"/>
      <c r="IR811" s="241"/>
      <c r="IS811" s="241"/>
      <c r="IT811" s="241"/>
      <c r="IU811" s="241"/>
      <c r="IV811" s="241"/>
    </row>
    <row r="812" spans="1:256"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936</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c r="HP812" s="241"/>
      <c r="HQ812" s="241"/>
      <c r="HR812" s="241"/>
      <c r="HS812" s="241"/>
      <c r="HT812" s="241"/>
      <c r="HU812" s="241"/>
      <c r="HV812" s="241"/>
      <c r="HW812" s="241"/>
      <c r="HX812" s="241"/>
      <c r="HY812" s="241"/>
      <c r="HZ812" s="241"/>
      <c r="IA812" s="241"/>
      <c r="IB812" s="241"/>
      <c r="IC812" s="241"/>
      <c r="ID812" s="241"/>
      <c r="IE812" s="241"/>
      <c r="IF812" s="241"/>
      <c r="IG812" s="241"/>
      <c r="IH812" s="241"/>
      <c r="II812" s="241"/>
      <c r="IJ812" s="241"/>
      <c r="IK812" s="241"/>
      <c r="IL812" s="241"/>
      <c r="IM812" s="241"/>
      <c r="IN812" s="241"/>
      <c r="IO812" s="241"/>
      <c r="IP812" s="241"/>
      <c r="IQ812" s="241"/>
      <c r="IR812" s="241"/>
      <c r="IS812" s="241"/>
      <c r="IT812" s="241"/>
      <c r="IU812" s="241"/>
      <c r="IV812" s="241"/>
    </row>
    <row r="813" spans="1:256"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937</v>
      </c>
      <c r="V813" s="241"/>
      <c r="W813" s="241"/>
      <c r="X813" s="241"/>
      <c r="Y813" s="241"/>
      <c r="Z813" s="241"/>
      <c r="AA813" s="241"/>
      <c r="AB813" s="241"/>
      <c r="AC813" s="241" t="s">
        <v>366</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c r="HP813" s="241"/>
      <c r="HQ813" s="241"/>
      <c r="HR813" s="241"/>
      <c r="HS813" s="241"/>
      <c r="HT813" s="241"/>
      <c r="HU813" s="241"/>
      <c r="HV813" s="241"/>
      <c r="HW813" s="241"/>
      <c r="HX813" s="241"/>
      <c r="HY813" s="241"/>
      <c r="HZ813" s="241"/>
      <c r="IA813" s="241"/>
      <c r="IB813" s="241"/>
      <c r="IC813" s="241"/>
      <c r="ID813" s="241"/>
      <c r="IE813" s="241"/>
      <c r="IF813" s="241"/>
      <c r="IG813" s="241"/>
      <c r="IH813" s="241"/>
      <c r="II813" s="241"/>
      <c r="IJ813" s="241"/>
      <c r="IK813" s="241"/>
      <c r="IL813" s="241"/>
      <c r="IM813" s="241"/>
      <c r="IN813" s="241"/>
      <c r="IO813" s="241"/>
      <c r="IP813" s="241"/>
      <c r="IQ813" s="241"/>
      <c r="IR813" s="241"/>
      <c r="IS813" s="241"/>
      <c r="IT813" s="241"/>
      <c r="IU813" s="241"/>
      <c r="IV813" s="241"/>
    </row>
    <row r="814" spans="1:256"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938</v>
      </c>
      <c r="V814" s="241"/>
      <c r="W814" s="241"/>
      <c r="X814" s="241"/>
      <c r="Y814" s="241"/>
      <c r="Z814" s="241"/>
      <c r="AA814" s="241"/>
      <c r="AB814" s="241"/>
      <c r="AC814" s="241" t="s">
        <v>386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c r="HG814" s="241"/>
      <c r="HH814" s="241"/>
      <c r="HI814" s="241"/>
      <c r="HJ814" s="241"/>
      <c r="HK814" s="241"/>
      <c r="HL814" s="241"/>
      <c r="HM814" s="241"/>
      <c r="HN814" s="241"/>
      <c r="HO814" s="241"/>
      <c r="HP814" s="241"/>
      <c r="HQ814" s="241"/>
      <c r="HR814" s="241"/>
      <c r="HS814" s="241"/>
      <c r="HT814" s="241"/>
      <c r="HU814" s="241"/>
      <c r="HV814" s="241"/>
      <c r="HW814" s="241"/>
      <c r="HX814" s="241"/>
      <c r="HY814" s="241"/>
      <c r="HZ814" s="241"/>
      <c r="IA814" s="241"/>
      <c r="IB814" s="241"/>
      <c r="IC814" s="241"/>
      <c r="ID814" s="241"/>
      <c r="IE814" s="241"/>
      <c r="IF814" s="241"/>
      <c r="IG814" s="241"/>
      <c r="IH814" s="241"/>
      <c r="II814" s="241"/>
      <c r="IJ814" s="241"/>
      <c r="IK814" s="241"/>
      <c r="IL814" s="241"/>
      <c r="IM814" s="241"/>
      <c r="IN814" s="241"/>
      <c r="IO814" s="241"/>
      <c r="IP814" s="241"/>
      <c r="IQ814" s="241"/>
      <c r="IR814" s="241"/>
      <c r="IS814" s="241"/>
      <c r="IT814" s="241"/>
      <c r="IU814" s="241"/>
      <c r="IV814" s="241"/>
    </row>
    <row r="815" spans="1:256"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286</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c r="HG815" s="241"/>
      <c r="HH815" s="241"/>
      <c r="HI815" s="241"/>
      <c r="HJ815" s="241"/>
      <c r="HK815" s="241"/>
      <c r="HL815" s="241"/>
      <c r="HM815" s="241"/>
      <c r="HN815" s="241"/>
      <c r="HO815" s="241"/>
      <c r="HP815" s="241"/>
      <c r="HQ815" s="241"/>
      <c r="HR815" s="241"/>
      <c r="HS815" s="241"/>
      <c r="HT815" s="241"/>
      <c r="HU815" s="241"/>
      <c r="HV815" s="241"/>
      <c r="HW815" s="241"/>
      <c r="HX815" s="241"/>
      <c r="HY815" s="241"/>
      <c r="HZ815" s="241"/>
      <c r="IA815" s="241"/>
      <c r="IB815" s="241"/>
      <c r="IC815" s="241"/>
      <c r="ID815" s="241"/>
      <c r="IE815" s="241"/>
      <c r="IF815" s="241"/>
      <c r="IG815" s="241"/>
      <c r="IH815" s="241"/>
      <c r="II815" s="241"/>
      <c r="IJ815" s="241"/>
      <c r="IK815" s="241"/>
      <c r="IL815" s="241"/>
      <c r="IM815" s="241"/>
      <c r="IN815" s="241"/>
      <c r="IO815" s="241"/>
      <c r="IP815" s="241"/>
      <c r="IQ815" s="241"/>
      <c r="IR815" s="241"/>
      <c r="IS815" s="241"/>
      <c r="IT815" s="241"/>
      <c r="IU815" s="241"/>
      <c r="IV815" s="241"/>
    </row>
    <row r="816" spans="1:256"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939</v>
      </c>
      <c r="V816" s="241"/>
      <c r="W816" s="241"/>
      <c r="X816" s="241"/>
      <c r="Y816" s="241"/>
      <c r="Z816" s="241"/>
      <c r="AA816" s="241"/>
      <c r="AB816" s="241"/>
      <c r="AC816" s="241" t="s">
        <v>325</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c r="HP816" s="241"/>
      <c r="HQ816" s="241"/>
      <c r="HR816" s="241"/>
      <c r="HS816" s="241"/>
      <c r="HT816" s="241"/>
      <c r="HU816" s="241"/>
      <c r="HV816" s="241"/>
      <c r="HW816" s="241"/>
      <c r="HX816" s="241"/>
      <c r="HY816" s="241"/>
      <c r="HZ816" s="241"/>
      <c r="IA816" s="241"/>
      <c r="IB816" s="241"/>
      <c r="IC816" s="241"/>
      <c r="ID816" s="241"/>
      <c r="IE816" s="241"/>
      <c r="IF816" s="241"/>
      <c r="IG816" s="241"/>
      <c r="IH816" s="241"/>
      <c r="II816" s="241"/>
      <c r="IJ816" s="241"/>
      <c r="IK816" s="241"/>
      <c r="IL816" s="241"/>
      <c r="IM816" s="241"/>
      <c r="IN816" s="241"/>
      <c r="IO816" s="241"/>
      <c r="IP816" s="241"/>
      <c r="IQ816" s="241"/>
      <c r="IR816" s="241"/>
      <c r="IS816" s="241"/>
      <c r="IT816" s="241"/>
      <c r="IU816" s="241"/>
      <c r="IV816" s="241"/>
    </row>
    <row r="817" spans="1:256"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940</v>
      </c>
      <c r="V817" s="241"/>
      <c r="W817" s="241"/>
      <c r="X817" s="241"/>
      <c r="Y817" s="241"/>
      <c r="Z817" s="241"/>
      <c r="AA817" s="241"/>
      <c r="AB817" s="241"/>
      <c r="AC817" s="241" t="s">
        <v>350</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row>
    <row r="818" spans="1:256"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941</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row>
    <row r="819" spans="1:256"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942</v>
      </c>
      <c r="V819" s="241"/>
      <c r="W819" s="241"/>
      <c r="X819" s="241"/>
      <c r="Y819" s="241"/>
      <c r="Z819" s="241"/>
      <c r="AA819" s="241"/>
      <c r="AB819" s="241"/>
      <c r="AC819" s="241" t="s">
        <v>322</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row>
    <row r="820" spans="1:256"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943</v>
      </c>
      <c r="V820" s="241"/>
      <c r="W820" s="241"/>
      <c r="X820" s="241"/>
      <c r="Y820" s="241"/>
      <c r="Z820" s="241"/>
      <c r="AA820" s="241"/>
      <c r="AB820" s="241"/>
      <c r="AC820" s="241" t="s">
        <v>313</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c r="HP820" s="241"/>
      <c r="HQ820" s="241"/>
      <c r="HR820" s="241"/>
      <c r="HS820" s="241"/>
      <c r="HT820" s="241"/>
      <c r="HU820" s="241"/>
      <c r="HV820" s="241"/>
      <c r="HW820" s="241"/>
      <c r="HX820" s="241"/>
      <c r="HY820" s="241"/>
      <c r="HZ820" s="241"/>
      <c r="IA820" s="241"/>
      <c r="IB820" s="241"/>
      <c r="IC820" s="241"/>
      <c r="ID820" s="241"/>
      <c r="IE820" s="241"/>
      <c r="IF820" s="241"/>
      <c r="IG820" s="241"/>
      <c r="IH820" s="241"/>
      <c r="II820" s="241"/>
      <c r="IJ820" s="241"/>
      <c r="IK820" s="241"/>
      <c r="IL820" s="241"/>
      <c r="IM820" s="241"/>
      <c r="IN820" s="241"/>
      <c r="IO820" s="241"/>
      <c r="IP820" s="241"/>
      <c r="IQ820" s="241"/>
      <c r="IR820" s="241"/>
      <c r="IS820" s="241"/>
      <c r="IT820" s="241"/>
      <c r="IU820" s="241"/>
      <c r="IV820" s="241"/>
    </row>
    <row r="821" spans="1:256"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944</v>
      </c>
      <c r="V821" s="241"/>
      <c r="W821" s="241"/>
      <c r="X821" s="241"/>
      <c r="Y821" s="241"/>
      <c r="Z821" s="241"/>
      <c r="AA821" s="241"/>
      <c r="AB821" s="241"/>
      <c r="AC821" s="241" t="s">
        <v>313</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c r="HP821" s="241"/>
      <c r="HQ821" s="241"/>
      <c r="HR821" s="241"/>
      <c r="HS821" s="241"/>
      <c r="HT821" s="241"/>
      <c r="HU821" s="241"/>
      <c r="HV821" s="241"/>
      <c r="HW821" s="241"/>
      <c r="HX821" s="241"/>
      <c r="HY821" s="241"/>
      <c r="HZ821" s="241"/>
      <c r="IA821" s="241"/>
      <c r="IB821" s="241"/>
      <c r="IC821" s="241"/>
      <c r="ID821" s="241"/>
      <c r="IE821" s="241"/>
      <c r="IF821" s="241"/>
      <c r="IG821" s="241"/>
      <c r="IH821" s="241"/>
      <c r="II821" s="241"/>
      <c r="IJ821" s="241"/>
      <c r="IK821" s="241"/>
      <c r="IL821" s="241"/>
      <c r="IM821" s="241"/>
      <c r="IN821" s="241"/>
      <c r="IO821" s="241"/>
      <c r="IP821" s="241"/>
      <c r="IQ821" s="241"/>
      <c r="IR821" s="241"/>
      <c r="IS821" s="241"/>
      <c r="IT821" s="241"/>
      <c r="IU821" s="241"/>
      <c r="IV821" s="241"/>
    </row>
    <row r="822" spans="1:256"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945</v>
      </c>
      <c r="V822" s="241"/>
      <c r="W822" s="241"/>
      <c r="X822" s="241"/>
      <c r="Y822" s="241"/>
      <c r="Z822" s="241"/>
      <c r="AA822" s="241"/>
      <c r="AB822" s="241"/>
      <c r="AC822" s="241" t="s">
        <v>350</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c r="HG822" s="241"/>
      <c r="HH822" s="241"/>
      <c r="HI822" s="241"/>
      <c r="HJ822" s="241"/>
      <c r="HK822" s="241"/>
      <c r="HL822" s="241"/>
      <c r="HM822" s="241"/>
      <c r="HN822" s="241"/>
      <c r="HO822" s="241"/>
      <c r="HP822" s="241"/>
      <c r="HQ822" s="241"/>
      <c r="HR822" s="241"/>
      <c r="HS822" s="241"/>
      <c r="HT822" s="241"/>
      <c r="HU822" s="241"/>
      <c r="HV822" s="241"/>
      <c r="HW822" s="241"/>
      <c r="HX822" s="241"/>
      <c r="HY822" s="241"/>
      <c r="HZ822" s="241"/>
      <c r="IA822" s="241"/>
      <c r="IB822" s="241"/>
      <c r="IC822" s="241"/>
      <c r="ID822" s="241"/>
      <c r="IE822" s="241"/>
      <c r="IF822" s="241"/>
      <c r="IG822" s="241"/>
      <c r="IH822" s="241"/>
      <c r="II822" s="241"/>
      <c r="IJ822" s="241"/>
      <c r="IK822" s="241"/>
      <c r="IL822" s="241"/>
      <c r="IM822" s="241"/>
      <c r="IN822" s="241"/>
      <c r="IO822" s="241"/>
      <c r="IP822" s="241"/>
      <c r="IQ822" s="241"/>
      <c r="IR822" s="241"/>
      <c r="IS822" s="241"/>
      <c r="IT822" s="241"/>
      <c r="IU822" s="241"/>
      <c r="IV822" s="241"/>
    </row>
    <row r="823" spans="1:256"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946</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c r="HG823" s="241"/>
      <c r="HH823" s="241"/>
      <c r="HI823" s="241"/>
      <c r="HJ823" s="241"/>
      <c r="HK823" s="241"/>
      <c r="HL823" s="241"/>
      <c r="HM823" s="241"/>
      <c r="HN823" s="241"/>
      <c r="HO823" s="241"/>
      <c r="HP823" s="241"/>
      <c r="HQ823" s="241"/>
      <c r="HR823" s="241"/>
      <c r="HS823" s="241"/>
      <c r="HT823" s="241"/>
      <c r="HU823" s="241"/>
      <c r="HV823" s="241"/>
      <c r="HW823" s="241"/>
      <c r="HX823" s="241"/>
      <c r="HY823" s="241"/>
      <c r="HZ823" s="241"/>
      <c r="IA823" s="241"/>
      <c r="IB823" s="241"/>
      <c r="IC823" s="241"/>
      <c r="ID823" s="241"/>
      <c r="IE823" s="241"/>
      <c r="IF823" s="241"/>
      <c r="IG823" s="241"/>
      <c r="IH823" s="241"/>
      <c r="II823" s="241"/>
      <c r="IJ823" s="241"/>
      <c r="IK823" s="241"/>
      <c r="IL823" s="241"/>
      <c r="IM823" s="241"/>
      <c r="IN823" s="241"/>
      <c r="IO823" s="241"/>
      <c r="IP823" s="241"/>
      <c r="IQ823" s="241"/>
      <c r="IR823" s="241"/>
      <c r="IS823" s="241"/>
      <c r="IT823" s="241"/>
      <c r="IU823" s="241"/>
      <c r="IV823" s="241"/>
    </row>
    <row r="824" spans="1:256"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947</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c r="HG824" s="241"/>
      <c r="HH824" s="241"/>
      <c r="HI824" s="241"/>
      <c r="HJ824" s="241"/>
      <c r="HK824" s="241"/>
      <c r="HL824" s="241"/>
      <c r="HM824" s="241"/>
      <c r="HN824" s="241"/>
      <c r="HO824" s="241"/>
      <c r="HP824" s="241"/>
      <c r="HQ824" s="241"/>
      <c r="HR824" s="241"/>
      <c r="HS824" s="241"/>
      <c r="HT824" s="241"/>
      <c r="HU824" s="241"/>
      <c r="HV824" s="241"/>
      <c r="HW824" s="241"/>
      <c r="HX824" s="241"/>
      <c r="HY824" s="241"/>
      <c r="HZ824" s="241"/>
      <c r="IA824" s="241"/>
      <c r="IB824" s="241"/>
      <c r="IC824" s="241"/>
      <c r="ID824" s="241"/>
      <c r="IE824" s="241"/>
      <c r="IF824" s="241"/>
      <c r="IG824" s="241"/>
      <c r="IH824" s="241"/>
      <c r="II824" s="241"/>
      <c r="IJ824" s="241"/>
      <c r="IK824" s="241"/>
      <c r="IL824" s="241"/>
      <c r="IM824" s="241"/>
      <c r="IN824" s="241"/>
      <c r="IO824" s="241"/>
      <c r="IP824" s="241"/>
      <c r="IQ824" s="241"/>
      <c r="IR824" s="241"/>
      <c r="IS824" s="241"/>
      <c r="IT824" s="241"/>
      <c r="IU824" s="241"/>
      <c r="IV824" s="241"/>
    </row>
    <row r="825" spans="1:256"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948</v>
      </c>
      <c r="V825" s="241"/>
      <c r="W825" s="241"/>
      <c r="X825" s="241"/>
      <c r="Y825" s="241"/>
      <c r="Z825" s="241"/>
      <c r="AA825" s="241"/>
      <c r="AB825" s="241"/>
      <c r="AC825" s="241" t="s">
        <v>386</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c r="HG825" s="241"/>
      <c r="HH825" s="241"/>
      <c r="HI825" s="241"/>
      <c r="HJ825" s="241"/>
      <c r="HK825" s="241"/>
      <c r="HL825" s="241"/>
      <c r="HM825" s="241"/>
      <c r="HN825" s="241"/>
      <c r="HO825" s="241"/>
      <c r="HP825" s="241"/>
      <c r="HQ825" s="241"/>
      <c r="HR825" s="241"/>
      <c r="HS825" s="241"/>
      <c r="HT825" s="241"/>
      <c r="HU825" s="241"/>
      <c r="HV825" s="241"/>
      <c r="HW825" s="241"/>
      <c r="HX825" s="241"/>
      <c r="HY825" s="241"/>
      <c r="HZ825" s="241"/>
      <c r="IA825" s="241"/>
      <c r="IB825" s="241"/>
      <c r="IC825" s="241"/>
      <c r="ID825" s="241"/>
      <c r="IE825" s="241"/>
      <c r="IF825" s="241"/>
      <c r="IG825" s="241"/>
      <c r="IH825" s="241"/>
      <c r="II825" s="241"/>
      <c r="IJ825" s="241"/>
      <c r="IK825" s="241"/>
      <c r="IL825" s="241"/>
      <c r="IM825" s="241"/>
      <c r="IN825" s="241"/>
      <c r="IO825" s="241"/>
      <c r="IP825" s="241"/>
      <c r="IQ825" s="241"/>
      <c r="IR825" s="241"/>
      <c r="IS825" s="241"/>
      <c r="IT825" s="241"/>
      <c r="IU825" s="241"/>
      <c r="IV825" s="241"/>
    </row>
    <row r="826" spans="1:256"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949</v>
      </c>
      <c r="V826" s="241"/>
      <c r="W826" s="241"/>
      <c r="X826" s="241"/>
      <c r="Y826" s="241"/>
      <c r="Z826" s="241"/>
      <c r="AA826" s="241"/>
      <c r="AB826" s="241"/>
      <c r="AC826" s="241" t="s">
        <v>316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c r="HG826" s="241"/>
      <c r="HH826" s="241"/>
      <c r="HI826" s="241"/>
      <c r="HJ826" s="241"/>
      <c r="HK826" s="241"/>
      <c r="HL826" s="241"/>
      <c r="HM826" s="241"/>
      <c r="HN826" s="241"/>
      <c r="HO826" s="241"/>
      <c r="HP826" s="241"/>
      <c r="HQ826" s="241"/>
      <c r="HR826" s="241"/>
      <c r="HS826" s="241"/>
      <c r="HT826" s="241"/>
      <c r="HU826" s="241"/>
      <c r="HV826" s="241"/>
      <c r="HW826" s="241"/>
      <c r="HX826" s="241"/>
      <c r="HY826" s="241"/>
      <c r="HZ826" s="241"/>
      <c r="IA826" s="241"/>
      <c r="IB826" s="241"/>
      <c r="IC826" s="241"/>
      <c r="ID826" s="241"/>
      <c r="IE826" s="241"/>
      <c r="IF826" s="241"/>
      <c r="IG826" s="241"/>
      <c r="IH826" s="241"/>
      <c r="II826" s="241"/>
      <c r="IJ826" s="241"/>
      <c r="IK826" s="241"/>
      <c r="IL826" s="241"/>
      <c r="IM826" s="241"/>
      <c r="IN826" s="241"/>
      <c r="IO826" s="241"/>
      <c r="IP826" s="241"/>
      <c r="IQ826" s="241"/>
      <c r="IR826" s="241"/>
      <c r="IS826" s="241"/>
      <c r="IT826" s="241"/>
      <c r="IU826" s="241"/>
      <c r="IV826" s="241"/>
    </row>
    <row r="827" spans="1:256"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950</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c r="HG827" s="241"/>
      <c r="HH827" s="241"/>
      <c r="HI827" s="241"/>
      <c r="HJ827" s="241"/>
      <c r="HK827" s="241"/>
      <c r="HL827" s="241"/>
      <c r="HM827" s="241"/>
      <c r="HN827" s="241"/>
      <c r="HO827" s="241"/>
      <c r="HP827" s="241"/>
      <c r="HQ827" s="241"/>
      <c r="HR827" s="241"/>
      <c r="HS827" s="241"/>
      <c r="HT827" s="241"/>
      <c r="HU827" s="241"/>
      <c r="HV827" s="241"/>
      <c r="HW827" s="241"/>
      <c r="HX827" s="241"/>
      <c r="HY827" s="241"/>
      <c r="HZ827" s="241"/>
      <c r="IA827" s="241"/>
      <c r="IB827" s="241"/>
      <c r="IC827" s="241"/>
      <c r="ID827" s="241"/>
      <c r="IE827" s="241"/>
      <c r="IF827" s="241"/>
      <c r="IG827" s="241"/>
      <c r="IH827" s="241"/>
      <c r="II827" s="241"/>
      <c r="IJ827" s="241"/>
      <c r="IK827" s="241"/>
      <c r="IL827" s="241"/>
      <c r="IM827" s="241"/>
      <c r="IN827" s="241"/>
      <c r="IO827" s="241"/>
      <c r="IP827" s="241"/>
      <c r="IQ827" s="241"/>
      <c r="IR827" s="241"/>
      <c r="IS827" s="241"/>
      <c r="IT827" s="241"/>
      <c r="IU827" s="241"/>
      <c r="IV827" s="241"/>
    </row>
    <row r="828" spans="1:256"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951</v>
      </c>
      <c r="V828" s="241"/>
      <c r="W828" s="241"/>
      <c r="X828" s="241"/>
      <c r="Y828" s="241"/>
      <c r="Z828" s="241"/>
      <c r="AA828" s="241"/>
      <c r="AB828" s="241"/>
      <c r="AC828" s="241" t="s">
        <v>313</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c r="HG828" s="241"/>
      <c r="HH828" s="241"/>
      <c r="HI828" s="241"/>
      <c r="HJ828" s="241"/>
      <c r="HK828" s="241"/>
      <c r="HL828" s="241"/>
      <c r="HM828" s="241"/>
      <c r="HN828" s="241"/>
      <c r="HO828" s="241"/>
      <c r="HP828" s="241"/>
      <c r="HQ828" s="241"/>
      <c r="HR828" s="241"/>
      <c r="HS828" s="241"/>
      <c r="HT828" s="241"/>
      <c r="HU828" s="241"/>
      <c r="HV828" s="241"/>
      <c r="HW828" s="241"/>
      <c r="HX828" s="241"/>
      <c r="HY828" s="241"/>
      <c r="HZ828" s="241"/>
      <c r="IA828" s="241"/>
      <c r="IB828" s="241"/>
      <c r="IC828" s="241"/>
      <c r="ID828" s="241"/>
      <c r="IE828" s="241"/>
      <c r="IF828" s="241"/>
      <c r="IG828" s="241"/>
      <c r="IH828" s="241"/>
      <c r="II828" s="241"/>
      <c r="IJ828" s="241"/>
      <c r="IK828" s="241"/>
      <c r="IL828" s="241"/>
      <c r="IM828" s="241"/>
      <c r="IN828" s="241"/>
      <c r="IO828" s="241"/>
      <c r="IP828" s="241"/>
      <c r="IQ828" s="241"/>
      <c r="IR828" s="241"/>
      <c r="IS828" s="241"/>
      <c r="IT828" s="241"/>
      <c r="IU828" s="241"/>
      <c r="IV828" s="241"/>
    </row>
    <row r="829" spans="1:256"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952</v>
      </c>
      <c r="V829" s="241"/>
      <c r="W829" s="241"/>
      <c r="X829" s="241"/>
      <c r="Y829" s="241"/>
      <c r="Z829" s="241"/>
      <c r="AA829" s="241"/>
      <c r="AB829" s="241"/>
      <c r="AC829" s="241" t="s">
        <v>322</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c r="HG829" s="241"/>
      <c r="HH829" s="241"/>
      <c r="HI829" s="241"/>
      <c r="HJ829" s="241"/>
      <c r="HK829" s="241"/>
      <c r="HL829" s="241"/>
      <c r="HM829" s="241"/>
      <c r="HN829" s="241"/>
      <c r="HO829" s="241"/>
      <c r="HP829" s="241"/>
      <c r="HQ829" s="241"/>
      <c r="HR829" s="241"/>
      <c r="HS829" s="241"/>
      <c r="HT829" s="241"/>
      <c r="HU829" s="241"/>
      <c r="HV829" s="241"/>
      <c r="HW829" s="241"/>
      <c r="HX829" s="241"/>
      <c r="HY829" s="241"/>
      <c r="HZ829" s="241"/>
      <c r="IA829" s="241"/>
      <c r="IB829" s="241"/>
      <c r="IC829" s="241"/>
      <c r="ID829" s="241"/>
      <c r="IE829" s="241"/>
      <c r="IF829" s="241"/>
      <c r="IG829" s="241"/>
      <c r="IH829" s="241"/>
      <c r="II829" s="241"/>
      <c r="IJ829" s="241"/>
      <c r="IK829" s="241"/>
      <c r="IL829" s="241"/>
      <c r="IM829" s="241"/>
      <c r="IN829" s="241"/>
      <c r="IO829" s="241"/>
      <c r="IP829" s="241"/>
      <c r="IQ829" s="241"/>
      <c r="IR829" s="241"/>
      <c r="IS829" s="241"/>
      <c r="IT829" s="241"/>
      <c r="IU829" s="241"/>
      <c r="IV829" s="241"/>
    </row>
    <row r="830" spans="1:256"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953</v>
      </c>
      <c r="V830" s="241"/>
      <c r="W830" s="241"/>
      <c r="X830" s="241"/>
      <c r="Y830" s="241"/>
      <c r="Z830" s="241"/>
      <c r="AA830" s="241"/>
      <c r="AB830" s="241"/>
      <c r="AC830" s="241" t="s">
        <v>325</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c r="HG830" s="241"/>
      <c r="HH830" s="241"/>
      <c r="HI830" s="241"/>
      <c r="HJ830" s="241"/>
      <c r="HK830" s="241"/>
      <c r="HL830" s="241"/>
      <c r="HM830" s="241"/>
      <c r="HN830" s="241"/>
      <c r="HO830" s="241"/>
      <c r="HP830" s="241"/>
      <c r="HQ830" s="241"/>
      <c r="HR830" s="241"/>
      <c r="HS830" s="241"/>
      <c r="HT830" s="241"/>
      <c r="HU830" s="241"/>
      <c r="HV830" s="241"/>
      <c r="HW830" s="241"/>
      <c r="HX830" s="241"/>
      <c r="HY830" s="241"/>
      <c r="HZ830" s="241"/>
      <c r="IA830" s="241"/>
      <c r="IB830" s="241"/>
      <c r="IC830" s="241"/>
      <c r="ID830" s="241"/>
      <c r="IE830" s="241"/>
      <c r="IF830" s="241"/>
      <c r="IG830" s="241"/>
      <c r="IH830" s="241"/>
      <c r="II830" s="241"/>
      <c r="IJ830" s="241"/>
      <c r="IK830" s="241"/>
      <c r="IL830" s="241"/>
      <c r="IM830" s="241"/>
      <c r="IN830" s="241"/>
      <c r="IO830" s="241"/>
      <c r="IP830" s="241"/>
      <c r="IQ830" s="241"/>
      <c r="IR830" s="241"/>
      <c r="IS830" s="241"/>
      <c r="IT830" s="241"/>
      <c r="IU830" s="241"/>
      <c r="IV830" s="241"/>
    </row>
    <row r="831" spans="1:256"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954</v>
      </c>
      <c r="V831" s="241"/>
      <c r="W831" s="241"/>
      <c r="X831" s="241"/>
      <c r="Y831" s="241"/>
      <c r="Z831" s="241"/>
      <c r="AA831" s="241"/>
      <c r="AB831" s="241"/>
      <c r="AC831" s="241" t="s">
        <v>313</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c r="HG831" s="241"/>
      <c r="HH831" s="241"/>
      <c r="HI831" s="241"/>
      <c r="HJ831" s="241"/>
      <c r="HK831" s="241"/>
      <c r="HL831" s="241"/>
      <c r="HM831" s="241"/>
      <c r="HN831" s="241"/>
      <c r="HO831" s="241"/>
      <c r="HP831" s="241"/>
      <c r="HQ831" s="241"/>
      <c r="HR831" s="241"/>
      <c r="HS831" s="241"/>
      <c r="HT831" s="241"/>
      <c r="HU831" s="241"/>
      <c r="HV831" s="241"/>
      <c r="HW831" s="241"/>
      <c r="HX831" s="241"/>
      <c r="HY831" s="241"/>
      <c r="HZ831" s="241"/>
      <c r="IA831" s="241"/>
      <c r="IB831" s="241"/>
      <c r="IC831" s="241"/>
      <c r="ID831" s="241"/>
      <c r="IE831" s="241"/>
      <c r="IF831" s="241"/>
      <c r="IG831" s="241"/>
      <c r="IH831" s="241"/>
      <c r="II831" s="241"/>
      <c r="IJ831" s="241"/>
      <c r="IK831" s="241"/>
      <c r="IL831" s="241"/>
      <c r="IM831" s="241"/>
      <c r="IN831" s="241"/>
      <c r="IO831" s="241"/>
      <c r="IP831" s="241"/>
      <c r="IQ831" s="241"/>
      <c r="IR831" s="241"/>
      <c r="IS831" s="241"/>
      <c r="IT831" s="241"/>
      <c r="IU831" s="241"/>
      <c r="IV831" s="241"/>
    </row>
    <row r="832" spans="1:256"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955</v>
      </c>
      <c r="V832" s="241"/>
      <c r="W832" s="241"/>
      <c r="X832" s="241"/>
      <c r="Y832" s="241"/>
      <c r="Z832" s="241"/>
      <c r="AA832" s="241"/>
      <c r="AB832" s="241"/>
      <c r="AC832" s="241" t="s">
        <v>313</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c r="HG832" s="241"/>
      <c r="HH832" s="241"/>
      <c r="HI832" s="241"/>
      <c r="HJ832" s="241"/>
      <c r="HK832" s="241"/>
      <c r="HL832" s="241"/>
      <c r="HM832" s="241"/>
      <c r="HN832" s="241"/>
      <c r="HO832" s="241"/>
      <c r="HP832" s="241"/>
      <c r="HQ832" s="241"/>
      <c r="HR832" s="241"/>
      <c r="HS832" s="241"/>
      <c r="HT832" s="241"/>
      <c r="HU832" s="241"/>
      <c r="HV832" s="241"/>
      <c r="HW832" s="241"/>
      <c r="HX832" s="241"/>
      <c r="HY832" s="241"/>
      <c r="HZ832" s="241"/>
      <c r="IA832" s="241"/>
      <c r="IB832" s="241"/>
      <c r="IC832" s="241"/>
      <c r="ID832" s="241"/>
      <c r="IE832" s="241"/>
      <c r="IF832" s="241"/>
      <c r="IG832" s="241"/>
      <c r="IH832" s="241"/>
      <c r="II832" s="241"/>
      <c r="IJ832" s="241"/>
      <c r="IK832" s="241"/>
      <c r="IL832" s="241"/>
      <c r="IM832" s="241"/>
      <c r="IN832" s="241"/>
      <c r="IO832" s="241"/>
      <c r="IP832" s="241"/>
      <c r="IQ832" s="241"/>
      <c r="IR832" s="241"/>
      <c r="IS832" s="241"/>
      <c r="IT832" s="241"/>
      <c r="IU832" s="241"/>
      <c r="IV832" s="241"/>
    </row>
    <row r="833" spans="1:256"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956</v>
      </c>
      <c r="V833" s="241"/>
      <c r="W833" s="241"/>
      <c r="X833" s="241"/>
      <c r="Y833" s="241"/>
      <c r="Z833" s="241"/>
      <c r="AA833" s="241"/>
      <c r="AB833" s="241"/>
      <c r="AC833" s="241" t="s">
        <v>309</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c r="HG833" s="241"/>
      <c r="HH833" s="241"/>
      <c r="HI833" s="241"/>
      <c r="HJ833" s="241"/>
      <c r="HK833" s="241"/>
      <c r="HL833" s="241"/>
      <c r="HM833" s="241"/>
      <c r="HN833" s="241"/>
      <c r="HO833" s="241"/>
      <c r="HP833" s="241"/>
      <c r="HQ833" s="241"/>
      <c r="HR833" s="241"/>
      <c r="HS833" s="241"/>
      <c r="HT833" s="241"/>
      <c r="HU833" s="241"/>
      <c r="HV833" s="241"/>
      <c r="HW833" s="241"/>
      <c r="HX833" s="241"/>
      <c r="HY833" s="241"/>
      <c r="HZ833" s="241"/>
      <c r="IA833" s="241"/>
      <c r="IB833" s="241"/>
      <c r="IC833" s="241"/>
      <c r="ID833" s="241"/>
      <c r="IE833" s="241"/>
      <c r="IF833" s="241"/>
      <c r="IG833" s="241"/>
      <c r="IH833" s="241"/>
      <c r="II833" s="241"/>
      <c r="IJ833" s="241"/>
      <c r="IK833" s="241"/>
      <c r="IL833" s="241"/>
      <c r="IM833" s="241"/>
      <c r="IN833" s="241"/>
      <c r="IO833" s="241"/>
      <c r="IP833" s="241"/>
      <c r="IQ833" s="241"/>
      <c r="IR833" s="241"/>
      <c r="IS833" s="241"/>
      <c r="IT833" s="241"/>
      <c r="IU833" s="241"/>
      <c r="IV833" s="241"/>
    </row>
    <row r="834" spans="1:256"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957</v>
      </c>
      <c r="V834" s="241"/>
      <c r="W834" s="241"/>
      <c r="X834" s="241"/>
      <c r="Y834" s="241"/>
      <c r="Z834" s="241"/>
      <c r="AA834" s="241"/>
      <c r="AB834" s="241"/>
      <c r="AC834" s="241" t="s">
        <v>313</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c r="HG834" s="241"/>
      <c r="HH834" s="241"/>
      <c r="HI834" s="241"/>
      <c r="HJ834" s="241"/>
      <c r="HK834" s="241"/>
      <c r="HL834" s="241"/>
      <c r="HM834" s="241"/>
      <c r="HN834" s="241"/>
      <c r="HO834" s="241"/>
      <c r="HP834" s="241"/>
      <c r="HQ834" s="241"/>
      <c r="HR834" s="241"/>
      <c r="HS834" s="241"/>
      <c r="HT834" s="241"/>
      <c r="HU834" s="241"/>
      <c r="HV834" s="241"/>
      <c r="HW834" s="241"/>
      <c r="HX834" s="241"/>
      <c r="HY834" s="241"/>
      <c r="HZ834" s="241"/>
      <c r="IA834" s="241"/>
      <c r="IB834" s="241"/>
      <c r="IC834" s="241"/>
      <c r="ID834" s="241"/>
      <c r="IE834" s="241"/>
      <c r="IF834" s="241"/>
      <c r="IG834" s="241"/>
      <c r="IH834" s="241"/>
      <c r="II834" s="241"/>
      <c r="IJ834" s="241"/>
      <c r="IK834" s="241"/>
      <c r="IL834" s="241"/>
      <c r="IM834" s="241"/>
      <c r="IN834" s="241"/>
      <c r="IO834" s="241"/>
      <c r="IP834" s="241"/>
      <c r="IQ834" s="241"/>
      <c r="IR834" s="241"/>
      <c r="IS834" s="241"/>
      <c r="IT834" s="241"/>
      <c r="IU834" s="241"/>
      <c r="IV834" s="241"/>
    </row>
    <row r="835" spans="1:256"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958</v>
      </c>
      <c r="V835" s="241"/>
      <c r="W835" s="241"/>
      <c r="X835" s="241"/>
      <c r="Y835" s="241"/>
      <c r="Z835" s="241"/>
      <c r="AA835" s="241"/>
      <c r="AB835" s="241"/>
      <c r="AC835" s="241" t="s">
        <v>386</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c r="HG835" s="241"/>
      <c r="HH835" s="241"/>
      <c r="HI835" s="241"/>
      <c r="HJ835" s="241"/>
      <c r="HK835" s="241"/>
      <c r="HL835" s="241"/>
      <c r="HM835" s="241"/>
      <c r="HN835" s="241"/>
      <c r="HO835" s="241"/>
      <c r="HP835" s="241"/>
      <c r="HQ835" s="241"/>
      <c r="HR835" s="241"/>
      <c r="HS835" s="241"/>
      <c r="HT835" s="241"/>
      <c r="HU835" s="241"/>
      <c r="HV835" s="241"/>
      <c r="HW835" s="241"/>
      <c r="HX835" s="241"/>
      <c r="HY835" s="241"/>
      <c r="HZ835" s="241"/>
      <c r="IA835" s="241"/>
      <c r="IB835" s="241"/>
      <c r="IC835" s="241"/>
      <c r="ID835" s="241"/>
      <c r="IE835" s="241"/>
      <c r="IF835" s="241"/>
      <c r="IG835" s="241"/>
      <c r="IH835" s="241"/>
      <c r="II835" s="241"/>
      <c r="IJ835" s="241"/>
      <c r="IK835" s="241"/>
      <c r="IL835" s="241"/>
      <c r="IM835" s="241"/>
      <c r="IN835" s="241"/>
      <c r="IO835" s="241"/>
      <c r="IP835" s="241"/>
      <c r="IQ835" s="241"/>
      <c r="IR835" s="241"/>
      <c r="IS835" s="241"/>
      <c r="IT835" s="241"/>
      <c r="IU835" s="241"/>
      <c r="IV835" s="241"/>
    </row>
    <row r="836" spans="1:256"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959</v>
      </c>
      <c r="V836" s="241"/>
      <c r="W836" s="241"/>
      <c r="X836" s="241"/>
      <c r="Y836" s="241"/>
      <c r="Z836" s="241"/>
      <c r="AA836" s="241"/>
      <c r="AB836" s="241"/>
      <c r="AC836" s="241" t="s">
        <v>322</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c r="HG836" s="241"/>
      <c r="HH836" s="241"/>
      <c r="HI836" s="241"/>
      <c r="HJ836" s="241"/>
      <c r="HK836" s="241"/>
      <c r="HL836" s="241"/>
      <c r="HM836" s="241"/>
      <c r="HN836" s="241"/>
      <c r="HO836" s="241"/>
      <c r="HP836" s="241"/>
      <c r="HQ836" s="241"/>
      <c r="HR836" s="241"/>
      <c r="HS836" s="241"/>
      <c r="HT836" s="241"/>
      <c r="HU836" s="241"/>
      <c r="HV836" s="241"/>
      <c r="HW836" s="241"/>
      <c r="HX836" s="241"/>
      <c r="HY836" s="241"/>
      <c r="HZ836" s="241"/>
      <c r="IA836" s="241"/>
      <c r="IB836" s="241"/>
      <c r="IC836" s="241"/>
      <c r="ID836" s="241"/>
      <c r="IE836" s="241"/>
      <c r="IF836" s="241"/>
      <c r="IG836" s="241"/>
      <c r="IH836" s="241"/>
      <c r="II836" s="241"/>
      <c r="IJ836" s="241"/>
      <c r="IK836" s="241"/>
      <c r="IL836" s="241"/>
      <c r="IM836" s="241"/>
      <c r="IN836" s="241"/>
      <c r="IO836" s="241"/>
      <c r="IP836" s="241"/>
      <c r="IQ836" s="241"/>
      <c r="IR836" s="241"/>
      <c r="IS836" s="241"/>
      <c r="IT836" s="241"/>
      <c r="IU836" s="241"/>
      <c r="IV836" s="241"/>
    </row>
    <row r="837" spans="1:256"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287</v>
      </c>
      <c r="V837" s="241"/>
      <c r="W837" s="241"/>
      <c r="X837" s="241"/>
      <c r="Y837" s="241"/>
      <c r="Z837" s="241"/>
      <c r="AA837" s="241"/>
      <c r="AB837" s="241"/>
      <c r="AC837" s="241" t="s">
        <v>350</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row>
    <row r="838" spans="1:256"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960</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row>
    <row r="839" spans="1:256"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961</v>
      </c>
      <c r="V839" s="241"/>
      <c r="W839" s="241"/>
      <c r="X839" s="241"/>
      <c r="Y839" s="241"/>
      <c r="Z839" s="241"/>
      <c r="AA839" s="241"/>
      <c r="AB839" s="241"/>
      <c r="AC839" s="241" t="s">
        <v>309</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row>
    <row r="840" spans="1:256"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962</v>
      </c>
      <c r="V840" s="241"/>
      <c r="W840" s="241"/>
      <c r="X840" s="241"/>
      <c r="Y840" s="241"/>
      <c r="Z840" s="241"/>
      <c r="AA840" s="241"/>
      <c r="AB840" s="241"/>
      <c r="AC840" s="241" t="s">
        <v>386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row>
    <row r="841" spans="1:256"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963</v>
      </c>
      <c r="V841" s="241"/>
      <c r="W841" s="241"/>
      <c r="X841" s="241"/>
      <c r="Y841" s="241"/>
      <c r="Z841" s="241"/>
      <c r="AA841" s="241"/>
      <c r="AB841" s="241"/>
      <c r="AC841" s="241" t="s">
        <v>322</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c r="HG841" s="241"/>
      <c r="HH841" s="241"/>
      <c r="HI841" s="241"/>
      <c r="HJ841" s="241"/>
      <c r="HK841" s="241"/>
      <c r="HL841" s="241"/>
      <c r="HM841" s="241"/>
      <c r="HN841" s="241"/>
      <c r="HO841" s="241"/>
      <c r="HP841" s="241"/>
      <c r="HQ841" s="241"/>
      <c r="HR841" s="241"/>
      <c r="HS841" s="241"/>
      <c r="HT841" s="241"/>
      <c r="HU841" s="241"/>
      <c r="HV841" s="241"/>
      <c r="HW841" s="241"/>
      <c r="HX841" s="241"/>
      <c r="HY841" s="241"/>
      <c r="HZ841" s="241"/>
      <c r="IA841" s="241"/>
      <c r="IB841" s="241"/>
      <c r="IC841" s="241"/>
      <c r="ID841" s="241"/>
      <c r="IE841" s="241"/>
      <c r="IF841" s="241"/>
      <c r="IG841" s="241"/>
      <c r="IH841" s="241"/>
      <c r="II841" s="241"/>
      <c r="IJ841" s="241"/>
      <c r="IK841" s="241"/>
      <c r="IL841" s="241"/>
      <c r="IM841" s="241"/>
      <c r="IN841" s="241"/>
      <c r="IO841" s="241"/>
      <c r="IP841" s="241"/>
      <c r="IQ841" s="241"/>
      <c r="IR841" s="241"/>
      <c r="IS841" s="241"/>
      <c r="IT841" s="241"/>
      <c r="IU841" s="241"/>
      <c r="IV841" s="241"/>
    </row>
    <row r="842" spans="1:256"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964</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c r="HG842" s="241"/>
      <c r="HH842" s="241"/>
      <c r="HI842" s="241"/>
      <c r="HJ842" s="241"/>
      <c r="HK842" s="241"/>
      <c r="HL842" s="241"/>
      <c r="HM842" s="241"/>
      <c r="HN842" s="241"/>
      <c r="HO842" s="241"/>
      <c r="HP842" s="241"/>
      <c r="HQ842" s="241"/>
      <c r="HR842" s="241"/>
      <c r="HS842" s="241"/>
      <c r="HT842" s="241"/>
      <c r="HU842" s="241"/>
      <c r="HV842" s="241"/>
      <c r="HW842" s="241"/>
      <c r="HX842" s="241"/>
      <c r="HY842" s="241"/>
      <c r="HZ842" s="241"/>
      <c r="IA842" s="241"/>
      <c r="IB842" s="241"/>
      <c r="IC842" s="241"/>
      <c r="ID842" s="241"/>
      <c r="IE842" s="241"/>
      <c r="IF842" s="241"/>
      <c r="IG842" s="241"/>
      <c r="IH842" s="241"/>
      <c r="II842" s="241"/>
      <c r="IJ842" s="241"/>
      <c r="IK842" s="241"/>
      <c r="IL842" s="241"/>
      <c r="IM842" s="241"/>
      <c r="IN842" s="241"/>
      <c r="IO842" s="241"/>
      <c r="IP842" s="241"/>
      <c r="IQ842" s="241"/>
      <c r="IR842" s="241"/>
      <c r="IS842" s="241"/>
      <c r="IT842" s="241"/>
      <c r="IU842" s="241"/>
      <c r="IV842" s="241"/>
    </row>
    <row r="843" spans="1:256"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965</v>
      </c>
      <c r="V843" s="241"/>
      <c r="W843" s="241"/>
      <c r="X843" s="241"/>
      <c r="Y843" s="241"/>
      <c r="Z843" s="241"/>
      <c r="AA843" s="241"/>
      <c r="AB843" s="241"/>
      <c r="AC843" s="241" t="s">
        <v>316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c r="HG843" s="241"/>
      <c r="HH843" s="241"/>
      <c r="HI843" s="241"/>
      <c r="HJ843" s="241"/>
      <c r="HK843" s="241"/>
      <c r="HL843" s="241"/>
      <c r="HM843" s="241"/>
      <c r="HN843" s="241"/>
      <c r="HO843" s="241"/>
      <c r="HP843" s="241"/>
      <c r="HQ843" s="241"/>
      <c r="HR843" s="241"/>
      <c r="HS843" s="241"/>
      <c r="HT843" s="241"/>
      <c r="HU843" s="241"/>
      <c r="HV843" s="241"/>
      <c r="HW843" s="241"/>
      <c r="HX843" s="241"/>
      <c r="HY843" s="241"/>
      <c r="HZ843" s="241"/>
      <c r="IA843" s="241"/>
      <c r="IB843" s="241"/>
      <c r="IC843" s="241"/>
      <c r="ID843" s="241"/>
      <c r="IE843" s="241"/>
      <c r="IF843" s="241"/>
      <c r="IG843" s="241"/>
      <c r="IH843" s="241"/>
      <c r="II843" s="241"/>
      <c r="IJ843" s="241"/>
      <c r="IK843" s="241"/>
      <c r="IL843" s="241"/>
      <c r="IM843" s="241"/>
      <c r="IN843" s="241"/>
      <c r="IO843" s="241"/>
      <c r="IP843" s="241"/>
      <c r="IQ843" s="241"/>
      <c r="IR843" s="241"/>
      <c r="IS843" s="241"/>
      <c r="IT843" s="241"/>
      <c r="IU843" s="241"/>
      <c r="IV843" s="241"/>
    </row>
    <row r="844" spans="1:256"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966</v>
      </c>
      <c r="V844" s="241"/>
      <c r="W844" s="241"/>
      <c r="X844" s="241"/>
      <c r="Y844" s="241"/>
      <c r="Z844" s="241"/>
      <c r="AA844" s="241"/>
      <c r="AB844" s="241"/>
      <c r="AC844" s="241" t="s">
        <v>313</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c r="HG844" s="241"/>
      <c r="HH844" s="241"/>
      <c r="HI844" s="241"/>
      <c r="HJ844" s="241"/>
      <c r="HK844" s="241"/>
      <c r="HL844" s="241"/>
      <c r="HM844" s="241"/>
      <c r="HN844" s="241"/>
      <c r="HO844" s="241"/>
      <c r="HP844" s="241"/>
      <c r="HQ844" s="241"/>
      <c r="HR844" s="241"/>
      <c r="HS844" s="241"/>
      <c r="HT844" s="241"/>
      <c r="HU844" s="241"/>
      <c r="HV844" s="241"/>
      <c r="HW844" s="241"/>
      <c r="HX844" s="241"/>
      <c r="HY844" s="241"/>
      <c r="HZ844" s="241"/>
      <c r="IA844" s="241"/>
      <c r="IB844" s="241"/>
      <c r="IC844" s="241"/>
      <c r="ID844" s="241"/>
      <c r="IE844" s="241"/>
      <c r="IF844" s="241"/>
      <c r="IG844" s="241"/>
      <c r="IH844" s="241"/>
      <c r="II844" s="241"/>
      <c r="IJ844" s="241"/>
      <c r="IK844" s="241"/>
      <c r="IL844" s="241"/>
      <c r="IM844" s="241"/>
      <c r="IN844" s="241"/>
      <c r="IO844" s="241"/>
      <c r="IP844" s="241"/>
      <c r="IQ844" s="241"/>
      <c r="IR844" s="241"/>
      <c r="IS844" s="241"/>
      <c r="IT844" s="241"/>
      <c r="IU844" s="241"/>
      <c r="IV844" s="241"/>
    </row>
    <row r="845" spans="1:256"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967</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row>
    <row r="846" spans="1:256"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968</v>
      </c>
      <c r="V846" s="241"/>
      <c r="W846" s="241"/>
      <c r="X846" s="241"/>
      <c r="Y846" s="241"/>
      <c r="Z846" s="241"/>
      <c r="AA846" s="241"/>
      <c r="AB846" s="241"/>
      <c r="AC846" s="241" t="s">
        <v>325</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c r="HG846" s="241"/>
      <c r="HH846" s="241"/>
      <c r="HI846" s="241"/>
      <c r="HJ846" s="241"/>
      <c r="HK846" s="241"/>
      <c r="HL846" s="241"/>
      <c r="HM846" s="241"/>
      <c r="HN846" s="241"/>
      <c r="HO846" s="241"/>
      <c r="HP846" s="241"/>
      <c r="HQ846" s="241"/>
      <c r="HR846" s="241"/>
      <c r="HS846" s="241"/>
      <c r="HT846" s="241"/>
      <c r="HU846" s="241"/>
      <c r="HV846" s="241"/>
      <c r="HW846" s="241"/>
      <c r="HX846" s="241"/>
      <c r="HY846" s="241"/>
      <c r="HZ846" s="241"/>
      <c r="IA846" s="241"/>
      <c r="IB846" s="241"/>
      <c r="IC846" s="241"/>
      <c r="ID846" s="241"/>
      <c r="IE846" s="241"/>
      <c r="IF846" s="241"/>
      <c r="IG846" s="241"/>
      <c r="IH846" s="241"/>
      <c r="II846" s="241"/>
      <c r="IJ846" s="241"/>
      <c r="IK846" s="241"/>
      <c r="IL846" s="241"/>
      <c r="IM846" s="241"/>
      <c r="IN846" s="241"/>
      <c r="IO846" s="241"/>
      <c r="IP846" s="241"/>
      <c r="IQ846" s="241"/>
      <c r="IR846" s="241"/>
      <c r="IS846" s="241"/>
      <c r="IT846" s="241"/>
      <c r="IU846" s="241"/>
      <c r="IV846" s="241"/>
    </row>
    <row r="847" spans="1:256"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969</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c r="HG847" s="241"/>
      <c r="HH847" s="241"/>
      <c r="HI847" s="241"/>
      <c r="HJ847" s="241"/>
      <c r="HK847" s="241"/>
      <c r="HL847" s="241"/>
      <c r="HM847" s="241"/>
      <c r="HN847" s="241"/>
      <c r="HO847" s="241"/>
      <c r="HP847" s="241"/>
      <c r="HQ847" s="241"/>
      <c r="HR847" s="241"/>
      <c r="HS847" s="241"/>
      <c r="HT847" s="241"/>
      <c r="HU847" s="241"/>
      <c r="HV847" s="241"/>
      <c r="HW847" s="241"/>
      <c r="HX847" s="241"/>
      <c r="HY847" s="241"/>
      <c r="HZ847" s="241"/>
      <c r="IA847" s="241"/>
      <c r="IB847" s="241"/>
      <c r="IC847" s="241"/>
      <c r="ID847" s="241"/>
      <c r="IE847" s="241"/>
      <c r="IF847" s="241"/>
      <c r="IG847" s="241"/>
      <c r="IH847" s="241"/>
      <c r="II847" s="241"/>
      <c r="IJ847" s="241"/>
      <c r="IK847" s="241"/>
      <c r="IL847" s="241"/>
      <c r="IM847" s="241"/>
      <c r="IN847" s="241"/>
      <c r="IO847" s="241"/>
      <c r="IP847" s="241"/>
      <c r="IQ847" s="241"/>
      <c r="IR847" s="241"/>
      <c r="IS847" s="241"/>
      <c r="IT847" s="241"/>
      <c r="IU847" s="241"/>
      <c r="IV847" s="241"/>
    </row>
    <row r="848" spans="1:256"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970</v>
      </c>
      <c r="V848" s="241"/>
      <c r="W848" s="241"/>
      <c r="X848" s="241"/>
      <c r="Y848" s="241"/>
      <c r="Z848" s="241"/>
      <c r="AA848" s="241"/>
      <c r="AB848" s="241"/>
      <c r="AC848" s="241" t="s">
        <v>313</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c r="HG848" s="241"/>
      <c r="HH848" s="241"/>
      <c r="HI848" s="241"/>
      <c r="HJ848" s="241"/>
      <c r="HK848" s="241"/>
      <c r="HL848" s="241"/>
      <c r="HM848" s="241"/>
      <c r="HN848" s="241"/>
      <c r="HO848" s="241"/>
      <c r="HP848" s="241"/>
      <c r="HQ848" s="241"/>
      <c r="HR848" s="241"/>
      <c r="HS848" s="241"/>
      <c r="HT848" s="241"/>
      <c r="HU848" s="241"/>
      <c r="HV848" s="241"/>
      <c r="HW848" s="241"/>
      <c r="HX848" s="241"/>
      <c r="HY848" s="241"/>
      <c r="HZ848" s="241"/>
      <c r="IA848" s="241"/>
      <c r="IB848" s="241"/>
      <c r="IC848" s="241"/>
      <c r="ID848" s="241"/>
      <c r="IE848" s="241"/>
      <c r="IF848" s="241"/>
      <c r="IG848" s="241"/>
      <c r="IH848" s="241"/>
      <c r="II848" s="241"/>
      <c r="IJ848" s="241"/>
      <c r="IK848" s="241"/>
      <c r="IL848" s="241"/>
      <c r="IM848" s="241"/>
      <c r="IN848" s="241"/>
      <c r="IO848" s="241"/>
      <c r="IP848" s="241"/>
      <c r="IQ848" s="241"/>
      <c r="IR848" s="241"/>
      <c r="IS848" s="241"/>
      <c r="IT848" s="241"/>
      <c r="IU848" s="241"/>
      <c r="IV848" s="241"/>
    </row>
    <row r="849" spans="1:256"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971</v>
      </c>
      <c r="V849" s="241"/>
      <c r="W849" s="241"/>
      <c r="X849" s="241"/>
      <c r="Y849" s="241"/>
      <c r="Z849" s="241"/>
      <c r="AA849" s="241"/>
      <c r="AB849" s="241"/>
      <c r="AC849" s="241" t="s">
        <v>316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c r="HG849" s="241"/>
      <c r="HH849" s="241"/>
      <c r="HI849" s="241"/>
      <c r="HJ849" s="241"/>
      <c r="HK849" s="241"/>
      <c r="HL849" s="241"/>
      <c r="HM849" s="241"/>
      <c r="HN849" s="241"/>
      <c r="HO849" s="241"/>
      <c r="HP849" s="241"/>
      <c r="HQ849" s="241"/>
      <c r="HR849" s="241"/>
      <c r="HS849" s="241"/>
      <c r="HT849" s="241"/>
      <c r="HU849" s="241"/>
      <c r="HV849" s="241"/>
      <c r="HW849" s="241"/>
      <c r="HX849" s="241"/>
      <c r="HY849" s="241"/>
      <c r="HZ849" s="241"/>
      <c r="IA849" s="241"/>
      <c r="IB849" s="241"/>
      <c r="IC849" s="241"/>
      <c r="ID849" s="241"/>
      <c r="IE849" s="241"/>
      <c r="IF849" s="241"/>
      <c r="IG849" s="241"/>
      <c r="IH849" s="241"/>
      <c r="II849" s="241"/>
      <c r="IJ849" s="241"/>
      <c r="IK849" s="241"/>
      <c r="IL849" s="241"/>
      <c r="IM849" s="241"/>
      <c r="IN849" s="241"/>
      <c r="IO849" s="241"/>
      <c r="IP849" s="241"/>
      <c r="IQ849" s="241"/>
      <c r="IR849" s="241"/>
      <c r="IS849" s="241"/>
      <c r="IT849" s="241"/>
      <c r="IU849" s="241"/>
      <c r="IV849" s="241"/>
    </row>
    <row r="850" spans="1:256"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972</v>
      </c>
      <c r="V850" s="241"/>
      <c r="W850" s="241"/>
      <c r="X850" s="241"/>
      <c r="Y850" s="241"/>
      <c r="Z850" s="241"/>
      <c r="AA850" s="241"/>
      <c r="AB850" s="241"/>
      <c r="AC850" s="241" t="s">
        <v>386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c r="HG850" s="241"/>
      <c r="HH850" s="241"/>
      <c r="HI850" s="241"/>
      <c r="HJ850" s="241"/>
      <c r="HK850" s="241"/>
      <c r="HL850" s="241"/>
      <c r="HM850" s="241"/>
      <c r="HN850" s="241"/>
      <c r="HO850" s="241"/>
      <c r="HP850" s="241"/>
      <c r="HQ850" s="241"/>
      <c r="HR850" s="241"/>
      <c r="HS850" s="241"/>
      <c r="HT850" s="241"/>
      <c r="HU850" s="241"/>
      <c r="HV850" s="241"/>
      <c r="HW850" s="241"/>
      <c r="HX850" s="241"/>
      <c r="HY850" s="241"/>
      <c r="HZ850" s="241"/>
      <c r="IA850" s="241"/>
      <c r="IB850" s="241"/>
      <c r="IC850" s="241"/>
      <c r="ID850" s="241"/>
      <c r="IE850" s="241"/>
      <c r="IF850" s="241"/>
      <c r="IG850" s="241"/>
      <c r="IH850" s="241"/>
      <c r="II850" s="241"/>
      <c r="IJ850" s="241"/>
      <c r="IK850" s="241"/>
      <c r="IL850" s="241"/>
      <c r="IM850" s="241"/>
      <c r="IN850" s="241"/>
      <c r="IO850" s="241"/>
      <c r="IP850" s="241"/>
      <c r="IQ850" s="241"/>
      <c r="IR850" s="241"/>
      <c r="IS850" s="241"/>
      <c r="IT850" s="241"/>
      <c r="IU850" s="241"/>
      <c r="IV850" s="241"/>
    </row>
    <row r="851" spans="1:256"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973</v>
      </c>
      <c r="V851" s="241"/>
      <c r="W851" s="241"/>
      <c r="X851" s="241"/>
      <c r="Y851" s="241"/>
      <c r="Z851" s="241"/>
      <c r="AA851" s="241"/>
      <c r="AB851" s="241"/>
      <c r="AC851" s="241" t="s">
        <v>316</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c r="HG851" s="241"/>
      <c r="HH851" s="241"/>
      <c r="HI851" s="241"/>
      <c r="HJ851" s="241"/>
      <c r="HK851" s="241"/>
      <c r="HL851" s="241"/>
      <c r="HM851" s="241"/>
      <c r="HN851" s="241"/>
      <c r="HO851" s="241"/>
      <c r="HP851" s="241"/>
      <c r="HQ851" s="241"/>
      <c r="HR851" s="241"/>
      <c r="HS851" s="241"/>
      <c r="HT851" s="241"/>
      <c r="HU851" s="241"/>
      <c r="HV851" s="241"/>
      <c r="HW851" s="241"/>
      <c r="HX851" s="241"/>
      <c r="HY851" s="241"/>
      <c r="HZ851" s="241"/>
      <c r="IA851" s="241"/>
      <c r="IB851" s="241"/>
      <c r="IC851" s="241"/>
      <c r="ID851" s="241"/>
      <c r="IE851" s="241"/>
      <c r="IF851" s="241"/>
      <c r="IG851" s="241"/>
      <c r="IH851" s="241"/>
      <c r="II851" s="241"/>
      <c r="IJ851" s="241"/>
      <c r="IK851" s="241"/>
      <c r="IL851" s="241"/>
      <c r="IM851" s="241"/>
      <c r="IN851" s="241"/>
      <c r="IO851" s="241"/>
      <c r="IP851" s="241"/>
      <c r="IQ851" s="241"/>
      <c r="IR851" s="241"/>
      <c r="IS851" s="241"/>
      <c r="IT851" s="241"/>
      <c r="IU851" s="241"/>
      <c r="IV851" s="241"/>
    </row>
    <row r="852" spans="1:256"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974</v>
      </c>
      <c r="V852" s="241"/>
      <c r="W852" s="241"/>
      <c r="X852" s="241"/>
      <c r="Y852" s="241"/>
      <c r="Z852" s="241"/>
      <c r="AA852" s="241"/>
      <c r="AB852" s="241"/>
      <c r="AC852" s="241" t="s">
        <v>309</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c r="HG852" s="241"/>
      <c r="HH852" s="241"/>
      <c r="HI852" s="241"/>
      <c r="HJ852" s="241"/>
      <c r="HK852" s="241"/>
      <c r="HL852" s="241"/>
      <c r="HM852" s="241"/>
      <c r="HN852" s="241"/>
      <c r="HO852" s="241"/>
      <c r="HP852" s="241"/>
      <c r="HQ852" s="241"/>
      <c r="HR852" s="241"/>
      <c r="HS852" s="241"/>
      <c r="HT852" s="241"/>
      <c r="HU852" s="241"/>
      <c r="HV852" s="241"/>
      <c r="HW852" s="241"/>
      <c r="HX852" s="241"/>
      <c r="HY852" s="241"/>
      <c r="HZ852" s="241"/>
      <c r="IA852" s="241"/>
      <c r="IB852" s="241"/>
      <c r="IC852" s="241"/>
      <c r="ID852" s="241"/>
      <c r="IE852" s="241"/>
      <c r="IF852" s="241"/>
      <c r="IG852" s="241"/>
      <c r="IH852" s="241"/>
      <c r="II852" s="241"/>
      <c r="IJ852" s="241"/>
      <c r="IK852" s="241"/>
      <c r="IL852" s="241"/>
      <c r="IM852" s="241"/>
      <c r="IN852" s="241"/>
      <c r="IO852" s="241"/>
      <c r="IP852" s="241"/>
      <c r="IQ852" s="241"/>
      <c r="IR852" s="241"/>
      <c r="IS852" s="241"/>
      <c r="IT852" s="241"/>
      <c r="IU852" s="241"/>
      <c r="IV852" s="241"/>
    </row>
    <row r="853" spans="1:256"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288</v>
      </c>
      <c r="V853" s="241"/>
      <c r="W853" s="241"/>
      <c r="X853" s="241"/>
      <c r="Y853" s="241"/>
      <c r="Z853" s="241"/>
      <c r="AA853" s="241"/>
      <c r="AB853" s="241"/>
      <c r="AC853" s="241" t="s">
        <v>350</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c r="HG853" s="241"/>
      <c r="HH853" s="241"/>
      <c r="HI853" s="241"/>
      <c r="HJ853" s="241"/>
      <c r="HK853" s="241"/>
      <c r="HL853" s="241"/>
      <c r="HM853" s="241"/>
      <c r="HN853" s="241"/>
      <c r="HO853" s="241"/>
      <c r="HP853" s="241"/>
      <c r="HQ853" s="241"/>
      <c r="HR853" s="241"/>
      <c r="HS853" s="241"/>
      <c r="HT853" s="241"/>
      <c r="HU853" s="241"/>
      <c r="HV853" s="241"/>
      <c r="HW853" s="241"/>
      <c r="HX853" s="241"/>
      <c r="HY853" s="241"/>
      <c r="HZ853" s="241"/>
      <c r="IA853" s="241"/>
      <c r="IB853" s="241"/>
      <c r="IC853" s="241"/>
      <c r="ID853" s="241"/>
      <c r="IE853" s="241"/>
      <c r="IF853" s="241"/>
      <c r="IG853" s="241"/>
      <c r="IH853" s="241"/>
      <c r="II853" s="241"/>
      <c r="IJ853" s="241"/>
      <c r="IK853" s="241"/>
      <c r="IL853" s="241"/>
      <c r="IM853" s="241"/>
      <c r="IN853" s="241"/>
      <c r="IO853" s="241"/>
      <c r="IP853" s="241"/>
      <c r="IQ853" s="241"/>
      <c r="IR853" s="241"/>
      <c r="IS853" s="241"/>
      <c r="IT853" s="241"/>
      <c r="IU853" s="241"/>
      <c r="IV853" s="241"/>
    </row>
    <row r="854" spans="1:256"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975</v>
      </c>
      <c r="V854" s="241"/>
      <c r="W854" s="241"/>
      <c r="X854" s="241"/>
      <c r="Y854" s="241"/>
      <c r="Z854" s="241"/>
      <c r="AA854" s="241"/>
      <c r="AB854" s="241"/>
      <c r="AC854" s="241" t="s">
        <v>313</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c r="HG854" s="241"/>
      <c r="HH854" s="241"/>
      <c r="HI854" s="241"/>
      <c r="HJ854" s="241"/>
      <c r="HK854" s="241"/>
      <c r="HL854" s="241"/>
      <c r="HM854" s="241"/>
      <c r="HN854" s="241"/>
      <c r="HO854" s="241"/>
      <c r="HP854" s="241"/>
      <c r="HQ854" s="241"/>
      <c r="HR854" s="241"/>
      <c r="HS854" s="241"/>
      <c r="HT854" s="241"/>
      <c r="HU854" s="241"/>
      <c r="HV854" s="241"/>
      <c r="HW854" s="241"/>
      <c r="HX854" s="241"/>
      <c r="HY854" s="241"/>
      <c r="HZ854" s="241"/>
      <c r="IA854" s="241"/>
      <c r="IB854" s="241"/>
      <c r="IC854" s="241"/>
      <c r="ID854" s="241"/>
      <c r="IE854" s="241"/>
      <c r="IF854" s="241"/>
      <c r="IG854" s="241"/>
      <c r="IH854" s="241"/>
      <c r="II854" s="241"/>
      <c r="IJ854" s="241"/>
      <c r="IK854" s="241"/>
      <c r="IL854" s="241"/>
      <c r="IM854" s="241"/>
      <c r="IN854" s="241"/>
      <c r="IO854" s="241"/>
      <c r="IP854" s="241"/>
      <c r="IQ854" s="241"/>
      <c r="IR854" s="241"/>
      <c r="IS854" s="241"/>
      <c r="IT854" s="241"/>
      <c r="IU854" s="241"/>
      <c r="IV854" s="241"/>
    </row>
    <row r="855" spans="1:256"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976</v>
      </c>
      <c r="V855" s="241"/>
      <c r="W855" s="241"/>
      <c r="X855" s="241"/>
      <c r="Y855" s="241"/>
      <c r="Z855" s="241"/>
      <c r="AA855" s="241"/>
      <c r="AB855" s="241"/>
      <c r="AC855" s="241" t="s">
        <v>316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c r="HG855" s="241"/>
      <c r="HH855" s="241"/>
      <c r="HI855" s="241"/>
      <c r="HJ855" s="241"/>
      <c r="HK855" s="241"/>
      <c r="HL855" s="241"/>
      <c r="HM855" s="241"/>
      <c r="HN855" s="241"/>
      <c r="HO855" s="241"/>
      <c r="HP855" s="241"/>
      <c r="HQ855" s="241"/>
      <c r="HR855" s="241"/>
      <c r="HS855" s="241"/>
      <c r="HT855" s="241"/>
      <c r="HU855" s="241"/>
      <c r="HV855" s="241"/>
      <c r="HW855" s="241"/>
      <c r="HX855" s="241"/>
      <c r="HY855" s="241"/>
      <c r="HZ855" s="241"/>
      <c r="IA855" s="241"/>
      <c r="IB855" s="241"/>
      <c r="IC855" s="241"/>
      <c r="ID855" s="241"/>
      <c r="IE855" s="241"/>
      <c r="IF855" s="241"/>
      <c r="IG855" s="241"/>
      <c r="IH855" s="241"/>
      <c r="II855" s="241"/>
      <c r="IJ855" s="241"/>
      <c r="IK855" s="241"/>
      <c r="IL855" s="241"/>
      <c r="IM855" s="241"/>
      <c r="IN855" s="241"/>
      <c r="IO855" s="241"/>
      <c r="IP855" s="241"/>
      <c r="IQ855" s="241"/>
      <c r="IR855" s="241"/>
      <c r="IS855" s="241"/>
      <c r="IT855" s="241"/>
      <c r="IU855" s="241"/>
      <c r="IV855" s="241"/>
    </row>
    <row r="856" spans="1:256"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977</v>
      </c>
      <c r="V856" s="241"/>
      <c r="W856" s="241"/>
      <c r="X856" s="241"/>
      <c r="Y856" s="241"/>
      <c r="Z856" s="241"/>
      <c r="AA856" s="241"/>
      <c r="AB856" s="241"/>
      <c r="AC856" s="241" t="s">
        <v>322</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c r="HG856" s="241"/>
      <c r="HH856" s="241"/>
      <c r="HI856" s="241"/>
      <c r="HJ856" s="241"/>
      <c r="HK856" s="241"/>
      <c r="HL856" s="241"/>
      <c r="HM856" s="241"/>
      <c r="HN856" s="241"/>
      <c r="HO856" s="241"/>
      <c r="HP856" s="241"/>
      <c r="HQ856" s="241"/>
      <c r="HR856" s="241"/>
      <c r="HS856" s="241"/>
      <c r="HT856" s="241"/>
      <c r="HU856" s="241"/>
      <c r="HV856" s="241"/>
      <c r="HW856" s="241"/>
      <c r="HX856" s="241"/>
      <c r="HY856" s="241"/>
      <c r="HZ856" s="241"/>
      <c r="IA856" s="241"/>
      <c r="IB856" s="241"/>
      <c r="IC856" s="241"/>
      <c r="ID856" s="241"/>
      <c r="IE856" s="241"/>
      <c r="IF856" s="241"/>
      <c r="IG856" s="241"/>
      <c r="IH856" s="241"/>
      <c r="II856" s="241"/>
      <c r="IJ856" s="241"/>
      <c r="IK856" s="241"/>
      <c r="IL856" s="241"/>
      <c r="IM856" s="241"/>
      <c r="IN856" s="241"/>
      <c r="IO856" s="241"/>
      <c r="IP856" s="241"/>
      <c r="IQ856" s="241"/>
      <c r="IR856" s="241"/>
      <c r="IS856" s="241"/>
      <c r="IT856" s="241"/>
      <c r="IU856" s="241"/>
      <c r="IV856" s="241"/>
    </row>
    <row r="857" spans="1:256"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978</v>
      </c>
      <c r="V857" s="241"/>
      <c r="W857" s="241"/>
      <c r="X857" s="241"/>
      <c r="Y857" s="241"/>
      <c r="Z857" s="241"/>
      <c r="AA857" s="241"/>
      <c r="AB857" s="241"/>
      <c r="AC857" s="241" t="s">
        <v>316</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c r="HG857" s="241"/>
      <c r="HH857" s="241"/>
      <c r="HI857" s="241"/>
      <c r="HJ857" s="241"/>
      <c r="HK857" s="241"/>
      <c r="HL857" s="241"/>
      <c r="HM857" s="241"/>
      <c r="HN857" s="241"/>
      <c r="HO857" s="241"/>
      <c r="HP857" s="241"/>
      <c r="HQ857" s="241"/>
      <c r="HR857" s="241"/>
      <c r="HS857" s="241"/>
      <c r="HT857" s="241"/>
      <c r="HU857" s="241"/>
      <c r="HV857" s="241"/>
      <c r="HW857" s="241"/>
      <c r="HX857" s="241"/>
      <c r="HY857" s="241"/>
      <c r="HZ857" s="241"/>
      <c r="IA857" s="241"/>
      <c r="IB857" s="241"/>
      <c r="IC857" s="241"/>
      <c r="ID857" s="241"/>
      <c r="IE857" s="241"/>
      <c r="IF857" s="241"/>
      <c r="IG857" s="241"/>
      <c r="IH857" s="241"/>
      <c r="II857" s="241"/>
      <c r="IJ857" s="241"/>
      <c r="IK857" s="241"/>
      <c r="IL857" s="241"/>
      <c r="IM857" s="241"/>
      <c r="IN857" s="241"/>
      <c r="IO857" s="241"/>
      <c r="IP857" s="241"/>
      <c r="IQ857" s="241"/>
      <c r="IR857" s="241"/>
      <c r="IS857" s="241"/>
      <c r="IT857" s="241"/>
      <c r="IU857" s="241"/>
      <c r="IV857" s="241"/>
    </row>
    <row r="858" spans="1:256"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979</v>
      </c>
      <c r="V858" s="241"/>
      <c r="W858" s="241"/>
      <c r="X858" s="241"/>
      <c r="Y858" s="241"/>
      <c r="Z858" s="241"/>
      <c r="AA858" s="241"/>
      <c r="AB858" s="241"/>
      <c r="AC858" s="241" t="s">
        <v>325</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c r="HG858" s="241"/>
      <c r="HH858" s="241"/>
      <c r="HI858" s="241"/>
      <c r="HJ858" s="241"/>
      <c r="HK858" s="241"/>
      <c r="HL858" s="241"/>
      <c r="HM858" s="241"/>
      <c r="HN858" s="241"/>
      <c r="HO858" s="241"/>
      <c r="HP858" s="241"/>
      <c r="HQ858" s="241"/>
      <c r="HR858" s="241"/>
      <c r="HS858" s="241"/>
      <c r="HT858" s="241"/>
      <c r="HU858" s="241"/>
      <c r="HV858" s="241"/>
      <c r="HW858" s="241"/>
      <c r="HX858" s="241"/>
      <c r="HY858" s="241"/>
      <c r="HZ858" s="241"/>
      <c r="IA858" s="241"/>
      <c r="IB858" s="241"/>
      <c r="IC858" s="241"/>
      <c r="ID858" s="241"/>
      <c r="IE858" s="241"/>
      <c r="IF858" s="241"/>
      <c r="IG858" s="241"/>
      <c r="IH858" s="241"/>
      <c r="II858" s="241"/>
      <c r="IJ858" s="241"/>
      <c r="IK858" s="241"/>
      <c r="IL858" s="241"/>
      <c r="IM858" s="241"/>
      <c r="IN858" s="241"/>
      <c r="IO858" s="241"/>
      <c r="IP858" s="241"/>
      <c r="IQ858" s="241"/>
      <c r="IR858" s="241"/>
      <c r="IS858" s="241"/>
      <c r="IT858" s="241"/>
      <c r="IU858" s="241"/>
      <c r="IV858" s="241"/>
    </row>
    <row r="859" spans="1:256"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980</v>
      </c>
      <c r="V859" s="241"/>
      <c r="W859" s="241"/>
      <c r="X859" s="241"/>
      <c r="Y859" s="241"/>
      <c r="Z859" s="241"/>
      <c r="AA859" s="241"/>
      <c r="AB859" s="241"/>
      <c r="AC859" s="241" t="s">
        <v>316</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c r="HG859" s="241"/>
      <c r="HH859" s="241"/>
      <c r="HI859" s="241"/>
      <c r="HJ859" s="241"/>
      <c r="HK859" s="241"/>
      <c r="HL859" s="241"/>
      <c r="HM859" s="241"/>
      <c r="HN859" s="241"/>
      <c r="HO859" s="241"/>
      <c r="HP859" s="241"/>
      <c r="HQ859" s="241"/>
      <c r="HR859" s="241"/>
      <c r="HS859" s="241"/>
      <c r="HT859" s="241"/>
      <c r="HU859" s="241"/>
      <c r="HV859" s="241"/>
      <c r="HW859" s="241"/>
      <c r="HX859" s="241"/>
      <c r="HY859" s="241"/>
      <c r="HZ859" s="241"/>
      <c r="IA859" s="241"/>
      <c r="IB859" s="241"/>
      <c r="IC859" s="241"/>
      <c r="ID859" s="241"/>
      <c r="IE859" s="241"/>
      <c r="IF859" s="241"/>
      <c r="IG859" s="241"/>
      <c r="IH859" s="241"/>
      <c r="II859" s="241"/>
      <c r="IJ859" s="241"/>
      <c r="IK859" s="241"/>
      <c r="IL859" s="241"/>
      <c r="IM859" s="241"/>
      <c r="IN859" s="241"/>
      <c r="IO859" s="241"/>
      <c r="IP859" s="241"/>
      <c r="IQ859" s="241"/>
      <c r="IR859" s="241"/>
      <c r="IS859" s="241"/>
      <c r="IT859" s="241"/>
      <c r="IU859" s="241"/>
      <c r="IV859" s="241"/>
    </row>
    <row r="860" spans="1:256"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981</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c r="HG860" s="241"/>
      <c r="HH860" s="241"/>
      <c r="HI860" s="241"/>
      <c r="HJ860" s="241"/>
      <c r="HK860" s="241"/>
      <c r="HL860" s="241"/>
      <c r="HM860" s="241"/>
      <c r="HN860" s="241"/>
      <c r="HO860" s="241"/>
      <c r="HP860" s="241"/>
      <c r="HQ860" s="241"/>
      <c r="HR860" s="241"/>
      <c r="HS860" s="241"/>
      <c r="HT860" s="241"/>
      <c r="HU860" s="241"/>
      <c r="HV860" s="241"/>
      <c r="HW860" s="241"/>
      <c r="HX860" s="241"/>
      <c r="HY860" s="241"/>
      <c r="HZ860" s="241"/>
      <c r="IA860" s="241"/>
      <c r="IB860" s="241"/>
      <c r="IC860" s="241"/>
      <c r="ID860" s="241"/>
      <c r="IE860" s="241"/>
      <c r="IF860" s="241"/>
      <c r="IG860" s="241"/>
      <c r="IH860" s="241"/>
      <c r="II860" s="241"/>
      <c r="IJ860" s="241"/>
      <c r="IK860" s="241"/>
      <c r="IL860" s="241"/>
      <c r="IM860" s="241"/>
      <c r="IN860" s="241"/>
      <c r="IO860" s="241"/>
      <c r="IP860" s="241"/>
      <c r="IQ860" s="241"/>
      <c r="IR860" s="241"/>
      <c r="IS860" s="241"/>
      <c r="IT860" s="241"/>
      <c r="IU860" s="241"/>
      <c r="IV860" s="241"/>
    </row>
    <row r="861" spans="1:256"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982</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c r="HG861" s="241"/>
      <c r="HH861" s="241"/>
      <c r="HI861" s="241"/>
      <c r="HJ861" s="241"/>
      <c r="HK861" s="241"/>
      <c r="HL861" s="241"/>
      <c r="HM861" s="241"/>
      <c r="HN861" s="241"/>
      <c r="HO861" s="241"/>
      <c r="HP861" s="241"/>
      <c r="HQ861" s="241"/>
      <c r="HR861" s="241"/>
      <c r="HS861" s="241"/>
      <c r="HT861" s="241"/>
      <c r="HU861" s="241"/>
      <c r="HV861" s="241"/>
      <c r="HW861" s="241"/>
      <c r="HX861" s="241"/>
      <c r="HY861" s="241"/>
      <c r="HZ861" s="241"/>
      <c r="IA861" s="241"/>
      <c r="IB861" s="241"/>
      <c r="IC861" s="241"/>
      <c r="ID861" s="241"/>
      <c r="IE861" s="241"/>
      <c r="IF861" s="241"/>
      <c r="IG861" s="241"/>
      <c r="IH861" s="241"/>
      <c r="II861" s="241"/>
      <c r="IJ861" s="241"/>
      <c r="IK861" s="241"/>
      <c r="IL861" s="241"/>
      <c r="IM861" s="241"/>
      <c r="IN861" s="241"/>
      <c r="IO861" s="241"/>
      <c r="IP861" s="241"/>
      <c r="IQ861" s="241"/>
      <c r="IR861" s="241"/>
      <c r="IS861" s="241"/>
      <c r="IT861" s="241"/>
      <c r="IU861" s="241"/>
      <c r="IV861" s="241"/>
    </row>
    <row r="862" spans="1:256"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983</v>
      </c>
      <c r="V862" s="241"/>
      <c r="W862" s="241"/>
      <c r="X862" s="241"/>
      <c r="Y862" s="241"/>
      <c r="Z862" s="241"/>
      <c r="AA862" s="241"/>
      <c r="AB862" s="241"/>
      <c r="AC862" s="241" t="s">
        <v>313</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c r="HG862" s="241"/>
      <c r="HH862" s="241"/>
      <c r="HI862" s="241"/>
      <c r="HJ862" s="241"/>
      <c r="HK862" s="241"/>
      <c r="HL862" s="241"/>
      <c r="HM862" s="241"/>
      <c r="HN862" s="241"/>
      <c r="HO862" s="241"/>
      <c r="HP862" s="241"/>
      <c r="HQ862" s="241"/>
      <c r="HR862" s="241"/>
      <c r="HS862" s="241"/>
      <c r="HT862" s="241"/>
      <c r="HU862" s="241"/>
      <c r="HV862" s="241"/>
      <c r="HW862" s="241"/>
      <c r="HX862" s="241"/>
      <c r="HY862" s="241"/>
      <c r="HZ862" s="241"/>
      <c r="IA862" s="241"/>
      <c r="IB862" s="241"/>
      <c r="IC862" s="241"/>
      <c r="ID862" s="241"/>
      <c r="IE862" s="241"/>
      <c r="IF862" s="241"/>
      <c r="IG862" s="241"/>
      <c r="IH862" s="241"/>
      <c r="II862" s="241"/>
      <c r="IJ862" s="241"/>
      <c r="IK862" s="241"/>
      <c r="IL862" s="241"/>
      <c r="IM862" s="241"/>
      <c r="IN862" s="241"/>
      <c r="IO862" s="241"/>
      <c r="IP862" s="241"/>
      <c r="IQ862" s="241"/>
      <c r="IR862" s="241"/>
      <c r="IS862" s="241"/>
      <c r="IT862" s="241"/>
      <c r="IU862" s="241"/>
      <c r="IV862" s="241"/>
    </row>
    <row r="863" spans="1:256"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984</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c r="HG863" s="241"/>
      <c r="HH863" s="241"/>
      <c r="HI863" s="241"/>
      <c r="HJ863" s="241"/>
      <c r="HK863" s="241"/>
      <c r="HL863" s="241"/>
      <c r="HM863" s="241"/>
      <c r="HN863" s="241"/>
      <c r="HO863" s="241"/>
      <c r="HP863" s="241"/>
      <c r="HQ863" s="241"/>
      <c r="HR863" s="241"/>
      <c r="HS863" s="241"/>
      <c r="HT863" s="241"/>
      <c r="HU863" s="241"/>
      <c r="HV863" s="241"/>
      <c r="HW863" s="241"/>
      <c r="HX863" s="241"/>
      <c r="HY863" s="241"/>
      <c r="HZ863" s="241"/>
      <c r="IA863" s="241"/>
      <c r="IB863" s="241"/>
      <c r="IC863" s="241"/>
      <c r="ID863" s="241"/>
      <c r="IE863" s="241"/>
      <c r="IF863" s="241"/>
      <c r="IG863" s="241"/>
      <c r="IH863" s="241"/>
      <c r="II863" s="241"/>
      <c r="IJ863" s="241"/>
      <c r="IK863" s="241"/>
      <c r="IL863" s="241"/>
      <c r="IM863" s="241"/>
      <c r="IN863" s="241"/>
      <c r="IO863" s="241"/>
      <c r="IP863" s="241"/>
      <c r="IQ863" s="241"/>
      <c r="IR863" s="241"/>
      <c r="IS863" s="241"/>
      <c r="IT863" s="241"/>
      <c r="IU863" s="241"/>
      <c r="IV863" s="241"/>
    </row>
    <row r="864" spans="1:256"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985</v>
      </c>
      <c r="V864" s="241"/>
      <c r="W864" s="241"/>
      <c r="X864" s="241"/>
      <c r="Y864" s="241"/>
      <c r="Z864" s="241"/>
      <c r="AA864" s="241"/>
      <c r="AB864" s="241"/>
      <c r="AC864" s="241" t="s">
        <v>309</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c r="HG864" s="241"/>
      <c r="HH864" s="241"/>
      <c r="HI864" s="241"/>
      <c r="HJ864" s="241"/>
      <c r="HK864" s="241"/>
      <c r="HL864" s="241"/>
      <c r="HM864" s="241"/>
      <c r="HN864" s="241"/>
      <c r="HO864" s="241"/>
      <c r="HP864" s="241"/>
      <c r="HQ864" s="241"/>
      <c r="HR864" s="241"/>
      <c r="HS864" s="241"/>
      <c r="HT864" s="241"/>
      <c r="HU864" s="241"/>
      <c r="HV864" s="241"/>
      <c r="HW864" s="241"/>
      <c r="HX864" s="241"/>
      <c r="HY864" s="241"/>
      <c r="HZ864" s="241"/>
      <c r="IA864" s="241"/>
      <c r="IB864" s="241"/>
      <c r="IC864" s="241"/>
      <c r="ID864" s="241"/>
      <c r="IE864" s="241"/>
      <c r="IF864" s="241"/>
      <c r="IG864" s="241"/>
      <c r="IH864" s="241"/>
      <c r="II864" s="241"/>
      <c r="IJ864" s="241"/>
      <c r="IK864" s="241"/>
      <c r="IL864" s="241"/>
      <c r="IM864" s="241"/>
      <c r="IN864" s="241"/>
      <c r="IO864" s="241"/>
      <c r="IP864" s="241"/>
      <c r="IQ864" s="241"/>
      <c r="IR864" s="241"/>
      <c r="IS864" s="241"/>
      <c r="IT864" s="241"/>
      <c r="IU864" s="241"/>
      <c r="IV864" s="241"/>
    </row>
    <row r="865" spans="1:256"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986</v>
      </c>
      <c r="V865" s="241"/>
      <c r="W865" s="241"/>
      <c r="X865" s="241"/>
      <c r="Y865" s="241"/>
      <c r="Z865" s="241"/>
      <c r="AA865" s="241"/>
      <c r="AB865" s="241"/>
      <c r="AC865" s="241" t="s">
        <v>309</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c r="HG865" s="241"/>
      <c r="HH865" s="241"/>
      <c r="HI865" s="241"/>
      <c r="HJ865" s="241"/>
      <c r="HK865" s="241"/>
      <c r="HL865" s="241"/>
      <c r="HM865" s="241"/>
      <c r="HN865" s="241"/>
      <c r="HO865" s="241"/>
      <c r="HP865" s="241"/>
      <c r="HQ865" s="241"/>
      <c r="HR865" s="241"/>
      <c r="HS865" s="241"/>
      <c r="HT865" s="241"/>
      <c r="HU865" s="241"/>
      <c r="HV865" s="241"/>
      <c r="HW865" s="241"/>
      <c r="HX865" s="241"/>
      <c r="HY865" s="241"/>
      <c r="HZ865" s="241"/>
      <c r="IA865" s="241"/>
      <c r="IB865" s="241"/>
      <c r="IC865" s="241"/>
      <c r="ID865" s="241"/>
      <c r="IE865" s="241"/>
      <c r="IF865" s="241"/>
      <c r="IG865" s="241"/>
      <c r="IH865" s="241"/>
      <c r="II865" s="241"/>
      <c r="IJ865" s="241"/>
      <c r="IK865" s="241"/>
      <c r="IL865" s="241"/>
      <c r="IM865" s="241"/>
      <c r="IN865" s="241"/>
      <c r="IO865" s="241"/>
      <c r="IP865" s="241"/>
      <c r="IQ865" s="241"/>
      <c r="IR865" s="241"/>
      <c r="IS865" s="241"/>
      <c r="IT865" s="241"/>
      <c r="IU865" s="241"/>
      <c r="IV865" s="241"/>
    </row>
    <row r="866" spans="1:256"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987</v>
      </c>
      <c r="V866" s="241"/>
      <c r="W866" s="241"/>
      <c r="X866" s="241"/>
      <c r="Y866" s="241"/>
      <c r="Z866" s="241"/>
      <c r="AA866" s="241"/>
      <c r="AB866" s="241"/>
      <c r="AC866" s="241" t="s">
        <v>325</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c r="HG866" s="241"/>
      <c r="HH866" s="241"/>
      <c r="HI866" s="241"/>
      <c r="HJ866" s="241"/>
      <c r="HK866" s="241"/>
      <c r="HL866" s="241"/>
      <c r="HM866" s="241"/>
      <c r="HN866" s="241"/>
      <c r="HO866" s="241"/>
      <c r="HP866" s="241"/>
      <c r="HQ866" s="241"/>
      <c r="HR866" s="241"/>
      <c r="HS866" s="241"/>
      <c r="HT866" s="241"/>
      <c r="HU866" s="241"/>
      <c r="HV866" s="241"/>
      <c r="HW866" s="241"/>
      <c r="HX866" s="241"/>
      <c r="HY866" s="241"/>
      <c r="HZ866" s="241"/>
      <c r="IA866" s="241"/>
      <c r="IB866" s="241"/>
      <c r="IC866" s="241"/>
      <c r="ID866" s="241"/>
      <c r="IE866" s="241"/>
      <c r="IF866" s="241"/>
      <c r="IG866" s="241"/>
      <c r="IH866" s="241"/>
      <c r="II866" s="241"/>
      <c r="IJ866" s="241"/>
      <c r="IK866" s="241"/>
      <c r="IL866" s="241"/>
      <c r="IM866" s="241"/>
      <c r="IN866" s="241"/>
      <c r="IO866" s="241"/>
      <c r="IP866" s="241"/>
      <c r="IQ866" s="241"/>
      <c r="IR866" s="241"/>
      <c r="IS866" s="241"/>
      <c r="IT866" s="241"/>
      <c r="IU866" s="241"/>
      <c r="IV866" s="241"/>
    </row>
    <row r="867" spans="1:256"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988</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row>
    <row r="868" spans="1:256"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989</v>
      </c>
      <c r="V868" s="241"/>
      <c r="W868" s="241"/>
      <c r="X868" s="241"/>
      <c r="Y868" s="241"/>
      <c r="Z868" s="241"/>
      <c r="AA868" s="241"/>
      <c r="AB868" s="241"/>
      <c r="AC868" s="241" t="s">
        <v>350</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row>
    <row r="869" spans="1:256"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990</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row>
    <row r="870" spans="1:256"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991</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c r="HG870" s="241"/>
      <c r="HH870" s="241"/>
      <c r="HI870" s="241"/>
      <c r="HJ870" s="241"/>
      <c r="HK870" s="241"/>
      <c r="HL870" s="241"/>
      <c r="HM870" s="241"/>
      <c r="HN870" s="241"/>
      <c r="HO870" s="241"/>
      <c r="HP870" s="241"/>
      <c r="HQ870" s="241"/>
      <c r="HR870" s="241"/>
      <c r="HS870" s="241"/>
      <c r="HT870" s="241"/>
      <c r="HU870" s="241"/>
      <c r="HV870" s="241"/>
      <c r="HW870" s="241"/>
      <c r="HX870" s="241"/>
      <c r="HY870" s="241"/>
      <c r="HZ870" s="241"/>
      <c r="IA870" s="241"/>
      <c r="IB870" s="241"/>
      <c r="IC870" s="241"/>
      <c r="ID870" s="241"/>
      <c r="IE870" s="241"/>
      <c r="IF870" s="241"/>
      <c r="IG870" s="241"/>
      <c r="IH870" s="241"/>
      <c r="II870" s="241"/>
      <c r="IJ870" s="241"/>
      <c r="IK870" s="241"/>
      <c r="IL870" s="241"/>
      <c r="IM870" s="241"/>
      <c r="IN870" s="241"/>
      <c r="IO870" s="241"/>
      <c r="IP870" s="241"/>
      <c r="IQ870" s="241"/>
      <c r="IR870" s="241"/>
      <c r="IS870" s="241"/>
      <c r="IT870" s="241"/>
      <c r="IU870" s="241"/>
      <c r="IV870" s="241"/>
    </row>
    <row r="871" spans="1:256"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992</v>
      </c>
      <c r="V871" s="241"/>
      <c r="W871" s="241"/>
      <c r="X871" s="241"/>
      <c r="Y871" s="241"/>
      <c r="Z871" s="241"/>
      <c r="AA871" s="241"/>
      <c r="AB871" s="241"/>
      <c r="AC871" s="241" t="s">
        <v>325</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c r="HG871" s="241"/>
      <c r="HH871" s="241"/>
      <c r="HI871" s="241"/>
      <c r="HJ871" s="241"/>
      <c r="HK871" s="241"/>
      <c r="HL871" s="241"/>
      <c r="HM871" s="241"/>
      <c r="HN871" s="241"/>
      <c r="HO871" s="241"/>
      <c r="HP871" s="241"/>
      <c r="HQ871" s="241"/>
      <c r="HR871" s="241"/>
      <c r="HS871" s="241"/>
      <c r="HT871" s="241"/>
      <c r="HU871" s="241"/>
      <c r="HV871" s="241"/>
      <c r="HW871" s="241"/>
      <c r="HX871" s="241"/>
      <c r="HY871" s="241"/>
      <c r="HZ871" s="241"/>
      <c r="IA871" s="241"/>
      <c r="IB871" s="241"/>
      <c r="IC871" s="241"/>
      <c r="ID871" s="241"/>
      <c r="IE871" s="241"/>
      <c r="IF871" s="241"/>
      <c r="IG871" s="241"/>
      <c r="IH871" s="241"/>
      <c r="II871" s="241"/>
      <c r="IJ871" s="241"/>
      <c r="IK871" s="241"/>
      <c r="IL871" s="241"/>
      <c r="IM871" s="241"/>
      <c r="IN871" s="241"/>
      <c r="IO871" s="241"/>
      <c r="IP871" s="241"/>
      <c r="IQ871" s="241"/>
      <c r="IR871" s="241"/>
      <c r="IS871" s="241"/>
      <c r="IT871" s="241"/>
      <c r="IU871" s="241"/>
      <c r="IV871" s="241"/>
    </row>
    <row r="872" spans="1:256"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993</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c r="HG872" s="241"/>
      <c r="HH872" s="241"/>
      <c r="HI872" s="241"/>
      <c r="HJ872" s="241"/>
      <c r="HK872" s="241"/>
      <c r="HL872" s="241"/>
      <c r="HM872" s="241"/>
      <c r="HN872" s="241"/>
      <c r="HO872" s="241"/>
      <c r="HP872" s="241"/>
      <c r="HQ872" s="241"/>
      <c r="HR872" s="241"/>
      <c r="HS872" s="241"/>
      <c r="HT872" s="241"/>
      <c r="HU872" s="241"/>
      <c r="HV872" s="241"/>
      <c r="HW872" s="241"/>
      <c r="HX872" s="241"/>
      <c r="HY872" s="241"/>
      <c r="HZ872" s="241"/>
      <c r="IA872" s="241"/>
      <c r="IB872" s="241"/>
      <c r="IC872" s="241"/>
      <c r="ID872" s="241"/>
      <c r="IE872" s="241"/>
      <c r="IF872" s="241"/>
      <c r="IG872" s="241"/>
      <c r="IH872" s="241"/>
      <c r="II872" s="241"/>
      <c r="IJ872" s="241"/>
      <c r="IK872" s="241"/>
      <c r="IL872" s="241"/>
      <c r="IM872" s="241"/>
      <c r="IN872" s="241"/>
      <c r="IO872" s="241"/>
      <c r="IP872" s="241"/>
      <c r="IQ872" s="241"/>
      <c r="IR872" s="241"/>
      <c r="IS872" s="241"/>
      <c r="IT872" s="241"/>
      <c r="IU872" s="241"/>
      <c r="IV872" s="241"/>
    </row>
    <row r="873" spans="1:256"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994</v>
      </c>
      <c r="V873" s="241"/>
      <c r="W873" s="241"/>
      <c r="X873" s="241"/>
      <c r="Y873" s="241"/>
      <c r="Z873" s="241"/>
      <c r="AA873" s="241"/>
      <c r="AB873" s="241"/>
      <c r="AC873" s="241" t="s">
        <v>316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c r="HG873" s="241"/>
      <c r="HH873" s="241"/>
      <c r="HI873" s="241"/>
      <c r="HJ873" s="241"/>
      <c r="HK873" s="241"/>
      <c r="HL873" s="241"/>
      <c r="HM873" s="241"/>
      <c r="HN873" s="241"/>
      <c r="HO873" s="241"/>
      <c r="HP873" s="241"/>
      <c r="HQ873" s="241"/>
      <c r="HR873" s="241"/>
      <c r="HS873" s="241"/>
      <c r="HT873" s="241"/>
      <c r="HU873" s="241"/>
      <c r="HV873" s="241"/>
      <c r="HW873" s="241"/>
      <c r="HX873" s="241"/>
      <c r="HY873" s="241"/>
      <c r="HZ873" s="241"/>
      <c r="IA873" s="241"/>
      <c r="IB873" s="241"/>
      <c r="IC873" s="241"/>
      <c r="ID873" s="241"/>
      <c r="IE873" s="241"/>
      <c r="IF873" s="241"/>
      <c r="IG873" s="241"/>
      <c r="IH873" s="241"/>
      <c r="II873" s="241"/>
      <c r="IJ873" s="241"/>
      <c r="IK873" s="241"/>
      <c r="IL873" s="241"/>
      <c r="IM873" s="241"/>
      <c r="IN873" s="241"/>
      <c r="IO873" s="241"/>
      <c r="IP873" s="241"/>
      <c r="IQ873" s="241"/>
      <c r="IR873" s="241"/>
      <c r="IS873" s="241"/>
      <c r="IT873" s="241"/>
      <c r="IU873" s="241"/>
      <c r="IV873" s="241"/>
    </row>
    <row r="874" spans="1:256"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284</v>
      </c>
      <c r="V874" s="241"/>
      <c r="W874" s="241"/>
      <c r="X874" s="241"/>
      <c r="Y874" s="241"/>
      <c r="Z874" s="241"/>
      <c r="AA874" s="241"/>
      <c r="AB874" s="241"/>
      <c r="AC874" s="241" t="s">
        <v>350</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c r="HG874" s="241"/>
      <c r="HH874" s="241"/>
      <c r="HI874" s="241"/>
      <c r="HJ874" s="241"/>
      <c r="HK874" s="241"/>
      <c r="HL874" s="241"/>
      <c r="HM874" s="241"/>
      <c r="HN874" s="241"/>
      <c r="HO874" s="241"/>
      <c r="HP874" s="241"/>
      <c r="HQ874" s="241"/>
      <c r="HR874" s="241"/>
      <c r="HS874" s="241"/>
      <c r="HT874" s="241"/>
      <c r="HU874" s="241"/>
      <c r="HV874" s="241"/>
      <c r="HW874" s="241"/>
      <c r="HX874" s="241"/>
      <c r="HY874" s="241"/>
      <c r="HZ874" s="241"/>
      <c r="IA874" s="241"/>
      <c r="IB874" s="241"/>
      <c r="IC874" s="241"/>
      <c r="ID874" s="241"/>
      <c r="IE874" s="241"/>
      <c r="IF874" s="241"/>
      <c r="IG874" s="241"/>
      <c r="IH874" s="241"/>
      <c r="II874" s="241"/>
      <c r="IJ874" s="241"/>
      <c r="IK874" s="241"/>
      <c r="IL874" s="241"/>
      <c r="IM874" s="241"/>
      <c r="IN874" s="241"/>
      <c r="IO874" s="241"/>
      <c r="IP874" s="241"/>
      <c r="IQ874" s="241"/>
      <c r="IR874" s="241"/>
      <c r="IS874" s="241"/>
      <c r="IT874" s="241"/>
      <c r="IU874" s="241"/>
      <c r="IV874" s="241"/>
    </row>
    <row r="875" spans="1:256"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995</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c r="HG875" s="241"/>
      <c r="HH875" s="241"/>
      <c r="HI875" s="241"/>
      <c r="HJ875" s="241"/>
      <c r="HK875" s="241"/>
      <c r="HL875" s="241"/>
      <c r="HM875" s="241"/>
      <c r="HN875" s="241"/>
      <c r="HO875" s="241"/>
      <c r="HP875" s="241"/>
      <c r="HQ875" s="241"/>
      <c r="HR875" s="241"/>
      <c r="HS875" s="241"/>
      <c r="HT875" s="241"/>
      <c r="HU875" s="241"/>
      <c r="HV875" s="241"/>
      <c r="HW875" s="241"/>
      <c r="HX875" s="241"/>
      <c r="HY875" s="241"/>
      <c r="HZ875" s="241"/>
      <c r="IA875" s="241"/>
      <c r="IB875" s="241"/>
      <c r="IC875" s="241"/>
      <c r="ID875" s="241"/>
      <c r="IE875" s="241"/>
      <c r="IF875" s="241"/>
      <c r="IG875" s="241"/>
      <c r="IH875" s="241"/>
      <c r="II875" s="241"/>
      <c r="IJ875" s="241"/>
      <c r="IK875" s="241"/>
      <c r="IL875" s="241"/>
      <c r="IM875" s="241"/>
      <c r="IN875" s="241"/>
      <c r="IO875" s="241"/>
      <c r="IP875" s="241"/>
      <c r="IQ875" s="241"/>
      <c r="IR875" s="241"/>
      <c r="IS875" s="241"/>
      <c r="IT875" s="241"/>
      <c r="IU875" s="241"/>
      <c r="IV875" s="241"/>
    </row>
    <row r="876" spans="1:256"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996</v>
      </c>
      <c r="V876" s="241"/>
      <c r="W876" s="241"/>
      <c r="X876" s="241"/>
      <c r="Y876" s="241"/>
      <c r="Z876" s="241"/>
      <c r="AA876" s="241"/>
      <c r="AB876" s="241"/>
      <c r="AC876" s="241" t="s">
        <v>325</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c r="HG876" s="241"/>
      <c r="HH876" s="241"/>
      <c r="HI876" s="241"/>
      <c r="HJ876" s="241"/>
      <c r="HK876" s="241"/>
      <c r="HL876" s="241"/>
      <c r="HM876" s="241"/>
      <c r="HN876" s="241"/>
      <c r="HO876" s="241"/>
      <c r="HP876" s="241"/>
      <c r="HQ876" s="241"/>
      <c r="HR876" s="241"/>
      <c r="HS876" s="241"/>
      <c r="HT876" s="241"/>
      <c r="HU876" s="241"/>
      <c r="HV876" s="241"/>
      <c r="HW876" s="241"/>
      <c r="HX876" s="241"/>
      <c r="HY876" s="241"/>
      <c r="HZ876" s="241"/>
      <c r="IA876" s="241"/>
      <c r="IB876" s="241"/>
      <c r="IC876" s="241"/>
      <c r="ID876" s="241"/>
      <c r="IE876" s="241"/>
      <c r="IF876" s="241"/>
      <c r="IG876" s="241"/>
      <c r="IH876" s="241"/>
      <c r="II876" s="241"/>
      <c r="IJ876" s="241"/>
      <c r="IK876" s="241"/>
      <c r="IL876" s="241"/>
      <c r="IM876" s="241"/>
      <c r="IN876" s="241"/>
      <c r="IO876" s="241"/>
      <c r="IP876" s="241"/>
      <c r="IQ876" s="241"/>
      <c r="IR876" s="241"/>
      <c r="IS876" s="241"/>
      <c r="IT876" s="241"/>
      <c r="IU876" s="241"/>
      <c r="IV876" s="241"/>
    </row>
    <row r="877" spans="1:256"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997</v>
      </c>
      <c r="V877" s="241"/>
      <c r="W877" s="241"/>
      <c r="X877" s="241"/>
      <c r="Y877" s="241"/>
      <c r="Z877" s="241"/>
      <c r="AA877" s="241"/>
      <c r="AB877" s="241"/>
      <c r="AC877" s="241" t="s">
        <v>313</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c r="HG877" s="241"/>
      <c r="HH877" s="241"/>
      <c r="HI877" s="241"/>
      <c r="HJ877" s="241"/>
      <c r="HK877" s="241"/>
      <c r="HL877" s="241"/>
      <c r="HM877" s="241"/>
      <c r="HN877" s="241"/>
      <c r="HO877" s="241"/>
      <c r="HP877" s="241"/>
      <c r="HQ877" s="241"/>
      <c r="HR877" s="241"/>
      <c r="HS877" s="241"/>
      <c r="HT877" s="241"/>
      <c r="HU877" s="241"/>
      <c r="HV877" s="241"/>
      <c r="HW877" s="241"/>
      <c r="HX877" s="241"/>
      <c r="HY877" s="241"/>
      <c r="HZ877" s="241"/>
      <c r="IA877" s="241"/>
      <c r="IB877" s="241"/>
      <c r="IC877" s="241"/>
      <c r="ID877" s="241"/>
      <c r="IE877" s="241"/>
      <c r="IF877" s="241"/>
      <c r="IG877" s="241"/>
      <c r="IH877" s="241"/>
      <c r="II877" s="241"/>
      <c r="IJ877" s="241"/>
      <c r="IK877" s="241"/>
      <c r="IL877" s="241"/>
      <c r="IM877" s="241"/>
      <c r="IN877" s="241"/>
      <c r="IO877" s="241"/>
      <c r="IP877" s="241"/>
      <c r="IQ877" s="241"/>
      <c r="IR877" s="241"/>
      <c r="IS877" s="241"/>
      <c r="IT877" s="241"/>
      <c r="IU877" s="241"/>
      <c r="IV877" s="241"/>
    </row>
    <row r="878" spans="1:256"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998</v>
      </c>
      <c r="V878" s="241"/>
      <c r="W878" s="241"/>
      <c r="X878" s="241"/>
      <c r="Y878" s="241"/>
      <c r="Z878" s="241"/>
      <c r="AA878" s="241"/>
      <c r="AB878" s="241"/>
      <c r="AC878" s="241" t="s">
        <v>313</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c r="HG878" s="241"/>
      <c r="HH878" s="241"/>
      <c r="HI878" s="241"/>
      <c r="HJ878" s="241"/>
      <c r="HK878" s="241"/>
      <c r="HL878" s="241"/>
      <c r="HM878" s="241"/>
      <c r="HN878" s="241"/>
      <c r="HO878" s="241"/>
      <c r="HP878" s="241"/>
      <c r="HQ878" s="241"/>
      <c r="HR878" s="241"/>
      <c r="HS878" s="241"/>
      <c r="HT878" s="241"/>
      <c r="HU878" s="241"/>
      <c r="HV878" s="241"/>
      <c r="HW878" s="241"/>
      <c r="HX878" s="241"/>
      <c r="HY878" s="241"/>
      <c r="HZ878" s="241"/>
      <c r="IA878" s="241"/>
      <c r="IB878" s="241"/>
      <c r="IC878" s="241"/>
      <c r="ID878" s="241"/>
      <c r="IE878" s="241"/>
      <c r="IF878" s="241"/>
      <c r="IG878" s="241"/>
      <c r="IH878" s="241"/>
      <c r="II878" s="241"/>
      <c r="IJ878" s="241"/>
      <c r="IK878" s="241"/>
      <c r="IL878" s="241"/>
      <c r="IM878" s="241"/>
      <c r="IN878" s="241"/>
      <c r="IO878" s="241"/>
      <c r="IP878" s="241"/>
      <c r="IQ878" s="241"/>
      <c r="IR878" s="241"/>
      <c r="IS878" s="241"/>
      <c r="IT878" s="241"/>
      <c r="IU878" s="241"/>
      <c r="IV878" s="241"/>
    </row>
    <row r="879" spans="1:256"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999</v>
      </c>
      <c r="V879" s="241"/>
      <c r="W879" s="241"/>
      <c r="X879" s="241"/>
      <c r="Y879" s="241"/>
      <c r="Z879" s="241"/>
      <c r="AA879" s="241"/>
      <c r="AB879" s="241"/>
      <c r="AC879" s="241" t="s">
        <v>322</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c r="HG879" s="241"/>
      <c r="HH879" s="241"/>
      <c r="HI879" s="241"/>
      <c r="HJ879" s="241"/>
      <c r="HK879" s="241"/>
      <c r="HL879" s="241"/>
      <c r="HM879" s="241"/>
      <c r="HN879" s="241"/>
      <c r="HO879" s="241"/>
      <c r="HP879" s="241"/>
      <c r="HQ879" s="241"/>
      <c r="HR879" s="241"/>
      <c r="HS879" s="241"/>
      <c r="HT879" s="241"/>
      <c r="HU879" s="241"/>
      <c r="HV879" s="241"/>
      <c r="HW879" s="241"/>
      <c r="HX879" s="241"/>
      <c r="HY879" s="241"/>
      <c r="HZ879" s="241"/>
      <c r="IA879" s="241"/>
      <c r="IB879" s="241"/>
      <c r="IC879" s="241"/>
      <c r="ID879" s="241"/>
      <c r="IE879" s="241"/>
      <c r="IF879" s="241"/>
      <c r="IG879" s="241"/>
      <c r="IH879" s="241"/>
      <c r="II879" s="241"/>
      <c r="IJ879" s="241"/>
      <c r="IK879" s="241"/>
      <c r="IL879" s="241"/>
      <c r="IM879" s="241"/>
      <c r="IN879" s="241"/>
      <c r="IO879" s="241"/>
      <c r="IP879" s="241"/>
      <c r="IQ879" s="241"/>
      <c r="IR879" s="241"/>
      <c r="IS879" s="241"/>
      <c r="IT879" s="241"/>
      <c r="IU879" s="241"/>
      <c r="IV879" s="241"/>
    </row>
    <row r="880" spans="1:256"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1000</v>
      </c>
      <c r="V880" s="241"/>
      <c r="W880" s="241"/>
      <c r="X880" s="241"/>
      <c r="Y880" s="241"/>
      <c r="Z880" s="241"/>
      <c r="AA880" s="241"/>
      <c r="AB880" s="241"/>
      <c r="AC880" s="241" t="s">
        <v>322</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c r="HP880" s="241"/>
      <c r="HQ880" s="241"/>
      <c r="HR880" s="241"/>
      <c r="HS880" s="241"/>
      <c r="HT880" s="241"/>
      <c r="HU880" s="241"/>
      <c r="HV880" s="241"/>
      <c r="HW880" s="241"/>
      <c r="HX880" s="241"/>
      <c r="HY880" s="241"/>
      <c r="HZ880" s="241"/>
      <c r="IA880" s="241"/>
      <c r="IB880" s="241"/>
      <c r="IC880" s="241"/>
      <c r="ID880" s="241"/>
      <c r="IE880" s="241"/>
      <c r="IF880" s="241"/>
      <c r="IG880" s="241"/>
      <c r="IH880" s="241"/>
      <c r="II880" s="241"/>
      <c r="IJ880" s="241"/>
      <c r="IK880" s="241"/>
      <c r="IL880" s="241"/>
      <c r="IM880" s="241"/>
      <c r="IN880" s="241"/>
      <c r="IO880" s="241"/>
      <c r="IP880" s="241"/>
      <c r="IQ880" s="241"/>
      <c r="IR880" s="241"/>
      <c r="IS880" s="241"/>
      <c r="IT880" s="241"/>
      <c r="IU880" s="241"/>
      <c r="IV880" s="241"/>
    </row>
    <row r="881" spans="1:256"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1001</v>
      </c>
      <c r="V881" s="241"/>
      <c r="W881" s="241"/>
      <c r="X881" s="241"/>
      <c r="Y881" s="241"/>
      <c r="Z881" s="241"/>
      <c r="AA881" s="241"/>
      <c r="AB881" s="241"/>
      <c r="AC881" s="241" t="s">
        <v>311</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c r="HP881" s="241"/>
      <c r="HQ881" s="241"/>
      <c r="HR881" s="241"/>
      <c r="HS881" s="241"/>
      <c r="HT881" s="241"/>
      <c r="HU881" s="241"/>
      <c r="HV881" s="241"/>
      <c r="HW881" s="241"/>
      <c r="HX881" s="241"/>
      <c r="HY881" s="241"/>
      <c r="HZ881" s="241"/>
      <c r="IA881" s="241"/>
      <c r="IB881" s="241"/>
      <c r="IC881" s="241"/>
      <c r="ID881" s="241"/>
      <c r="IE881" s="241"/>
      <c r="IF881" s="241"/>
      <c r="IG881" s="241"/>
      <c r="IH881" s="241"/>
      <c r="II881" s="241"/>
      <c r="IJ881" s="241"/>
      <c r="IK881" s="241"/>
      <c r="IL881" s="241"/>
      <c r="IM881" s="241"/>
      <c r="IN881" s="241"/>
      <c r="IO881" s="241"/>
      <c r="IP881" s="241"/>
      <c r="IQ881" s="241"/>
      <c r="IR881" s="241"/>
      <c r="IS881" s="241"/>
      <c r="IT881" s="241"/>
      <c r="IU881" s="241"/>
      <c r="IV881" s="241"/>
    </row>
    <row r="882" spans="1:256"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1002</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c r="HP882" s="241"/>
      <c r="HQ882" s="241"/>
      <c r="HR882" s="241"/>
      <c r="HS882" s="241"/>
      <c r="HT882" s="241"/>
      <c r="HU882" s="241"/>
      <c r="HV882" s="241"/>
      <c r="HW882" s="241"/>
      <c r="HX882" s="241"/>
      <c r="HY882" s="241"/>
      <c r="HZ882" s="241"/>
      <c r="IA882" s="241"/>
      <c r="IB882" s="241"/>
      <c r="IC882" s="241"/>
      <c r="ID882" s="241"/>
      <c r="IE882" s="241"/>
      <c r="IF882" s="241"/>
      <c r="IG882" s="241"/>
      <c r="IH882" s="241"/>
      <c r="II882" s="241"/>
      <c r="IJ882" s="241"/>
      <c r="IK882" s="241"/>
      <c r="IL882" s="241"/>
      <c r="IM882" s="241"/>
      <c r="IN882" s="241"/>
      <c r="IO882" s="241"/>
      <c r="IP882" s="241"/>
      <c r="IQ882" s="241"/>
      <c r="IR882" s="241"/>
      <c r="IS882" s="241"/>
      <c r="IT882" s="241"/>
      <c r="IU882" s="241"/>
      <c r="IV882" s="241"/>
    </row>
    <row r="883" spans="1:256"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1003</v>
      </c>
      <c r="V883" s="241"/>
      <c r="W883" s="241"/>
      <c r="X883" s="241"/>
      <c r="Y883" s="241"/>
      <c r="Z883" s="241"/>
      <c r="AA883" s="241"/>
      <c r="AB883" s="241"/>
      <c r="AC883" s="241" t="s">
        <v>316</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c r="HP883" s="241"/>
      <c r="HQ883" s="241"/>
      <c r="HR883" s="241"/>
      <c r="HS883" s="241"/>
      <c r="HT883" s="241"/>
      <c r="HU883" s="241"/>
      <c r="HV883" s="241"/>
      <c r="HW883" s="241"/>
      <c r="HX883" s="241"/>
      <c r="HY883" s="241"/>
      <c r="HZ883" s="241"/>
      <c r="IA883" s="241"/>
      <c r="IB883" s="241"/>
      <c r="IC883" s="241"/>
      <c r="ID883" s="241"/>
      <c r="IE883" s="241"/>
      <c r="IF883" s="241"/>
      <c r="IG883" s="241"/>
      <c r="IH883" s="241"/>
      <c r="II883" s="241"/>
      <c r="IJ883" s="241"/>
      <c r="IK883" s="241"/>
      <c r="IL883" s="241"/>
      <c r="IM883" s="241"/>
      <c r="IN883" s="241"/>
      <c r="IO883" s="241"/>
      <c r="IP883" s="241"/>
      <c r="IQ883" s="241"/>
      <c r="IR883" s="241"/>
      <c r="IS883" s="241"/>
      <c r="IT883" s="241"/>
      <c r="IU883" s="241"/>
      <c r="IV883" s="241"/>
    </row>
    <row r="884" spans="1:256"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1004</v>
      </c>
      <c r="V884" s="241"/>
      <c r="W884" s="241"/>
      <c r="X884" s="241"/>
      <c r="Y884" s="241"/>
      <c r="Z884" s="241"/>
      <c r="AA884" s="241"/>
      <c r="AB884" s="241"/>
      <c r="AC884" s="241" t="s">
        <v>350</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c r="HP884" s="241"/>
      <c r="HQ884" s="241"/>
      <c r="HR884" s="241"/>
      <c r="HS884" s="241"/>
      <c r="HT884" s="241"/>
      <c r="HU884" s="241"/>
      <c r="HV884" s="241"/>
      <c r="HW884" s="241"/>
      <c r="HX884" s="241"/>
      <c r="HY884" s="241"/>
      <c r="HZ884" s="241"/>
      <c r="IA884" s="241"/>
      <c r="IB884" s="241"/>
      <c r="IC884" s="241"/>
      <c r="ID884" s="241"/>
      <c r="IE884" s="241"/>
      <c r="IF884" s="241"/>
      <c r="IG884" s="241"/>
      <c r="IH884" s="241"/>
      <c r="II884" s="241"/>
      <c r="IJ884" s="241"/>
      <c r="IK884" s="241"/>
      <c r="IL884" s="241"/>
      <c r="IM884" s="241"/>
      <c r="IN884" s="241"/>
      <c r="IO884" s="241"/>
      <c r="IP884" s="241"/>
      <c r="IQ884" s="241"/>
      <c r="IR884" s="241"/>
      <c r="IS884" s="241"/>
      <c r="IT884" s="241"/>
      <c r="IU884" s="241"/>
      <c r="IV884" s="241"/>
    </row>
    <row r="885" spans="1:256"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1005</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c r="HP885" s="241"/>
      <c r="HQ885" s="241"/>
      <c r="HR885" s="241"/>
      <c r="HS885" s="241"/>
      <c r="HT885" s="241"/>
      <c r="HU885" s="241"/>
      <c r="HV885" s="241"/>
      <c r="HW885" s="241"/>
      <c r="HX885" s="241"/>
      <c r="HY885" s="241"/>
      <c r="HZ885" s="241"/>
      <c r="IA885" s="241"/>
      <c r="IB885" s="241"/>
      <c r="IC885" s="241"/>
      <c r="ID885" s="241"/>
      <c r="IE885" s="241"/>
      <c r="IF885" s="241"/>
      <c r="IG885" s="241"/>
      <c r="IH885" s="241"/>
      <c r="II885" s="241"/>
      <c r="IJ885" s="241"/>
      <c r="IK885" s="241"/>
      <c r="IL885" s="241"/>
      <c r="IM885" s="241"/>
      <c r="IN885" s="241"/>
      <c r="IO885" s="241"/>
      <c r="IP885" s="241"/>
      <c r="IQ885" s="241"/>
      <c r="IR885" s="241"/>
      <c r="IS885" s="241"/>
      <c r="IT885" s="241"/>
      <c r="IU885" s="241"/>
      <c r="IV885" s="241"/>
    </row>
    <row r="886" spans="1:256"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1006</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c r="HP886" s="241"/>
      <c r="HQ886" s="241"/>
      <c r="HR886" s="241"/>
      <c r="HS886" s="241"/>
      <c r="HT886" s="241"/>
      <c r="HU886" s="241"/>
      <c r="HV886" s="241"/>
      <c r="HW886" s="241"/>
      <c r="HX886" s="241"/>
      <c r="HY886" s="241"/>
      <c r="HZ886" s="241"/>
      <c r="IA886" s="241"/>
      <c r="IB886" s="241"/>
      <c r="IC886" s="241"/>
      <c r="ID886" s="241"/>
      <c r="IE886" s="241"/>
      <c r="IF886" s="241"/>
      <c r="IG886" s="241"/>
      <c r="IH886" s="241"/>
      <c r="II886" s="241"/>
      <c r="IJ886" s="241"/>
      <c r="IK886" s="241"/>
      <c r="IL886" s="241"/>
      <c r="IM886" s="241"/>
      <c r="IN886" s="241"/>
      <c r="IO886" s="241"/>
      <c r="IP886" s="241"/>
      <c r="IQ886" s="241"/>
      <c r="IR886" s="241"/>
      <c r="IS886" s="241"/>
      <c r="IT886" s="241"/>
      <c r="IU886" s="241"/>
      <c r="IV886" s="241"/>
    </row>
    <row r="887" spans="1:256"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1007</v>
      </c>
      <c r="V887" s="241"/>
      <c r="W887" s="241"/>
      <c r="X887" s="241"/>
      <c r="Y887" s="241"/>
      <c r="Z887" s="241"/>
      <c r="AA887" s="241"/>
      <c r="AB887" s="241"/>
      <c r="AC887" s="241" t="s">
        <v>350</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c r="HP887" s="241"/>
      <c r="HQ887" s="241"/>
      <c r="HR887" s="241"/>
      <c r="HS887" s="241"/>
      <c r="HT887" s="241"/>
      <c r="HU887" s="241"/>
      <c r="HV887" s="241"/>
      <c r="HW887" s="241"/>
      <c r="HX887" s="241"/>
      <c r="HY887" s="241"/>
      <c r="HZ887" s="241"/>
      <c r="IA887" s="241"/>
      <c r="IB887" s="241"/>
      <c r="IC887" s="241"/>
      <c r="ID887" s="241"/>
      <c r="IE887" s="241"/>
      <c r="IF887" s="241"/>
      <c r="IG887" s="241"/>
      <c r="IH887" s="241"/>
      <c r="II887" s="241"/>
      <c r="IJ887" s="241"/>
      <c r="IK887" s="241"/>
      <c r="IL887" s="241"/>
      <c r="IM887" s="241"/>
      <c r="IN887" s="241"/>
      <c r="IO887" s="241"/>
      <c r="IP887" s="241"/>
      <c r="IQ887" s="241"/>
      <c r="IR887" s="241"/>
      <c r="IS887" s="241"/>
      <c r="IT887" s="241"/>
      <c r="IU887" s="241"/>
      <c r="IV887" s="241"/>
    </row>
    <row r="888" spans="1:256"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1008</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c r="HP888" s="241"/>
      <c r="HQ888" s="241"/>
      <c r="HR888" s="241"/>
      <c r="HS888" s="241"/>
      <c r="HT888" s="241"/>
      <c r="HU888" s="241"/>
      <c r="HV888" s="241"/>
      <c r="HW888" s="241"/>
      <c r="HX888" s="241"/>
      <c r="HY888" s="241"/>
      <c r="HZ888" s="241"/>
      <c r="IA888" s="241"/>
      <c r="IB888" s="241"/>
      <c r="IC888" s="241"/>
      <c r="ID888" s="241"/>
      <c r="IE888" s="241"/>
      <c r="IF888" s="241"/>
      <c r="IG888" s="241"/>
      <c r="IH888" s="241"/>
      <c r="II888" s="241"/>
      <c r="IJ888" s="241"/>
      <c r="IK888" s="241"/>
      <c r="IL888" s="241"/>
      <c r="IM888" s="241"/>
      <c r="IN888" s="241"/>
      <c r="IO888" s="241"/>
      <c r="IP888" s="241"/>
      <c r="IQ888" s="241"/>
      <c r="IR888" s="241"/>
      <c r="IS888" s="241"/>
      <c r="IT888" s="241"/>
      <c r="IU888" s="241"/>
      <c r="IV888" s="241"/>
    </row>
    <row r="889" spans="1:256"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1009</v>
      </c>
      <c r="V889" s="241"/>
      <c r="W889" s="241"/>
      <c r="X889" s="241"/>
      <c r="Y889" s="241"/>
      <c r="Z889" s="241"/>
      <c r="AA889" s="241"/>
      <c r="AB889" s="241"/>
      <c r="AC889" s="241" t="s">
        <v>316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c r="HP889" s="241"/>
      <c r="HQ889" s="241"/>
      <c r="HR889" s="241"/>
      <c r="HS889" s="241"/>
      <c r="HT889" s="241"/>
      <c r="HU889" s="241"/>
      <c r="HV889" s="241"/>
      <c r="HW889" s="241"/>
      <c r="HX889" s="241"/>
      <c r="HY889" s="241"/>
      <c r="HZ889" s="241"/>
      <c r="IA889" s="241"/>
      <c r="IB889" s="241"/>
      <c r="IC889" s="241"/>
      <c r="ID889" s="241"/>
      <c r="IE889" s="241"/>
      <c r="IF889" s="241"/>
      <c r="IG889" s="241"/>
      <c r="IH889" s="241"/>
      <c r="II889" s="241"/>
      <c r="IJ889" s="241"/>
      <c r="IK889" s="241"/>
      <c r="IL889" s="241"/>
      <c r="IM889" s="241"/>
      <c r="IN889" s="241"/>
      <c r="IO889" s="241"/>
      <c r="IP889" s="241"/>
      <c r="IQ889" s="241"/>
      <c r="IR889" s="241"/>
      <c r="IS889" s="241"/>
      <c r="IT889" s="241"/>
      <c r="IU889" s="241"/>
      <c r="IV889" s="241"/>
    </row>
    <row r="890" spans="1:256"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1010</v>
      </c>
      <c r="V890" s="241"/>
      <c r="W890" s="241"/>
      <c r="X890" s="241"/>
      <c r="Y890" s="241"/>
      <c r="Z890" s="241"/>
      <c r="AA890" s="241"/>
      <c r="AB890" s="241"/>
      <c r="AC890" s="241" t="s">
        <v>316</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c r="HP890" s="241"/>
      <c r="HQ890" s="241"/>
      <c r="HR890" s="241"/>
      <c r="HS890" s="241"/>
      <c r="HT890" s="241"/>
      <c r="HU890" s="241"/>
      <c r="HV890" s="241"/>
      <c r="HW890" s="241"/>
      <c r="HX890" s="241"/>
      <c r="HY890" s="241"/>
      <c r="HZ890" s="241"/>
      <c r="IA890" s="241"/>
      <c r="IB890" s="241"/>
      <c r="IC890" s="241"/>
      <c r="ID890" s="241"/>
      <c r="IE890" s="241"/>
      <c r="IF890" s="241"/>
      <c r="IG890" s="241"/>
      <c r="IH890" s="241"/>
      <c r="II890" s="241"/>
      <c r="IJ890" s="241"/>
      <c r="IK890" s="241"/>
      <c r="IL890" s="241"/>
      <c r="IM890" s="241"/>
      <c r="IN890" s="241"/>
      <c r="IO890" s="241"/>
      <c r="IP890" s="241"/>
      <c r="IQ890" s="241"/>
      <c r="IR890" s="241"/>
      <c r="IS890" s="241"/>
      <c r="IT890" s="241"/>
      <c r="IU890" s="241"/>
      <c r="IV890" s="241"/>
    </row>
    <row r="891" spans="1:256"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1011</v>
      </c>
      <c r="V891" s="241"/>
      <c r="W891" s="241"/>
      <c r="X891" s="241"/>
      <c r="Y891" s="241"/>
      <c r="Z891" s="241"/>
      <c r="AA891" s="241"/>
      <c r="AB891" s="241"/>
      <c r="AC891" s="241" t="s">
        <v>386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c r="HP891" s="241"/>
      <c r="HQ891" s="241"/>
      <c r="HR891" s="241"/>
      <c r="HS891" s="241"/>
      <c r="HT891" s="241"/>
      <c r="HU891" s="241"/>
      <c r="HV891" s="241"/>
      <c r="HW891" s="241"/>
      <c r="HX891" s="241"/>
      <c r="HY891" s="241"/>
      <c r="HZ891" s="241"/>
      <c r="IA891" s="241"/>
      <c r="IB891" s="241"/>
      <c r="IC891" s="241"/>
      <c r="ID891" s="241"/>
      <c r="IE891" s="241"/>
      <c r="IF891" s="241"/>
      <c r="IG891" s="241"/>
      <c r="IH891" s="241"/>
      <c r="II891" s="241"/>
      <c r="IJ891" s="241"/>
      <c r="IK891" s="241"/>
      <c r="IL891" s="241"/>
      <c r="IM891" s="241"/>
      <c r="IN891" s="241"/>
      <c r="IO891" s="241"/>
      <c r="IP891" s="241"/>
      <c r="IQ891" s="241"/>
      <c r="IR891" s="241"/>
      <c r="IS891" s="241"/>
      <c r="IT891" s="241"/>
      <c r="IU891" s="241"/>
      <c r="IV891" s="241"/>
    </row>
    <row r="892" spans="1:256"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1012</v>
      </c>
      <c r="V892" s="241"/>
      <c r="W892" s="241"/>
      <c r="X892" s="241"/>
      <c r="Y892" s="241"/>
      <c r="Z892" s="241"/>
      <c r="AA892" s="241"/>
      <c r="AB892" s="241"/>
      <c r="AC892" s="241" t="s">
        <v>311</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c r="HP892" s="241"/>
      <c r="HQ892" s="241"/>
      <c r="HR892" s="241"/>
      <c r="HS892" s="241"/>
      <c r="HT892" s="241"/>
      <c r="HU892" s="241"/>
      <c r="HV892" s="241"/>
      <c r="HW892" s="241"/>
      <c r="HX892" s="241"/>
      <c r="HY892" s="241"/>
      <c r="HZ892" s="241"/>
      <c r="IA892" s="241"/>
      <c r="IB892" s="241"/>
      <c r="IC892" s="241"/>
      <c r="ID892" s="241"/>
      <c r="IE892" s="241"/>
      <c r="IF892" s="241"/>
      <c r="IG892" s="241"/>
      <c r="IH892" s="241"/>
      <c r="II892" s="241"/>
      <c r="IJ892" s="241"/>
      <c r="IK892" s="241"/>
      <c r="IL892" s="241"/>
      <c r="IM892" s="241"/>
      <c r="IN892" s="241"/>
      <c r="IO892" s="241"/>
      <c r="IP892" s="241"/>
      <c r="IQ892" s="241"/>
      <c r="IR892" s="241"/>
      <c r="IS892" s="241"/>
      <c r="IT892" s="241"/>
      <c r="IU892" s="241"/>
      <c r="IV892" s="241"/>
    </row>
    <row r="893" spans="1:256"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1013</v>
      </c>
      <c r="V893" s="241"/>
      <c r="W893" s="241"/>
      <c r="X893" s="241"/>
      <c r="Y893" s="241"/>
      <c r="Z893" s="241"/>
      <c r="AA893" s="241"/>
      <c r="AB893" s="241"/>
      <c r="AC893" s="241" t="s">
        <v>309</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c r="HP893" s="241"/>
      <c r="HQ893" s="241"/>
      <c r="HR893" s="241"/>
      <c r="HS893" s="241"/>
      <c r="HT893" s="241"/>
      <c r="HU893" s="241"/>
      <c r="HV893" s="241"/>
      <c r="HW893" s="241"/>
      <c r="HX893" s="241"/>
      <c r="HY893" s="241"/>
      <c r="HZ893" s="241"/>
      <c r="IA893" s="241"/>
      <c r="IB893" s="241"/>
      <c r="IC893" s="241"/>
      <c r="ID893" s="241"/>
      <c r="IE893" s="241"/>
      <c r="IF893" s="241"/>
      <c r="IG893" s="241"/>
      <c r="IH893" s="241"/>
      <c r="II893" s="241"/>
      <c r="IJ893" s="241"/>
      <c r="IK893" s="241"/>
      <c r="IL893" s="241"/>
      <c r="IM893" s="241"/>
      <c r="IN893" s="241"/>
      <c r="IO893" s="241"/>
      <c r="IP893" s="241"/>
      <c r="IQ893" s="241"/>
      <c r="IR893" s="241"/>
      <c r="IS893" s="241"/>
      <c r="IT893" s="241"/>
      <c r="IU893" s="241"/>
      <c r="IV893" s="241"/>
    </row>
    <row r="894" spans="1:256"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1014</v>
      </c>
      <c r="V894" s="241"/>
      <c r="W894" s="241"/>
      <c r="X894" s="241"/>
      <c r="Y894" s="241"/>
      <c r="Z894" s="241"/>
      <c r="AA894" s="241"/>
      <c r="AB894" s="241"/>
      <c r="AC894" s="241" t="s">
        <v>313</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c r="HP894" s="241"/>
      <c r="HQ894" s="241"/>
      <c r="HR894" s="241"/>
      <c r="HS894" s="241"/>
      <c r="HT894" s="241"/>
      <c r="HU894" s="241"/>
      <c r="HV894" s="241"/>
      <c r="HW894" s="241"/>
      <c r="HX894" s="241"/>
      <c r="HY894" s="241"/>
      <c r="HZ894" s="241"/>
      <c r="IA894" s="241"/>
      <c r="IB894" s="241"/>
      <c r="IC894" s="241"/>
      <c r="ID894" s="241"/>
      <c r="IE894" s="241"/>
      <c r="IF894" s="241"/>
      <c r="IG894" s="241"/>
      <c r="IH894" s="241"/>
      <c r="II894" s="241"/>
      <c r="IJ894" s="241"/>
      <c r="IK894" s="241"/>
      <c r="IL894" s="241"/>
      <c r="IM894" s="241"/>
      <c r="IN894" s="241"/>
      <c r="IO894" s="241"/>
      <c r="IP894" s="241"/>
      <c r="IQ894" s="241"/>
      <c r="IR894" s="241"/>
      <c r="IS894" s="241"/>
      <c r="IT894" s="241"/>
      <c r="IU894" s="241"/>
      <c r="IV894" s="241"/>
    </row>
    <row r="895" spans="1:256"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1015</v>
      </c>
      <c r="V895" s="241"/>
      <c r="W895" s="241"/>
      <c r="X895" s="241"/>
      <c r="Y895" s="241"/>
      <c r="Z895" s="241"/>
      <c r="AA895" s="241"/>
      <c r="AB895" s="241"/>
      <c r="AC895" s="241" t="s">
        <v>313</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c r="HP895" s="241"/>
      <c r="HQ895" s="241"/>
      <c r="HR895" s="241"/>
      <c r="HS895" s="241"/>
      <c r="HT895" s="241"/>
      <c r="HU895" s="241"/>
      <c r="HV895" s="241"/>
      <c r="HW895" s="241"/>
      <c r="HX895" s="241"/>
      <c r="HY895" s="241"/>
      <c r="HZ895" s="241"/>
      <c r="IA895" s="241"/>
      <c r="IB895" s="241"/>
      <c r="IC895" s="241"/>
      <c r="ID895" s="241"/>
      <c r="IE895" s="241"/>
      <c r="IF895" s="241"/>
      <c r="IG895" s="241"/>
      <c r="IH895" s="241"/>
      <c r="II895" s="241"/>
      <c r="IJ895" s="241"/>
      <c r="IK895" s="241"/>
      <c r="IL895" s="241"/>
      <c r="IM895" s="241"/>
      <c r="IN895" s="241"/>
      <c r="IO895" s="241"/>
      <c r="IP895" s="241"/>
      <c r="IQ895" s="241"/>
      <c r="IR895" s="241"/>
      <c r="IS895" s="241"/>
      <c r="IT895" s="241"/>
      <c r="IU895" s="241"/>
      <c r="IV895" s="241"/>
    </row>
    <row r="896" spans="1:256"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1016</v>
      </c>
      <c r="V896" s="241"/>
      <c r="W896" s="241"/>
      <c r="X896" s="241"/>
      <c r="Y896" s="241"/>
      <c r="Z896" s="241"/>
      <c r="AA896" s="241"/>
      <c r="AB896" s="241"/>
      <c r="AC896" s="241" t="s">
        <v>316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c r="HP896" s="241"/>
      <c r="HQ896" s="241"/>
      <c r="HR896" s="241"/>
      <c r="HS896" s="241"/>
      <c r="HT896" s="241"/>
      <c r="HU896" s="241"/>
      <c r="HV896" s="241"/>
      <c r="HW896" s="241"/>
      <c r="HX896" s="241"/>
      <c r="HY896" s="241"/>
      <c r="HZ896" s="241"/>
      <c r="IA896" s="241"/>
      <c r="IB896" s="241"/>
      <c r="IC896" s="241"/>
      <c r="ID896" s="241"/>
      <c r="IE896" s="241"/>
      <c r="IF896" s="241"/>
      <c r="IG896" s="241"/>
      <c r="IH896" s="241"/>
      <c r="II896" s="241"/>
      <c r="IJ896" s="241"/>
      <c r="IK896" s="241"/>
      <c r="IL896" s="241"/>
      <c r="IM896" s="241"/>
      <c r="IN896" s="241"/>
      <c r="IO896" s="241"/>
      <c r="IP896" s="241"/>
      <c r="IQ896" s="241"/>
      <c r="IR896" s="241"/>
      <c r="IS896" s="241"/>
      <c r="IT896" s="241"/>
      <c r="IU896" s="241"/>
      <c r="IV896" s="241"/>
    </row>
    <row r="897" spans="1:256"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1017</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c r="HP897" s="241"/>
      <c r="HQ897" s="241"/>
      <c r="HR897" s="241"/>
      <c r="HS897" s="241"/>
      <c r="HT897" s="241"/>
      <c r="HU897" s="241"/>
      <c r="HV897" s="241"/>
      <c r="HW897" s="241"/>
      <c r="HX897" s="241"/>
      <c r="HY897" s="241"/>
      <c r="HZ897" s="241"/>
      <c r="IA897" s="241"/>
      <c r="IB897" s="241"/>
      <c r="IC897" s="241"/>
      <c r="ID897" s="241"/>
      <c r="IE897" s="241"/>
      <c r="IF897" s="241"/>
      <c r="IG897" s="241"/>
      <c r="IH897" s="241"/>
      <c r="II897" s="241"/>
      <c r="IJ897" s="241"/>
      <c r="IK897" s="241"/>
      <c r="IL897" s="241"/>
      <c r="IM897" s="241"/>
      <c r="IN897" s="241"/>
      <c r="IO897" s="241"/>
      <c r="IP897" s="241"/>
      <c r="IQ897" s="241"/>
      <c r="IR897" s="241"/>
      <c r="IS897" s="241"/>
      <c r="IT897" s="241"/>
      <c r="IU897" s="241"/>
      <c r="IV897" s="241"/>
    </row>
    <row r="898" spans="1:256"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1018</v>
      </c>
      <c r="V898" s="241"/>
      <c r="W898" s="241"/>
      <c r="X898" s="241"/>
      <c r="Y898" s="241"/>
      <c r="Z898" s="241"/>
      <c r="AA898" s="241"/>
      <c r="AB898" s="241"/>
      <c r="AC898" s="241" t="s">
        <v>366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row>
    <row r="899" spans="1:256"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1019</v>
      </c>
      <c r="V899" s="241"/>
      <c r="W899" s="241"/>
      <c r="X899" s="241"/>
      <c r="Y899" s="241"/>
      <c r="Z899" s="241"/>
      <c r="AA899" s="241"/>
      <c r="AB899" s="241"/>
      <c r="AC899" s="241" t="s">
        <v>311</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row>
    <row r="900" spans="1:256"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1020</v>
      </c>
      <c r="V900" s="241"/>
      <c r="W900" s="241"/>
      <c r="X900" s="241"/>
      <c r="Y900" s="241"/>
      <c r="Z900" s="241"/>
      <c r="AA900" s="241"/>
      <c r="AB900" s="241"/>
      <c r="AC900" s="241" t="s">
        <v>316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row>
    <row r="901" spans="1:256"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1021</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c r="HG901" s="241"/>
      <c r="HH901" s="241"/>
      <c r="HI901" s="241"/>
      <c r="HJ901" s="241"/>
      <c r="HK901" s="241"/>
      <c r="HL901" s="241"/>
      <c r="HM901" s="241"/>
      <c r="HN901" s="241"/>
      <c r="HO901" s="241"/>
      <c r="HP901" s="241"/>
      <c r="HQ901" s="241"/>
      <c r="HR901" s="241"/>
      <c r="HS901" s="241"/>
      <c r="HT901" s="241"/>
      <c r="HU901" s="241"/>
      <c r="HV901" s="241"/>
      <c r="HW901" s="241"/>
      <c r="HX901" s="241"/>
      <c r="HY901" s="241"/>
      <c r="HZ901" s="241"/>
      <c r="IA901" s="241"/>
      <c r="IB901" s="241"/>
      <c r="IC901" s="241"/>
      <c r="ID901" s="241"/>
      <c r="IE901" s="241"/>
      <c r="IF901" s="241"/>
      <c r="IG901" s="241"/>
      <c r="IH901" s="241"/>
      <c r="II901" s="241"/>
      <c r="IJ901" s="241"/>
      <c r="IK901" s="241"/>
      <c r="IL901" s="241"/>
      <c r="IM901" s="241"/>
      <c r="IN901" s="241"/>
      <c r="IO901" s="241"/>
      <c r="IP901" s="241"/>
      <c r="IQ901" s="241"/>
      <c r="IR901" s="241"/>
      <c r="IS901" s="241"/>
      <c r="IT901" s="241"/>
      <c r="IU901" s="241"/>
      <c r="IV901" s="241"/>
    </row>
    <row r="902" spans="1:256"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1022</v>
      </c>
      <c r="V902" s="241"/>
      <c r="W902" s="241"/>
      <c r="X902" s="241"/>
      <c r="Y902" s="241"/>
      <c r="Z902" s="241"/>
      <c r="AA902" s="241"/>
      <c r="AB902" s="241"/>
      <c r="AC902" s="241" t="s">
        <v>325</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c r="HP902" s="241"/>
      <c r="HQ902" s="241"/>
      <c r="HR902" s="241"/>
      <c r="HS902" s="241"/>
      <c r="HT902" s="241"/>
      <c r="HU902" s="241"/>
      <c r="HV902" s="241"/>
      <c r="HW902" s="241"/>
      <c r="HX902" s="241"/>
      <c r="HY902" s="241"/>
      <c r="HZ902" s="241"/>
      <c r="IA902" s="241"/>
      <c r="IB902" s="241"/>
      <c r="IC902" s="241"/>
      <c r="ID902" s="241"/>
      <c r="IE902" s="241"/>
      <c r="IF902" s="241"/>
      <c r="IG902" s="241"/>
      <c r="IH902" s="241"/>
      <c r="II902" s="241"/>
      <c r="IJ902" s="241"/>
      <c r="IK902" s="241"/>
      <c r="IL902" s="241"/>
      <c r="IM902" s="241"/>
      <c r="IN902" s="241"/>
      <c r="IO902" s="241"/>
      <c r="IP902" s="241"/>
      <c r="IQ902" s="241"/>
      <c r="IR902" s="241"/>
      <c r="IS902" s="241"/>
      <c r="IT902" s="241"/>
      <c r="IU902" s="241"/>
      <c r="IV902" s="241"/>
    </row>
    <row r="903" spans="1:256"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1023</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c r="HP903" s="241"/>
      <c r="HQ903" s="241"/>
      <c r="HR903" s="241"/>
      <c r="HS903" s="241"/>
      <c r="HT903" s="241"/>
      <c r="HU903" s="241"/>
      <c r="HV903" s="241"/>
      <c r="HW903" s="241"/>
      <c r="HX903" s="241"/>
      <c r="HY903" s="241"/>
      <c r="HZ903" s="241"/>
      <c r="IA903" s="241"/>
      <c r="IB903" s="241"/>
      <c r="IC903" s="241"/>
      <c r="ID903" s="241"/>
      <c r="IE903" s="241"/>
      <c r="IF903" s="241"/>
      <c r="IG903" s="241"/>
      <c r="IH903" s="241"/>
      <c r="II903" s="241"/>
      <c r="IJ903" s="241"/>
      <c r="IK903" s="241"/>
      <c r="IL903" s="241"/>
      <c r="IM903" s="241"/>
      <c r="IN903" s="241"/>
      <c r="IO903" s="241"/>
      <c r="IP903" s="241"/>
      <c r="IQ903" s="241"/>
      <c r="IR903" s="241"/>
      <c r="IS903" s="241"/>
      <c r="IT903" s="241"/>
      <c r="IU903" s="241"/>
      <c r="IV903" s="241"/>
    </row>
    <row r="904" spans="1:256"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1024</v>
      </c>
      <c r="V904" s="241"/>
      <c r="W904" s="241"/>
      <c r="X904" s="241"/>
      <c r="Y904" s="241"/>
      <c r="Z904" s="241"/>
      <c r="AA904" s="241"/>
      <c r="AB904" s="241"/>
      <c r="AC904" s="241" t="s">
        <v>325</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c r="HP904" s="241"/>
      <c r="HQ904" s="241"/>
      <c r="HR904" s="241"/>
      <c r="HS904" s="241"/>
      <c r="HT904" s="241"/>
      <c r="HU904" s="241"/>
      <c r="HV904" s="241"/>
      <c r="HW904" s="241"/>
      <c r="HX904" s="241"/>
      <c r="HY904" s="241"/>
      <c r="HZ904" s="241"/>
      <c r="IA904" s="241"/>
      <c r="IB904" s="241"/>
      <c r="IC904" s="241"/>
      <c r="ID904" s="241"/>
      <c r="IE904" s="241"/>
      <c r="IF904" s="241"/>
      <c r="IG904" s="241"/>
      <c r="IH904" s="241"/>
      <c r="II904" s="241"/>
      <c r="IJ904" s="241"/>
      <c r="IK904" s="241"/>
      <c r="IL904" s="241"/>
      <c r="IM904" s="241"/>
      <c r="IN904" s="241"/>
      <c r="IO904" s="241"/>
      <c r="IP904" s="241"/>
      <c r="IQ904" s="241"/>
      <c r="IR904" s="241"/>
      <c r="IS904" s="241"/>
      <c r="IT904" s="241"/>
      <c r="IU904" s="241"/>
      <c r="IV904" s="241"/>
    </row>
    <row r="905" spans="1:256"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1025</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c r="HP905" s="241"/>
      <c r="HQ905" s="241"/>
      <c r="HR905" s="241"/>
      <c r="HS905" s="241"/>
      <c r="HT905" s="241"/>
      <c r="HU905" s="241"/>
      <c r="HV905" s="241"/>
      <c r="HW905" s="241"/>
      <c r="HX905" s="241"/>
      <c r="HY905" s="241"/>
      <c r="HZ905" s="241"/>
      <c r="IA905" s="241"/>
      <c r="IB905" s="241"/>
      <c r="IC905" s="241"/>
      <c r="ID905" s="241"/>
      <c r="IE905" s="241"/>
      <c r="IF905" s="241"/>
      <c r="IG905" s="241"/>
      <c r="IH905" s="241"/>
      <c r="II905" s="241"/>
      <c r="IJ905" s="241"/>
      <c r="IK905" s="241"/>
      <c r="IL905" s="241"/>
      <c r="IM905" s="241"/>
      <c r="IN905" s="241"/>
      <c r="IO905" s="241"/>
      <c r="IP905" s="241"/>
      <c r="IQ905" s="241"/>
      <c r="IR905" s="241"/>
      <c r="IS905" s="241"/>
      <c r="IT905" s="241"/>
      <c r="IU905" s="241"/>
      <c r="IV905" s="241"/>
    </row>
    <row r="906" spans="1:256"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1026</v>
      </c>
      <c r="V906" s="241"/>
      <c r="W906" s="241"/>
      <c r="X906" s="241"/>
      <c r="Y906" s="241"/>
      <c r="Z906" s="241"/>
      <c r="AA906" s="241"/>
      <c r="AB906" s="241"/>
      <c r="AC906" s="241" t="s">
        <v>325</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c r="HG906" s="241"/>
      <c r="HH906" s="241"/>
      <c r="HI906" s="241"/>
      <c r="HJ906" s="241"/>
      <c r="HK906" s="241"/>
      <c r="HL906" s="241"/>
      <c r="HM906" s="241"/>
      <c r="HN906" s="241"/>
      <c r="HO906" s="241"/>
      <c r="HP906" s="241"/>
      <c r="HQ906" s="241"/>
      <c r="HR906" s="241"/>
      <c r="HS906" s="241"/>
      <c r="HT906" s="241"/>
      <c r="HU906" s="241"/>
      <c r="HV906" s="241"/>
      <c r="HW906" s="241"/>
      <c r="HX906" s="241"/>
      <c r="HY906" s="241"/>
      <c r="HZ906" s="241"/>
      <c r="IA906" s="241"/>
      <c r="IB906" s="241"/>
      <c r="IC906" s="241"/>
      <c r="ID906" s="241"/>
      <c r="IE906" s="241"/>
      <c r="IF906" s="241"/>
      <c r="IG906" s="241"/>
      <c r="IH906" s="241"/>
      <c r="II906" s="241"/>
      <c r="IJ906" s="241"/>
      <c r="IK906" s="241"/>
      <c r="IL906" s="241"/>
      <c r="IM906" s="241"/>
      <c r="IN906" s="241"/>
      <c r="IO906" s="241"/>
      <c r="IP906" s="241"/>
      <c r="IQ906" s="241"/>
      <c r="IR906" s="241"/>
      <c r="IS906" s="241"/>
      <c r="IT906" s="241"/>
      <c r="IU906" s="241"/>
      <c r="IV906" s="241"/>
    </row>
    <row r="907" spans="1:256"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1027</v>
      </c>
      <c r="V907" s="241"/>
      <c r="W907" s="241"/>
      <c r="X907" s="241"/>
      <c r="Y907" s="241"/>
      <c r="Z907" s="241"/>
      <c r="AA907" s="241"/>
      <c r="AB907" s="241"/>
      <c r="AC907" s="241" t="s">
        <v>386</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c r="HP907" s="241"/>
      <c r="HQ907" s="241"/>
      <c r="HR907" s="241"/>
      <c r="HS907" s="241"/>
      <c r="HT907" s="241"/>
      <c r="HU907" s="241"/>
      <c r="HV907" s="241"/>
      <c r="HW907" s="241"/>
      <c r="HX907" s="241"/>
      <c r="HY907" s="241"/>
      <c r="HZ907" s="241"/>
      <c r="IA907" s="241"/>
      <c r="IB907" s="241"/>
      <c r="IC907" s="241"/>
      <c r="ID907" s="241"/>
      <c r="IE907" s="241"/>
      <c r="IF907" s="241"/>
      <c r="IG907" s="241"/>
      <c r="IH907" s="241"/>
      <c r="II907" s="241"/>
      <c r="IJ907" s="241"/>
      <c r="IK907" s="241"/>
      <c r="IL907" s="241"/>
      <c r="IM907" s="241"/>
      <c r="IN907" s="241"/>
      <c r="IO907" s="241"/>
      <c r="IP907" s="241"/>
      <c r="IQ907" s="241"/>
      <c r="IR907" s="241"/>
      <c r="IS907" s="241"/>
      <c r="IT907" s="241"/>
      <c r="IU907" s="241"/>
      <c r="IV907" s="241"/>
    </row>
    <row r="908" spans="1:256"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1028</v>
      </c>
      <c r="V908" s="241"/>
      <c r="W908" s="241"/>
      <c r="X908" s="241"/>
      <c r="Y908" s="241"/>
      <c r="Z908" s="241"/>
      <c r="AA908" s="241"/>
      <c r="AB908" s="241"/>
      <c r="AC908" s="241" t="s">
        <v>386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c r="HP908" s="241"/>
      <c r="HQ908" s="241"/>
      <c r="HR908" s="241"/>
      <c r="HS908" s="241"/>
      <c r="HT908" s="241"/>
      <c r="HU908" s="241"/>
      <c r="HV908" s="241"/>
      <c r="HW908" s="241"/>
      <c r="HX908" s="241"/>
      <c r="HY908" s="241"/>
      <c r="HZ908" s="241"/>
      <c r="IA908" s="241"/>
      <c r="IB908" s="241"/>
      <c r="IC908" s="241"/>
      <c r="ID908" s="241"/>
      <c r="IE908" s="241"/>
      <c r="IF908" s="241"/>
      <c r="IG908" s="241"/>
      <c r="IH908" s="241"/>
      <c r="II908" s="241"/>
      <c r="IJ908" s="241"/>
      <c r="IK908" s="241"/>
      <c r="IL908" s="241"/>
      <c r="IM908" s="241"/>
      <c r="IN908" s="241"/>
      <c r="IO908" s="241"/>
      <c r="IP908" s="241"/>
      <c r="IQ908" s="241"/>
      <c r="IR908" s="241"/>
      <c r="IS908" s="241"/>
      <c r="IT908" s="241"/>
      <c r="IU908" s="241"/>
      <c r="IV908" s="241"/>
    </row>
    <row r="909" spans="1:256"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1029</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row>
    <row r="910" spans="1:256"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1030</v>
      </c>
      <c r="V910" s="241"/>
      <c r="W910" s="241"/>
      <c r="X910" s="241"/>
      <c r="Y910" s="241"/>
      <c r="Z910" s="241"/>
      <c r="AA910" s="241"/>
      <c r="AB910" s="241"/>
      <c r="AC910" s="241" t="s">
        <v>313</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row>
    <row r="911" spans="1:256"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1031</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c r="HP911" s="241"/>
      <c r="HQ911" s="241"/>
      <c r="HR911" s="241"/>
      <c r="HS911" s="241"/>
      <c r="HT911" s="241"/>
      <c r="HU911" s="241"/>
      <c r="HV911" s="241"/>
      <c r="HW911" s="241"/>
      <c r="HX911" s="241"/>
      <c r="HY911" s="241"/>
      <c r="HZ911" s="241"/>
      <c r="IA911" s="241"/>
      <c r="IB911" s="241"/>
      <c r="IC911" s="241"/>
      <c r="ID911" s="241"/>
      <c r="IE911" s="241"/>
      <c r="IF911" s="241"/>
      <c r="IG911" s="241"/>
      <c r="IH911" s="241"/>
      <c r="II911" s="241"/>
      <c r="IJ911" s="241"/>
      <c r="IK911" s="241"/>
      <c r="IL911" s="241"/>
      <c r="IM911" s="241"/>
      <c r="IN911" s="241"/>
      <c r="IO911" s="241"/>
      <c r="IP911" s="241"/>
      <c r="IQ911" s="241"/>
      <c r="IR911" s="241"/>
      <c r="IS911" s="241"/>
      <c r="IT911" s="241"/>
      <c r="IU911" s="241"/>
      <c r="IV911" s="241"/>
    </row>
    <row r="912" spans="1:256"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1032</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c r="HP912" s="241"/>
      <c r="HQ912" s="241"/>
      <c r="HR912" s="241"/>
      <c r="HS912" s="241"/>
      <c r="HT912" s="241"/>
      <c r="HU912" s="241"/>
      <c r="HV912" s="241"/>
      <c r="HW912" s="241"/>
      <c r="HX912" s="241"/>
      <c r="HY912" s="241"/>
      <c r="HZ912" s="241"/>
      <c r="IA912" s="241"/>
      <c r="IB912" s="241"/>
      <c r="IC912" s="241"/>
      <c r="ID912" s="241"/>
      <c r="IE912" s="241"/>
      <c r="IF912" s="241"/>
      <c r="IG912" s="241"/>
      <c r="IH912" s="241"/>
      <c r="II912" s="241"/>
      <c r="IJ912" s="241"/>
      <c r="IK912" s="241"/>
      <c r="IL912" s="241"/>
      <c r="IM912" s="241"/>
      <c r="IN912" s="241"/>
      <c r="IO912" s="241"/>
      <c r="IP912" s="241"/>
      <c r="IQ912" s="241"/>
      <c r="IR912" s="241"/>
      <c r="IS912" s="241"/>
      <c r="IT912" s="241"/>
      <c r="IU912" s="241"/>
      <c r="IV912" s="241"/>
    </row>
    <row r="913" spans="1:256"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1033</v>
      </c>
      <c r="V913" s="241"/>
      <c r="W913" s="241"/>
      <c r="X913" s="241"/>
      <c r="Y913" s="241"/>
      <c r="Z913" s="241"/>
      <c r="AA913" s="241"/>
      <c r="AB913" s="241"/>
      <c r="AC913" s="241" t="s">
        <v>386</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c r="HP913" s="241"/>
      <c r="HQ913" s="241"/>
      <c r="HR913" s="241"/>
      <c r="HS913" s="241"/>
      <c r="HT913" s="241"/>
      <c r="HU913" s="241"/>
      <c r="HV913" s="241"/>
      <c r="HW913" s="241"/>
      <c r="HX913" s="241"/>
      <c r="HY913" s="241"/>
      <c r="HZ913" s="241"/>
      <c r="IA913" s="241"/>
      <c r="IB913" s="241"/>
      <c r="IC913" s="241"/>
      <c r="ID913" s="241"/>
      <c r="IE913" s="241"/>
      <c r="IF913" s="241"/>
      <c r="IG913" s="241"/>
      <c r="IH913" s="241"/>
      <c r="II913" s="241"/>
      <c r="IJ913" s="241"/>
      <c r="IK913" s="241"/>
      <c r="IL913" s="241"/>
      <c r="IM913" s="241"/>
      <c r="IN913" s="241"/>
      <c r="IO913" s="241"/>
      <c r="IP913" s="241"/>
      <c r="IQ913" s="241"/>
      <c r="IR913" s="241"/>
      <c r="IS913" s="241"/>
      <c r="IT913" s="241"/>
      <c r="IU913" s="241"/>
      <c r="IV913" s="241"/>
    </row>
    <row r="914" spans="1:256"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1034</v>
      </c>
      <c r="V914" s="241"/>
      <c r="W914" s="241"/>
      <c r="X914" s="241"/>
      <c r="Y914" s="241"/>
      <c r="Z914" s="241"/>
      <c r="AA914" s="241"/>
      <c r="AB914" s="241"/>
      <c r="AC914" s="241" t="s">
        <v>386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c r="HG914" s="241"/>
      <c r="HH914" s="241"/>
      <c r="HI914" s="241"/>
      <c r="HJ914" s="241"/>
      <c r="HK914" s="241"/>
      <c r="HL914" s="241"/>
      <c r="HM914" s="241"/>
      <c r="HN914" s="241"/>
      <c r="HO914" s="241"/>
      <c r="HP914" s="241"/>
      <c r="HQ914" s="241"/>
      <c r="HR914" s="241"/>
      <c r="HS914" s="241"/>
      <c r="HT914" s="241"/>
      <c r="HU914" s="241"/>
      <c r="HV914" s="241"/>
      <c r="HW914" s="241"/>
      <c r="HX914" s="241"/>
      <c r="HY914" s="241"/>
      <c r="HZ914" s="241"/>
      <c r="IA914" s="241"/>
      <c r="IB914" s="241"/>
      <c r="IC914" s="241"/>
      <c r="ID914" s="241"/>
      <c r="IE914" s="241"/>
      <c r="IF914" s="241"/>
      <c r="IG914" s="241"/>
      <c r="IH914" s="241"/>
      <c r="II914" s="241"/>
      <c r="IJ914" s="241"/>
      <c r="IK914" s="241"/>
      <c r="IL914" s="241"/>
      <c r="IM914" s="241"/>
      <c r="IN914" s="241"/>
      <c r="IO914" s="241"/>
      <c r="IP914" s="241"/>
      <c r="IQ914" s="241"/>
      <c r="IR914" s="241"/>
      <c r="IS914" s="241"/>
      <c r="IT914" s="241"/>
      <c r="IU914" s="241"/>
      <c r="IV914" s="241"/>
    </row>
    <row r="915" spans="1:256"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1035</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c r="HP915" s="241"/>
      <c r="HQ915" s="241"/>
      <c r="HR915" s="241"/>
      <c r="HS915" s="241"/>
      <c r="HT915" s="241"/>
      <c r="HU915" s="241"/>
      <c r="HV915" s="241"/>
      <c r="HW915" s="241"/>
      <c r="HX915" s="241"/>
      <c r="HY915" s="241"/>
      <c r="HZ915" s="241"/>
      <c r="IA915" s="241"/>
      <c r="IB915" s="241"/>
      <c r="IC915" s="241"/>
      <c r="ID915" s="241"/>
      <c r="IE915" s="241"/>
      <c r="IF915" s="241"/>
      <c r="IG915" s="241"/>
      <c r="IH915" s="241"/>
      <c r="II915" s="241"/>
      <c r="IJ915" s="241"/>
      <c r="IK915" s="241"/>
      <c r="IL915" s="241"/>
      <c r="IM915" s="241"/>
      <c r="IN915" s="241"/>
      <c r="IO915" s="241"/>
      <c r="IP915" s="241"/>
      <c r="IQ915" s="241"/>
      <c r="IR915" s="241"/>
      <c r="IS915" s="241"/>
      <c r="IT915" s="241"/>
      <c r="IU915" s="241"/>
      <c r="IV915" s="241"/>
    </row>
    <row r="916" spans="1:256"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1036</v>
      </c>
      <c r="V916" s="241"/>
      <c r="W916" s="241"/>
      <c r="X916" s="241"/>
      <c r="Y916" s="241"/>
      <c r="Z916" s="241"/>
      <c r="AA916" s="241"/>
      <c r="AB916" s="241"/>
      <c r="AC916" s="241" t="s">
        <v>313</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c r="HP916" s="241"/>
      <c r="HQ916" s="241"/>
      <c r="HR916" s="241"/>
      <c r="HS916" s="241"/>
      <c r="HT916" s="241"/>
      <c r="HU916" s="241"/>
      <c r="HV916" s="241"/>
      <c r="HW916" s="241"/>
      <c r="HX916" s="241"/>
      <c r="HY916" s="241"/>
      <c r="HZ916" s="241"/>
      <c r="IA916" s="241"/>
      <c r="IB916" s="241"/>
      <c r="IC916" s="241"/>
      <c r="ID916" s="241"/>
      <c r="IE916" s="241"/>
      <c r="IF916" s="241"/>
      <c r="IG916" s="241"/>
      <c r="IH916" s="241"/>
      <c r="II916" s="241"/>
      <c r="IJ916" s="241"/>
      <c r="IK916" s="241"/>
      <c r="IL916" s="241"/>
      <c r="IM916" s="241"/>
      <c r="IN916" s="241"/>
      <c r="IO916" s="241"/>
      <c r="IP916" s="241"/>
      <c r="IQ916" s="241"/>
      <c r="IR916" s="241"/>
      <c r="IS916" s="241"/>
      <c r="IT916" s="241"/>
      <c r="IU916" s="241"/>
      <c r="IV916" s="241"/>
    </row>
    <row r="917" spans="1:256"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1037</v>
      </c>
      <c r="V917" s="241"/>
      <c r="W917" s="241"/>
      <c r="X917" s="241"/>
      <c r="Y917" s="241"/>
      <c r="Z917" s="241"/>
      <c r="AA917" s="241"/>
      <c r="AB917" s="241"/>
      <c r="AC917" s="241" t="s">
        <v>350</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c r="HP917" s="241"/>
      <c r="HQ917" s="241"/>
      <c r="HR917" s="241"/>
      <c r="HS917" s="241"/>
      <c r="HT917" s="241"/>
      <c r="HU917" s="241"/>
      <c r="HV917" s="241"/>
      <c r="HW917" s="241"/>
      <c r="HX917" s="241"/>
      <c r="HY917" s="241"/>
      <c r="HZ917" s="241"/>
      <c r="IA917" s="241"/>
      <c r="IB917" s="241"/>
      <c r="IC917" s="241"/>
      <c r="ID917" s="241"/>
      <c r="IE917" s="241"/>
      <c r="IF917" s="241"/>
      <c r="IG917" s="241"/>
      <c r="IH917" s="241"/>
      <c r="II917" s="241"/>
      <c r="IJ917" s="241"/>
      <c r="IK917" s="241"/>
      <c r="IL917" s="241"/>
      <c r="IM917" s="241"/>
      <c r="IN917" s="241"/>
      <c r="IO917" s="241"/>
      <c r="IP917" s="241"/>
      <c r="IQ917" s="241"/>
      <c r="IR917" s="241"/>
      <c r="IS917" s="241"/>
      <c r="IT917" s="241"/>
      <c r="IU917" s="241"/>
      <c r="IV917" s="241"/>
    </row>
    <row r="918" spans="1:256"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1038</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c r="HP918" s="241"/>
      <c r="HQ918" s="241"/>
      <c r="HR918" s="241"/>
      <c r="HS918" s="241"/>
      <c r="HT918" s="241"/>
      <c r="HU918" s="241"/>
      <c r="HV918" s="241"/>
      <c r="HW918" s="241"/>
      <c r="HX918" s="241"/>
      <c r="HY918" s="241"/>
      <c r="HZ918" s="241"/>
      <c r="IA918" s="241"/>
      <c r="IB918" s="241"/>
      <c r="IC918" s="241"/>
      <c r="ID918" s="241"/>
      <c r="IE918" s="241"/>
      <c r="IF918" s="241"/>
      <c r="IG918" s="241"/>
      <c r="IH918" s="241"/>
      <c r="II918" s="241"/>
      <c r="IJ918" s="241"/>
      <c r="IK918" s="241"/>
      <c r="IL918" s="241"/>
      <c r="IM918" s="241"/>
      <c r="IN918" s="241"/>
      <c r="IO918" s="241"/>
      <c r="IP918" s="241"/>
      <c r="IQ918" s="241"/>
      <c r="IR918" s="241"/>
      <c r="IS918" s="241"/>
      <c r="IT918" s="241"/>
      <c r="IU918" s="241"/>
      <c r="IV918" s="241"/>
    </row>
    <row r="919" spans="1:256"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289</v>
      </c>
      <c r="V919" s="241"/>
      <c r="W919" s="241"/>
      <c r="X919" s="241"/>
      <c r="Y919" s="241"/>
      <c r="Z919" s="241"/>
      <c r="AA919" s="241"/>
      <c r="AB919" s="241"/>
      <c r="AC919" s="241" t="s">
        <v>350</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c r="HP919" s="241"/>
      <c r="HQ919" s="241"/>
      <c r="HR919" s="241"/>
      <c r="HS919" s="241"/>
      <c r="HT919" s="241"/>
      <c r="HU919" s="241"/>
      <c r="HV919" s="241"/>
      <c r="HW919" s="241"/>
      <c r="HX919" s="241"/>
      <c r="HY919" s="241"/>
      <c r="HZ919" s="241"/>
      <c r="IA919" s="241"/>
      <c r="IB919" s="241"/>
      <c r="IC919" s="241"/>
      <c r="ID919" s="241"/>
      <c r="IE919" s="241"/>
      <c r="IF919" s="241"/>
      <c r="IG919" s="241"/>
      <c r="IH919" s="241"/>
      <c r="II919" s="241"/>
      <c r="IJ919" s="241"/>
      <c r="IK919" s="241"/>
      <c r="IL919" s="241"/>
      <c r="IM919" s="241"/>
      <c r="IN919" s="241"/>
      <c r="IO919" s="241"/>
      <c r="IP919" s="241"/>
      <c r="IQ919" s="241"/>
      <c r="IR919" s="241"/>
      <c r="IS919" s="241"/>
      <c r="IT919" s="241"/>
      <c r="IU919" s="241"/>
      <c r="IV919" s="241"/>
    </row>
    <row r="920" spans="1:256"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1039</v>
      </c>
      <c r="V920" s="241"/>
      <c r="W920" s="241"/>
      <c r="X920" s="241"/>
      <c r="Y920" s="241"/>
      <c r="Z920" s="241"/>
      <c r="AA920" s="241"/>
      <c r="AB920" s="241"/>
      <c r="AC920" s="241" t="s">
        <v>316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c r="HG920" s="241"/>
      <c r="HH920" s="241"/>
      <c r="HI920" s="241"/>
      <c r="HJ920" s="241"/>
      <c r="HK920" s="241"/>
      <c r="HL920" s="241"/>
      <c r="HM920" s="241"/>
      <c r="HN920" s="241"/>
      <c r="HO920" s="241"/>
      <c r="HP920" s="241"/>
      <c r="HQ920" s="241"/>
      <c r="HR920" s="241"/>
      <c r="HS920" s="241"/>
      <c r="HT920" s="241"/>
      <c r="HU920" s="241"/>
      <c r="HV920" s="241"/>
      <c r="HW920" s="241"/>
      <c r="HX920" s="241"/>
      <c r="HY920" s="241"/>
      <c r="HZ920" s="241"/>
      <c r="IA920" s="241"/>
      <c r="IB920" s="241"/>
      <c r="IC920" s="241"/>
      <c r="ID920" s="241"/>
      <c r="IE920" s="241"/>
      <c r="IF920" s="241"/>
      <c r="IG920" s="241"/>
      <c r="IH920" s="241"/>
      <c r="II920" s="241"/>
      <c r="IJ920" s="241"/>
      <c r="IK920" s="241"/>
      <c r="IL920" s="241"/>
      <c r="IM920" s="241"/>
      <c r="IN920" s="241"/>
      <c r="IO920" s="241"/>
      <c r="IP920" s="241"/>
      <c r="IQ920" s="241"/>
      <c r="IR920" s="241"/>
      <c r="IS920" s="241"/>
      <c r="IT920" s="241"/>
      <c r="IU920" s="241"/>
      <c r="IV920" s="241"/>
    </row>
    <row r="921" spans="1:256"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1040</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c r="HP921" s="241"/>
      <c r="HQ921" s="241"/>
      <c r="HR921" s="241"/>
      <c r="HS921" s="241"/>
      <c r="HT921" s="241"/>
      <c r="HU921" s="241"/>
      <c r="HV921" s="241"/>
      <c r="HW921" s="241"/>
      <c r="HX921" s="241"/>
      <c r="HY921" s="241"/>
      <c r="HZ921" s="241"/>
      <c r="IA921" s="241"/>
      <c r="IB921" s="241"/>
      <c r="IC921" s="241"/>
      <c r="ID921" s="241"/>
      <c r="IE921" s="241"/>
      <c r="IF921" s="241"/>
      <c r="IG921" s="241"/>
      <c r="IH921" s="241"/>
      <c r="II921" s="241"/>
      <c r="IJ921" s="241"/>
      <c r="IK921" s="241"/>
      <c r="IL921" s="241"/>
      <c r="IM921" s="241"/>
      <c r="IN921" s="241"/>
      <c r="IO921" s="241"/>
      <c r="IP921" s="241"/>
      <c r="IQ921" s="241"/>
      <c r="IR921" s="241"/>
      <c r="IS921" s="241"/>
      <c r="IT921" s="241"/>
      <c r="IU921" s="241"/>
      <c r="IV921" s="241"/>
    </row>
    <row r="922" spans="1:256"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1041</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c r="HP922" s="241"/>
      <c r="HQ922" s="241"/>
      <c r="HR922" s="241"/>
      <c r="HS922" s="241"/>
      <c r="HT922" s="241"/>
      <c r="HU922" s="241"/>
      <c r="HV922" s="241"/>
      <c r="HW922" s="241"/>
      <c r="HX922" s="241"/>
      <c r="HY922" s="241"/>
      <c r="HZ922" s="241"/>
      <c r="IA922" s="241"/>
      <c r="IB922" s="241"/>
      <c r="IC922" s="241"/>
      <c r="ID922" s="241"/>
      <c r="IE922" s="241"/>
      <c r="IF922" s="241"/>
      <c r="IG922" s="241"/>
      <c r="IH922" s="241"/>
      <c r="II922" s="241"/>
      <c r="IJ922" s="241"/>
      <c r="IK922" s="241"/>
      <c r="IL922" s="241"/>
      <c r="IM922" s="241"/>
      <c r="IN922" s="241"/>
      <c r="IO922" s="241"/>
      <c r="IP922" s="241"/>
      <c r="IQ922" s="241"/>
      <c r="IR922" s="241"/>
      <c r="IS922" s="241"/>
      <c r="IT922" s="241"/>
      <c r="IU922" s="241"/>
      <c r="IV922" s="241"/>
    </row>
    <row r="923" spans="1:256"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1042</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c r="HP923" s="241"/>
      <c r="HQ923" s="241"/>
      <c r="HR923" s="241"/>
      <c r="HS923" s="241"/>
      <c r="HT923" s="241"/>
      <c r="HU923" s="241"/>
      <c r="HV923" s="241"/>
      <c r="HW923" s="241"/>
      <c r="HX923" s="241"/>
      <c r="HY923" s="241"/>
      <c r="HZ923" s="241"/>
      <c r="IA923" s="241"/>
      <c r="IB923" s="241"/>
      <c r="IC923" s="241"/>
      <c r="ID923" s="241"/>
      <c r="IE923" s="241"/>
      <c r="IF923" s="241"/>
      <c r="IG923" s="241"/>
      <c r="IH923" s="241"/>
      <c r="II923" s="241"/>
      <c r="IJ923" s="241"/>
      <c r="IK923" s="241"/>
      <c r="IL923" s="241"/>
      <c r="IM923" s="241"/>
      <c r="IN923" s="241"/>
      <c r="IO923" s="241"/>
      <c r="IP923" s="241"/>
      <c r="IQ923" s="241"/>
      <c r="IR923" s="241"/>
      <c r="IS923" s="241"/>
      <c r="IT923" s="241"/>
      <c r="IU923" s="241"/>
      <c r="IV923" s="241"/>
    </row>
    <row r="924" spans="1:256"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1043</v>
      </c>
      <c r="V924" s="241"/>
      <c r="W924" s="241"/>
      <c r="X924" s="241"/>
      <c r="Y924" s="241"/>
      <c r="Z924" s="241"/>
      <c r="AA924" s="241"/>
      <c r="AB924" s="241"/>
      <c r="AC924" s="241" t="s">
        <v>316</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c r="HP924" s="241"/>
      <c r="HQ924" s="241"/>
      <c r="HR924" s="241"/>
      <c r="HS924" s="241"/>
      <c r="HT924" s="241"/>
      <c r="HU924" s="241"/>
      <c r="HV924" s="241"/>
      <c r="HW924" s="241"/>
      <c r="HX924" s="241"/>
      <c r="HY924" s="241"/>
      <c r="HZ924" s="241"/>
      <c r="IA924" s="241"/>
      <c r="IB924" s="241"/>
      <c r="IC924" s="241"/>
      <c r="ID924" s="241"/>
      <c r="IE924" s="241"/>
      <c r="IF924" s="241"/>
      <c r="IG924" s="241"/>
      <c r="IH924" s="241"/>
      <c r="II924" s="241"/>
      <c r="IJ924" s="241"/>
      <c r="IK924" s="241"/>
      <c r="IL924" s="241"/>
      <c r="IM924" s="241"/>
      <c r="IN924" s="241"/>
      <c r="IO924" s="241"/>
      <c r="IP924" s="241"/>
      <c r="IQ924" s="241"/>
      <c r="IR924" s="241"/>
      <c r="IS924" s="241"/>
      <c r="IT924" s="241"/>
      <c r="IU924" s="241"/>
      <c r="IV924" s="241"/>
    </row>
    <row r="925" spans="1:256"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1044</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c r="HP925" s="241"/>
      <c r="HQ925" s="241"/>
      <c r="HR925" s="241"/>
      <c r="HS925" s="241"/>
      <c r="HT925" s="241"/>
      <c r="HU925" s="241"/>
      <c r="HV925" s="241"/>
      <c r="HW925" s="241"/>
      <c r="HX925" s="241"/>
      <c r="HY925" s="241"/>
      <c r="HZ925" s="241"/>
      <c r="IA925" s="241"/>
      <c r="IB925" s="241"/>
      <c r="IC925" s="241"/>
      <c r="ID925" s="241"/>
      <c r="IE925" s="241"/>
      <c r="IF925" s="241"/>
      <c r="IG925" s="241"/>
      <c r="IH925" s="241"/>
      <c r="II925" s="241"/>
      <c r="IJ925" s="241"/>
      <c r="IK925" s="241"/>
      <c r="IL925" s="241"/>
      <c r="IM925" s="241"/>
      <c r="IN925" s="241"/>
      <c r="IO925" s="241"/>
      <c r="IP925" s="241"/>
      <c r="IQ925" s="241"/>
      <c r="IR925" s="241"/>
      <c r="IS925" s="241"/>
      <c r="IT925" s="241"/>
      <c r="IU925" s="241"/>
      <c r="IV925" s="241"/>
    </row>
    <row r="926" spans="1:256"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1045</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c r="HP926" s="241"/>
      <c r="HQ926" s="241"/>
      <c r="HR926" s="241"/>
      <c r="HS926" s="241"/>
      <c r="HT926" s="241"/>
      <c r="HU926" s="241"/>
      <c r="HV926" s="241"/>
      <c r="HW926" s="241"/>
      <c r="HX926" s="241"/>
      <c r="HY926" s="241"/>
      <c r="HZ926" s="241"/>
      <c r="IA926" s="241"/>
      <c r="IB926" s="241"/>
      <c r="IC926" s="241"/>
      <c r="ID926" s="241"/>
      <c r="IE926" s="241"/>
      <c r="IF926" s="241"/>
      <c r="IG926" s="241"/>
      <c r="IH926" s="241"/>
      <c r="II926" s="241"/>
      <c r="IJ926" s="241"/>
      <c r="IK926" s="241"/>
      <c r="IL926" s="241"/>
      <c r="IM926" s="241"/>
      <c r="IN926" s="241"/>
      <c r="IO926" s="241"/>
      <c r="IP926" s="241"/>
      <c r="IQ926" s="241"/>
      <c r="IR926" s="241"/>
      <c r="IS926" s="241"/>
      <c r="IT926" s="241"/>
      <c r="IU926" s="241"/>
      <c r="IV926" s="241"/>
    </row>
    <row r="927" spans="1:256"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1046</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c r="HP927" s="241"/>
      <c r="HQ927" s="241"/>
      <c r="HR927" s="241"/>
      <c r="HS927" s="241"/>
      <c r="HT927" s="241"/>
      <c r="HU927" s="241"/>
      <c r="HV927" s="241"/>
      <c r="HW927" s="241"/>
      <c r="HX927" s="241"/>
      <c r="HY927" s="241"/>
      <c r="HZ927" s="241"/>
      <c r="IA927" s="241"/>
      <c r="IB927" s="241"/>
      <c r="IC927" s="241"/>
      <c r="ID927" s="241"/>
      <c r="IE927" s="241"/>
      <c r="IF927" s="241"/>
      <c r="IG927" s="241"/>
      <c r="IH927" s="241"/>
      <c r="II927" s="241"/>
      <c r="IJ927" s="241"/>
      <c r="IK927" s="241"/>
      <c r="IL927" s="241"/>
      <c r="IM927" s="241"/>
      <c r="IN927" s="241"/>
      <c r="IO927" s="241"/>
      <c r="IP927" s="241"/>
      <c r="IQ927" s="241"/>
      <c r="IR927" s="241"/>
      <c r="IS927" s="241"/>
      <c r="IT927" s="241"/>
      <c r="IU927" s="241"/>
      <c r="IV927" s="241"/>
    </row>
    <row r="928" spans="1:256"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1047</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c r="HP928" s="241"/>
      <c r="HQ928" s="241"/>
      <c r="HR928" s="241"/>
      <c r="HS928" s="241"/>
      <c r="HT928" s="241"/>
      <c r="HU928" s="241"/>
      <c r="HV928" s="241"/>
      <c r="HW928" s="241"/>
      <c r="HX928" s="241"/>
      <c r="HY928" s="241"/>
      <c r="HZ928" s="241"/>
      <c r="IA928" s="241"/>
      <c r="IB928" s="241"/>
      <c r="IC928" s="241"/>
      <c r="ID928" s="241"/>
      <c r="IE928" s="241"/>
      <c r="IF928" s="241"/>
      <c r="IG928" s="241"/>
      <c r="IH928" s="241"/>
      <c r="II928" s="241"/>
      <c r="IJ928" s="241"/>
      <c r="IK928" s="241"/>
      <c r="IL928" s="241"/>
      <c r="IM928" s="241"/>
      <c r="IN928" s="241"/>
      <c r="IO928" s="241"/>
      <c r="IP928" s="241"/>
      <c r="IQ928" s="241"/>
      <c r="IR928" s="241"/>
      <c r="IS928" s="241"/>
      <c r="IT928" s="241"/>
      <c r="IU928" s="241"/>
      <c r="IV928" s="241"/>
    </row>
    <row r="929" spans="1:256"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1048</v>
      </c>
      <c r="V929" s="241"/>
      <c r="W929" s="241"/>
      <c r="X929" s="241"/>
      <c r="Y929" s="241"/>
      <c r="Z929" s="241"/>
      <c r="AA929" s="241"/>
      <c r="AB929" s="241"/>
      <c r="AC929" s="241" t="s">
        <v>325</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c r="HP929" s="241"/>
      <c r="HQ929" s="241"/>
      <c r="HR929" s="241"/>
      <c r="HS929" s="241"/>
      <c r="HT929" s="241"/>
      <c r="HU929" s="241"/>
      <c r="HV929" s="241"/>
      <c r="HW929" s="241"/>
      <c r="HX929" s="241"/>
      <c r="HY929" s="241"/>
      <c r="HZ929" s="241"/>
      <c r="IA929" s="241"/>
      <c r="IB929" s="241"/>
      <c r="IC929" s="241"/>
      <c r="ID929" s="241"/>
      <c r="IE929" s="241"/>
      <c r="IF929" s="241"/>
      <c r="IG929" s="241"/>
      <c r="IH929" s="241"/>
      <c r="II929" s="241"/>
      <c r="IJ929" s="241"/>
      <c r="IK929" s="241"/>
      <c r="IL929" s="241"/>
      <c r="IM929" s="241"/>
      <c r="IN929" s="241"/>
      <c r="IO929" s="241"/>
      <c r="IP929" s="241"/>
      <c r="IQ929" s="241"/>
      <c r="IR929" s="241"/>
      <c r="IS929" s="241"/>
      <c r="IT929" s="241"/>
      <c r="IU929" s="241"/>
      <c r="IV929" s="241"/>
    </row>
    <row r="930" spans="1:256"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1049</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c r="HP930" s="241"/>
      <c r="HQ930" s="241"/>
      <c r="HR930" s="241"/>
      <c r="HS930" s="241"/>
      <c r="HT930" s="241"/>
      <c r="HU930" s="241"/>
      <c r="HV930" s="241"/>
      <c r="HW930" s="241"/>
      <c r="HX930" s="241"/>
      <c r="HY930" s="241"/>
      <c r="HZ930" s="241"/>
      <c r="IA930" s="241"/>
      <c r="IB930" s="241"/>
      <c r="IC930" s="241"/>
      <c r="ID930" s="241"/>
      <c r="IE930" s="241"/>
      <c r="IF930" s="241"/>
      <c r="IG930" s="241"/>
      <c r="IH930" s="241"/>
      <c r="II930" s="241"/>
      <c r="IJ930" s="241"/>
      <c r="IK930" s="241"/>
      <c r="IL930" s="241"/>
      <c r="IM930" s="241"/>
      <c r="IN930" s="241"/>
      <c r="IO930" s="241"/>
      <c r="IP930" s="241"/>
      <c r="IQ930" s="241"/>
      <c r="IR930" s="241"/>
      <c r="IS930" s="241"/>
      <c r="IT930" s="241"/>
      <c r="IU930" s="241"/>
      <c r="IV930" s="241"/>
    </row>
    <row r="931" spans="1:256"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1050</v>
      </c>
      <c r="V931" s="241"/>
      <c r="W931" s="241"/>
      <c r="X931" s="241"/>
      <c r="Y931" s="241"/>
      <c r="Z931" s="241"/>
      <c r="AA931" s="241"/>
      <c r="AB931" s="241"/>
      <c r="AC931" s="241" t="s">
        <v>313</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c r="HP931" s="241"/>
      <c r="HQ931" s="241"/>
      <c r="HR931" s="241"/>
      <c r="HS931" s="241"/>
      <c r="HT931" s="241"/>
      <c r="HU931" s="241"/>
      <c r="HV931" s="241"/>
      <c r="HW931" s="241"/>
      <c r="HX931" s="241"/>
      <c r="HY931" s="241"/>
      <c r="HZ931" s="241"/>
      <c r="IA931" s="241"/>
      <c r="IB931" s="241"/>
      <c r="IC931" s="241"/>
      <c r="ID931" s="241"/>
      <c r="IE931" s="241"/>
      <c r="IF931" s="241"/>
      <c r="IG931" s="241"/>
      <c r="IH931" s="241"/>
      <c r="II931" s="241"/>
      <c r="IJ931" s="241"/>
      <c r="IK931" s="241"/>
      <c r="IL931" s="241"/>
      <c r="IM931" s="241"/>
      <c r="IN931" s="241"/>
      <c r="IO931" s="241"/>
      <c r="IP931" s="241"/>
      <c r="IQ931" s="241"/>
      <c r="IR931" s="241"/>
      <c r="IS931" s="241"/>
      <c r="IT931" s="241"/>
      <c r="IU931" s="241"/>
      <c r="IV931" s="241"/>
    </row>
    <row r="932" spans="1:256"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1051</v>
      </c>
      <c r="V932" s="241"/>
      <c r="W932" s="241"/>
      <c r="X932" s="241"/>
      <c r="Y932" s="241"/>
      <c r="Z932" s="241"/>
      <c r="AA932" s="241"/>
      <c r="AB932" s="241"/>
      <c r="AC932" s="241" t="s">
        <v>386</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c r="HP932" s="241"/>
      <c r="HQ932" s="241"/>
      <c r="HR932" s="241"/>
      <c r="HS932" s="241"/>
      <c r="HT932" s="241"/>
      <c r="HU932" s="241"/>
      <c r="HV932" s="241"/>
      <c r="HW932" s="241"/>
      <c r="HX932" s="241"/>
      <c r="HY932" s="241"/>
      <c r="HZ932" s="241"/>
      <c r="IA932" s="241"/>
      <c r="IB932" s="241"/>
      <c r="IC932" s="241"/>
      <c r="ID932" s="241"/>
      <c r="IE932" s="241"/>
      <c r="IF932" s="241"/>
      <c r="IG932" s="241"/>
      <c r="IH932" s="241"/>
      <c r="II932" s="241"/>
      <c r="IJ932" s="241"/>
      <c r="IK932" s="241"/>
      <c r="IL932" s="241"/>
      <c r="IM932" s="241"/>
      <c r="IN932" s="241"/>
      <c r="IO932" s="241"/>
      <c r="IP932" s="241"/>
      <c r="IQ932" s="241"/>
      <c r="IR932" s="241"/>
      <c r="IS932" s="241"/>
      <c r="IT932" s="241"/>
      <c r="IU932" s="241"/>
      <c r="IV932" s="241"/>
    </row>
    <row r="933" spans="1:256"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1052</v>
      </c>
      <c r="V933" s="241"/>
      <c r="W933" s="241"/>
      <c r="X933" s="241"/>
      <c r="Y933" s="241"/>
      <c r="Z933" s="241"/>
      <c r="AA933" s="241"/>
      <c r="AB933" s="241"/>
      <c r="AC933" s="241" t="s">
        <v>311</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c r="HP933" s="241"/>
      <c r="HQ933" s="241"/>
      <c r="HR933" s="241"/>
      <c r="HS933" s="241"/>
      <c r="HT933" s="241"/>
      <c r="HU933" s="241"/>
      <c r="HV933" s="241"/>
      <c r="HW933" s="241"/>
      <c r="HX933" s="241"/>
      <c r="HY933" s="241"/>
      <c r="HZ933" s="241"/>
      <c r="IA933" s="241"/>
      <c r="IB933" s="241"/>
      <c r="IC933" s="241"/>
      <c r="ID933" s="241"/>
      <c r="IE933" s="241"/>
      <c r="IF933" s="241"/>
      <c r="IG933" s="241"/>
      <c r="IH933" s="241"/>
      <c r="II933" s="241"/>
      <c r="IJ933" s="241"/>
      <c r="IK933" s="241"/>
      <c r="IL933" s="241"/>
      <c r="IM933" s="241"/>
      <c r="IN933" s="241"/>
      <c r="IO933" s="241"/>
      <c r="IP933" s="241"/>
      <c r="IQ933" s="241"/>
      <c r="IR933" s="241"/>
      <c r="IS933" s="241"/>
      <c r="IT933" s="241"/>
      <c r="IU933" s="241"/>
      <c r="IV933" s="241"/>
    </row>
    <row r="934" spans="1:256"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1053</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row>
    <row r="935" spans="1:256"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1054</v>
      </c>
      <c r="V935" s="241"/>
      <c r="W935" s="241"/>
      <c r="X935" s="241"/>
      <c r="Y935" s="241"/>
      <c r="Z935" s="241"/>
      <c r="AA935" s="241"/>
      <c r="AB935" s="241"/>
      <c r="AC935" s="241" t="s">
        <v>313</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c r="HP935" s="241"/>
      <c r="HQ935" s="241"/>
      <c r="HR935" s="241"/>
      <c r="HS935" s="241"/>
      <c r="HT935" s="241"/>
      <c r="HU935" s="241"/>
      <c r="HV935" s="241"/>
      <c r="HW935" s="241"/>
      <c r="HX935" s="241"/>
      <c r="HY935" s="241"/>
      <c r="HZ935" s="241"/>
      <c r="IA935" s="241"/>
      <c r="IB935" s="241"/>
      <c r="IC935" s="241"/>
      <c r="ID935" s="241"/>
      <c r="IE935" s="241"/>
      <c r="IF935" s="241"/>
      <c r="IG935" s="241"/>
      <c r="IH935" s="241"/>
      <c r="II935" s="241"/>
      <c r="IJ935" s="241"/>
      <c r="IK935" s="241"/>
      <c r="IL935" s="241"/>
      <c r="IM935" s="241"/>
      <c r="IN935" s="241"/>
      <c r="IO935" s="241"/>
      <c r="IP935" s="241"/>
      <c r="IQ935" s="241"/>
      <c r="IR935" s="241"/>
      <c r="IS935" s="241"/>
      <c r="IT935" s="241"/>
      <c r="IU935" s="241"/>
      <c r="IV935" s="241"/>
    </row>
    <row r="936" spans="1:256"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1055</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c r="HP936" s="241"/>
      <c r="HQ936" s="241"/>
      <c r="HR936" s="241"/>
      <c r="HS936" s="241"/>
      <c r="HT936" s="241"/>
      <c r="HU936" s="241"/>
      <c r="HV936" s="241"/>
      <c r="HW936" s="241"/>
      <c r="HX936" s="241"/>
      <c r="HY936" s="241"/>
      <c r="HZ936" s="241"/>
      <c r="IA936" s="241"/>
      <c r="IB936" s="241"/>
      <c r="IC936" s="241"/>
      <c r="ID936" s="241"/>
      <c r="IE936" s="241"/>
      <c r="IF936" s="241"/>
      <c r="IG936" s="241"/>
      <c r="IH936" s="241"/>
      <c r="II936" s="241"/>
      <c r="IJ936" s="241"/>
      <c r="IK936" s="241"/>
      <c r="IL936" s="241"/>
      <c r="IM936" s="241"/>
      <c r="IN936" s="241"/>
      <c r="IO936" s="241"/>
      <c r="IP936" s="241"/>
      <c r="IQ936" s="241"/>
      <c r="IR936" s="241"/>
      <c r="IS936" s="241"/>
      <c r="IT936" s="241"/>
      <c r="IU936" s="241"/>
      <c r="IV936" s="241"/>
    </row>
    <row r="937" spans="1:256"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1056</v>
      </c>
      <c r="V937" s="241"/>
      <c r="W937" s="241"/>
      <c r="X937" s="241"/>
      <c r="Y937" s="241"/>
      <c r="Z937" s="241"/>
      <c r="AA937" s="241"/>
      <c r="AB937" s="241"/>
      <c r="AC937" s="241" t="s">
        <v>316</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c r="HP937" s="241"/>
      <c r="HQ937" s="241"/>
      <c r="HR937" s="241"/>
      <c r="HS937" s="241"/>
      <c r="HT937" s="241"/>
      <c r="HU937" s="241"/>
      <c r="HV937" s="241"/>
      <c r="HW937" s="241"/>
      <c r="HX937" s="241"/>
      <c r="HY937" s="241"/>
      <c r="HZ937" s="241"/>
      <c r="IA937" s="241"/>
      <c r="IB937" s="241"/>
      <c r="IC937" s="241"/>
      <c r="ID937" s="241"/>
      <c r="IE937" s="241"/>
      <c r="IF937" s="241"/>
      <c r="IG937" s="241"/>
      <c r="IH937" s="241"/>
      <c r="II937" s="241"/>
      <c r="IJ937" s="241"/>
      <c r="IK937" s="241"/>
      <c r="IL937" s="241"/>
      <c r="IM937" s="241"/>
      <c r="IN937" s="241"/>
      <c r="IO937" s="241"/>
      <c r="IP937" s="241"/>
      <c r="IQ937" s="241"/>
      <c r="IR937" s="241"/>
      <c r="IS937" s="241"/>
      <c r="IT937" s="241"/>
      <c r="IU937" s="241"/>
      <c r="IV937" s="241"/>
    </row>
    <row r="938" spans="1:256"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1057</v>
      </c>
      <c r="V938" s="241"/>
      <c r="W938" s="241"/>
      <c r="X938" s="241"/>
      <c r="Y938" s="241"/>
      <c r="Z938" s="241"/>
      <c r="AA938" s="241"/>
      <c r="AB938" s="241"/>
      <c r="AC938" s="241" t="s">
        <v>311</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c r="HP938" s="241"/>
      <c r="HQ938" s="241"/>
      <c r="HR938" s="241"/>
      <c r="HS938" s="241"/>
      <c r="HT938" s="241"/>
      <c r="HU938" s="241"/>
      <c r="HV938" s="241"/>
      <c r="HW938" s="241"/>
      <c r="HX938" s="241"/>
      <c r="HY938" s="241"/>
      <c r="HZ938" s="241"/>
      <c r="IA938" s="241"/>
      <c r="IB938" s="241"/>
      <c r="IC938" s="241"/>
      <c r="ID938" s="241"/>
      <c r="IE938" s="241"/>
      <c r="IF938" s="241"/>
      <c r="IG938" s="241"/>
      <c r="IH938" s="241"/>
      <c r="II938" s="241"/>
      <c r="IJ938" s="241"/>
      <c r="IK938" s="241"/>
      <c r="IL938" s="241"/>
      <c r="IM938" s="241"/>
      <c r="IN938" s="241"/>
      <c r="IO938" s="241"/>
      <c r="IP938" s="241"/>
      <c r="IQ938" s="241"/>
      <c r="IR938" s="241"/>
      <c r="IS938" s="241"/>
      <c r="IT938" s="241"/>
      <c r="IU938" s="241"/>
      <c r="IV938" s="241"/>
    </row>
    <row r="939" spans="1:256"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1058</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c r="HP939" s="241"/>
      <c r="HQ939" s="241"/>
      <c r="HR939" s="241"/>
      <c r="HS939" s="241"/>
      <c r="HT939" s="241"/>
      <c r="HU939" s="241"/>
      <c r="HV939" s="241"/>
      <c r="HW939" s="241"/>
      <c r="HX939" s="241"/>
      <c r="HY939" s="241"/>
      <c r="HZ939" s="241"/>
      <c r="IA939" s="241"/>
      <c r="IB939" s="241"/>
      <c r="IC939" s="241"/>
      <c r="ID939" s="241"/>
      <c r="IE939" s="241"/>
      <c r="IF939" s="241"/>
      <c r="IG939" s="241"/>
      <c r="IH939" s="241"/>
      <c r="II939" s="241"/>
      <c r="IJ939" s="241"/>
      <c r="IK939" s="241"/>
      <c r="IL939" s="241"/>
      <c r="IM939" s="241"/>
      <c r="IN939" s="241"/>
      <c r="IO939" s="241"/>
      <c r="IP939" s="241"/>
      <c r="IQ939" s="241"/>
      <c r="IR939" s="241"/>
      <c r="IS939" s="241"/>
      <c r="IT939" s="241"/>
      <c r="IU939" s="241"/>
      <c r="IV939" s="241"/>
    </row>
    <row r="940" spans="1:256"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1059</v>
      </c>
      <c r="V940" s="241"/>
      <c r="W940" s="241"/>
      <c r="X940" s="241"/>
      <c r="Y940" s="241"/>
      <c r="Z940" s="241"/>
      <c r="AA940" s="241"/>
      <c r="AB940" s="241"/>
      <c r="AC940" s="241" t="s">
        <v>316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c r="HP940" s="241"/>
      <c r="HQ940" s="241"/>
      <c r="HR940" s="241"/>
      <c r="HS940" s="241"/>
      <c r="HT940" s="241"/>
      <c r="HU940" s="241"/>
      <c r="HV940" s="241"/>
      <c r="HW940" s="241"/>
      <c r="HX940" s="241"/>
      <c r="HY940" s="241"/>
      <c r="HZ940" s="241"/>
      <c r="IA940" s="241"/>
      <c r="IB940" s="241"/>
      <c r="IC940" s="241"/>
      <c r="ID940" s="241"/>
      <c r="IE940" s="241"/>
      <c r="IF940" s="241"/>
      <c r="IG940" s="241"/>
      <c r="IH940" s="241"/>
      <c r="II940" s="241"/>
      <c r="IJ940" s="241"/>
      <c r="IK940" s="241"/>
      <c r="IL940" s="241"/>
      <c r="IM940" s="241"/>
      <c r="IN940" s="241"/>
      <c r="IO940" s="241"/>
      <c r="IP940" s="241"/>
      <c r="IQ940" s="241"/>
      <c r="IR940" s="241"/>
      <c r="IS940" s="241"/>
      <c r="IT940" s="241"/>
      <c r="IU940" s="241"/>
      <c r="IV940" s="241"/>
    </row>
    <row r="941" spans="1:256"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1060</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c r="HP941" s="241"/>
      <c r="HQ941" s="241"/>
      <c r="HR941" s="241"/>
      <c r="HS941" s="241"/>
      <c r="HT941" s="241"/>
      <c r="HU941" s="241"/>
      <c r="HV941" s="241"/>
      <c r="HW941" s="241"/>
      <c r="HX941" s="241"/>
      <c r="HY941" s="241"/>
      <c r="HZ941" s="241"/>
      <c r="IA941" s="241"/>
      <c r="IB941" s="241"/>
      <c r="IC941" s="241"/>
      <c r="ID941" s="241"/>
      <c r="IE941" s="241"/>
      <c r="IF941" s="241"/>
      <c r="IG941" s="241"/>
      <c r="IH941" s="241"/>
      <c r="II941" s="241"/>
      <c r="IJ941" s="241"/>
      <c r="IK941" s="241"/>
      <c r="IL941" s="241"/>
      <c r="IM941" s="241"/>
      <c r="IN941" s="241"/>
      <c r="IO941" s="241"/>
      <c r="IP941" s="241"/>
      <c r="IQ941" s="241"/>
      <c r="IR941" s="241"/>
      <c r="IS941" s="241"/>
      <c r="IT941" s="241"/>
      <c r="IU941" s="241"/>
      <c r="IV941" s="241"/>
    </row>
    <row r="942" spans="1:256"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1061</v>
      </c>
      <c r="V942" s="241"/>
      <c r="W942" s="241"/>
      <c r="X942" s="241"/>
      <c r="Y942" s="241"/>
      <c r="Z942" s="241"/>
      <c r="AA942" s="241"/>
      <c r="AB942" s="241"/>
      <c r="AC942" s="241" t="s">
        <v>325</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c r="HP942" s="241"/>
      <c r="HQ942" s="241"/>
      <c r="HR942" s="241"/>
      <c r="HS942" s="241"/>
      <c r="HT942" s="241"/>
      <c r="HU942" s="241"/>
      <c r="HV942" s="241"/>
      <c r="HW942" s="241"/>
      <c r="HX942" s="241"/>
      <c r="HY942" s="241"/>
      <c r="HZ942" s="241"/>
      <c r="IA942" s="241"/>
      <c r="IB942" s="241"/>
      <c r="IC942" s="241"/>
      <c r="ID942" s="241"/>
      <c r="IE942" s="241"/>
      <c r="IF942" s="241"/>
      <c r="IG942" s="241"/>
      <c r="IH942" s="241"/>
      <c r="II942" s="241"/>
      <c r="IJ942" s="241"/>
      <c r="IK942" s="241"/>
      <c r="IL942" s="241"/>
      <c r="IM942" s="241"/>
      <c r="IN942" s="241"/>
      <c r="IO942" s="241"/>
      <c r="IP942" s="241"/>
      <c r="IQ942" s="241"/>
      <c r="IR942" s="241"/>
      <c r="IS942" s="241"/>
      <c r="IT942" s="241"/>
      <c r="IU942" s="241"/>
      <c r="IV942" s="241"/>
    </row>
    <row r="943" spans="1:256"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1062</v>
      </c>
      <c r="V943" s="241"/>
      <c r="W943" s="241"/>
      <c r="X943" s="241"/>
      <c r="Y943" s="241"/>
      <c r="Z943" s="241"/>
      <c r="AA943" s="241"/>
      <c r="AB943" s="241"/>
      <c r="AC943" s="241" t="s">
        <v>325</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c r="HG943" s="241"/>
      <c r="HH943" s="241"/>
      <c r="HI943" s="241"/>
      <c r="HJ943" s="241"/>
      <c r="HK943" s="241"/>
      <c r="HL943" s="241"/>
      <c r="HM943" s="241"/>
      <c r="HN943" s="241"/>
      <c r="HO943" s="241"/>
      <c r="HP943" s="241"/>
      <c r="HQ943" s="241"/>
      <c r="HR943" s="241"/>
      <c r="HS943" s="241"/>
      <c r="HT943" s="241"/>
      <c r="HU943" s="241"/>
      <c r="HV943" s="241"/>
      <c r="HW943" s="241"/>
      <c r="HX943" s="241"/>
      <c r="HY943" s="241"/>
      <c r="HZ943" s="241"/>
      <c r="IA943" s="241"/>
      <c r="IB943" s="241"/>
      <c r="IC943" s="241"/>
      <c r="ID943" s="241"/>
      <c r="IE943" s="241"/>
      <c r="IF943" s="241"/>
      <c r="IG943" s="241"/>
      <c r="IH943" s="241"/>
      <c r="II943" s="241"/>
      <c r="IJ943" s="241"/>
      <c r="IK943" s="241"/>
      <c r="IL943" s="241"/>
      <c r="IM943" s="241"/>
      <c r="IN943" s="241"/>
      <c r="IO943" s="241"/>
      <c r="IP943" s="241"/>
      <c r="IQ943" s="241"/>
      <c r="IR943" s="241"/>
      <c r="IS943" s="241"/>
      <c r="IT943" s="241"/>
      <c r="IU943" s="241"/>
      <c r="IV943" s="241"/>
    </row>
    <row r="944" spans="1:256"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1063</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row>
    <row r="945" spans="1:256"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1064</v>
      </c>
      <c r="V945" s="241"/>
      <c r="W945" s="241"/>
      <c r="X945" s="241"/>
      <c r="Y945" s="241"/>
      <c r="Z945" s="241"/>
      <c r="AA945" s="241"/>
      <c r="AB945" s="241"/>
      <c r="AC945" s="241" t="s">
        <v>325</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row>
    <row r="946" spans="1:256"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1065</v>
      </c>
      <c r="V946" s="241"/>
      <c r="W946" s="241"/>
      <c r="X946" s="241"/>
      <c r="Y946" s="241"/>
      <c r="Z946" s="241"/>
      <c r="AA946" s="241"/>
      <c r="AB946" s="241"/>
      <c r="AC946" s="241" t="s">
        <v>325</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c r="HP946" s="241"/>
      <c r="HQ946" s="241"/>
      <c r="HR946" s="241"/>
      <c r="HS946" s="241"/>
      <c r="HT946" s="241"/>
      <c r="HU946" s="241"/>
      <c r="HV946" s="241"/>
      <c r="HW946" s="241"/>
      <c r="HX946" s="241"/>
      <c r="HY946" s="241"/>
      <c r="HZ946" s="241"/>
      <c r="IA946" s="241"/>
      <c r="IB946" s="241"/>
      <c r="IC946" s="241"/>
      <c r="ID946" s="241"/>
      <c r="IE946" s="241"/>
      <c r="IF946" s="241"/>
      <c r="IG946" s="241"/>
      <c r="IH946" s="241"/>
      <c r="II946" s="241"/>
      <c r="IJ946" s="241"/>
      <c r="IK946" s="241"/>
      <c r="IL946" s="241"/>
      <c r="IM946" s="241"/>
      <c r="IN946" s="241"/>
      <c r="IO946" s="241"/>
      <c r="IP946" s="241"/>
      <c r="IQ946" s="241"/>
      <c r="IR946" s="241"/>
      <c r="IS946" s="241"/>
      <c r="IT946" s="241"/>
      <c r="IU946" s="241"/>
      <c r="IV946" s="241"/>
    </row>
    <row r="947" spans="1:256"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1066</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c r="HP947" s="241"/>
      <c r="HQ947" s="241"/>
      <c r="HR947" s="241"/>
      <c r="HS947" s="241"/>
      <c r="HT947" s="241"/>
      <c r="HU947" s="241"/>
      <c r="HV947" s="241"/>
      <c r="HW947" s="241"/>
      <c r="HX947" s="241"/>
      <c r="HY947" s="241"/>
      <c r="HZ947" s="241"/>
      <c r="IA947" s="241"/>
      <c r="IB947" s="241"/>
      <c r="IC947" s="241"/>
      <c r="ID947" s="241"/>
      <c r="IE947" s="241"/>
      <c r="IF947" s="241"/>
      <c r="IG947" s="241"/>
      <c r="IH947" s="241"/>
      <c r="II947" s="241"/>
      <c r="IJ947" s="241"/>
      <c r="IK947" s="241"/>
      <c r="IL947" s="241"/>
      <c r="IM947" s="241"/>
      <c r="IN947" s="241"/>
      <c r="IO947" s="241"/>
      <c r="IP947" s="241"/>
      <c r="IQ947" s="241"/>
      <c r="IR947" s="241"/>
      <c r="IS947" s="241"/>
      <c r="IT947" s="241"/>
      <c r="IU947" s="241"/>
      <c r="IV947" s="241"/>
    </row>
    <row r="948" spans="1:256"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1067</v>
      </c>
      <c r="V948" s="241"/>
      <c r="W948" s="241"/>
      <c r="X948" s="241"/>
      <c r="Y948" s="241"/>
      <c r="Z948" s="241"/>
      <c r="AA948" s="241"/>
      <c r="AB948" s="241"/>
      <c r="AC948" s="241" t="s">
        <v>350</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row>
    <row r="949" spans="1:256"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1068</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row>
    <row r="950" spans="1:256"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1069</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c r="HP950" s="241"/>
      <c r="HQ950" s="241"/>
      <c r="HR950" s="241"/>
      <c r="HS950" s="241"/>
      <c r="HT950" s="241"/>
      <c r="HU950" s="241"/>
      <c r="HV950" s="241"/>
      <c r="HW950" s="241"/>
      <c r="HX950" s="241"/>
      <c r="HY950" s="241"/>
      <c r="HZ950" s="241"/>
      <c r="IA950" s="241"/>
      <c r="IB950" s="241"/>
      <c r="IC950" s="241"/>
      <c r="ID950" s="241"/>
      <c r="IE950" s="241"/>
      <c r="IF950" s="241"/>
      <c r="IG950" s="241"/>
      <c r="IH950" s="241"/>
      <c r="II950" s="241"/>
      <c r="IJ950" s="241"/>
      <c r="IK950" s="241"/>
      <c r="IL950" s="241"/>
      <c r="IM950" s="241"/>
      <c r="IN950" s="241"/>
      <c r="IO950" s="241"/>
      <c r="IP950" s="241"/>
      <c r="IQ950" s="241"/>
      <c r="IR950" s="241"/>
      <c r="IS950" s="241"/>
      <c r="IT950" s="241"/>
      <c r="IU950" s="241"/>
      <c r="IV950" s="241"/>
    </row>
    <row r="951" spans="1:256"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1070</v>
      </c>
      <c r="V951" s="241"/>
      <c r="W951" s="241"/>
      <c r="X951" s="241"/>
      <c r="Y951" s="241"/>
      <c r="Z951" s="241"/>
      <c r="AA951" s="241"/>
      <c r="AB951" s="241"/>
      <c r="AC951" s="241" t="s">
        <v>313</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c r="HG951" s="241"/>
      <c r="HH951" s="241"/>
      <c r="HI951" s="241"/>
      <c r="HJ951" s="241"/>
      <c r="HK951" s="241"/>
      <c r="HL951" s="241"/>
      <c r="HM951" s="241"/>
      <c r="HN951" s="241"/>
      <c r="HO951" s="241"/>
      <c r="HP951" s="241"/>
      <c r="HQ951" s="241"/>
      <c r="HR951" s="241"/>
      <c r="HS951" s="241"/>
      <c r="HT951" s="241"/>
      <c r="HU951" s="241"/>
      <c r="HV951" s="241"/>
      <c r="HW951" s="241"/>
      <c r="HX951" s="241"/>
      <c r="HY951" s="241"/>
      <c r="HZ951" s="241"/>
      <c r="IA951" s="241"/>
      <c r="IB951" s="241"/>
      <c r="IC951" s="241"/>
      <c r="ID951" s="241"/>
      <c r="IE951" s="241"/>
      <c r="IF951" s="241"/>
      <c r="IG951" s="241"/>
      <c r="IH951" s="241"/>
      <c r="II951" s="241"/>
      <c r="IJ951" s="241"/>
      <c r="IK951" s="241"/>
      <c r="IL951" s="241"/>
      <c r="IM951" s="241"/>
      <c r="IN951" s="241"/>
      <c r="IO951" s="241"/>
      <c r="IP951" s="241"/>
      <c r="IQ951" s="241"/>
      <c r="IR951" s="241"/>
      <c r="IS951" s="241"/>
      <c r="IT951" s="241"/>
      <c r="IU951" s="241"/>
      <c r="IV951" s="241"/>
    </row>
    <row r="952" spans="1:256"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1071</v>
      </c>
      <c r="V952" s="241"/>
      <c r="W952" s="241"/>
      <c r="X952" s="241"/>
      <c r="Y952" s="241"/>
      <c r="Z952" s="241"/>
      <c r="AA952" s="241"/>
      <c r="AB952" s="241"/>
      <c r="AC952" s="241" t="s">
        <v>313</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row>
    <row r="953" spans="1:256"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1072</v>
      </c>
      <c r="V953" s="241"/>
      <c r="W953" s="241"/>
      <c r="X953" s="241"/>
      <c r="Y953" s="241"/>
      <c r="Z953" s="241"/>
      <c r="AA953" s="241"/>
      <c r="AB953" s="241"/>
      <c r="AC953" s="241" t="s">
        <v>325</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row>
    <row r="954" spans="1:256"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1073</v>
      </c>
      <c r="V954" s="241"/>
      <c r="W954" s="241"/>
      <c r="X954" s="241"/>
      <c r="Y954" s="241"/>
      <c r="Z954" s="241"/>
      <c r="AA954" s="241"/>
      <c r="AB954" s="241"/>
      <c r="AC954" s="241" t="s">
        <v>322</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row>
    <row r="955" spans="1:256"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1074</v>
      </c>
      <c r="V955" s="241"/>
      <c r="W955" s="241"/>
      <c r="X955" s="241"/>
      <c r="Y955" s="241"/>
      <c r="Z955" s="241"/>
      <c r="AA955" s="241"/>
      <c r="AB955" s="241"/>
      <c r="AC955" s="241" t="s">
        <v>313</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c r="HP955" s="241"/>
      <c r="HQ955" s="241"/>
      <c r="HR955" s="241"/>
      <c r="HS955" s="241"/>
      <c r="HT955" s="241"/>
      <c r="HU955" s="241"/>
      <c r="HV955" s="241"/>
      <c r="HW955" s="241"/>
      <c r="HX955" s="241"/>
      <c r="HY955" s="241"/>
      <c r="HZ955" s="241"/>
      <c r="IA955" s="241"/>
      <c r="IB955" s="241"/>
      <c r="IC955" s="241"/>
      <c r="ID955" s="241"/>
      <c r="IE955" s="241"/>
      <c r="IF955" s="241"/>
      <c r="IG955" s="241"/>
      <c r="IH955" s="241"/>
      <c r="II955" s="241"/>
      <c r="IJ955" s="241"/>
      <c r="IK955" s="241"/>
      <c r="IL955" s="241"/>
      <c r="IM955" s="241"/>
      <c r="IN955" s="241"/>
      <c r="IO955" s="241"/>
      <c r="IP955" s="241"/>
      <c r="IQ955" s="241"/>
      <c r="IR955" s="241"/>
      <c r="IS955" s="241"/>
      <c r="IT955" s="241"/>
      <c r="IU955" s="241"/>
      <c r="IV955" s="241"/>
    </row>
    <row r="956" spans="1:256"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1075</v>
      </c>
      <c r="V956" s="241"/>
      <c r="W956" s="241"/>
      <c r="X956" s="241"/>
      <c r="Y956" s="241"/>
      <c r="Z956" s="241"/>
      <c r="AA956" s="241"/>
      <c r="AB956" s="241"/>
      <c r="AC956" s="241" t="s">
        <v>316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c r="HP956" s="241"/>
      <c r="HQ956" s="241"/>
      <c r="HR956" s="241"/>
      <c r="HS956" s="241"/>
      <c r="HT956" s="241"/>
      <c r="HU956" s="241"/>
      <c r="HV956" s="241"/>
      <c r="HW956" s="241"/>
      <c r="HX956" s="241"/>
      <c r="HY956" s="241"/>
      <c r="HZ956" s="241"/>
      <c r="IA956" s="241"/>
      <c r="IB956" s="241"/>
      <c r="IC956" s="241"/>
      <c r="ID956" s="241"/>
      <c r="IE956" s="241"/>
      <c r="IF956" s="241"/>
      <c r="IG956" s="241"/>
      <c r="IH956" s="241"/>
      <c r="II956" s="241"/>
      <c r="IJ956" s="241"/>
      <c r="IK956" s="241"/>
      <c r="IL956" s="241"/>
      <c r="IM956" s="241"/>
      <c r="IN956" s="241"/>
      <c r="IO956" s="241"/>
      <c r="IP956" s="241"/>
      <c r="IQ956" s="241"/>
      <c r="IR956" s="241"/>
      <c r="IS956" s="241"/>
      <c r="IT956" s="241"/>
      <c r="IU956" s="241"/>
      <c r="IV956" s="241"/>
    </row>
    <row r="957" spans="1:256"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1076</v>
      </c>
      <c r="V957" s="241"/>
      <c r="W957" s="241"/>
      <c r="X957" s="241"/>
      <c r="Y957" s="241"/>
      <c r="Z957" s="241"/>
      <c r="AA957" s="241"/>
      <c r="AB957" s="241"/>
      <c r="AC957" s="241" t="s">
        <v>313</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row>
    <row r="958" spans="1:256"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1077</v>
      </c>
      <c r="V958" s="241"/>
      <c r="W958" s="241"/>
      <c r="X958" s="241"/>
      <c r="Y958" s="241"/>
      <c r="Z958" s="241"/>
      <c r="AA958" s="241"/>
      <c r="AB958" s="241"/>
      <c r="AC958" s="241" t="s">
        <v>313</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row>
    <row r="959" spans="1:256"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1078</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row>
    <row r="960" spans="1:256"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1079</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row>
    <row r="961" spans="1:256"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1080</v>
      </c>
      <c r="V961" s="241"/>
      <c r="W961" s="241"/>
      <c r="X961" s="241"/>
      <c r="Y961" s="241"/>
      <c r="Z961" s="241"/>
      <c r="AA961" s="241"/>
      <c r="AB961" s="241"/>
      <c r="AC961" s="241" t="s">
        <v>311</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row>
    <row r="962" spans="1:256"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1081</v>
      </c>
      <c r="V962" s="241"/>
      <c r="W962" s="241"/>
      <c r="X962" s="241"/>
      <c r="Y962" s="241"/>
      <c r="Z962" s="241"/>
      <c r="AA962" s="241"/>
      <c r="AB962" s="241"/>
      <c r="AC962" s="241" t="s">
        <v>309</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row>
    <row r="963" spans="1:256"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1082</v>
      </c>
      <c r="V963" s="241"/>
      <c r="W963" s="241"/>
      <c r="X963" s="241"/>
      <c r="Y963" s="241"/>
      <c r="Z963" s="241"/>
      <c r="AA963" s="241"/>
      <c r="AB963" s="241"/>
      <c r="AC963" s="241" t="s">
        <v>316</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row>
    <row r="964" spans="1:256"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1083</v>
      </c>
      <c r="V964" s="241"/>
      <c r="W964" s="241"/>
      <c r="X964" s="241"/>
      <c r="Y964" s="241"/>
      <c r="Z964" s="241"/>
      <c r="AA964" s="241"/>
      <c r="AB964" s="241"/>
      <c r="AC964" s="241" t="s">
        <v>325</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c r="HP964" s="241"/>
      <c r="HQ964" s="241"/>
      <c r="HR964" s="241"/>
      <c r="HS964" s="241"/>
      <c r="HT964" s="241"/>
      <c r="HU964" s="241"/>
      <c r="HV964" s="241"/>
      <c r="HW964" s="241"/>
      <c r="HX964" s="241"/>
      <c r="HY964" s="241"/>
      <c r="HZ964" s="241"/>
      <c r="IA964" s="241"/>
      <c r="IB964" s="241"/>
      <c r="IC964" s="241"/>
      <c r="ID964" s="241"/>
      <c r="IE964" s="241"/>
      <c r="IF964" s="241"/>
      <c r="IG964" s="241"/>
      <c r="IH964" s="241"/>
      <c r="II964" s="241"/>
      <c r="IJ964" s="241"/>
      <c r="IK964" s="241"/>
      <c r="IL964" s="241"/>
      <c r="IM964" s="241"/>
      <c r="IN964" s="241"/>
      <c r="IO964" s="241"/>
      <c r="IP964" s="241"/>
      <c r="IQ964" s="241"/>
      <c r="IR964" s="241"/>
      <c r="IS964" s="241"/>
      <c r="IT964" s="241"/>
      <c r="IU964" s="241"/>
      <c r="IV964" s="241"/>
    </row>
    <row r="965" spans="1:256"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1084</v>
      </c>
      <c r="V965" s="241"/>
      <c r="W965" s="241"/>
      <c r="X965" s="241"/>
      <c r="Y965" s="241"/>
      <c r="Z965" s="241"/>
      <c r="AA965" s="241"/>
      <c r="AB965" s="241"/>
      <c r="AC965" s="241" t="s">
        <v>386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c r="HP965" s="241"/>
      <c r="HQ965" s="241"/>
      <c r="HR965" s="241"/>
      <c r="HS965" s="241"/>
      <c r="HT965" s="241"/>
      <c r="HU965" s="241"/>
      <c r="HV965" s="241"/>
      <c r="HW965" s="241"/>
      <c r="HX965" s="241"/>
      <c r="HY965" s="241"/>
      <c r="HZ965" s="241"/>
      <c r="IA965" s="241"/>
      <c r="IB965" s="241"/>
      <c r="IC965" s="241"/>
      <c r="ID965" s="241"/>
      <c r="IE965" s="241"/>
      <c r="IF965" s="241"/>
      <c r="IG965" s="241"/>
      <c r="IH965" s="241"/>
      <c r="II965" s="241"/>
      <c r="IJ965" s="241"/>
      <c r="IK965" s="241"/>
      <c r="IL965" s="241"/>
      <c r="IM965" s="241"/>
      <c r="IN965" s="241"/>
      <c r="IO965" s="241"/>
      <c r="IP965" s="241"/>
      <c r="IQ965" s="241"/>
      <c r="IR965" s="241"/>
      <c r="IS965" s="241"/>
      <c r="IT965" s="241"/>
      <c r="IU965" s="241"/>
      <c r="IV965" s="241"/>
    </row>
    <row r="966" spans="1:256"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1085</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c r="HP966" s="241"/>
      <c r="HQ966" s="241"/>
      <c r="HR966" s="241"/>
      <c r="HS966" s="241"/>
      <c r="HT966" s="241"/>
      <c r="HU966" s="241"/>
      <c r="HV966" s="241"/>
      <c r="HW966" s="241"/>
      <c r="HX966" s="241"/>
      <c r="HY966" s="241"/>
      <c r="HZ966" s="241"/>
      <c r="IA966" s="241"/>
      <c r="IB966" s="241"/>
      <c r="IC966" s="241"/>
      <c r="ID966" s="241"/>
      <c r="IE966" s="241"/>
      <c r="IF966" s="241"/>
      <c r="IG966" s="241"/>
      <c r="IH966" s="241"/>
      <c r="II966" s="241"/>
      <c r="IJ966" s="241"/>
      <c r="IK966" s="241"/>
      <c r="IL966" s="241"/>
      <c r="IM966" s="241"/>
      <c r="IN966" s="241"/>
      <c r="IO966" s="241"/>
      <c r="IP966" s="241"/>
      <c r="IQ966" s="241"/>
      <c r="IR966" s="241"/>
      <c r="IS966" s="241"/>
      <c r="IT966" s="241"/>
      <c r="IU966" s="241"/>
      <c r="IV966" s="241"/>
    </row>
    <row r="967" spans="1:256"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1086</v>
      </c>
      <c r="V967" s="241"/>
      <c r="W967" s="241"/>
      <c r="X967" s="241"/>
      <c r="Y967" s="241"/>
      <c r="Z967" s="241"/>
      <c r="AA967" s="241"/>
      <c r="AB967" s="241"/>
      <c r="AC967" s="241" t="s">
        <v>322</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c r="HP967" s="241"/>
      <c r="HQ967" s="241"/>
      <c r="HR967" s="241"/>
      <c r="HS967" s="241"/>
      <c r="HT967" s="241"/>
      <c r="HU967" s="241"/>
      <c r="HV967" s="241"/>
      <c r="HW967" s="241"/>
      <c r="HX967" s="241"/>
      <c r="HY967" s="241"/>
      <c r="HZ967" s="241"/>
      <c r="IA967" s="241"/>
      <c r="IB967" s="241"/>
      <c r="IC967" s="241"/>
      <c r="ID967" s="241"/>
      <c r="IE967" s="241"/>
      <c r="IF967" s="241"/>
      <c r="IG967" s="241"/>
      <c r="IH967" s="241"/>
      <c r="II967" s="241"/>
      <c r="IJ967" s="241"/>
      <c r="IK967" s="241"/>
      <c r="IL967" s="241"/>
      <c r="IM967" s="241"/>
      <c r="IN967" s="241"/>
      <c r="IO967" s="241"/>
      <c r="IP967" s="241"/>
      <c r="IQ967" s="241"/>
      <c r="IR967" s="241"/>
      <c r="IS967" s="241"/>
      <c r="IT967" s="241"/>
      <c r="IU967" s="241"/>
      <c r="IV967" s="241"/>
    </row>
    <row r="968" spans="1:256"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1087</v>
      </c>
      <c r="V968" s="241"/>
      <c r="W968" s="241"/>
      <c r="X968" s="241"/>
      <c r="Y968" s="241"/>
      <c r="Z968" s="241"/>
      <c r="AA968" s="241"/>
      <c r="AB968" s="241"/>
      <c r="AC968" s="241" t="s">
        <v>350</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c r="HP968" s="241"/>
      <c r="HQ968" s="241"/>
      <c r="HR968" s="241"/>
      <c r="HS968" s="241"/>
      <c r="HT968" s="241"/>
      <c r="HU968" s="241"/>
      <c r="HV968" s="241"/>
      <c r="HW968" s="241"/>
      <c r="HX968" s="241"/>
      <c r="HY968" s="241"/>
      <c r="HZ968" s="241"/>
      <c r="IA968" s="241"/>
      <c r="IB968" s="241"/>
      <c r="IC968" s="241"/>
      <c r="ID968" s="241"/>
      <c r="IE968" s="241"/>
      <c r="IF968" s="241"/>
      <c r="IG968" s="241"/>
      <c r="IH968" s="241"/>
      <c r="II968" s="241"/>
      <c r="IJ968" s="241"/>
      <c r="IK968" s="241"/>
      <c r="IL968" s="241"/>
      <c r="IM968" s="241"/>
      <c r="IN968" s="241"/>
      <c r="IO968" s="241"/>
      <c r="IP968" s="241"/>
      <c r="IQ968" s="241"/>
      <c r="IR968" s="241"/>
      <c r="IS968" s="241"/>
      <c r="IT968" s="241"/>
      <c r="IU968" s="241"/>
      <c r="IV968" s="241"/>
    </row>
    <row r="969" spans="1:256"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1088</v>
      </c>
      <c r="V969" s="241"/>
      <c r="W969" s="241"/>
      <c r="X969" s="241"/>
      <c r="Y969" s="241"/>
      <c r="Z969" s="241"/>
      <c r="AA969" s="241"/>
      <c r="AB969" s="241"/>
      <c r="AC969" s="241" t="s">
        <v>322</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c r="HP969" s="241"/>
      <c r="HQ969" s="241"/>
      <c r="HR969" s="241"/>
      <c r="HS969" s="241"/>
      <c r="HT969" s="241"/>
      <c r="HU969" s="241"/>
      <c r="HV969" s="241"/>
      <c r="HW969" s="241"/>
      <c r="HX969" s="241"/>
      <c r="HY969" s="241"/>
      <c r="HZ969" s="241"/>
      <c r="IA969" s="241"/>
      <c r="IB969" s="241"/>
      <c r="IC969" s="241"/>
      <c r="ID969" s="241"/>
      <c r="IE969" s="241"/>
      <c r="IF969" s="241"/>
      <c r="IG969" s="241"/>
      <c r="IH969" s="241"/>
      <c r="II969" s="241"/>
      <c r="IJ969" s="241"/>
      <c r="IK969" s="241"/>
      <c r="IL969" s="241"/>
      <c r="IM969" s="241"/>
      <c r="IN969" s="241"/>
      <c r="IO969" s="241"/>
      <c r="IP969" s="241"/>
      <c r="IQ969" s="241"/>
      <c r="IR969" s="241"/>
      <c r="IS969" s="241"/>
      <c r="IT969" s="241"/>
      <c r="IU969" s="241"/>
      <c r="IV969" s="241"/>
    </row>
    <row r="970" spans="1:256"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1089</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c r="HP970" s="241"/>
      <c r="HQ970" s="241"/>
      <c r="HR970" s="241"/>
      <c r="HS970" s="241"/>
      <c r="HT970" s="241"/>
      <c r="HU970" s="241"/>
      <c r="HV970" s="241"/>
      <c r="HW970" s="241"/>
      <c r="HX970" s="241"/>
      <c r="HY970" s="241"/>
      <c r="HZ970" s="241"/>
      <c r="IA970" s="241"/>
      <c r="IB970" s="241"/>
      <c r="IC970" s="241"/>
      <c r="ID970" s="241"/>
      <c r="IE970" s="241"/>
      <c r="IF970" s="241"/>
      <c r="IG970" s="241"/>
      <c r="IH970" s="241"/>
      <c r="II970" s="241"/>
      <c r="IJ970" s="241"/>
      <c r="IK970" s="241"/>
      <c r="IL970" s="241"/>
      <c r="IM970" s="241"/>
      <c r="IN970" s="241"/>
      <c r="IO970" s="241"/>
      <c r="IP970" s="241"/>
      <c r="IQ970" s="241"/>
      <c r="IR970" s="241"/>
      <c r="IS970" s="241"/>
      <c r="IT970" s="241"/>
      <c r="IU970" s="241"/>
      <c r="IV970" s="241"/>
    </row>
    <row r="971" spans="1:256"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1090</v>
      </c>
      <c r="V971" s="241"/>
      <c r="W971" s="241"/>
      <c r="X971" s="241"/>
      <c r="Y971" s="241"/>
      <c r="Z971" s="241"/>
      <c r="AA971" s="241"/>
      <c r="AB971" s="241"/>
      <c r="AC971" s="241" t="s">
        <v>325</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c r="HP971" s="241"/>
      <c r="HQ971" s="241"/>
      <c r="HR971" s="241"/>
      <c r="HS971" s="241"/>
      <c r="HT971" s="241"/>
      <c r="HU971" s="241"/>
      <c r="HV971" s="241"/>
      <c r="HW971" s="241"/>
      <c r="HX971" s="241"/>
      <c r="HY971" s="241"/>
      <c r="HZ971" s="241"/>
      <c r="IA971" s="241"/>
      <c r="IB971" s="241"/>
      <c r="IC971" s="241"/>
      <c r="ID971" s="241"/>
      <c r="IE971" s="241"/>
      <c r="IF971" s="241"/>
      <c r="IG971" s="241"/>
      <c r="IH971" s="241"/>
      <c r="II971" s="241"/>
      <c r="IJ971" s="241"/>
      <c r="IK971" s="241"/>
      <c r="IL971" s="241"/>
      <c r="IM971" s="241"/>
      <c r="IN971" s="241"/>
      <c r="IO971" s="241"/>
      <c r="IP971" s="241"/>
      <c r="IQ971" s="241"/>
      <c r="IR971" s="241"/>
      <c r="IS971" s="241"/>
      <c r="IT971" s="241"/>
      <c r="IU971" s="241"/>
      <c r="IV971" s="241"/>
    </row>
    <row r="972" spans="1:256"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1091</v>
      </c>
      <c r="V972" s="241"/>
      <c r="W972" s="241"/>
      <c r="X972" s="241"/>
      <c r="Y972" s="241"/>
      <c r="Z972" s="241"/>
      <c r="AA972" s="241"/>
      <c r="AB972" s="241"/>
      <c r="AC972" s="241" t="s">
        <v>313</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c r="HP972" s="241"/>
      <c r="HQ972" s="241"/>
      <c r="HR972" s="241"/>
      <c r="HS972" s="241"/>
      <c r="HT972" s="241"/>
      <c r="HU972" s="241"/>
      <c r="HV972" s="241"/>
      <c r="HW972" s="241"/>
      <c r="HX972" s="241"/>
      <c r="HY972" s="241"/>
      <c r="HZ972" s="241"/>
      <c r="IA972" s="241"/>
      <c r="IB972" s="241"/>
      <c r="IC972" s="241"/>
      <c r="ID972" s="241"/>
      <c r="IE972" s="241"/>
      <c r="IF972" s="241"/>
      <c r="IG972" s="241"/>
      <c r="IH972" s="241"/>
      <c r="II972" s="241"/>
      <c r="IJ972" s="241"/>
      <c r="IK972" s="241"/>
      <c r="IL972" s="241"/>
      <c r="IM972" s="241"/>
      <c r="IN972" s="241"/>
      <c r="IO972" s="241"/>
      <c r="IP972" s="241"/>
      <c r="IQ972" s="241"/>
      <c r="IR972" s="241"/>
      <c r="IS972" s="241"/>
      <c r="IT972" s="241"/>
      <c r="IU972" s="241"/>
      <c r="IV972" s="241"/>
    </row>
    <row r="973" spans="1:256"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1092</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c r="HP973" s="241"/>
      <c r="HQ973" s="241"/>
      <c r="HR973" s="241"/>
      <c r="HS973" s="241"/>
      <c r="HT973" s="241"/>
      <c r="HU973" s="241"/>
      <c r="HV973" s="241"/>
      <c r="HW973" s="241"/>
      <c r="HX973" s="241"/>
      <c r="HY973" s="241"/>
      <c r="HZ973" s="241"/>
      <c r="IA973" s="241"/>
      <c r="IB973" s="241"/>
      <c r="IC973" s="241"/>
      <c r="ID973" s="241"/>
      <c r="IE973" s="241"/>
      <c r="IF973" s="241"/>
      <c r="IG973" s="241"/>
      <c r="IH973" s="241"/>
      <c r="II973" s="241"/>
      <c r="IJ973" s="241"/>
      <c r="IK973" s="241"/>
      <c r="IL973" s="241"/>
      <c r="IM973" s="241"/>
      <c r="IN973" s="241"/>
      <c r="IO973" s="241"/>
      <c r="IP973" s="241"/>
      <c r="IQ973" s="241"/>
      <c r="IR973" s="241"/>
      <c r="IS973" s="241"/>
      <c r="IT973" s="241"/>
      <c r="IU973" s="241"/>
      <c r="IV973" s="241"/>
    </row>
    <row r="974" spans="1:256"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1093</v>
      </c>
      <c r="V974" s="241"/>
      <c r="W974" s="241"/>
      <c r="X974" s="241"/>
      <c r="Y974" s="241"/>
      <c r="Z974" s="241"/>
      <c r="AA974" s="241"/>
      <c r="AB974" s="241"/>
      <c r="AC974" s="241" t="s">
        <v>316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c r="HG974" s="241"/>
      <c r="HH974" s="241"/>
      <c r="HI974" s="241"/>
      <c r="HJ974" s="241"/>
      <c r="HK974" s="241"/>
      <c r="HL974" s="241"/>
      <c r="HM974" s="241"/>
      <c r="HN974" s="241"/>
      <c r="HO974" s="241"/>
      <c r="HP974" s="241"/>
      <c r="HQ974" s="241"/>
      <c r="HR974" s="241"/>
      <c r="HS974" s="241"/>
      <c r="HT974" s="241"/>
      <c r="HU974" s="241"/>
      <c r="HV974" s="241"/>
      <c r="HW974" s="241"/>
      <c r="HX974" s="241"/>
      <c r="HY974" s="241"/>
      <c r="HZ974" s="241"/>
      <c r="IA974" s="241"/>
      <c r="IB974" s="241"/>
      <c r="IC974" s="241"/>
      <c r="ID974" s="241"/>
      <c r="IE974" s="241"/>
      <c r="IF974" s="241"/>
      <c r="IG974" s="241"/>
      <c r="IH974" s="241"/>
      <c r="II974" s="241"/>
      <c r="IJ974" s="241"/>
      <c r="IK974" s="241"/>
      <c r="IL974" s="241"/>
      <c r="IM974" s="241"/>
      <c r="IN974" s="241"/>
      <c r="IO974" s="241"/>
      <c r="IP974" s="241"/>
      <c r="IQ974" s="241"/>
      <c r="IR974" s="241"/>
      <c r="IS974" s="241"/>
      <c r="IT974" s="241"/>
      <c r="IU974" s="241"/>
      <c r="IV974" s="241"/>
    </row>
    <row r="975" spans="1:256"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1094</v>
      </c>
      <c r="V975" s="241"/>
      <c r="W975" s="241"/>
      <c r="X975" s="241"/>
      <c r="Y975" s="241"/>
      <c r="Z975" s="241"/>
      <c r="AA975" s="241"/>
      <c r="AB975" s="241"/>
      <c r="AC975" s="241" t="s">
        <v>325</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c r="HP975" s="241"/>
      <c r="HQ975" s="241"/>
      <c r="HR975" s="241"/>
      <c r="HS975" s="241"/>
      <c r="HT975" s="241"/>
      <c r="HU975" s="241"/>
      <c r="HV975" s="241"/>
      <c r="HW975" s="241"/>
      <c r="HX975" s="241"/>
      <c r="HY975" s="241"/>
      <c r="HZ975" s="241"/>
      <c r="IA975" s="241"/>
      <c r="IB975" s="241"/>
      <c r="IC975" s="241"/>
      <c r="ID975" s="241"/>
      <c r="IE975" s="241"/>
      <c r="IF975" s="241"/>
      <c r="IG975" s="241"/>
      <c r="IH975" s="241"/>
      <c r="II975" s="241"/>
      <c r="IJ975" s="241"/>
      <c r="IK975" s="241"/>
      <c r="IL975" s="241"/>
      <c r="IM975" s="241"/>
      <c r="IN975" s="241"/>
      <c r="IO975" s="241"/>
      <c r="IP975" s="241"/>
      <c r="IQ975" s="241"/>
      <c r="IR975" s="241"/>
      <c r="IS975" s="241"/>
      <c r="IT975" s="241"/>
      <c r="IU975" s="241"/>
      <c r="IV975" s="241"/>
    </row>
    <row r="976" spans="1:256"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1095</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c r="HP976" s="241"/>
      <c r="HQ976" s="241"/>
      <c r="HR976" s="241"/>
      <c r="HS976" s="241"/>
      <c r="HT976" s="241"/>
      <c r="HU976" s="241"/>
      <c r="HV976" s="241"/>
      <c r="HW976" s="241"/>
      <c r="HX976" s="241"/>
      <c r="HY976" s="241"/>
      <c r="HZ976" s="241"/>
      <c r="IA976" s="241"/>
      <c r="IB976" s="241"/>
      <c r="IC976" s="241"/>
      <c r="ID976" s="241"/>
      <c r="IE976" s="241"/>
      <c r="IF976" s="241"/>
      <c r="IG976" s="241"/>
      <c r="IH976" s="241"/>
      <c r="II976" s="241"/>
      <c r="IJ976" s="241"/>
      <c r="IK976" s="241"/>
      <c r="IL976" s="241"/>
      <c r="IM976" s="241"/>
      <c r="IN976" s="241"/>
      <c r="IO976" s="241"/>
      <c r="IP976" s="241"/>
      <c r="IQ976" s="241"/>
      <c r="IR976" s="241"/>
      <c r="IS976" s="241"/>
      <c r="IT976" s="241"/>
      <c r="IU976" s="241"/>
      <c r="IV976" s="241"/>
    </row>
    <row r="977" spans="1:256"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1096</v>
      </c>
      <c r="V977" s="241"/>
      <c r="W977" s="241"/>
      <c r="X977" s="241"/>
      <c r="Y977" s="241"/>
      <c r="Z977" s="241"/>
      <c r="AA977" s="241"/>
      <c r="AB977" s="241"/>
      <c r="AC977" s="241" t="s">
        <v>386</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c r="IM977" s="241"/>
      <c r="IN977" s="241"/>
      <c r="IO977" s="241"/>
      <c r="IP977" s="241"/>
      <c r="IQ977" s="241"/>
      <c r="IR977" s="241"/>
      <c r="IS977" s="241"/>
      <c r="IT977" s="241"/>
      <c r="IU977" s="241"/>
      <c r="IV977" s="241"/>
    </row>
    <row r="978" spans="1:256"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1097</v>
      </c>
      <c r="V978" s="241"/>
      <c r="W978" s="241"/>
      <c r="X978" s="241"/>
      <c r="Y978" s="241"/>
      <c r="Z978" s="241"/>
      <c r="AA978" s="241"/>
      <c r="AB978" s="241"/>
      <c r="AC978" s="241" t="s">
        <v>316</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c r="HP978" s="241"/>
      <c r="HQ978" s="241"/>
      <c r="HR978" s="241"/>
      <c r="HS978" s="241"/>
      <c r="HT978" s="241"/>
      <c r="HU978" s="241"/>
      <c r="HV978" s="241"/>
      <c r="HW978" s="241"/>
      <c r="HX978" s="241"/>
      <c r="HY978" s="241"/>
      <c r="HZ978" s="241"/>
      <c r="IA978" s="241"/>
      <c r="IB978" s="241"/>
      <c r="IC978" s="241"/>
      <c r="ID978" s="241"/>
      <c r="IE978" s="241"/>
      <c r="IF978" s="241"/>
      <c r="IG978" s="241"/>
      <c r="IH978" s="241"/>
      <c r="II978" s="241"/>
      <c r="IJ978" s="241"/>
      <c r="IK978" s="241"/>
      <c r="IL978" s="241"/>
      <c r="IM978" s="241"/>
      <c r="IN978" s="241"/>
      <c r="IO978" s="241"/>
      <c r="IP978" s="241"/>
      <c r="IQ978" s="241"/>
      <c r="IR978" s="241"/>
      <c r="IS978" s="241"/>
      <c r="IT978" s="241"/>
      <c r="IU978" s="241"/>
      <c r="IV978" s="241"/>
    </row>
    <row r="979" spans="1:256"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1098</v>
      </c>
      <c r="V979" s="241"/>
      <c r="W979" s="241"/>
      <c r="X979" s="241"/>
      <c r="Y979" s="241"/>
      <c r="Z979" s="241"/>
      <c r="AA979" s="241"/>
      <c r="AB979" s="241"/>
      <c r="AC979" s="241" t="s">
        <v>309</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c r="HG979" s="241"/>
      <c r="HH979" s="241"/>
      <c r="HI979" s="241"/>
      <c r="HJ979" s="241"/>
      <c r="HK979" s="241"/>
      <c r="HL979" s="241"/>
      <c r="HM979" s="241"/>
      <c r="HN979" s="241"/>
      <c r="HO979" s="241"/>
      <c r="HP979" s="241"/>
      <c r="HQ979" s="241"/>
      <c r="HR979" s="241"/>
      <c r="HS979" s="241"/>
      <c r="HT979" s="241"/>
      <c r="HU979" s="241"/>
      <c r="HV979" s="241"/>
      <c r="HW979" s="241"/>
      <c r="HX979" s="241"/>
      <c r="HY979" s="241"/>
      <c r="HZ979" s="241"/>
      <c r="IA979" s="241"/>
      <c r="IB979" s="241"/>
      <c r="IC979" s="241"/>
      <c r="ID979" s="241"/>
      <c r="IE979" s="241"/>
      <c r="IF979" s="241"/>
      <c r="IG979" s="241"/>
      <c r="IH979" s="241"/>
      <c r="II979" s="241"/>
      <c r="IJ979" s="241"/>
      <c r="IK979" s="241"/>
      <c r="IL979" s="241"/>
      <c r="IM979" s="241"/>
      <c r="IN979" s="241"/>
      <c r="IO979" s="241"/>
      <c r="IP979" s="241"/>
      <c r="IQ979" s="241"/>
      <c r="IR979" s="241"/>
      <c r="IS979" s="241"/>
      <c r="IT979" s="241"/>
      <c r="IU979" s="241"/>
      <c r="IV979" s="241"/>
    </row>
    <row r="980" spans="1:256"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1099</v>
      </c>
      <c r="V980" s="241"/>
      <c r="W980" s="241"/>
      <c r="X980" s="241"/>
      <c r="Y980" s="241"/>
      <c r="Z980" s="241"/>
      <c r="AA980" s="241"/>
      <c r="AB980" s="241"/>
      <c r="AC980" s="241" t="s">
        <v>311</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c r="HP980" s="241"/>
      <c r="HQ980" s="241"/>
      <c r="HR980" s="241"/>
      <c r="HS980" s="241"/>
      <c r="HT980" s="241"/>
      <c r="HU980" s="241"/>
      <c r="HV980" s="241"/>
      <c r="HW980" s="241"/>
      <c r="HX980" s="241"/>
      <c r="HY980" s="241"/>
      <c r="HZ980" s="241"/>
      <c r="IA980" s="241"/>
      <c r="IB980" s="241"/>
      <c r="IC980" s="241"/>
      <c r="ID980" s="241"/>
      <c r="IE980" s="241"/>
      <c r="IF980" s="241"/>
      <c r="IG980" s="241"/>
      <c r="IH980" s="241"/>
      <c r="II980" s="241"/>
      <c r="IJ980" s="241"/>
      <c r="IK980" s="241"/>
      <c r="IL980" s="241"/>
      <c r="IM980" s="241"/>
      <c r="IN980" s="241"/>
      <c r="IO980" s="241"/>
      <c r="IP980" s="241"/>
      <c r="IQ980" s="241"/>
      <c r="IR980" s="241"/>
      <c r="IS980" s="241"/>
      <c r="IT980" s="241"/>
      <c r="IU980" s="241"/>
      <c r="IV980" s="241"/>
    </row>
    <row r="981" spans="1:256"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285</v>
      </c>
      <c r="V981" s="241"/>
      <c r="W981" s="241"/>
      <c r="X981" s="241"/>
      <c r="Y981" s="241"/>
      <c r="Z981" s="241"/>
      <c r="AA981" s="241"/>
      <c r="AB981" s="241"/>
      <c r="AC981" s="241" t="s">
        <v>350</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c r="HP981" s="241"/>
      <c r="HQ981" s="241"/>
      <c r="HR981" s="241"/>
      <c r="HS981" s="241"/>
      <c r="HT981" s="241"/>
      <c r="HU981" s="241"/>
      <c r="HV981" s="241"/>
      <c r="HW981" s="241"/>
      <c r="HX981" s="241"/>
      <c r="HY981" s="241"/>
      <c r="HZ981" s="241"/>
      <c r="IA981" s="241"/>
      <c r="IB981" s="241"/>
      <c r="IC981" s="241"/>
      <c r="ID981" s="241"/>
      <c r="IE981" s="241"/>
      <c r="IF981" s="241"/>
      <c r="IG981" s="241"/>
      <c r="IH981" s="241"/>
      <c r="II981" s="241"/>
      <c r="IJ981" s="241"/>
      <c r="IK981" s="241"/>
      <c r="IL981" s="241"/>
      <c r="IM981" s="241"/>
      <c r="IN981" s="241"/>
      <c r="IO981" s="241"/>
      <c r="IP981" s="241"/>
      <c r="IQ981" s="241"/>
      <c r="IR981" s="241"/>
      <c r="IS981" s="241"/>
      <c r="IT981" s="241"/>
      <c r="IU981" s="241"/>
      <c r="IV981" s="241"/>
    </row>
    <row r="982" spans="1:256"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1100</v>
      </c>
      <c r="V982" s="241"/>
      <c r="W982" s="241"/>
      <c r="X982" s="241"/>
      <c r="Y982" s="241"/>
      <c r="Z982" s="241"/>
      <c r="AA982" s="241"/>
      <c r="AB982" s="241"/>
      <c r="AC982" s="241" t="s">
        <v>316</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c r="IM982" s="241"/>
      <c r="IN982" s="241"/>
      <c r="IO982" s="241"/>
      <c r="IP982" s="241"/>
      <c r="IQ982" s="241"/>
      <c r="IR982" s="241"/>
      <c r="IS982" s="241"/>
      <c r="IT982" s="241"/>
      <c r="IU982" s="241"/>
      <c r="IV982" s="241"/>
    </row>
    <row r="983" spans="1:256"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1101</v>
      </c>
      <c r="V983" s="241"/>
      <c r="W983" s="241"/>
      <c r="X983" s="241"/>
      <c r="Y983" s="241"/>
      <c r="Z983" s="241"/>
      <c r="AA983" s="241"/>
      <c r="AB983" s="241"/>
      <c r="AC983" s="241" t="s">
        <v>313</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c r="HP983" s="241"/>
      <c r="HQ983" s="241"/>
      <c r="HR983" s="241"/>
      <c r="HS983" s="241"/>
      <c r="HT983" s="241"/>
      <c r="HU983" s="241"/>
      <c r="HV983" s="241"/>
      <c r="HW983" s="241"/>
      <c r="HX983" s="241"/>
      <c r="HY983" s="241"/>
      <c r="HZ983" s="241"/>
      <c r="IA983" s="241"/>
      <c r="IB983" s="241"/>
      <c r="IC983" s="241"/>
      <c r="ID983" s="241"/>
      <c r="IE983" s="241"/>
      <c r="IF983" s="241"/>
      <c r="IG983" s="241"/>
      <c r="IH983" s="241"/>
      <c r="II983" s="241"/>
      <c r="IJ983" s="241"/>
      <c r="IK983" s="241"/>
      <c r="IL983" s="241"/>
      <c r="IM983" s="241"/>
      <c r="IN983" s="241"/>
      <c r="IO983" s="241"/>
      <c r="IP983" s="241"/>
      <c r="IQ983" s="241"/>
      <c r="IR983" s="241"/>
      <c r="IS983" s="241"/>
      <c r="IT983" s="241"/>
      <c r="IU983" s="241"/>
      <c r="IV983" s="241"/>
    </row>
    <row r="984" spans="1:256"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1102</v>
      </c>
      <c r="V984" s="241"/>
      <c r="W984" s="241"/>
      <c r="X984" s="241"/>
      <c r="Y984" s="241"/>
      <c r="Z984" s="241"/>
      <c r="AA984" s="241"/>
      <c r="AB984" s="241"/>
      <c r="AC984" s="241" t="s">
        <v>316</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c r="HP984" s="241"/>
      <c r="HQ984" s="241"/>
      <c r="HR984" s="241"/>
      <c r="HS984" s="241"/>
      <c r="HT984" s="241"/>
      <c r="HU984" s="241"/>
      <c r="HV984" s="241"/>
      <c r="HW984" s="241"/>
      <c r="HX984" s="241"/>
      <c r="HY984" s="241"/>
      <c r="HZ984" s="241"/>
      <c r="IA984" s="241"/>
      <c r="IB984" s="241"/>
      <c r="IC984" s="241"/>
      <c r="ID984" s="241"/>
      <c r="IE984" s="241"/>
      <c r="IF984" s="241"/>
      <c r="IG984" s="241"/>
      <c r="IH984" s="241"/>
      <c r="II984" s="241"/>
      <c r="IJ984" s="241"/>
      <c r="IK984" s="241"/>
      <c r="IL984" s="241"/>
      <c r="IM984" s="241"/>
      <c r="IN984" s="241"/>
      <c r="IO984" s="241"/>
      <c r="IP984" s="241"/>
      <c r="IQ984" s="241"/>
      <c r="IR984" s="241"/>
      <c r="IS984" s="241"/>
      <c r="IT984" s="241"/>
      <c r="IU984" s="241"/>
      <c r="IV984" s="241"/>
    </row>
    <row r="985" spans="1:256"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1103</v>
      </c>
      <c r="V985" s="241"/>
      <c r="W985" s="241"/>
      <c r="X985" s="241"/>
      <c r="Y985" s="241"/>
      <c r="Z985" s="241"/>
      <c r="AA985" s="241"/>
      <c r="AB985" s="241"/>
      <c r="AC985" s="241" t="s">
        <v>316</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c r="IM985" s="241"/>
      <c r="IN985" s="241"/>
      <c r="IO985" s="241"/>
      <c r="IP985" s="241"/>
      <c r="IQ985" s="241"/>
      <c r="IR985" s="241"/>
      <c r="IS985" s="241"/>
      <c r="IT985" s="241"/>
      <c r="IU985" s="241"/>
      <c r="IV985" s="241"/>
    </row>
    <row r="986" spans="1:256"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1104</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c r="HP986" s="241"/>
      <c r="HQ986" s="241"/>
      <c r="HR986" s="241"/>
      <c r="HS986" s="241"/>
      <c r="HT986" s="241"/>
      <c r="HU986" s="241"/>
      <c r="HV986" s="241"/>
      <c r="HW986" s="241"/>
      <c r="HX986" s="241"/>
      <c r="HY986" s="241"/>
      <c r="HZ986" s="241"/>
      <c r="IA986" s="241"/>
      <c r="IB986" s="241"/>
      <c r="IC986" s="241"/>
      <c r="ID986" s="241"/>
      <c r="IE986" s="241"/>
      <c r="IF986" s="241"/>
      <c r="IG986" s="241"/>
      <c r="IH986" s="241"/>
      <c r="II986" s="241"/>
      <c r="IJ986" s="241"/>
      <c r="IK986" s="241"/>
      <c r="IL986" s="241"/>
      <c r="IM986" s="241"/>
      <c r="IN986" s="241"/>
      <c r="IO986" s="241"/>
      <c r="IP986" s="241"/>
      <c r="IQ986" s="241"/>
      <c r="IR986" s="241"/>
      <c r="IS986" s="241"/>
      <c r="IT986" s="241"/>
      <c r="IU986" s="241"/>
      <c r="IV986" s="241"/>
    </row>
    <row r="987" spans="1:256"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1105</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c r="HP987" s="241"/>
      <c r="HQ987" s="241"/>
      <c r="HR987" s="241"/>
      <c r="HS987" s="241"/>
      <c r="HT987" s="241"/>
      <c r="HU987" s="241"/>
      <c r="HV987" s="241"/>
      <c r="HW987" s="241"/>
      <c r="HX987" s="241"/>
      <c r="HY987" s="241"/>
      <c r="HZ987" s="241"/>
      <c r="IA987" s="241"/>
      <c r="IB987" s="241"/>
      <c r="IC987" s="241"/>
      <c r="ID987" s="241"/>
      <c r="IE987" s="241"/>
      <c r="IF987" s="241"/>
      <c r="IG987" s="241"/>
      <c r="IH987" s="241"/>
      <c r="II987" s="241"/>
      <c r="IJ987" s="241"/>
      <c r="IK987" s="241"/>
      <c r="IL987" s="241"/>
      <c r="IM987" s="241"/>
      <c r="IN987" s="241"/>
      <c r="IO987" s="241"/>
      <c r="IP987" s="241"/>
      <c r="IQ987" s="241"/>
      <c r="IR987" s="241"/>
      <c r="IS987" s="241"/>
      <c r="IT987" s="241"/>
      <c r="IU987" s="241"/>
      <c r="IV987" s="241"/>
    </row>
    <row r="988" spans="1:256"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1106</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c r="HP988" s="241"/>
      <c r="HQ988" s="241"/>
      <c r="HR988" s="241"/>
      <c r="HS988" s="241"/>
      <c r="HT988" s="241"/>
      <c r="HU988" s="241"/>
      <c r="HV988" s="241"/>
      <c r="HW988" s="241"/>
      <c r="HX988" s="241"/>
      <c r="HY988" s="241"/>
      <c r="HZ988" s="241"/>
      <c r="IA988" s="241"/>
      <c r="IB988" s="241"/>
      <c r="IC988" s="241"/>
      <c r="ID988" s="241"/>
      <c r="IE988" s="241"/>
      <c r="IF988" s="241"/>
      <c r="IG988" s="241"/>
      <c r="IH988" s="241"/>
      <c r="II988" s="241"/>
      <c r="IJ988" s="241"/>
      <c r="IK988" s="241"/>
      <c r="IL988" s="241"/>
      <c r="IM988" s="241"/>
      <c r="IN988" s="241"/>
      <c r="IO988" s="241"/>
      <c r="IP988" s="241"/>
      <c r="IQ988" s="241"/>
      <c r="IR988" s="241"/>
      <c r="IS988" s="241"/>
      <c r="IT988" s="241"/>
      <c r="IU988" s="241"/>
      <c r="IV988" s="241"/>
    </row>
    <row r="989" spans="1:256"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1107</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c r="HP989" s="241"/>
      <c r="HQ989" s="241"/>
      <c r="HR989" s="241"/>
      <c r="HS989" s="241"/>
      <c r="HT989" s="241"/>
      <c r="HU989" s="241"/>
      <c r="HV989" s="241"/>
      <c r="HW989" s="241"/>
      <c r="HX989" s="241"/>
      <c r="HY989" s="241"/>
      <c r="HZ989" s="241"/>
      <c r="IA989" s="241"/>
      <c r="IB989" s="241"/>
      <c r="IC989" s="241"/>
      <c r="ID989" s="241"/>
      <c r="IE989" s="241"/>
      <c r="IF989" s="241"/>
      <c r="IG989" s="241"/>
      <c r="IH989" s="241"/>
      <c r="II989" s="241"/>
      <c r="IJ989" s="241"/>
      <c r="IK989" s="241"/>
      <c r="IL989" s="241"/>
      <c r="IM989" s="241"/>
      <c r="IN989" s="241"/>
      <c r="IO989" s="241"/>
      <c r="IP989" s="241"/>
      <c r="IQ989" s="241"/>
      <c r="IR989" s="241"/>
      <c r="IS989" s="241"/>
      <c r="IT989" s="241"/>
      <c r="IU989" s="241"/>
      <c r="IV989" s="241"/>
    </row>
    <row r="990" spans="1:256"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1108</v>
      </c>
      <c r="V990" s="241"/>
      <c r="W990" s="241"/>
      <c r="X990" s="241"/>
      <c r="Y990" s="241"/>
      <c r="Z990" s="241"/>
      <c r="AA990" s="241"/>
      <c r="AB990" s="241"/>
      <c r="AC990" s="241" t="s">
        <v>325</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c r="IM990" s="241"/>
      <c r="IN990" s="241"/>
      <c r="IO990" s="241"/>
      <c r="IP990" s="241"/>
      <c r="IQ990" s="241"/>
      <c r="IR990" s="241"/>
      <c r="IS990" s="241"/>
      <c r="IT990" s="241"/>
      <c r="IU990" s="241"/>
      <c r="IV990" s="241"/>
    </row>
    <row r="991" spans="1:256"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1109</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c r="HP991" s="241"/>
      <c r="HQ991" s="241"/>
      <c r="HR991" s="241"/>
      <c r="HS991" s="241"/>
      <c r="HT991" s="241"/>
      <c r="HU991" s="241"/>
      <c r="HV991" s="241"/>
      <c r="HW991" s="241"/>
      <c r="HX991" s="241"/>
      <c r="HY991" s="241"/>
      <c r="HZ991" s="241"/>
      <c r="IA991" s="241"/>
      <c r="IB991" s="241"/>
      <c r="IC991" s="241"/>
      <c r="ID991" s="241"/>
      <c r="IE991" s="241"/>
      <c r="IF991" s="241"/>
      <c r="IG991" s="241"/>
      <c r="IH991" s="241"/>
      <c r="II991" s="241"/>
      <c r="IJ991" s="241"/>
      <c r="IK991" s="241"/>
      <c r="IL991" s="241"/>
      <c r="IM991" s="241"/>
      <c r="IN991" s="241"/>
      <c r="IO991" s="241"/>
      <c r="IP991" s="241"/>
      <c r="IQ991" s="241"/>
      <c r="IR991" s="241"/>
      <c r="IS991" s="241"/>
      <c r="IT991" s="241"/>
      <c r="IU991" s="241"/>
      <c r="IV991" s="241"/>
    </row>
    <row r="992" spans="1:256"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1110</v>
      </c>
      <c r="V992" s="241"/>
      <c r="W992" s="241"/>
      <c r="X992" s="241"/>
      <c r="Y992" s="241"/>
      <c r="Z992" s="241"/>
      <c r="AA992" s="241"/>
      <c r="AB992" s="241"/>
      <c r="AC992" s="241" t="s">
        <v>325</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c r="HP992" s="241"/>
      <c r="HQ992" s="241"/>
      <c r="HR992" s="241"/>
      <c r="HS992" s="241"/>
      <c r="HT992" s="241"/>
      <c r="HU992" s="241"/>
      <c r="HV992" s="241"/>
      <c r="HW992" s="241"/>
      <c r="HX992" s="241"/>
      <c r="HY992" s="241"/>
      <c r="HZ992" s="241"/>
      <c r="IA992" s="241"/>
      <c r="IB992" s="241"/>
      <c r="IC992" s="241"/>
      <c r="ID992" s="241"/>
      <c r="IE992" s="241"/>
      <c r="IF992" s="241"/>
      <c r="IG992" s="241"/>
      <c r="IH992" s="241"/>
      <c r="II992" s="241"/>
      <c r="IJ992" s="241"/>
      <c r="IK992" s="241"/>
      <c r="IL992" s="241"/>
      <c r="IM992" s="241"/>
      <c r="IN992" s="241"/>
      <c r="IO992" s="241"/>
      <c r="IP992" s="241"/>
      <c r="IQ992" s="241"/>
      <c r="IR992" s="241"/>
      <c r="IS992" s="241"/>
      <c r="IT992" s="241"/>
      <c r="IU992" s="241"/>
      <c r="IV992" s="241"/>
    </row>
    <row r="993" spans="1:256"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1111</v>
      </c>
      <c r="V993" s="241"/>
      <c r="W993" s="241"/>
      <c r="X993" s="241"/>
      <c r="Y993" s="241"/>
      <c r="Z993" s="241"/>
      <c r="AA993" s="241"/>
      <c r="AB993" s="241"/>
      <c r="AC993" s="241" t="s">
        <v>350</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c r="HP993" s="241"/>
      <c r="HQ993" s="241"/>
      <c r="HR993" s="241"/>
      <c r="HS993" s="241"/>
      <c r="HT993" s="241"/>
      <c r="HU993" s="241"/>
      <c r="HV993" s="241"/>
      <c r="HW993" s="241"/>
      <c r="HX993" s="241"/>
      <c r="HY993" s="241"/>
      <c r="HZ993" s="241"/>
      <c r="IA993" s="241"/>
      <c r="IB993" s="241"/>
      <c r="IC993" s="241"/>
      <c r="ID993" s="241"/>
      <c r="IE993" s="241"/>
      <c r="IF993" s="241"/>
      <c r="IG993" s="241"/>
      <c r="IH993" s="241"/>
      <c r="II993" s="241"/>
      <c r="IJ993" s="241"/>
      <c r="IK993" s="241"/>
      <c r="IL993" s="241"/>
      <c r="IM993" s="241"/>
      <c r="IN993" s="241"/>
      <c r="IO993" s="241"/>
      <c r="IP993" s="241"/>
      <c r="IQ993" s="241"/>
      <c r="IR993" s="241"/>
      <c r="IS993" s="241"/>
      <c r="IT993" s="241"/>
      <c r="IU993" s="241"/>
      <c r="IV993" s="241"/>
    </row>
    <row r="994" spans="1:256"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1112</v>
      </c>
      <c r="V994" s="241"/>
      <c r="W994" s="241"/>
      <c r="X994" s="241"/>
      <c r="Y994" s="241"/>
      <c r="Z994" s="241"/>
      <c r="AA994" s="241"/>
      <c r="AB994" s="241"/>
      <c r="AC994" s="241" t="s">
        <v>325</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c r="HP994" s="241"/>
      <c r="HQ994" s="241"/>
      <c r="HR994" s="241"/>
      <c r="HS994" s="241"/>
      <c r="HT994" s="241"/>
      <c r="HU994" s="241"/>
      <c r="HV994" s="241"/>
      <c r="HW994" s="241"/>
      <c r="HX994" s="241"/>
      <c r="HY994" s="241"/>
      <c r="HZ994" s="241"/>
      <c r="IA994" s="241"/>
      <c r="IB994" s="241"/>
      <c r="IC994" s="241"/>
      <c r="ID994" s="241"/>
      <c r="IE994" s="241"/>
      <c r="IF994" s="241"/>
      <c r="IG994" s="241"/>
      <c r="IH994" s="241"/>
      <c r="II994" s="241"/>
      <c r="IJ994" s="241"/>
      <c r="IK994" s="241"/>
      <c r="IL994" s="241"/>
      <c r="IM994" s="241"/>
      <c r="IN994" s="241"/>
      <c r="IO994" s="241"/>
      <c r="IP994" s="241"/>
      <c r="IQ994" s="241"/>
      <c r="IR994" s="241"/>
      <c r="IS994" s="241"/>
      <c r="IT994" s="241"/>
      <c r="IU994" s="241"/>
      <c r="IV994" s="241"/>
    </row>
    <row r="995" spans="1:256"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1113</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c r="HP995" s="241"/>
      <c r="HQ995" s="241"/>
      <c r="HR995" s="241"/>
      <c r="HS995" s="241"/>
      <c r="HT995" s="241"/>
      <c r="HU995" s="241"/>
      <c r="HV995" s="241"/>
      <c r="HW995" s="241"/>
      <c r="HX995" s="241"/>
      <c r="HY995" s="241"/>
      <c r="HZ995" s="241"/>
      <c r="IA995" s="241"/>
      <c r="IB995" s="241"/>
      <c r="IC995" s="241"/>
      <c r="ID995" s="241"/>
      <c r="IE995" s="241"/>
      <c r="IF995" s="241"/>
      <c r="IG995" s="241"/>
      <c r="IH995" s="241"/>
      <c r="II995" s="241"/>
      <c r="IJ995" s="241"/>
      <c r="IK995" s="241"/>
      <c r="IL995" s="241"/>
      <c r="IM995" s="241"/>
      <c r="IN995" s="241"/>
      <c r="IO995" s="241"/>
      <c r="IP995" s="241"/>
      <c r="IQ995" s="241"/>
      <c r="IR995" s="241"/>
      <c r="IS995" s="241"/>
      <c r="IT995" s="241"/>
      <c r="IU995" s="241"/>
      <c r="IV995" s="241"/>
    </row>
    <row r="996" spans="1:256"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1114</v>
      </c>
      <c r="V996" s="241"/>
      <c r="W996" s="241"/>
      <c r="X996" s="241"/>
      <c r="Y996" s="241"/>
      <c r="Z996" s="241"/>
      <c r="AA996" s="241"/>
      <c r="AB996" s="241"/>
      <c r="AC996" s="241" t="s">
        <v>309</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c r="IM996" s="241"/>
      <c r="IN996" s="241"/>
      <c r="IO996" s="241"/>
      <c r="IP996" s="241"/>
      <c r="IQ996" s="241"/>
      <c r="IR996" s="241"/>
      <c r="IS996" s="241"/>
      <c r="IT996" s="241"/>
      <c r="IU996" s="241"/>
      <c r="IV996" s="241"/>
    </row>
    <row r="997" spans="1:256"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1115</v>
      </c>
      <c r="V997" s="241"/>
      <c r="W997" s="241"/>
      <c r="X997" s="241"/>
      <c r="Y997" s="241"/>
      <c r="Z997" s="241"/>
      <c r="AA997" s="241"/>
      <c r="AB997" s="241"/>
      <c r="AC997" s="241" t="s">
        <v>322</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c r="HP997" s="241"/>
      <c r="HQ997" s="241"/>
      <c r="HR997" s="241"/>
      <c r="HS997" s="241"/>
      <c r="HT997" s="241"/>
      <c r="HU997" s="241"/>
      <c r="HV997" s="241"/>
      <c r="HW997" s="241"/>
      <c r="HX997" s="241"/>
      <c r="HY997" s="241"/>
      <c r="HZ997" s="241"/>
      <c r="IA997" s="241"/>
      <c r="IB997" s="241"/>
      <c r="IC997" s="241"/>
      <c r="ID997" s="241"/>
      <c r="IE997" s="241"/>
      <c r="IF997" s="241"/>
      <c r="IG997" s="241"/>
      <c r="IH997" s="241"/>
      <c r="II997" s="241"/>
      <c r="IJ997" s="241"/>
      <c r="IK997" s="241"/>
      <c r="IL997" s="241"/>
      <c r="IM997" s="241"/>
      <c r="IN997" s="241"/>
      <c r="IO997" s="241"/>
      <c r="IP997" s="241"/>
      <c r="IQ997" s="241"/>
      <c r="IR997" s="241"/>
      <c r="IS997" s="241"/>
      <c r="IT997" s="241"/>
      <c r="IU997" s="241"/>
      <c r="IV997" s="241"/>
    </row>
    <row r="998" spans="1:256"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1116</v>
      </c>
      <c r="V998" s="241"/>
      <c r="W998" s="241"/>
      <c r="X998" s="241"/>
      <c r="Y998" s="241"/>
      <c r="Z998" s="241"/>
      <c r="AA998" s="241"/>
      <c r="AB998" s="241"/>
      <c r="AC998" s="241" t="s">
        <v>325</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c r="IM998" s="241"/>
      <c r="IN998" s="241"/>
      <c r="IO998" s="241"/>
      <c r="IP998" s="241"/>
      <c r="IQ998" s="241"/>
      <c r="IR998" s="241"/>
      <c r="IS998" s="241"/>
      <c r="IT998" s="241"/>
      <c r="IU998" s="241"/>
      <c r="IV998" s="241"/>
    </row>
    <row r="999" spans="1:256"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1117</v>
      </c>
      <c r="V999" s="241"/>
      <c r="W999" s="241"/>
      <c r="X999" s="241"/>
      <c r="Y999" s="241"/>
      <c r="Z999" s="241"/>
      <c r="AA999" s="241"/>
      <c r="AB999" s="241"/>
      <c r="AC999" s="241" t="s">
        <v>386</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c r="HP999" s="241"/>
      <c r="HQ999" s="241"/>
      <c r="HR999" s="241"/>
      <c r="HS999" s="241"/>
      <c r="HT999" s="241"/>
      <c r="HU999" s="241"/>
      <c r="HV999" s="241"/>
      <c r="HW999" s="241"/>
      <c r="HX999" s="241"/>
      <c r="HY999" s="241"/>
      <c r="HZ999" s="241"/>
      <c r="IA999" s="241"/>
      <c r="IB999" s="241"/>
      <c r="IC999" s="241"/>
      <c r="ID999" s="241"/>
      <c r="IE999" s="241"/>
      <c r="IF999" s="241"/>
      <c r="IG999" s="241"/>
      <c r="IH999" s="241"/>
      <c r="II999" s="241"/>
      <c r="IJ999" s="241"/>
      <c r="IK999" s="241"/>
      <c r="IL999" s="241"/>
      <c r="IM999" s="241"/>
      <c r="IN999" s="241"/>
      <c r="IO999" s="241"/>
      <c r="IP999" s="241"/>
      <c r="IQ999" s="241"/>
      <c r="IR999" s="241"/>
      <c r="IS999" s="241"/>
      <c r="IT999" s="241"/>
      <c r="IU999" s="241"/>
      <c r="IV999" s="241"/>
    </row>
    <row r="1000" spans="1:256"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1118</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c r="HP1000" s="241"/>
      <c r="HQ1000" s="241"/>
      <c r="HR1000" s="241"/>
      <c r="HS1000" s="241"/>
      <c r="HT1000" s="241"/>
      <c r="HU1000" s="241"/>
      <c r="HV1000" s="241"/>
      <c r="HW1000" s="241"/>
      <c r="HX1000" s="241"/>
      <c r="HY1000" s="241"/>
      <c r="HZ1000" s="241"/>
      <c r="IA1000" s="241"/>
      <c r="IB1000" s="241"/>
      <c r="IC1000" s="241"/>
      <c r="ID1000" s="241"/>
      <c r="IE1000" s="241"/>
      <c r="IF1000" s="241"/>
      <c r="IG1000" s="241"/>
      <c r="IH1000" s="241"/>
      <c r="II1000" s="241"/>
      <c r="IJ1000" s="241"/>
      <c r="IK1000" s="241"/>
      <c r="IL1000" s="241"/>
      <c r="IM1000" s="241"/>
      <c r="IN1000" s="241"/>
      <c r="IO1000" s="241"/>
      <c r="IP1000" s="241"/>
      <c r="IQ1000" s="241"/>
      <c r="IR1000" s="241"/>
      <c r="IS1000" s="241"/>
      <c r="IT1000" s="241"/>
      <c r="IU1000" s="241"/>
      <c r="IV1000" s="241"/>
    </row>
    <row r="1001" spans="1:256"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1119</v>
      </c>
      <c r="V1001" s="241"/>
      <c r="W1001" s="241"/>
      <c r="X1001" s="241"/>
      <c r="Y1001" s="241"/>
      <c r="Z1001" s="241"/>
      <c r="AA1001" s="241"/>
      <c r="AB1001" s="241"/>
      <c r="AC1001" s="241" t="s">
        <v>313</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c r="IM1001" s="241"/>
      <c r="IN1001" s="241"/>
      <c r="IO1001" s="241"/>
      <c r="IP1001" s="241"/>
      <c r="IQ1001" s="241"/>
      <c r="IR1001" s="241"/>
      <c r="IS1001" s="241"/>
      <c r="IT1001" s="241"/>
      <c r="IU1001" s="241"/>
      <c r="IV1001" s="241"/>
    </row>
    <row r="1002" spans="1:256"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1120</v>
      </c>
      <c r="V1002" s="241"/>
      <c r="W1002" s="241"/>
      <c r="X1002" s="241"/>
      <c r="Y1002" s="241"/>
      <c r="Z1002" s="241"/>
      <c r="AA1002" s="241"/>
      <c r="AB1002" s="241"/>
      <c r="AC1002" s="241" t="s">
        <v>309</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c r="HP1002" s="241"/>
      <c r="HQ1002" s="241"/>
      <c r="HR1002" s="241"/>
      <c r="HS1002" s="241"/>
      <c r="HT1002" s="241"/>
      <c r="HU1002" s="241"/>
      <c r="HV1002" s="241"/>
      <c r="HW1002" s="241"/>
      <c r="HX1002" s="241"/>
      <c r="HY1002" s="241"/>
      <c r="HZ1002" s="241"/>
      <c r="IA1002" s="241"/>
      <c r="IB1002" s="241"/>
      <c r="IC1002" s="241"/>
      <c r="ID1002" s="241"/>
      <c r="IE1002" s="241"/>
      <c r="IF1002" s="241"/>
      <c r="IG1002" s="241"/>
      <c r="IH1002" s="241"/>
      <c r="II1002" s="241"/>
      <c r="IJ1002" s="241"/>
      <c r="IK1002" s="241"/>
      <c r="IL1002" s="241"/>
      <c r="IM1002" s="241"/>
      <c r="IN1002" s="241"/>
      <c r="IO1002" s="241"/>
      <c r="IP1002" s="241"/>
      <c r="IQ1002" s="241"/>
      <c r="IR1002" s="241"/>
      <c r="IS1002" s="241"/>
      <c r="IT1002" s="241"/>
      <c r="IU1002" s="241"/>
      <c r="IV1002" s="241"/>
    </row>
    <row r="1003" spans="1:256"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1121</v>
      </c>
      <c r="V1003" s="241"/>
      <c r="W1003" s="241"/>
      <c r="X1003" s="241"/>
      <c r="Y1003" s="241"/>
      <c r="Z1003" s="241"/>
      <c r="AA1003" s="241"/>
      <c r="AB1003" s="241"/>
      <c r="AC1003" s="241" t="s">
        <v>309</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c r="HP1003" s="241"/>
      <c r="HQ1003" s="241"/>
      <c r="HR1003" s="241"/>
      <c r="HS1003" s="241"/>
      <c r="HT1003" s="241"/>
      <c r="HU1003" s="241"/>
      <c r="HV1003" s="241"/>
      <c r="HW1003" s="241"/>
      <c r="HX1003" s="241"/>
      <c r="HY1003" s="241"/>
      <c r="HZ1003" s="241"/>
      <c r="IA1003" s="241"/>
      <c r="IB1003" s="241"/>
      <c r="IC1003" s="241"/>
      <c r="ID1003" s="241"/>
      <c r="IE1003" s="241"/>
      <c r="IF1003" s="241"/>
      <c r="IG1003" s="241"/>
      <c r="IH1003" s="241"/>
      <c r="II1003" s="241"/>
      <c r="IJ1003" s="241"/>
      <c r="IK1003" s="241"/>
      <c r="IL1003" s="241"/>
      <c r="IM1003" s="241"/>
      <c r="IN1003" s="241"/>
      <c r="IO1003" s="241"/>
      <c r="IP1003" s="241"/>
      <c r="IQ1003" s="241"/>
      <c r="IR1003" s="241"/>
      <c r="IS1003" s="241"/>
      <c r="IT1003" s="241"/>
      <c r="IU1003" s="241"/>
      <c r="IV1003" s="241"/>
    </row>
    <row r="1004" spans="1:256"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1122</v>
      </c>
      <c r="V1004" s="241"/>
      <c r="W1004" s="241"/>
      <c r="X1004" s="241"/>
      <c r="Y1004" s="241"/>
      <c r="Z1004" s="241"/>
      <c r="AA1004" s="241"/>
      <c r="AB1004" s="241"/>
      <c r="AC1004" s="241" t="s">
        <v>316</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c r="IM1004" s="241"/>
      <c r="IN1004" s="241"/>
      <c r="IO1004" s="241"/>
      <c r="IP1004" s="241"/>
      <c r="IQ1004" s="241"/>
      <c r="IR1004" s="241"/>
      <c r="IS1004" s="241"/>
      <c r="IT1004" s="241"/>
      <c r="IU1004" s="241"/>
      <c r="IV1004" s="241"/>
    </row>
    <row r="1005" spans="1:256"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1123</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c r="HP1005" s="241"/>
      <c r="HQ1005" s="241"/>
      <c r="HR1005" s="241"/>
      <c r="HS1005" s="241"/>
      <c r="HT1005" s="241"/>
      <c r="HU1005" s="241"/>
      <c r="HV1005" s="241"/>
      <c r="HW1005" s="241"/>
      <c r="HX1005" s="241"/>
      <c r="HY1005" s="241"/>
      <c r="HZ1005" s="241"/>
      <c r="IA1005" s="241"/>
      <c r="IB1005" s="241"/>
      <c r="IC1005" s="241"/>
      <c r="ID1005" s="241"/>
      <c r="IE1005" s="241"/>
      <c r="IF1005" s="241"/>
      <c r="IG1005" s="241"/>
      <c r="IH1005" s="241"/>
      <c r="II1005" s="241"/>
      <c r="IJ1005" s="241"/>
      <c r="IK1005" s="241"/>
      <c r="IL1005" s="241"/>
      <c r="IM1005" s="241"/>
      <c r="IN1005" s="241"/>
      <c r="IO1005" s="241"/>
      <c r="IP1005" s="241"/>
      <c r="IQ1005" s="241"/>
      <c r="IR1005" s="241"/>
      <c r="IS1005" s="241"/>
      <c r="IT1005" s="241"/>
      <c r="IU1005" s="241"/>
      <c r="IV1005" s="241"/>
    </row>
    <row r="1006" spans="1:256"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1124</v>
      </c>
      <c r="V1006" s="241"/>
      <c r="W1006" s="241"/>
      <c r="X1006" s="241"/>
      <c r="Y1006" s="241"/>
      <c r="Z1006" s="241"/>
      <c r="AA1006" s="241"/>
      <c r="AB1006" s="241"/>
      <c r="AC1006" s="241" t="s">
        <v>309</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c r="HP1006" s="241"/>
      <c r="HQ1006" s="241"/>
      <c r="HR1006" s="241"/>
      <c r="HS1006" s="241"/>
      <c r="HT1006" s="241"/>
      <c r="HU1006" s="241"/>
      <c r="HV1006" s="241"/>
      <c r="HW1006" s="241"/>
      <c r="HX1006" s="241"/>
      <c r="HY1006" s="241"/>
      <c r="HZ1006" s="241"/>
      <c r="IA1006" s="241"/>
      <c r="IB1006" s="241"/>
      <c r="IC1006" s="241"/>
      <c r="ID1006" s="241"/>
      <c r="IE1006" s="241"/>
      <c r="IF1006" s="241"/>
      <c r="IG1006" s="241"/>
      <c r="IH1006" s="241"/>
      <c r="II1006" s="241"/>
      <c r="IJ1006" s="241"/>
      <c r="IK1006" s="241"/>
      <c r="IL1006" s="241"/>
      <c r="IM1006" s="241"/>
      <c r="IN1006" s="241"/>
      <c r="IO1006" s="241"/>
      <c r="IP1006" s="241"/>
      <c r="IQ1006" s="241"/>
      <c r="IR1006" s="241"/>
      <c r="IS1006" s="241"/>
      <c r="IT1006" s="241"/>
      <c r="IU1006" s="241"/>
      <c r="IV1006" s="241"/>
    </row>
    <row r="1007" spans="1:256"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1125</v>
      </c>
      <c r="V1007" s="241"/>
      <c r="W1007" s="241"/>
      <c r="X1007" s="241"/>
      <c r="Y1007" s="241"/>
      <c r="Z1007" s="241"/>
      <c r="AA1007" s="241"/>
      <c r="AB1007" s="241"/>
      <c r="AC1007" s="241" t="s">
        <v>366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c r="IM1007" s="241"/>
      <c r="IN1007" s="241"/>
      <c r="IO1007" s="241"/>
      <c r="IP1007" s="241"/>
      <c r="IQ1007" s="241"/>
      <c r="IR1007" s="241"/>
      <c r="IS1007" s="241"/>
      <c r="IT1007" s="241"/>
      <c r="IU1007" s="241"/>
      <c r="IV1007" s="241"/>
    </row>
    <row r="1008" spans="1:256"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1126</v>
      </c>
      <c r="V1008" s="241"/>
      <c r="W1008" s="241"/>
      <c r="X1008" s="241"/>
      <c r="Y1008" s="241"/>
      <c r="Z1008" s="241"/>
      <c r="AA1008" s="241"/>
      <c r="AB1008" s="241"/>
      <c r="AC1008" s="241" t="s">
        <v>313</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c r="HP1008" s="241"/>
      <c r="HQ1008" s="241"/>
      <c r="HR1008" s="241"/>
      <c r="HS1008" s="241"/>
      <c r="HT1008" s="241"/>
      <c r="HU1008" s="241"/>
      <c r="HV1008" s="241"/>
      <c r="HW1008" s="241"/>
      <c r="HX1008" s="241"/>
      <c r="HY1008" s="241"/>
      <c r="HZ1008" s="241"/>
      <c r="IA1008" s="241"/>
      <c r="IB1008" s="241"/>
      <c r="IC1008" s="241"/>
      <c r="ID1008" s="241"/>
      <c r="IE1008" s="241"/>
      <c r="IF1008" s="241"/>
      <c r="IG1008" s="241"/>
      <c r="IH1008" s="241"/>
      <c r="II1008" s="241"/>
      <c r="IJ1008" s="241"/>
      <c r="IK1008" s="241"/>
      <c r="IL1008" s="241"/>
      <c r="IM1008" s="241"/>
      <c r="IN1008" s="241"/>
      <c r="IO1008" s="241"/>
      <c r="IP1008" s="241"/>
      <c r="IQ1008" s="241"/>
      <c r="IR1008" s="241"/>
      <c r="IS1008" s="241"/>
      <c r="IT1008" s="241"/>
      <c r="IU1008" s="241"/>
      <c r="IV1008" s="241"/>
    </row>
    <row r="1009" spans="1:256"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1127</v>
      </c>
      <c r="V1009" s="241"/>
      <c r="W1009" s="241"/>
      <c r="X1009" s="241"/>
      <c r="Y1009" s="241"/>
      <c r="Z1009" s="241"/>
      <c r="AA1009" s="241"/>
      <c r="AB1009" s="241"/>
      <c r="AC1009" s="241" t="s">
        <v>366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c r="HP1009" s="241"/>
      <c r="HQ1009" s="241"/>
      <c r="HR1009" s="241"/>
      <c r="HS1009" s="241"/>
      <c r="HT1009" s="241"/>
      <c r="HU1009" s="241"/>
      <c r="HV1009" s="241"/>
      <c r="HW1009" s="241"/>
      <c r="HX1009" s="241"/>
      <c r="HY1009" s="241"/>
      <c r="HZ1009" s="241"/>
      <c r="IA1009" s="241"/>
      <c r="IB1009" s="241"/>
      <c r="IC1009" s="241"/>
      <c r="ID1009" s="241"/>
      <c r="IE1009" s="241"/>
      <c r="IF1009" s="241"/>
      <c r="IG1009" s="241"/>
      <c r="IH1009" s="241"/>
      <c r="II1009" s="241"/>
      <c r="IJ1009" s="241"/>
      <c r="IK1009" s="241"/>
      <c r="IL1009" s="241"/>
      <c r="IM1009" s="241"/>
      <c r="IN1009" s="241"/>
      <c r="IO1009" s="241"/>
      <c r="IP1009" s="241"/>
      <c r="IQ1009" s="241"/>
      <c r="IR1009" s="241"/>
      <c r="IS1009" s="241"/>
      <c r="IT1009" s="241"/>
      <c r="IU1009" s="241"/>
      <c r="IV1009" s="241"/>
    </row>
    <row r="1010" spans="1:256"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1128</v>
      </c>
      <c r="V1010" s="241"/>
      <c r="W1010" s="241"/>
      <c r="X1010" s="241"/>
      <c r="Y1010" s="241"/>
      <c r="Z1010" s="241"/>
      <c r="AA1010" s="241"/>
      <c r="AB1010" s="241"/>
      <c r="AC1010" s="241" t="s">
        <v>316</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c r="HP1010" s="241"/>
      <c r="HQ1010" s="241"/>
      <c r="HR1010" s="241"/>
      <c r="HS1010" s="241"/>
      <c r="HT1010" s="241"/>
      <c r="HU1010" s="241"/>
      <c r="HV1010" s="241"/>
      <c r="HW1010" s="241"/>
      <c r="HX1010" s="241"/>
      <c r="HY1010" s="241"/>
      <c r="HZ1010" s="241"/>
      <c r="IA1010" s="241"/>
      <c r="IB1010" s="241"/>
      <c r="IC1010" s="241"/>
      <c r="ID1010" s="241"/>
      <c r="IE1010" s="241"/>
      <c r="IF1010" s="241"/>
      <c r="IG1010" s="241"/>
      <c r="IH1010" s="241"/>
      <c r="II1010" s="241"/>
      <c r="IJ1010" s="241"/>
      <c r="IK1010" s="241"/>
      <c r="IL1010" s="241"/>
      <c r="IM1010" s="241"/>
      <c r="IN1010" s="241"/>
      <c r="IO1010" s="241"/>
      <c r="IP1010" s="241"/>
      <c r="IQ1010" s="241"/>
      <c r="IR1010" s="241"/>
      <c r="IS1010" s="241"/>
      <c r="IT1010" s="241"/>
      <c r="IU1010" s="241"/>
      <c r="IV1010" s="241"/>
    </row>
    <row r="1011" spans="1:256"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1129</v>
      </c>
      <c r="V1011" s="241"/>
      <c r="W1011" s="241"/>
      <c r="X1011" s="241"/>
      <c r="Y1011" s="241"/>
      <c r="Z1011" s="241"/>
      <c r="AA1011" s="241"/>
      <c r="AB1011" s="241"/>
      <c r="AC1011" s="241" t="s">
        <v>311</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c r="HP1011" s="241"/>
      <c r="HQ1011" s="241"/>
      <c r="HR1011" s="241"/>
      <c r="HS1011" s="241"/>
      <c r="HT1011" s="241"/>
      <c r="HU1011" s="241"/>
      <c r="HV1011" s="241"/>
      <c r="HW1011" s="241"/>
      <c r="HX1011" s="241"/>
      <c r="HY1011" s="241"/>
      <c r="HZ1011" s="241"/>
      <c r="IA1011" s="241"/>
      <c r="IB1011" s="241"/>
      <c r="IC1011" s="241"/>
      <c r="ID1011" s="241"/>
      <c r="IE1011" s="241"/>
      <c r="IF1011" s="241"/>
      <c r="IG1011" s="241"/>
      <c r="IH1011" s="241"/>
      <c r="II1011" s="241"/>
      <c r="IJ1011" s="241"/>
      <c r="IK1011" s="241"/>
      <c r="IL1011" s="241"/>
      <c r="IM1011" s="241"/>
      <c r="IN1011" s="241"/>
      <c r="IO1011" s="241"/>
      <c r="IP1011" s="241"/>
      <c r="IQ1011" s="241"/>
      <c r="IR1011" s="241"/>
      <c r="IS1011" s="241"/>
      <c r="IT1011" s="241"/>
      <c r="IU1011" s="241"/>
      <c r="IV1011" s="241"/>
    </row>
    <row r="1012" spans="1:256"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1130</v>
      </c>
      <c r="V1012" s="241"/>
      <c r="W1012" s="241"/>
      <c r="X1012" s="241"/>
      <c r="Y1012" s="241"/>
      <c r="Z1012" s="241"/>
      <c r="AA1012" s="241"/>
      <c r="AB1012" s="241"/>
      <c r="AC1012" s="241" t="s">
        <v>386</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c r="HP1012" s="241"/>
      <c r="HQ1012" s="241"/>
      <c r="HR1012" s="241"/>
      <c r="HS1012" s="241"/>
      <c r="HT1012" s="241"/>
      <c r="HU1012" s="241"/>
      <c r="HV1012" s="241"/>
      <c r="HW1012" s="241"/>
      <c r="HX1012" s="241"/>
      <c r="HY1012" s="241"/>
      <c r="HZ1012" s="241"/>
      <c r="IA1012" s="241"/>
      <c r="IB1012" s="241"/>
      <c r="IC1012" s="241"/>
      <c r="ID1012" s="241"/>
      <c r="IE1012" s="241"/>
      <c r="IF1012" s="241"/>
      <c r="IG1012" s="241"/>
      <c r="IH1012" s="241"/>
      <c r="II1012" s="241"/>
      <c r="IJ1012" s="241"/>
      <c r="IK1012" s="241"/>
      <c r="IL1012" s="241"/>
      <c r="IM1012" s="241"/>
      <c r="IN1012" s="241"/>
      <c r="IO1012" s="241"/>
      <c r="IP1012" s="241"/>
      <c r="IQ1012" s="241"/>
      <c r="IR1012" s="241"/>
      <c r="IS1012" s="241"/>
      <c r="IT1012" s="241"/>
      <c r="IU1012" s="241"/>
      <c r="IV1012" s="241"/>
    </row>
    <row r="1013" spans="1:256"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1131</v>
      </c>
      <c r="V1013" s="241"/>
      <c r="W1013" s="241"/>
      <c r="X1013" s="241"/>
      <c r="Y1013" s="241"/>
      <c r="Z1013" s="241"/>
      <c r="AA1013" s="241"/>
      <c r="AB1013" s="241"/>
      <c r="AC1013" s="241" t="s">
        <v>325</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c r="HP1013" s="241"/>
      <c r="HQ1013" s="241"/>
      <c r="HR1013" s="241"/>
      <c r="HS1013" s="241"/>
      <c r="HT1013" s="241"/>
      <c r="HU1013" s="241"/>
      <c r="HV1013" s="241"/>
      <c r="HW1013" s="241"/>
      <c r="HX1013" s="241"/>
      <c r="HY1013" s="241"/>
      <c r="HZ1013" s="241"/>
      <c r="IA1013" s="241"/>
      <c r="IB1013" s="241"/>
      <c r="IC1013" s="241"/>
      <c r="ID1013" s="241"/>
      <c r="IE1013" s="241"/>
      <c r="IF1013" s="241"/>
      <c r="IG1013" s="241"/>
      <c r="IH1013" s="241"/>
      <c r="II1013" s="241"/>
      <c r="IJ1013" s="241"/>
      <c r="IK1013" s="241"/>
      <c r="IL1013" s="241"/>
      <c r="IM1013" s="241"/>
      <c r="IN1013" s="241"/>
      <c r="IO1013" s="241"/>
      <c r="IP1013" s="241"/>
      <c r="IQ1013" s="241"/>
      <c r="IR1013" s="241"/>
      <c r="IS1013" s="241"/>
      <c r="IT1013" s="241"/>
      <c r="IU1013" s="241"/>
      <c r="IV1013" s="241"/>
    </row>
    <row r="1014" spans="1:256"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1132</v>
      </c>
      <c r="V1014" s="241"/>
      <c r="W1014" s="241"/>
      <c r="X1014" s="241"/>
      <c r="Y1014" s="241"/>
      <c r="Z1014" s="241"/>
      <c r="AA1014" s="241"/>
      <c r="AB1014" s="241"/>
      <c r="AC1014" s="241" t="s">
        <v>366</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c r="HP1014" s="241"/>
      <c r="HQ1014" s="241"/>
      <c r="HR1014" s="241"/>
      <c r="HS1014" s="241"/>
      <c r="HT1014" s="241"/>
      <c r="HU1014" s="241"/>
      <c r="HV1014" s="241"/>
      <c r="HW1014" s="241"/>
      <c r="HX1014" s="241"/>
      <c r="HY1014" s="241"/>
      <c r="HZ1014" s="241"/>
      <c r="IA1014" s="241"/>
      <c r="IB1014" s="241"/>
      <c r="IC1014" s="241"/>
      <c r="ID1014" s="241"/>
      <c r="IE1014" s="241"/>
      <c r="IF1014" s="241"/>
      <c r="IG1014" s="241"/>
      <c r="IH1014" s="241"/>
      <c r="II1014" s="241"/>
      <c r="IJ1014" s="241"/>
      <c r="IK1014" s="241"/>
      <c r="IL1014" s="241"/>
      <c r="IM1014" s="241"/>
      <c r="IN1014" s="241"/>
      <c r="IO1014" s="241"/>
      <c r="IP1014" s="241"/>
      <c r="IQ1014" s="241"/>
      <c r="IR1014" s="241"/>
      <c r="IS1014" s="241"/>
      <c r="IT1014" s="241"/>
      <c r="IU1014" s="241"/>
      <c r="IV1014" s="241"/>
    </row>
    <row r="1015" spans="1:256"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1133</v>
      </c>
      <c r="V1015" s="241"/>
      <c r="W1015" s="241"/>
      <c r="X1015" s="241"/>
      <c r="Y1015" s="241"/>
      <c r="Z1015" s="241"/>
      <c r="AA1015" s="241"/>
      <c r="AB1015" s="241"/>
      <c r="AC1015" s="241" t="s">
        <v>386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c r="IM1015" s="241"/>
      <c r="IN1015" s="241"/>
      <c r="IO1015" s="241"/>
      <c r="IP1015" s="241"/>
      <c r="IQ1015" s="241"/>
      <c r="IR1015" s="241"/>
      <c r="IS1015" s="241"/>
      <c r="IT1015" s="241"/>
      <c r="IU1015" s="241"/>
      <c r="IV1015" s="241"/>
    </row>
    <row r="1016" spans="1:256"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1134</v>
      </c>
      <c r="V1016" s="241"/>
      <c r="W1016" s="241"/>
      <c r="X1016" s="241"/>
      <c r="Y1016" s="241"/>
      <c r="Z1016" s="241"/>
      <c r="AA1016" s="241"/>
      <c r="AB1016" s="241"/>
      <c r="AC1016" s="241" t="s">
        <v>386</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c r="HG1016" s="241"/>
      <c r="HH1016" s="241"/>
      <c r="HI1016" s="241"/>
      <c r="HJ1016" s="241"/>
      <c r="HK1016" s="241"/>
      <c r="HL1016" s="241"/>
      <c r="HM1016" s="241"/>
      <c r="HN1016" s="241"/>
      <c r="HO1016" s="241"/>
      <c r="HP1016" s="241"/>
      <c r="HQ1016" s="241"/>
      <c r="HR1016" s="241"/>
      <c r="HS1016" s="241"/>
      <c r="HT1016" s="241"/>
      <c r="HU1016" s="241"/>
      <c r="HV1016" s="241"/>
      <c r="HW1016" s="241"/>
      <c r="HX1016" s="241"/>
      <c r="HY1016" s="241"/>
      <c r="HZ1016" s="241"/>
      <c r="IA1016" s="241"/>
      <c r="IB1016" s="241"/>
      <c r="IC1016" s="241"/>
      <c r="ID1016" s="241"/>
      <c r="IE1016" s="241"/>
      <c r="IF1016" s="241"/>
      <c r="IG1016" s="241"/>
      <c r="IH1016" s="241"/>
      <c r="II1016" s="241"/>
      <c r="IJ1016" s="241"/>
      <c r="IK1016" s="241"/>
      <c r="IL1016" s="241"/>
      <c r="IM1016" s="241"/>
      <c r="IN1016" s="241"/>
      <c r="IO1016" s="241"/>
      <c r="IP1016" s="241"/>
      <c r="IQ1016" s="241"/>
      <c r="IR1016" s="241"/>
      <c r="IS1016" s="241"/>
      <c r="IT1016" s="241"/>
      <c r="IU1016" s="241"/>
      <c r="IV1016" s="241"/>
    </row>
    <row r="1017" spans="1:256"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1135</v>
      </c>
      <c r="V1017" s="241"/>
      <c r="W1017" s="241"/>
      <c r="X1017" s="241"/>
      <c r="Y1017" s="241"/>
      <c r="Z1017" s="241"/>
      <c r="AA1017" s="241"/>
      <c r="AB1017" s="241"/>
      <c r="AC1017" s="241" t="s">
        <v>366</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c r="HP1017" s="241"/>
      <c r="HQ1017" s="241"/>
      <c r="HR1017" s="241"/>
      <c r="HS1017" s="241"/>
      <c r="HT1017" s="241"/>
      <c r="HU1017" s="241"/>
      <c r="HV1017" s="241"/>
      <c r="HW1017" s="241"/>
      <c r="HX1017" s="241"/>
      <c r="HY1017" s="241"/>
      <c r="HZ1017" s="241"/>
      <c r="IA1017" s="241"/>
      <c r="IB1017" s="241"/>
      <c r="IC1017" s="241"/>
      <c r="ID1017" s="241"/>
      <c r="IE1017" s="241"/>
      <c r="IF1017" s="241"/>
      <c r="IG1017" s="241"/>
      <c r="IH1017" s="241"/>
      <c r="II1017" s="241"/>
      <c r="IJ1017" s="241"/>
      <c r="IK1017" s="241"/>
      <c r="IL1017" s="241"/>
      <c r="IM1017" s="241"/>
      <c r="IN1017" s="241"/>
      <c r="IO1017" s="241"/>
      <c r="IP1017" s="241"/>
      <c r="IQ1017" s="241"/>
      <c r="IR1017" s="241"/>
      <c r="IS1017" s="241"/>
      <c r="IT1017" s="241"/>
      <c r="IU1017" s="241"/>
      <c r="IV1017" s="241"/>
    </row>
    <row r="1018" spans="1:256"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1136</v>
      </c>
      <c r="V1018" s="241"/>
      <c r="W1018" s="241"/>
      <c r="X1018" s="241"/>
      <c r="Y1018" s="241"/>
      <c r="Z1018" s="241"/>
      <c r="AA1018" s="241"/>
      <c r="AB1018" s="241"/>
      <c r="AC1018" s="241" t="s">
        <v>386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c r="IM1018" s="241"/>
      <c r="IN1018" s="241"/>
      <c r="IO1018" s="241"/>
      <c r="IP1018" s="241"/>
      <c r="IQ1018" s="241"/>
      <c r="IR1018" s="241"/>
      <c r="IS1018" s="241"/>
      <c r="IT1018" s="241"/>
      <c r="IU1018" s="241"/>
      <c r="IV1018" s="241"/>
    </row>
    <row r="1019" spans="1:256"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1137</v>
      </c>
      <c r="V1019" s="241"/>
      <c r="W1019" s="241"/>
      <c r="X1019" s="241"/>
      <c r="Y1019" s="241"/>
      <c r="Z1019" s="241"/>
      <c r="AA1019" s="241"/>
      <c r="AB1019" s="241"/>
      <c r="AC1019" s="241" t="s">
        <v>322</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c r="HP1019" s="241"/>
      <c r="HQ1019" s="241"/>
      <c r="HR1019" s="241"/>
      <c r="HS1019" s="241"/>
      <c r="HT1019" s="241"/>
      <c r="HU1019" s="241"/>
      <c r="HV1019" s="241"/>
      <c r="HW1019" s="241"/>
      <c r="HX1019" s="241"/>
      <c r="HY1019" s="241"/>
      <c r="HZ1019" s="241"/>
      <c r="IA1019" s="241"/>
      <c r="IB1019" s="241"/>
      <c r="IC1019" s="241"/>
      <c r="ID1019" s="241"/>
      <c r="IE1019" s="241"/>
      <c r="IF1019" s="241"/>
      <c r="IG1019" s="241"/>
      <c r="IH1019" s="241"/>
      <c r="II1019" s="241"/>
      <c r="IJ1019" s="241"/>
      <c r="IK1019" s="241"/>
      <c r="IL1019" s="241"/>
      <c r="IM1019" s="241"/>
      <c r="IN1019" s="241"/>
      <c r="IO1019" s="241"/>
      <c r="IP1019" s="241"/>
      <c r="IQ1019" s="241"/>
      <c r="IR1019" s="241"/>
      <c r="IS1019" s="241"/>
      <c r="IT1019" s="241"/>
      <c r="IU1019" s="241"/>
      <c r="IV1019" s="241"/>
    </row>
    <row r="1020" spans="1:256"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1138</v>
      </c>
      <c r="V1020" s="241"/>
      <c r="W1020" s="241"/>
      <c r="X1020" s="241"/>
      <c r="Y1020" s="241"/>
      <c r="Z1020" s="241"/>
      <c r="AA1020" s="241"/>
      <c r="AB1020" s="241"/>
      <c r="AC1020" s="241" t="s">
        <v>309</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c r="HP1020" s="241"/>
      <c r="HQ1020" s="241"/>
      <c r="HR1020" s="241"/>
      <c r="HS1020" s="241"/>
      <c r="HT1020" s="241"/>
      <c r="HU1020" s="241"/>
      <c r="HV1020" s="241"/>
      <c r="HW1020" s="241"/>
      <c r="HX1020" s="241"/>
      <c r="HY1020" s="241"/>
      <c r="HZ1020" s="241"/>
      <c r="IA1020" s="241"/>
      <c r="IB1020" s="241"/>
      <c r="IC1020" s="241"/>
      <c r="ID1020" s="241"/>
      <c r="IE1020" s="241"/>
      <c r="IF1020" s="241"/>
      <c r="IG1020" s="241"/>
      <c r="IH1020" s="241"/>
      <c r="II1020" s="241"/>
      <c r="IJ1020" s="241"/>
      <c r="IK1020" s="241"/>
      <c r="IL1020" s="241"/>
      <c r="IM1020" s="241"/>
      <c r="IN1020" s="241"/>
      <c r="IO1020" s="241"/>
      <c r="IP1020" s="241"/>
      <c r="IQ1020" s="241"/>
      <c r="IR1020" s="241"/>
      <c r="IS1020" s="241"/>
      <c r="IT1020" s="241"/>
      <c r="IU1020" s="241"/>
      <c r="IV1020" s="241"/>
    </row>
    <row r="1021" spans="1:256"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1139</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c r="HP1021" s="241"/>
      <c r="HQ1021" s="241"/>
      <c r="HR1021" s="241"/>
      <c r="HS1021" s="241"/>
      <c r="HT1021" s="241"/>
      <c r="HU1021" s="241"/>
      <c r="HV1021" s="241"/>
      <c r="HW1021" s="241"/>
      <c r="HX1021" s="241"/>
      <c r="HY1021" s="241"/>
      <c r="HZ1021" s="241"/>
      <c r="IA1021" s="241"/>
      <c r="IB1021" s="241"/>
      <c r="IC1021" s="241"/>
      <c r="ID1021" s="241"/>
      <c r="IE1021" s="241"/>
      <c r="IF1021" s="241"/>
      <c r="IG1021" s="241"/>
      <c r="IH1021" s="241"/>
      <c r="II1021" s="241"/>
      <c r="IJ1021" s="241"/>
      <c r="IK1021" s="241"/>
      <c r="IL1021" s="241"/>
      <c r="IM1021" s="241"/>
      <c r="IN1021" s="241"/>
      <c r="IO1021" s="241"/>
      <c r="IP1021" s="241"/>
      <c r="IQ1021" s="241"/>
      <c r="IR1021" s="241"/>
      <c r="IS1021" s="241"/>
      <c r="IT1021" s="241"/>
      <c r="IU1021" s="241"/>
      <c r="IV1021" s="241"/>
    </row>
    <row r="1022" spans="1:256"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290</v>
      </c>
      <c r="V1022" s="241"/>
      <c r="W1022" s="241"/>
      <c r="X1022" s="241"/>
      <c r="Y1022" s="241"/>
      <c r="Z1022" s="241"/>
      <c r="AA1022" s="241"/>
      <c r="AB1022" s="241"/>
      <c r="AC1022" s="241" t="s">
        <v>350</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c r="HP1022" s="241"/>
      <c r="HQ1022" s="241"/>
      <c r="HR1022" s="241"/>
      <c r="HS1022" s="241"/>
      <c r="HT1022" s="241"/>
      <c r="HU1022" s="241"/>
      <c r="HV1022" s="241"/>
      <c r="HW1022" s="241"/>
      <c r="HX1022" s="241"/>
      <c r="HY1022" s="241"/>
      <c r="HZ1022" s="241"/>
      <c r="IA1022" s="241"/>
      <c r="IB1022" s="241"/>
      <c r="IC1022" s="241"/>
      <c r="ID1022" s="241"/>
      <c r="IE1022" s="241"/>
      <c r="IF1022" s="241"/>
      <c r="IG1022" s="241"/>
      <c r="IH1022" s="241"/>
      <c r="II1022" s="241"/>
      <c r="IJ1022" s="241"/>
      <c r="IK1022" s="241"/>
      <c r="IL1022" s="241"/>
      <c r="IM1022" s="241"/>
      <c r="IN1022" s="241"/>
      <c r="IO1022" s="241"/>
      <c r="IP1022" s="241"/>
      <c r="IQ1022" s="241"/>
      <c r="IR1022" s="241"/>
      <c r="IS1022" s="241"/>
      <c r="IT1022" s="241"/>
      <c r="IU1022" s="241"/>
      <c r="IV1022" s="241"/>
    </row>
    <row r="1023" spans="1:256"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1140</v>
      </c>
      <c r="V1023" s="241"/>
      <c r="W1023" s="241"/>
      <c r="X1023" s="241"/>
      <c r="Y1023" s="241"/>
      <c r="Z1023" s="241"/>
      <c r="AA1023" s="241"/>
      <c r="AB1023" s="241"/>
      <c r="AC1023" s="241" t="s">
        <v>313</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c r="HP1023" s="241"/>
      <c r="HQ1023" s="241"/>
      <c r="HR1023" s="241"/>
      <c r="HS1023" s="241"/>
      <c r="HT1023" s="241"/>
      <c r="HU1023" s="241"/>
      <c r="HV1023" s="241"/>
      <c r="HW1023" s="241"/>
      <c r="HX1023" s="241"/>
      <c r="HY1023" s="241"/>
      <c r="HZ1023" s="241"/>
      <c r="IA1023" s="241"/>
      <c r="IB1023" s="241"/>
      <c r="IC1023" s="241"/>
      <c r="ID1023" s="241"/>
      <c r="IE1023" s="241"/>
      <c r="IF1023" s="241"/>
      <c r="IG1023" s="241"/>
      <c r="IH1023" s="241"/>
      <c r="II1023" s="241"/>
      <c r="IJ1023" s="241"/>
      <c r="IK1023" s="241"/>
      <c r="IL1023" s="241"/>
      <c r="IM1023" s="241"/>
      <c r="IN1023" s="241"/>
      <c r="IO1023" s="241"/>
      <c r="IP1023" s="241"/>
      <c r="IQ1023" s="241"/>
      <c r="IR1023" s="241"/>
      <c r="IS1023" s="241"/>
      <c r="IT1023" s="241"/>
      <c r="IU1023" s="241"/>
      <c r="IV1023" s="241"/>
    </row>
    <row r="1024" spans="1:256"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1141</v>
      </c>
      <c r="V1024" s="241"/>
      <c r="W1024" s="241"/>
      <c r="X1024" s="241"/>
      <c r="Y1024" s="241"/>
      <c r="Z1024" s="241"/>
      <c r="AA1024" s="241"/>
      <c r="AB1024" s="241"/>
      <c r="AC1024" s="241" t="s">
        <v>313</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c r="IM1024" s="241"/>
      <c r="IN1024" s="241"/>
      <c r="IO1024" s="241"/>
      <c r="IP1024" s="241"/>
      <c r="IQ1024" s="241"/>
      <c r="IR1024" s="241"/>
      <c r="IS1024" s="241"/>
      <c r="IT1024" s="241"/>
      <c r="IU1024" s="241"/>
      <c r="IV1024" s="241"/>
    </row>
    <row r="1025" spans="1:256"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1142</v>
      </c>
      <c r="V1025" s="241"/>
      <c r="W1025" s="241"/>
      <c r="X1025" s="241"/>
      <c r="Y1025" s="241"/>
      <c r="Z1025" s="241"/>
      <c r="AA1025" s="241"/>
      <c r="AB1025" s="241"/>
      <c r="AC1025" s="241" t="s">
        <v>322</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c r="HP1025" s="241"/>
      <c r="HQ1025" s="241"/>
      <c r="HR1025" s="241"/>
      <c r="HS1025" s="241"/>
      <c r="HT1025" s="241"/>
      <c r="HU1025" s="241"/>
      <c r="HV1025" s="241"/>
      <c r="HW1025" s="241"/>
      <c r="HX1025" s="241"/>
      <c r="HY1025" s="241"/>
      <c r="HZ1025" s="241"/>
      <c r="IA1025" s="241"/>
      <c r="IB1025" s="241"/>
      <c r="IC1025" s="241"/>
      <c r="ID1025" s="241"/>
      <c r="IE1025" s="241"/>
      <c r="IF1025" s="241"/>
      <c r="IG1025" s="241"/>
      <c r="IH1025" s="241"/>
      <c r="II1025" s="241"/>
      <c r="IJ1025" s="241"/>
      <c r="IK1025" s="241"/>
      <c r="IL1025" s="241"/>
      <c r="IM1025" s="241"/>
      <c r="IN1025" s="241"/>
      <c r="IO1025" s="241"/>
      <c r="IP1025" s="241"/>
      <c r="IQ1025" s="241"/>
      <c r="IR1025" s="241"/>
      <c r="IS1025" s="241"/>
      <c r="IT1025" s="241"/>
      <c r="IU1025" s="241"/>
      <c r="IV1025" s="241"/>
    </row>
    <row r="1026" spans="1:256"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1143</v>
      </c>
      <c r="V1026" s="241"/>
      <c r="W1026" s="241"/>
      <c r="X1026" s="241"/>
      <c r="Y1026" s="241"/>
      <c r="Z1026" s="241"/>
      <c r="AA1026" s="241"/>
      <c r="AB1026" s="241"/>
      <c r="AC1026" s="241" t="s">
        <v>325</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c r="HP1026" s="241"/>
      <c r="HQ1026" s="241"/>
      <c r="HR1026" s="241"/>
      <c r="HS1026" s="241"/>
      <c r="HT1026" s="241"/>
      <c r="HU1026" s="241"/>
      <c r="HV1026" s="241"/>
      <c r="HW1026" s="241"/>
      <c r="HX1026" s="241"/>
      <c r="HY1026" s="241"/>
      <c r="HZ1026" s="241"/>
      <c r="IA1026" s="241"/>
      <c r="IB1026" s="241"/>
      <c r="IC1026" s="241"/>
      <c r="ID1026" s="241"/>
      <c r="IE1026" s="241"/>
      <c r="IF1026" s="241"/>
      <c r="IG1026" s="241"/>
      <c r="IH1026" s="241"/>
      <c r="II1026" s="241"/>
      <c r="IJ1026" s="241"/>
      <c r="IK1026" s="241"/>
      <c r="IL1026" s="241"/>
      <c r="IM1026" s="241"/>
      <c r="IN1026" s="241"/>
      <c r="IO1026" s="241"/>
      <c r="IP1026" s="241"/>
      <c r="IQ1026" s="241"/>
      <c r="IR1026" s="241"/>
      <c r="IS1026" s="241"/>
      <c r="IT1026" s="241"/>
      <c r="IU1026" s="241"/>
      <c r="IV1026" s="241"/>
    </row>
    <row r="1027" spans="1:256"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1144</v>
      </c>
      <c r="V1027" s="241"/>
      <c r="W1027" s="241"/>
      <c r="X1027" s="241"/>
      <c r="Y1027" s="241"/>
      <c r="Z1027" s="241"/>
      <c r="AA1027" s="241"/>
      <c r="AB1027" s="241"/>
      <c r="AC1027" s="241" t="s">
        <v>316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c r="HP1027" s="241"/>
      <c r="HQ1027" s="241"/>
      <c r="HR1027" s="241"/>
      <c r="HS1027" s="241"/>
      <c r="HT1027" s="241"/>
      <c r="HU1027" s="241"/>
      <c r="HV1027" s="241"/>
      <c r="HW1027" s="241"/>
      <c r="HX1027" s="241"/>
      <c r="HY1027" s="241"/>
      <c r="HZ1027" s="241"/>
      <c r="IA1027" s="241"/>
      <c r="IB1027" s="241"/>
      <c r="IC1027" s="241"/>
      <c r="ID1027" s="241"/>
      <c r="IE1027" s="241"/>
      <c r="IF1027" s="241"/>
      <c r="IG1027" s="241"/>
      <c r="IH1027" s="241"/>
      <c r="II1027" s="241"/>
      <c r="IJ1027" s="241"/>
      <c r="IK1027" s="241"/>
      <c r="IL1027" s="241"/>
      <c r="IM1027" s="241"/>
      <c r="IN1027" s="241"/>
      <c r="IO1027" s="241"/>
      <c r="IP1027" s="241"/>
      <c r="IQ1027" s="241"/>
      <c r="IR1027" s="241"/>
      <c r="IS1027" s="241"/>
      <c r="IT1027" s="241"/>
      <c r="IU1027" s="241"/>
      <c r="IV1027" s="241"/>
    </row>
    <row r="1028" spans="1:256"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1145</v>
      </c>
      <c r="V1028" s="241"/>
      <c r="W1028" s="241"/>
      <c r="X1028" s="241"/>
      <c r="Y1028" s="241"/>
      <c r="Z1028" s="241"/>
      <c r="AA1028" s="241"/>
      <c r="AB1028" s="241"/>
      <c r="AC1028" s="241" t="s">
        <v>316</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c r="IM1028" s="241"/>
      <c r="IN1028" s="241"/>
      <c r="IO1028" s="241"/>
      <c r="IP1028" s="241"/>
      <c r="IQ1028" s="241"/>
      <c r="IR1028" s="241"/>
      <c r="IS1028" s="241"/>
      <c r="IT1028" s="241"/>
      <c r="IU1028" s="241"/>
      <c r="IV1028" s="241"/>
    </row>
    <row r="1029" spans="1:256"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1146</v>
      </c>
      <c r="V1029" s="241"/>
      <c r="W1029" s="241"/>
      <c r="X1029" s="241"/>
      <c r="Y1029" s="241"/>
      <c r="Z1029" s="241"/>
      <c r="AA1029" s="241"/>
      <c r="AB1029" s="241"/>
      <c r="AC1029" s="241" t="s">
        <v>313</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c r="HG1029" s="241"/>
      <c r="HH1029" s="241"/>
      <c r="HI1029" s="241"/>
      <c r="HJ1029" s="241"/>
      <c r="HK1029" s="241"/>
      <c r="HL1029" s="241"/>
      <c r="HM1029" s="241"/>
      <c r="HN1029" s="241"/>
      <c r="HO1029" s="241"/>
      <c r="HP1029" s="241"/>
      <c r="HQ1029" s="241"/>
      <c r="HR1029" s="241"/>
      <c r="HS1029" s="241"/>
      <c r="HT1029" s="241"/>
      <c r="HU1029" s="241"/>
      <c r="HV1029" s="241"/>
      <c r="HW1029" s="241"/>
      <c r="HX1029" s="241"/>
      <c r="HY1029" s="241"/>
      <c r="HZ1029" s="241"/>
      <c r="IA1029" s="241"/>
      <c r="IB1029" s="241"/>
      <c r="IC1029" s="241"/>
      <c r="ID1029" s="241"/>
      <c r="IE1029" s="241"/>
      <c r="IF1029" s="241"/>
      <c r="IG1029" s="241"/>
      <c r="IH1029" s="241"/>
      <c r="II1029" s="241"/>
      <c r="IJ1029" s="241"/>
      <c r="IK1029" s="241"/>
      <c r="IL1029" s="241"/>
      <c r="IM1029" s="241"/>
      <c r="IN1029" s="241"/>
      <c r="IO1029" s="241"/>
      <c r="IP1029" s="241"/>
      <c r="IQ1029" s="241"/>
      <c r="IR1029" s="241"/>
      <c r="IS1029" s="241"/>
      <c r="IT1029" s="241"/>
      <c r="IU1029" s="241"/>
      <c r="IV1029" s="241"/>
    </row>
    <row r="1030" spans="1:256"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1147</v>
      </c>
      <c r="V1030" s="241"/>
      <c r="W1030" s="241"/>
      <c r="X1030" s="241"/>
      <c r="Y1030" s="241"/>
      <c r="Z1030" s="241"/>
      <c r="AA1030" s="241"/>
      <c r="AB1030" s="241"/>
      <c r="AC1030" s="241" t="s">
        <v>313</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c r="HP1030" s="241"/>
      <c r="HQ1030" s="241"/>
      <c r="HR1030" s="241"/>
      <c r="HS1030" s="241"/>
      <c r="HT1030" s="241"/>
      <c r="HU1030" s="241"/>
      <c r="HV1030" s="241"/>
      <c r="HW1030" s="241"/>
      <c r="HX1030" s="241"/>
      <c r="HY1030" s="241"/>
      <c r="HZ1030" s="241"/>
      <c r="IA1030" s="241"/>
      <c r="IB1030" s="241"/>
      <c r="IC1030" s="241"/>
      <c r="ID1030" s="241"/>
      <c r="IE1030" s="241"/>
      <c r="IF1030" s="241"/>
      <c r="IG1030" s="241"/>
      <c r="IH1030" s="241"/>
      <c r="II1030" s="241"/>
      <c r="IJ1030" s="241"/>
      <c r="IK1030" s="241"/>
      <c r="IL1030" s="241"/>
      <c r="IM1030" s="241"/>
      <c r="IN1030" s="241"/>
      <c r="IO1030" s="241"/>
      <c r="IP1030" s="241"/>
      <c r="IQ1030" s="241"/>
      <c r="IR1030" s="241"/>
      <c r="IS1030" s="241"/>
      <c r="IT1030" s="241"/>
      <c r="IU1030" s="241"/>
      <c r="IV1030" s="241"/>
    </row>
    <row r="1031" spans="1:256"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1148</v>
      </c>
      <c r="V1031" s="241"/>
      <c r="W1031" s="241"/>
      <c r="X1031" s="241"/>
      <c r="Y1031" s="241"/>
      <c r="Z1031" s="241"/>
      <c r="AA1031" s="241"/>
      <c r="AB1031" s="241"/>
      <c r="AC1031" s="241" t="s">
        <v>325</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c r="HP1031" s="241"/>
      <c r="HQ1031" s="241"/>
      <c r="HR1031" s="241"/>
      <c r="HS1031" s="241"/>
      <c r="HT1031" s="241"/>
      <c r="HU1031" s="241"/>
      <c r="HV1031" s="241"/>
      <c r="HW1031" s="241"/>
      <c r="HX1031" s="241"/>
      <c r="HY1031" s="241"/>
      <c r="HZ1031" s="241"/>
      <c r="IA1031" s="241"/>
      <c r="IB1031" s="241"/>
      <c r="IC1031" s="241"/>
      <c r="ID1031" s="241"/>
      <c r="IE1031" s="241"/>
      <c r="IF1031" s="241"/>
      <c r="IG1031" s="241"/>
      <c r="IH1031" s="241"/>
      <c r="II1031" s="241"/>
      <c r="IJ1031" s="241"/>
      <c r="IK1031" s="241"/>
      <c r="IL1031" s="241"/>
      <c r="IM1031" s="241"/>
      <c r="IN1031" s="241"/>
      <c r="IO1031" s="241"/>
      <c r="IP1031" s="241"/>
      <c r="IQ1031" s="241"/>
      <c r="IR1031" s="241"/>
      <c r="IS1031" s="241"/>
      <c r="IT1031" s="241"/>
      <c r="IU1031" s="241"/>
      <c r="IV1031" s="241"/>
    </row>
    <row r="1032" spans="1:256" s="240" customFormat="1" ht="15" customHeight="1" x14ac:dyDescent="0.25">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c r="IM1032" s="241"/>
      <c r="IN1032" s="241"/>
      <c r="IO1032" s="241"/>
      <c r="IP1032" s="241"/>
      <c r="IQ1032" s="241"/>
      <c r="IR1032" s="241"/>
      <c r="IS1032" s="241"/>
      <c r="IT1032" s="241"/>
      <c r="IU1032" s="241"/>
      <c r="IV1032" s="241"/>
    </row>
    <row r="1033" spans="1:256" s="240" customFormat="1" ht="15" customHeight="1" x14ac:dyDescent="0.25">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c r="HP1033" s="241"/>
      <c r="HQ1033" s="241"/>
      <c r="HR1033" s="241"/>
      <c r="HS1033" s="241"/>
      <c r="HT1033" s="241"/>
      <c r="HU1033" s="241"/>
      <c r="HV1033" s="241"/>
      <c r="HW1033" s="241"/>
      <c r="HX1033" s="241"/>
      <c r="HY1033" s="241"/>
      <c r="HZ1033" s="241"/>
      <c r="IA1033" s="241"/>
      <c r="IB1033" s="241"/>
      <c r="IC1033" s="241"/>
      <c r="ID1033" s="241"/>
      <c r="IE1033" s="241"/>
      <c r="IF1033" s="241"/>
      <c r="IG1033" s="241"/>
      <c r="IH1033" s="241"/>
      <c r="II1033" s="241"/>
      <c r="IJ1033" s="241"/>
      <c r="IK1033" s="241"/>
      <c r="IL1033" s="241"/>
      <c r="IM1033" s="241"/>
      <c r="IN1033" s="241"/>
      <c r="IO1033" s="241"/>
      <c r="IP1033" s="241"/>
      <c r="IQ1033" s="241"/>
      <c r="IR1033" s="241"/>
      <c r="IS1033" s="241"/>
      <c r="IT1033" s="241"/>
      <c r="IU1033" s="241"/>
      <c r="IV1033" s="241"/>
    </row>
    <row r="1034" spans="1:256" s="240" customFormat="1" ht="15" customHeight="1" x14ac:dyDescent="0.25">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c r="HP1034" s="241"/>
      <c r="HQ1034" s="241"/>
      <c r="HR1034" s="241"/>
      <c r="HS1034" s="241"/>
      <c r="HT1034" s="241"/>
      <c r="HU1034" s="241"/>
      <c r="HV1034" s="241"/>
      <c r="HW1034" s="241"/>
      <c r="HX1034" s="241"/>
      <c r="HY1034" s="241"/>
      <c r="HZ1034" s="241"/>
      <c r="IA1034" s="241"/>
      <c r="IB1034" s="241"/>
      <c r="IC1034" s="241"/>
      <c r="ID1034" s="241"/>
      <c r="IE1034" s="241"/>
      <c r="IF1034" s="241"/>
      <c r="IG1034" s="241"/>
      <c r="IH1034" s="241"/>
      <c r="II1034" s="241"/>
      <c r="IJ1034" s="241"/>
      <c r="IK1034" s="241"/>
      <c r="IL1034" s="241"/>
      <c r="IM1034" s="241"/>
      <c r="IN1034" s="241"/>
      <c r="IO1034" s="241"/>
      <c r="IP1034" s="241"/>
      <c r="IQ1034" s="241"/>
      <c r="IR1034" s="241"/>
      <c r="IS1034" s="241"/>
      <c r="IT1034" s="241"/>
      <c r="IU1034" s="241"/>
      <c r="IV1034" s="241"/>
    </row>
    <row r="1035" spans="1:256" s="240" customFormat="1" ht="15" customHeight="1" x14ac:dyDescent="0.25">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c r="HP1035" s="241"/>
      <c r="HQ1035" s="241"/>
      <c r="HR1035" s="241"/>
      <c r="HS1035" s="241"/>
      <c r="HT1035" s="241"/>
      <c r="HU1035" s="241"/>
      <c r="HV1035" s="241"/>
      <c r="HW1035" s="241"/>
      <c r="HX1035" s="241"/>
      <c r="HY1035" s="241"/>
      <c r="HZ1035" s="241"/>
      <c r="IA1035" s="241"/>
      <c r="IB1035" s="241"/>
      <c r="IC1035" s="241"/>
      <c r="ID1035" s="241"/>
      <c r="IE1035" s="241"/>
      <c r="IF1035" s="241"/>
      <c r="IG1035" s="241"/>
      <c r="IH1035" s="241"/>
      <c r="II1035" s="241"/>
      <c r="IJ1035" s="241"/>
      <c r="IK1035" s="241"/>
      <c r="IL1035" s="241"/>
      <c r="IM1035" s="241"/>
      <c r="IN1035" s="241"/>
      <c r="IO1035" s="241"/>
      <c r="IP1035" s="241"/>
      <c r="IQ1035" s="241"/>
      <c r="IR1035" s="241"/>
      <c r="IS1035" s="241"/>
      <c r="IT1035" s="241"/>
      <c r="IU1035" s="241"/>
      <c r="IV1035" s="241"/>
    </row>
    <row r="1036" spans="1:256" s="240" customFormat="1" ht="15" customHeight="1" x14ac:dyDescent="0.25">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c r="HP1036" s="241"/>
      <c r="HQ1036" s="241"/>
      <c r="HR1036" s="241"/>
      <c r="HS1036" s="241"/>
      <c r="HT1036" s="241"/>
      <c r="HU1036" s="241"/>
      <c r="HV1036" s="241"/>
      <c r="HW1036" s="241"/>
      <c r="HX1036" s="241"/>
      <c r="HY1036" s="241"/>
      <c r="HZ1036" s="241"/>
      <c r="IA1036" s="241"/>
      <c r="IB1036" s="241"/>
      <c r="IC1036" s="241"/>
      <c r="ID1036" s="241"/>
      <c r="IE1036" s="241"/>
      <c r="IF1036" s="241"/>
      <c r="IG1036" s="241"/>
      <c r="IH1036" s="241"/>
      <c r="II1036" s="241"/>
      <c r="IJ1036" s="241"/>
      <c r="IK1036" s="241"/>
      <c r="IL1036" s="241"/>
      <c r="IM1036" s="241"/>
      <c r="IN1036" s="241"/>
      <c r="IO1036" s="241"/>
      <c r="IP1036" s="241"/>
      <c r="IQ1036" s="241"/>
      <c r="IR1036" s="241"/>
      <c r="IS1036" s="241"/>
      <c r="IT1036" s="241"/>
      <c r="IU1036" s="241"/>
      <c r="IV1036" s="241"/>
    </row>
    <row r="1037" spans="1:256" s="240" customFormat="1" ht="15" customHeight="1" x14ac:dyDescent="0.25">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c r="HP1037" s="241"/>
      <c r="HQ1037" s="241"/>
      <c r="HR1037" s="241"/>
      <c r="HS1037" s="241"/>
      <c r="HT1037" s="241"/>
      <c r="HU1037" s="241"/>
      <c r="HV1037" s="241"/>
      <c r="HW1037" s="241"/>
      <c r="HX1037" s="241"/>
      <c r="HY1037" s="241"/>
      <c r="HZ1037" s="241"/>
      <c r="IA1037" s="241"/>
      <c r="IB1037" s="241"/>
      <c r="IC1037" s="241"/>
      <c r="ID1037" s="241"/>
      <c r="IE1037" s="241"/>
      <c r="IF1037" s="241"/>
      <c r="IG1037" s="241"/>
      <c r="IH1037" s="241"/>
      <c r="II1037" s="241"/>
      <c r="IJ1037" s="241"/>
      <c r="IK1037" s="241"/>
      <c r="IL1037" s="241"/>
      <c r="IM1037" s="241"/>
      <c r="IN1037" s="241"/>
      <c r="IO1037" s="241"/>
      <c r="IP1037" s="241"/>
      <c r="IQ1037" s="241"/>
      <c r="IR1037" s="241"/>
      <c r="IS1037" s="241"/>
      <c r="IT1037" s="241"/>
      <c r="IU1037" s="241"/>
      <c r="IV1037" s="241"/>
    </row>
    <row r="1038" spans="1:256" s="240" customFormat="1" ht="15" customHeight="1" x14ac:dyDescent="0.25">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c r="HP1038" s="241"/>
      <c r="HQ1038" s="241"/>
      <c r="HR1038" s="241"/>
      <c r="HS1038" s="241"/>
      <c r="HT1038" s="241"/>
      <c r="HU1038" s="241"/>
      <c r="HV1038" s="241"/>
      <c r="HW1038" s="241"/>
      <c r="HX1038" s="241"/>
      <c r="HY1038" s="241"/>
      <c r="HZ1038" s="241"/>
      <c r="IA1038" s="241"/>
      <c r="IB1038" s="241"/>
      <c r="IC1038" s="241"/>
      <c r="ID1038" s="241"/>
      <c r="IE1038" s="241"/>
      <c r="IF1038" s="241"/>
      <c r="IG1038" s="241"/>
      <c r="IH1038" s="241"/>
      <c r="II1038" s="241"/>
      <c r="IJ1038" s="241"/>
      <c r="IK1038" s="241"/>
      <c r="IL1038" s="241"/>
      <c r="IM1038" s="241"/>
      <c r="IN1038" s="241"/>
      <c r="IO1038" s="241"/>
      <c r="IP1038" s="241"/>
      <c r="IQ1038" s="241"/>
      <c r="IR1038" s="241"/>
      <c r="IS1038" s="241"/>
      <c r="IT1038" s="241"/>
      <c r="IU1038" s="241"/>
      <c r="IV1038" s="241"/>
    </row>
    <row r="1039" spans="1:256" s="240" customFormat="1" ht="15" customHeight="1" x14ac:dyDescent="0.25">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c r="IM1039" s="241"/>
      <c r="IN1039" s="241"/>
      <c r="IO1039" s="241"/>
      <c r="IP1039" s="241"/>
      <c r="IQ1039" s="241"/>
      <c r="IR1039" s="241"/>
      <c r="IS1039" s="241"/>
      <c r="IT1039" s="241"/>
      <c r="IU1039" s="241"/>
      <c r="IV1039" s="241"/>
    </row>
    <row r="1040" spans="1:256" s="240" customFormat="1" ht="15" customHeight="1" x14ac:dyDescent="0.25">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c r="HP1040" s="241"/>
      <c r="HQ1040" s="241"/>
      <c r="HR1040" s="241"/>
      <c r="HS1040" s="241"/>
      <c r="HT1040" s="241"/>
      <c r="HU1040" s="241"/>
      <c r="HV1040" s="241"/>
      <c r="HW1040" s="241"/>
      <c r="HX1040" s="241"/>
      <c r="HY1040" s="241"/>
      <c r="HZ1040" s="241"/>
      <c r="IA1040" s="241"/>
      <c r="IB1040" s="241"/>
      <c r="IC1040" s="241"/>
      <c r="ID1040" s="241"/>
      <c r="IE1040" s="241"/>
      <c r="IF1040" s="241"/>
      <c r="IG1040" s="241"/>
      <c r="IH1040" s="241"/>
      <c r="II1040" s="241"/>
      <c r="IJ1040" s="241"/>
      <c r="IK1040" s="241"/>
      <c r="IL1040" s="241"/>
      <c r="IM1040" s="241"/>
      <c r="IN1040" s="241"/>
      <c r="IO1040" s="241"/>
      <c r="IP1040" s="241"/>
      <c r="IQ1040" s="241"/>
      <c r="IR1040" s="241"/>
      <c r="IS1040" s="241"/>
      <c r="IT1040" s="241"/>
      <c r="IU1040" s="241"/>
      <c r="IV1040" s="241"/>
    </row>
    <row r="1041" spans="4:256" s="240" customFormat="1" ht="15" customHeight="1" x14ac:dyDescent="0.25">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c r="HP1041" s="241"/>
      <c r="HQ1041" s="241"/>
      <c r="HR1041" s="241"/>
      <c r="HS1041" s="241"/>
      <c r="HT1041" s="241"/>
      <c r="HU1041" s="241"/>
      <c r="HV1041" s="241"/>
      <c r="HW1041" s="241"/>
      <c r="HX1041" s="241"/>
      <c r="HY1041" s="241"/>
      <c r="HZ1041" s="241"/>
      <c r="IA1041" s="241"/>
      <c r="IB1041" s="241"/>
      <c r="IC1041" s="241"/>
      <c r="ID1041" s="241"/>
      <c r="IE1041" s="241"/>
      <c r="IF1041" s="241"/>
      <c r="IG1041" s="241"/>
      <c r="IH1041" s="241"/>
      <c r="II1041" s="241"/>
      <c r="IJ1041" s="241"/>
      <c r="IK1041" s="241"/>
      <c r="IL1041" s="241"/>
      <c r="IM1041" s="241"/>
      <c r="IN1041" s="241"/>
      <c r="IO1041" s="241"/>
      <c r="IP1041" s="241"/>
      <c r="IQ1041" s="241"/>
      <c r="IR1041" s="241"/>
      <c r="IS1041" s="241"/>
      <c r="IT1041" s="241"/>
      <c r="IU1041" s="241"/>
      <c r="IV1041" s="241"/>
    </row>
    <row r="1042" spans="4:256" s="240" customFormat="1" ht="15" customHeight="1" x14ac:dyDescent="0.25">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c r="IM1042" s="241"/>
      <c r="IN1042" s="241"/>
      <c r="IO1042" s="241"/>
      <c r="IP1042" s="241"/>
      <c r="IQ1042" s="241"/>
      <c r="IR1042" s="241"/>
      <c r="IS1042" s="241"/>
      <c r="IT1042" s="241"/>
      <c r="IU1042" s="241"/>
      <c r="IV1042" s="241"/>
    </row>
    <row r="1043" spans="4:256" s="240" customFormat="1" ht="15" customHeight="1" x14ac:dyDescent="0.25">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row>
    <row r="1044" spans="4:256" s="240" customFormat="1" ht="15" customHeight="1" x14ac:dyDescent="0.25">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row>
    <row r="1045" spans="4:256" s="240" customFormat="1" ht="15" customHeight="1" x14ac:dyDescent="0.25">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row>
    <row r="1046" spans="4:256" s="240" customFormat="1" ht="15" customHeight="1" x14ac:dyDescent="0.25">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c r="IM1046" s="241"/>
      <c r="IN1046" s="241"/>
      <c r="IO1046" s="241"/>
      <c r="IP1046" s="241"/>
      <c r="IQ1046" s="241"/>
      <c r="IR1046" s="241"/>
      <c r="IS1046" s="241"/>
      <c r="IT1046" s="241"/>
      <c r="IU1046" s="241"/>
      <c r="IV1046" s="241"/>
    </row>
    <row r="1047" spans="4:256" s="240" customFormat="1" ht="15" customHeight="1" x14ac:dyDescent="0.25">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c r="HP1047" s="241"/>
      <c r="HQ1047" s="241"/>
      <c r="HR1047" s="241"/>
      <c r="HS1047" s="241"/>
      <c r="HT1047" s="241"/>
      <c r="HU1047" s="241"/>
      <c r="HV1047" s="241"/>
      <c r="HW1047" s="241"/>
      <c r="HX1047" s="241"/>
      <c r="HY1047" s="241"/>
      <c r="HZ1047" s="241"/>
      <c r="IA1047" s="241"/>
      <c r="IB1047" s="241"/>
      <c r="IC1047" s="241"/>
      <c r="ID1047" s="241"/>
      <c r="IE1047" s="241"/>
      <c r="IF1047" s="241"/>
      <c r="IG1047" s="241"/>
      <c r="IH1047" s="241"/>
      <c r="II1047" s="241"/>
      <c r="IJ1047" s="241"/>
      <c r="IK1047" s="241"/>
      <c r="IL1047" s="241"/>
      <c r="IM1047" s="241"/>
      <c r="IN1047" s="241"/>
      <c r="IO1047" s="241"/>
      <c r="IP1047" s="241"/>
      <c r="IQ1047" s="241"/>
      <c r="IR1047" s="241"/>
      <c r="IS1047" s="241"/>
      <c r="IT1047" s="241"/>
      <c r="IU1047" s="241"/>
      <c r="IV1047" s="241"/>
    </row>
    <row r="1048" spans="4:256" s="240" customFormat="1" ht="15" customHeight="1" x14ac:dyDescent="0.25">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c r="HP1048" s="241"/>
      <c r="HQ1048" s="241"/>
      <c r="HR1048" s="241"/>
      <c r="HS1048" s="241"/>
      <c r="HT1048" s="241"/>
      <c r="HU1048" s="241"/>
      <c r="HV1048" s="241"/>
      <c r="HW1048" s="241"/>
      <c r="HX1048" s="241"/>
      <c r="HY1048" s="241"/>
      <c r="HZ1048" s="241"/>
      <c r="IA1048" s="241"/>
      <c r="IB1048" s="241"/>
      <c r="IC1048" s="241"/>
      <c r="ID1048" s="241"/>
      <c r="IE1048" s="241"/>
      <c r="IF1048" s="241"/>
      <c r="IG1048" s="241"/>
      <c r="IH1048" s="241"/>
      <c r="II1048" s="241"/>
      <c r="IJ1048" s="241"/>
      <c r="IK1048" s="241"/>
      <c r="IL1048" s="241"/>
      <c r="IM1048" s="241"/>
      <c r="IN1048" s="241"/>
      <c r="IO1048" s="241"/>
      <c r="IP1048" s="241"/>
      <c r="IQ1048" s="241"/>
      <c r="IR1048" s="241"/>
      <c r="IS1048" s="241"/>
      <c r="IT1048" s="241"/>
      <c r="IU1048" s="241"/>
      <c r="IV1048" s="241"/>
    </row>
    <row r="1049" spans="4:256" s="240" customFormat="1" ht="15" customHeight="1" x14ac:dyDescent="0.25">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c r="IM1049" s="241"/>
      <c r="IN1049" s="241"/>
      <c r="IO1049" s="241"/>
      <c r="IP1049" s="241"/>
      <c r="IQ1049" s="241"/>
      <c r="IR1049" s="241"/>
      <c r="IS1049" s="241"/>
      <c r="IT1049" s="241"/>
      <c r="IU1049" s="241"/>
      <c r="IV1049" s="241"/>
    </row>
    <row r="1050" spans="4:256" s="240" customFormat="1" ht="15" customHeight="1" x14ac:dyDescent="0.25">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c r="HP1050" s="241"/>
      <c r="HQ1050" s="241"/>
      <c r="HR1050" s="241"/>
      <c r="HS1050" s="241"/>
      <c r="HT1050" s="241"/>
      <c r="HU1050" s="241"/>
      <c r="HV1050" s="241"/>
      <c r="HW1050" s="241"/>
      <c r="HX1050" s="241"/>
      <c r="HY1050" s="241"/>
      <c r="HZ1050" s="241"/>
      <c r="IA1050" s="241"/>
      <c r="IB1050" s="241"/>
      <c r="IC1050" s="241"/>
      <c r="ID1050" s="241"/>
      <c r="IE1050" s="241"/>
      <c r="IF1050" s="241"/>
      <c r="IG1050" s="241"/>
      <c r="IH1050" s="241"/>
      <c r="II1050" s="241"/>
      <c r="IJ1050" s="241"/>
      <c r="IK1050" s="241"/>
      <c r="IL1050" s="241"/>
      <c r="IM1050" s="241"/>
      <c r="IN1050" s="241"/>
      <c r="IO1050" s="241"/>
      <c r="IP1050" s="241"/>
      <c r="IQ1050" s="241"/>
      <c r="IR1050" s="241"/>
      <c r="IS1050" s="241"/>
      <c r="IT1050" s="241"/>
      <c r="IU1050" s="241"/>
      <c r="IV1050" s="241"/>
    </row>
    <row r="1051" spans="4:256" s="240" customFormat="1" ht="15" customHeight="1" x14ac:dyDescent="0.25">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c r="HP1051" s="241"/>
      <c r="HQ1051" s="241"/>
      <c r="HR1051" s="241"/>
      <c r="HS1051" s="241"/>
      <c r="HT1051" s="241"/>
      <c r="HU1051" s="241"/>
      <c r="HV1051" s="241"/>
      <c r="HW1051" s="241"/>
      <c r="HX1051" s="241"/>
      <c r="HY1051" s="241"/>
      <c r="HZ1051" s="241"/>
      <c r="IA1051" s="241"/>
      <c r="IB1051" s="241"/>
      <c r="IC1051" s="241"/>
      <c r="ID1051" s="241"/>
      <c r="IE1051" s="241"/>
      <c r="IF1051" s="241"/>
      <c r="IG1051" s="241"/>
      <c r="IH1051" s="241"/>
      <c r="II1051" s="241"/>
      <c r="IJ1051" s="241"/>
      <c r="IK1051" s="241"/>
      <c r="IL1051" s="241"/>
      <c r="IM1051" s="241"/>
      <c r="IN1051" s="241"/>
      <c r="IO1051" s="241"/>
      <c r="IP1051" s="241"/>
      <c r="IQ1051" s="241"/>
      <c r="IR1051" s="241"/>
      <c r="IS1051" s="241"/>
      <c r="IT1051" s="241"/>
      <c r="IU1051" s="241"/>
      <c r="IV1051" s="241"/>
    </row>
    <row r="1052" spans="4:256" s="240" customFormat="1" ht="15" customHeight="1" x14ac:dyDescent="0.25">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c r="EN1052" s="241"/>
      <c r="EO1052" s="241"/>
      <c r="EP1052" s="241"/>
      <c r="EQ1052" s="241"/>
      <c r="ER1052" s="241"/>
      <c r="ES1052" s="241"/>
      <c r="ET1052" s="241"/>
      <c r="EU1052" s="241"/>
      <c r="EV1052" s="241"/>
      <c r="EW1052" s="241"/>
      <c r="EX1052" s="241"/>
      <c r="EY1052" s="241"/>
      <c r="EZ1052" s="241"/>
      <c r="FA1052" s="241"/>
      <c r="FB1052" s="241"/>
      <c r="FC1052" s="241"/>
      <c r="FD1052" s="241"/>
      <c r="FE1052" s="241"/>
      <c r="FF1052" s="241"/>
      <c r="FG1052" s="241"/>
      <c r="FH1052" s="241"/>
      <c r="FI1052" s="241"/>
      <c r="FJ1052" s="241"/>
      <c r="FK1052" s="241"/>
      <c r="FL1052" s="241"/>
      <c r="FM1052" s="241"/>
      <c r="FN1052" s="241"/>
      <c r="FO1052" s="241"/>
      <c r="FP1052" s="241"/>
      <c r="FQ1052" s="241"/>
      <c r="FR1052" s="241"/>
      <c r="FS1052" s="241"/>
      <c r="FT1052" s="241"/>
      <c r="FU1052" s="241"/>
      <c r="FV1052" s="241"/>
      <c r="FW1052" s="241"/>
      <c r="FX1052" s="241"/>
      <c r="FY1052" s="241"/>
      <c r="FZ1052" s="241"/>
      <c r="GA1052" s="241"/>
      <c r="GB1052" s="241"/>
      <c r="GC1052" s="241"/>
      <c r="GD1052" s="241"/>
      <c r="GE1052" s="241"/>
      <c r="GF1052" s="241"/>
      <c r="GG1052" s="241"/>
      <c r="GH1052" s="241"/>
      <c r="GI1052" s="241"/>
      <c r="GJ1052" s="241"/>
      <c r="GK1052" s="241"/>
      <c r="GL1052" s="241"/>
      <c r="GM1052" s="241"/>
      <c r="GN1052" s="241"/>
      <c r="GO1052" s="241"/>
      <c r="GP1052" s="241"/>
      <c r="GQ1052" s="241"/>
      <c r="GR1052" s="241"/>
      <c r="GS1052" s="241"/>
      <c r="GT1052" s="241"/>
      <c r="GU1052" s="241"/>
      <c r="GV1052" s="241"/>
      <c r="GW1052" s="241"/>
      <c r="GX1052" s="241"/>
      <c r="GY1052" s="241"/>
      <c r="GZ1052" s="241"/>
      <c r="HA1052" s="241"/>
      <c r="HB1052" s="241"/>
      <c r="HC1052" s="241"/>
      <c r="HD1052" s="241"/>
      <c r="HE1052" s="241"/>
      <c r="HF1052" s="241"/>
      <c r="HG1052" s="241"/>
      <c r="HH1052" s="241"/>
      <c r="HI1052" s="241"/>
      <c r="HJ1052" s="241"/>
      <c r="HK1052" s="241"/>
      <c r="HL1052" s="241"/>
      <c r="HM1052" s="241"/>
      <c r="HN1052" s="241"/>
      <c r="HO1052" s="241"/>
      <c r="HP1052" s="241"/>
      <c r="HQ1052" s="241"/>
      <c r="HR1052" s="241"/>
      <c r="HS1052" s="241"/>
      <c r="HT1052" s="241"/>
      <c r="HU1052" s="241"/>
      <c r="HV1052" s="241"/>
      <c r="HW1052" s="241"/>
      <c r="HX1052" s="241"/>
      <c r="HY1052" s="241"/>
      <c r="HZ1052" s="241"/>
      <c r="IA1052" s="241"/>
      <c r="IB1052" s="241"/>
      <c r="IC1052" s="241"/>
      <c r="ID1052" s="241"/>
      <c r="IE1052" s="241"/>
      <c r="IF1052" s="241"/>
      <c r="IG1052" s="241"/>
      <c r="IH1052" s="241"/>
      <c r="II1052" s="241"/>
      <c r="IJ1052" s="241"/>
      <c r="IK1052" s="241"/>
      <c r="IL1052" s="241"/>
      <c r="IM1052" s="241"/>
      <c r="IN1052" s="241"/>
      <c r="IO1052" s="241"/>
      <c r="IP1052" s="241"/>
      <c r="IQ1052" s="241"/>
      <c r="IR1052" s="241"/>
      <c r="IS1052" s="241"/>
      <c r="IT1052" s="241"/>
      <c r="IU1052" s="241"/>
      <c r="IV1052" s="241"/>
    </row>
    <row r="1053" spans="4:256" s="240" customFormat="1" ht="15" customHeight="1" x14ac:dyDescent="0.25">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41"/>
      <c r="ET1053" s="241"/>
      <c r="EU1053" s="241"/>
      <c r="EV1053" s="241"/>
      <c r="EW1053" s="241"/>
      <c r="EX1053" s="241"/>
      <c r="EY1053" s="241"/>
      <c r="EZ1053" s="241"/>
      <c r="FA1053" s="241"/>
      <c r="FB1053" s="241"/>
      <c r="FC1053" s="241"/>
      <c r="FD1053" s="241"/>
      <c r="FE1053" s="241"/>
      <c r="FF1053" s="241"/>
      <c r="FG1053" s="241"/>
      <c r="FH1053" s="241"/>
      <c r="FI1053" s="241"/>
      <c r="FJ1053" s="241"/>
      <c r="FK1053" s="241"/>
      <c r="FL1053" s="241"/>
      <c r="FM1053" s="241"/>
      <c r="FN1053" s="241"/>
      <c r="FO1053" s="241"/>
      <c r="FP1053" s="241"/>
      <c r="FQ1053" s="241"/>
      <c r="FR1053" s="241"/>
      <c r="FS1053" s="241"/>
      <c r="FT1053" s="241"/>
      <c r="FU1053" s="241"/>
      <c r="FV1053" s="241"/>
      <c r="FW1053" s="241"/>
      <c r="FX1053" s="241"/>
      <c r="FY1053" s="241"/>
      <c r="FZ1053" s="241"/>
      <c r="GA1053" s="241"/>
      <c r="GB1053" s="241"/>
      <c r="GC1053" s="241"/>
      <c r="GD1053" s="241"/>
      <c r="GE1053" s="241"/>
      <c r="GF1053" s="241"/>
      <c r="GG1053" s="241"/>
      <c r="GH1053" s="241"/>
      <c r="GI1053" s="241"/>
      <c r="GJ1053" s="241"/>
      <c r="GK1053" s="241"/>
      <c r="GL1053" s="241"/>
      <c r="GM1053" s="241"/>
      <c r="GN1053" s="241"/>
      <c r="GO1053" s="241"/>
      <c r="GP1053" s="241"/>
      <c r="GQ1053" s="241"/>
      <c r="GR1053" s="241"/>
      <c r="GS1053" s="241"/>
      <c r="GT1053" s="241"/>
      <c r="GU1053" s="241"/>
      <c r="GV1053" s="241"/>
      <c r="GW1053" s="241"/>
      <c r="GX1053" s="241"/>
      <c r="GY1053" s="241"/>
      <c r="GZ1053" s="241"/>
      <c r="HA1053" s="241"/>
      <c r="HB1053" s="241"/>
      <c r="HC1053" s="241"/>
      <c r="HD1053" s="241"/>
      <c r="HE1053" s="241"/>
      <c r="HF1053" s="241"/>
      <c r="HG1053" s="241"/>
      <c r="HH1053" s="241"/>
      <c r="HI1053" s="241"/>
      <c r="HJ1053" s="241"/>
      <c r="HK1053" s="241"/>
      <c r="HL1053" s="241"/>
      <c r="HM1053" s="241"/>
      <c r="HN1053" s="241"/>
      <c r="HO1053" s="241"/>
      <c r="HP1053" s="241"/>
      <c r="HQ1053" s="241"/>
      <c r="HR1053" s="241"/>
      <c r="HS1053" s="241"/>
      <c r="HT1053" s="241"/>
      <c r="HU1053" s="241"/>
      <c r="HV1053" s="241"/>
      <c r="HW1053" s="241"/>
      <c r="HX1053" s="241"/>
      <c r="HY1053" s="241"/>
      <c r="HZ1053" s="241"/>
      <c r="IA1053" s="241"/>
      <c r="IB1053" s="241"/>
      <c r="IC1053" s="241"/>
      <c r="ID1053" s="241"/>
      <c r="IE1053" s="241"/>
      <c r="IF1053" s="241"/>
      <c r="IG1053" s="241"/>
      <c r="IH1053" s="241"/>
      <c r="II1053" s="241"/>
      <c r="IJ1053" s="241"/>
      <c r="IK1053" s="241"/>
      <c r="IL1053" s="241"/>
      <c r="IM1053" s="241"/>
      <c r="IN1053" s="241"/>
      <c r="IO1053" s="241"/>
      <c r="IP1053" s="241"/>
      <c r="IQ1053" s="241"/>
      <c r="IR1053" s="241"/>
      <c r="IS1053" s="241"/>
      <c r="IT1053" s="241"/>
      <c r="IU1053" s="241"/>
      <c r="IV1053" s="241"/>
    </row>
    <row r="1054" spans="4:256" s="240" customFormat="1" ht="15" customHeight="1" x14ac:dyDescent="0.25">
      <c r="AQ1054" s="241"/>
      <c r="AR1054" s="241"/>
      <c r="AS1054" s="241"/>
      <c r="AT1054" s="241"/>
    </row>
    <row r="1055" spans="4:256" s="240" customFormat="1" ht="15" customHeight="1" x14ac:dyDescent="0.25">
      <c r="AQ1055" s="241"/>
      <c r="AR1055" s="241"/>
      <c r="AS1055" s="241"/>
      <c r="AT1055" s="241"/>
    </row>
    <row r="1056" spans="4:25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c r="AQ1112" s="241"/>
      <c r="AR1112" s="241"/>
      <c r="AS1112" s="241"/>
      <c r="AT1112" s="241"/>
    </row>
    <row r="1113" spans="43:46" s="240" customFormat="1" ht="15" customHeight="1" x14ac:dyDescent="0.25">
      <c r="AQ1113" s="241"/>
      <c r="AR1113" s="241"/>
      <c r="AS1113" s="241"/>
      <c r="AT1113" s="241"/>
    </row>
    <row r="1114" spans="43:46" s="240" customFormat="1" ht="15" customHeight="1" x14ac:dyDescent="0.25">
      <c r="AQ1114" s="241"/>
      <c r="AR1114" s="241"/>
      <c r="AS1114" s="241"/>
      <c r="AT1114" s="241"/>
    </row>
    <row r="1115" spans="43:46" s="240" customFormat="1" ht="15" customHeight="1" x14ac:dyDescent="0.25">
      <c r="AQ1115" s="241"/>
      <c r="AR1115" s="241"/>
      <c r="AS1115" s="241"/>
      <c r="AT1115" s="241"/>
    </row>
    <row r="1116" spans="43:46" s="240" customFormat="1" ht="15" customHeight="1" x14ac:dyDescent="0.25">
      <c r="AQ1116" s="241"/>
      <c r="AR1116" s="241"/>
      <c r="AS1116" s="241"/>
      <c r="AT1116" s="241"/>
    </row>
    <row r="1117" spans="43:46" s="240" customFormat="1" ht="15" customHeight="1" x14ac:dyDescent="0.25">
      <c r="AQ1117" s="241"/>
      <c r="AR1117" s="241"/>
      <c r="AS1117" s="241"/>
      <c r="AT1117" s="241"/>
    </row>
    <row r="1118" spans="43:46" s="240" customFormat="1" ht="15" customHeight="1" x14ac:dyDescent="0.25">
      <c r="AQ1118" s="241"/>
      <c r="AR1118" s="241"/>
      <c r="AS1118" s="241"/>
      <c r="AT1118" s="241"/>
    </row>
    <row r="1119" spans="43:46" s="240" customFormat="1" ht="15" customHeight="1" x14ac:dyDescent="0.25">
      <c r="AQ1119" s="241"/>
      <c r="AR1119" s="241"/>
      <c r="AS1119" s="241"/>
      <c r="AT1119" s="241"/>
    </row>
    <row r="1120" spans="43:46" s="240" customFormat="1" ht="15" customHeight="1" x14ac:dyDescent="0.25">
      <c r="AQ1120" s="241"/>
      <c r="AR1120" s="241"/>
      <c r="AS1120" s="241"/>
      <c r="AT1120" s="241"/>
    </row>
    <row r="1121" spans="43:46" s="240" customFormat="1" ht="15" customHeight="1" x14ac:dyDescent="0.25">
      <c r="AQ1121" s="241"/>
      <c r="AR1121" s="241"/>
      <c r="AS1121" s="241"/>
      <c r="AT1121" s="241"/>
    </row>
    <row r="1122" spans="43:46" s="240" customFormat="1" ht="15" customHeight="1" x14ac:dyDescent="0.25">
      <c r="AQ1122" s="241"/>
      <c r="AR1122" s="241"/>
      <c r="AS1122" s="241"/>
      <c r="AT1122" s="241"/>
    </row>
    <row r="1123" spans="43:46" s="240" customFormat="1" ht="15" customHeight="1" x14ac:dyDescent="0.25">
      <c r="AQ1123" s="241"/>
      <c r="AR1123" s="241"/>
      <c r="AS1123" s="241"/>
      <c r="AT1123" s="241"/>
    </row>
    <row r="1124" spans="43:46" s="240" customFormat="1" ht="15" customHeight="1" x14ac:dyDescent="0.25">
      <c r="AQ1124" s="241"/>
      <c r="AR1124" s="241"/>
      <c r="AS1124" s="241"/>
      <c r="AT1124" s="241"/>
    </row>
    <row r="1125" spans="43:46" s="240" customFormat="1" ht="15" customHeight="1" x14ac:dyDescent="0.25">
      <c r="AQ1125" s="241"/>
      <c r="AR1125" s="241"/>
      <c r="AS1125" s="241"/>
      <c r="AT1125" s="241"/>
    </row>
    <row r="1126" spans="43:46" s="240" customFormat="1" ht="15" customHeight="1" x14ac:dyDescent="0.25">
      <c r="AQ1126" s="241"/>
      <c r="AR1126" s="241"/>
      <c r="AS1126" s="241"/>
      <c r="AT1126" s="241"/>
    </row>
    <row r="1127" spans="43:46" s="240" customFormat="1" ht="15" customHeight="1" x14ac:dyDescent="0.25">
      <c r="AQ1127" s="241"/>
      <c r="AR1127" s="241"/>
      <c r="AS1127" s="241"/>
      <c r="AT1127" s="241"/>
    </row>
    <row r="1128" spans="43:46" s="240" customFormat="1" ht="15" customHeight="1" x14ac:dyDescent="0.25">
      <c r="AQ1128" s="241"/>
      <c r="AR1128" s="241"/>
      <c r="AS1128" s="241"/>
      <c r="AT1128" s="241"/>
    </row>
    <row r="1129" spans="43:46" s="240" customFormat="1" ht="15" customHeight="1" x14ac:dyDescent="0.25">
      <c r="AQ1129" s="241"/>
      <c r="AR1129" s="241"/>
      <c r="AS1129" s="241"/>
      <c r="AT1129" s="241"/>
    </row>
    <row r="1130" spans="43:46" s="240" customFormat="1" ht="15" customHeight="1" x14ac:dyDescent="0.25">
      <c r="AQ1130" s="241"/>
      <c r="AR1130" s="241"/>
      <c r="AS1130" s="241"/>
      <c r="AT1130" s="241"/>
    </row>
    <row r="1131" spans="43:46" s="240" customFormat="1" ht="15" customHeight="1" x14ac:dyDescent="0.25">
      <c r="AQ1131" s="241"/>
      <c r="AR1131" s="241"/>
      <c r="AS1131" s="241"/>
      <c r="AT1131" s="241"/>
    </row>
    <row r="1132" spans="43:46" s="240" customFormat="1" ht="15" customHeight="1" x14ac:dyDescent="0.25">
      <c r="AQ1132" s="241"/>
      <c r="AR1132" s="241"/>
      <c r="AS1132" s="241"/>
      <c r="AT1132" s="241"/>
    </row>
    <row r="1133" spans="43:46" s="240" customFormat="1" ht="15" customHeight="1" x14ac:dyDescent="0.25">
      <c r="AQ1133" s="241"/>
      <c r="AR1133" s="241"/>
      <c r="AS1133" s="241"/>
      <c r="AT1133" s="241"/>
    </row>
    <row r="1134" spans="43:46" s="240" customFormat="1" ht="15" customHeight="1" x14ac:dyDescent="0.25">
      <c r="AQ1134" s="241"/>
      <c r="AR1134" s="241"/>
      <c r="AS1134" s="241"/>
      <c r="AT1134" s="241"/>
    </row>
    <row r="1135" spans="43:46" s="240" customFormat="1" ht="15" customHeight="1" x14ac:dyDescent="0.25">
      <c r="AQ1135" s="241"/>
      <c r="AR1135" s="241"/>
      <c r="AS1135" s="241"/>
      <c r="AT1135" s="241"/>
    </row>
    <row r="1136" spans="43:46" s="240" customFormat="1" ht="15" customHeight="1" x14ac:dyDescent="0.25">
      <c r="AQ1136" s="241"/>
      <c r="AR1136" s="241"/>
      <c r="AS1136" s="241"/>
      <c r="AT1136" s="241"/>
    </row>
    <row r="1137" spans="43:46" s="240" customFormat="1" ht="15" customHeight="1" x14ac:dyDescent="0.25">
      <c r="AQ1137" s="241"/>
      <c r="AR1137" s="241"/>
      <c r="AS1137" s="241"/>
      <c r="AT1137" s="241"/>
    </row>
    <row r="1138" spans="43:46" s="240" customFormat="1" ht="15" customHeight="1" x14ac:dyDescent="0.25">
      <c r="AQ1138" s="241"/>
      <c r="AR1138" s="241"/>
      <c r="AS1138" s="241"/>
      <c r="AT1138" s="241"/>
    </row>
    <row r="1139" spans="43:46" s="240" customFormat="1" ht="15" customHeight="1" x14ac:dyDescent="0.25">
      <c r="AQ1139" s="241"/>
      <c r="AR1139" s="241"/>
      <c r="AS1139" s="241"/>
      <c r="AT1139" s="241"/>
    </row>
    <row r="1140" spans="43:46" s="240" customFormat="1" ht="15" customHeight="1" x14ac:dyDescent="0.25">
      <c r="AQ1140" s="241"/>
      <c r="AR1140" s="241"/>
      <c r="AS1140" s="241"/>
      <c r="AT1140" s="241"/>
    </row>
    <row r="1141" spans="43:46" s="240" customFormat="1" ht="15" customHeight="1" x14ac:dyDescent="0.25">
      <c r="AQ1141" s="241"/>
      <c r="AR1141" s="241"/>
      <c r="AS1141" s="241"/>
      <c r="AT1141" s="241"/>
    </row>
    <row r="1142" spans="43:46" s="240" customFormat="1" ht="15" customHeight="1" x14ac:dyDescent="0.25">
      <c r="AQ1142" s="241"/>
      <c r="AR1142" s="241"/>
      <c r="AS1142" s="241"/>
      <c r="AT1142" s="241"/>
    </row>
    <row r="1143" spans="43:46" s="240" customFormat="1" ht="15" customHeight="1" x14ac:dyDescent="0.25">
      <c r="AQ1143" s="241"/>
      <c r="AR1143" s="241"/>
      <c r="AS1143" s="241"/>
      <c r="AT1143" s="241"/>
    </row>
    <row r="1144" spans="43:46" s="240" customFormat="1" ht="15" customHeight="1" x14ac:dyDescent="0.25">
      <c r="AQ1144" s="241"/>
      <c r="AR1144" s="241"/>
      <c r="AS1144" s="241"/>
      <c r="AT1144" s="241"/>
    </row>
    <row r="1145" spans="43:46" s="240" customFormat="1" ht="15" customHeight="1" x14ac:dyDescent="0.25">
      <c r="AQ1145" s="241"/>
      <c r="AR1145" s="241"/>
      <c r="AS1145" s="241"/>
      <c r="AT1145" s="241"/>
    </row>
    <row r="1146" spans="43:46" s="240" customFormat="1" ht="15" customHeight="1" x14ac:dyDescent="0.25">
      <c r="AQ1146" s="241"/>
      <c r="AR1146" s="241"/>
      <c r="AS1146" s="241"/>
      <c r="AT1146" s="241"/>
    </row>
    <row r="1147" spans="43:46" s="240" customFormat="1" ht="15" customHeight="1" x14ac:dyDescent="0.25">
      <c r="AQ1147" s="241"/>
      <c r="AR1147" s="241"/>
      <c r="AS1147" s="241"/>
      <c r="AT1147" s="241"/>
    </row>
    <row r="1148" spans="43:46" s="240" customFormat="1" ht="15" customHeight="1" x14ac:dyDescent="0.25">
      <c r="AQ1148" s="241"/>
      <c r="AR1148" s="241"/>
      <c r="AS1148" s="241"/>
      <c r="AT1148" s="241"/>
    </row>
    <row r="1149" spans="43:46" s="240" customFormat="1" ht="15" customHeight="1" x14ac:dyDescent="0.25">
      <c r="AQ1149" s="241"/>
      <c r="AR1149" s="241"/>
      <c r="AS1149" s="241"/>
      <c r="AT1149" s="241"/>
    </row>
    <row r="1150" spans="43:46" s="240" customFormat="1" ht="15" customHeight="1" x14ac:dyDescent="0.25">
      <c r="AQ1150" s="241"/>
      <c r="AR1150" s="241"/>
      <c r="AS1150" s="241"/>
      <c r="AT1150" s="241"/>
    </row>
    <row r="1151" spans="43:46" s="240" customFormat="1" ht="15" customHeight="1" x14ac:dyDescent="0.25">
      <c r="AQ1151" s="241"/>
      <c r="AR1151" s="241"/>
      <c r="AS1151" s="241"/>
      <c r="AT1151" s="241"/>
    </row>
    <row r="1152" spans="43:46" s="240" customFormat="1" ht="15" customHeight="1" x14ac:dyDescent="0.25">
      <c r="AQ1152" s="241"/>
      <c r="AR1152" s="241"/>
      <c r="AS1152" s="241"/>
      <c r="AT1152" s="241"/>
    </row>
    <row r="1153" spans="43:46" s="240" customFormat="1" ht="15" customHeight="1" x14ac:dyDescent="0.25">
      <c r="AQ1153" s="241"/>
      <c r="AR1153" s="241"/>
      <c r="AS1153" s="241"/>
      <c r="AT1153" s="241"/>
    </row>
    <row r="1154" spans="43:46" s="240" customFormat="1" ht="15" customHeight="1" x14ac:dyDescent="0.25">
      <c r="AQ1154" s="241"/>
      <c r="AR1154" s="241"/>
      <c r="AS1154" s="241"/>
      <c r="AT1154" s="241"/>
    </row>
    <row r="1155" spans="43:46" s="240" customFormat="1" ht="15" customHeight="1" x14ac:dyDescent="0.25">
      <c r="AQ1155" s="241"/>
      <c r="AR1155" s="241"/>
      <c r="AS1155" s="241"/>
      <c r="AT1155" s="241"/>
    </row>
    <row r="1156" spans="43:46" s="240" customFormat="1" ht="15" customHeight="1" x14ac:dyDescent="0.25">
      <c r="AQ1156" s="241"/>
      <c r="AR1156" s="241"/>
      <c r="AS1156" s="241"/>
      <c r="AT1156" s="241"/>
    </row>
    <row r="1157" spans="43:46" s="240" customFormat="1" ht="15" customHeight="1" x14ac:dyDescent="0.25">
      <c r="AQ1157" s="241"/>
      <c r="AR1157" s="241"/>
      <c r="AS1157" s="241"/>
      <c r="AT1157" s="241"/>
    </row>
    <row r="1158" spans="43:46" s="240" customFormat="1" ht="15" customHeight="1" x14ac:dyDescent="0.25">
      <c r="AQ1158" s="241"/>
      <c r="AR1158" s="241"/>
      <c r="AS1158" s="241"/>
      <c r="AT1158" s="241"/>
    </row>
    <row r="1159" spans="43:46" s="240" customFormat="1" ht="15" customHeight="1" x14ac:dyDescent="0.25">
      <c r="AQ1159" s="241"/>
      <c r="AR1159" s="241"/>
      <c r="AS1159" s="241"/>
      <c r="AT1159" s="241"/>
    </row>
    <row r="1160" spans="43:46" s="240" customFormat="1" ht="15" customHeight="1" x14ac:dyDescent="0.25">
      <c r="AQ1160" s="241"/>
      <c r="AR1160" s="241"/>
      <c r="AS1160" s="241"/>
      <c r="AT1160" s="241"/>
    </row>
    <row r="1161" spans="43:46" s="240" customFormat="1" ht="15" customHeight="1" x14ac:dyDescent="0.25">
      <c r="AQ1161" s="241"/>
      <c r="AR1161" s="241"/>
      <c r="AS1161" s="241"/>
      <c r="AT1161" s="241"/>
    </row>
    <row r="1162" spans="43:46" s="240" customFormat="1" ht="15" customHeight="1" x14ac:dyDescent="0.25">
      <c r="AQ1162" s="241"/>
      <c r="AR1162" s="241"/>
      <c r="AS1162" s="241"/>
      <c r="AT1162" s="241"/>
    </row>
    <row r="1163" spans="43:46" s="240" customFormat="1" ht="15" customHeight="1" x14ac:dyDescent="0.25">
      <c r="AQ1163" s="241"/>
      <c r="AR1163" s="241"/>
      <c r="AS1163" s="241"/>
      <c r="AT1163" s="241"/>
    </row>
    <row r="1164" spans="43:46" s="240" customFormat="1" ht="15" customHeight="1" x14ac:dyDescent="0.25">
      <c r="AQ1164" s="241"/>
      <c r="AR1164" s="241"/>
      <c r="AS1164" s="241"/>
      <c r="AT1164" s="241"/>
    </row>
    <row r="1165" spans="43:46" s="240" customFormat="1" ht="15" customHeight="1" x14ac:dyDescent="0.25">
      <c r="AQ1165" s="241"/>
      <c r="AR1165" s="241"/>
      <c r="AS1165" s="241"/>
      <c r="AT1165" s="241"/>
    </row>
    <row r="1166" spans="43:46" s="240" customFormat="1" ht="15" customHeight="1" x14ac:dyDescent="0.25">
      <c r="AQ1166" s="241"/>
      <c r="AR1166" s="241"/>
      <c r="AS1166" s="241"/>
      <c r="AT1166" s="241"/>
    </row>
    <row r="1167" spans="43:46" s="240" customFormat="1" ht="15" customHeight="1" x14ac:dyDescent="0.25">
      <c r="AQ1167" s="241"/>
      <c r="AR1167" s="241"/>
      <c r="AS1167" s="241"/>
      <c r="AT1167" s="241"/>
    </row>
    <row r="1168" spans="43:46" s="240" customFormat="1" ht="15" customHeight="1" x14ac:dyDescent="0.25">
      <c r="AQ1168" s="241"/>
      <c r="AR1168" s="241"/>
      <c r="AS1168" s="241"/>
      <c r="AT1168" s="241"/>
    </row>
    <row r="1169" spans="43:46" s="240" customFormat="1" ht="15" customHeight="1" x14ac:dyDescent="0.25">
      <c r="AQ1169" s="241"/>
      <c r="AR1169" s="241"/>
      <c r="AS1169" s="241"/>
      <c r="AT1169" s="241"/>
    </row>
    <row r="1170" spans="43:46" s="240" customFormat="1" ht="15" customHeight="1" x14ac:dyDescent="0.25">
      <c r="AQ1170" s="241"/>
      <c r="AR1170" s="241"/>
      <c r="AS1170" s="241"/>
      <c r="AT1170" s="241"/>
    </row>
    <row r="1171" spans="43:46" s="240" customFormat="1" ht="15" customHeight="1" x14ac:dyDescent="0.25"/>
    <row r="1172" spans="43:46" s="240" customFormat="1" ht="15" customHeight="1" x14ac:dyDescent="0.25"/>
    <row r="1173" spans="43:46" s="240" customFormat="1" ht="15" customHeight="1" x14ac:dyDescent="0.25"/>
    <row r="1174" spans="43:46" s="240" customFormat="1" ht="15" customHeight="1" x14ac:dyDescent="0.25"/>
    <row r="1175" spans="43:46" s="240" customFormat="1" ht="15" customHeight="1" x14ac:dyDescent="0.25"/>
    <row r="1176" spans="43:46" s="240" customFormat="1" ht="15" customHeight="1" x14ac:dyDescent="0.25"/>
    <row r="1177" spans="43:46" s="240" customFormat="1" ht="15" customHeight="1" x14ac:dyDescent="0.25"/>
    <row r="1178" spans="43:46" s="240" customFormat="1" ht="15" customHeight="1" x14ac:dyDescent="0.25"/>
    <row r="1179" spans="43:46" s="240" customFormat="1" ht="15" customHeight="1" x14ac:dyDescent="0.25"/>
    <row r="1180" spans="43:46" s="240" customFormat="1" ht="15" customHeight="1" x14ac:dyDescent="0.25"/>
    <row r="1181" spans="43:46" s="240" customFormat="1" ht="15" customHeight="1" x14ac:dyDescent="0.25"/>
    <row r="1182" spans="43:46" s="240" customFormat="1" ht="15" customHeight="1" x14ac:dyDescent="0.25"/>
    <row r="1183" spans="43:46" s="240" customFormat="1" ht="15" customHeight="1" x14ac:dyDescent="0.25"/>
    <row r="1184" spans="43:46"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row r="1684" s="240" customFormat="1" ht="15" customHeight="1" x14ac:dyDescent="0.25"/>
    <row r="1685" s="240" customFormat="1" ht="15" customHeight="1" x14ac:dyDescent="0.25"/>
    <row r="1686" s="240" customFormat="1" ht="15" customHeight="1" x14ac:dyDescent="0.25"/>
  </sheetData>
  <sheetProtection algorithmName="SHA-512" hashValue="r0gEvVpNM9dK0Qtg7sSOtdfB5G2HC66+L6Iiz5pR7VKIZUVyE+fT32SzaQUeaiUgSskqGlGljuURSflZyMqLXQ==" saltValue="/kaVrMo3MaVHjI4vxxvIJQ==" spinCount="100000" sheet="1" objects="1" scenarios="1"/>
  <mergeCells count="237">
    <mergeCell ref="C64:I64"/>
    <mergeCell ref="J64:O64"/>
    <mergeCell ref="P64:U64"/>
    <mergeCell ref="V64:AA64"/>
    <mergeCell ref="AB64:AI64"/>
    <mergeCell ref="C65:I65"/>
    <mergeCell ref="P102:S102"/>
    <mergeCell ref="T102:W102"/>
    <mergeCell ref="X102:AA102"/>
    <mergeCell ref="E87:M87"/>
    <mergeCell ref="P87:U87"/>
    <mergeCell ref="X87:AE87"/>
    <mergeCell ref="E89:R89"/>
    <mergeCell ref="U89:AB89"/>
    <mergeCell ref="J65:O65"/>
    <mergeCell ref="P65:U65"/>
    <mergeCell ref="V65:AA65"/>
    <mergeCell ref="AB65:AI65"/>
    <mergeCell ref="X74:AI74"/>
    <mergeCell ref="I82:R82"/>
    <mergeCell ref="C71:AI71"/>
    <mergeCell ref="I73:AI73"/>
    <mergeCell ref="AD68:AI68"/>
    <mergeCell ref="AE89:AH89"/>
    <mergeCell ref="Q105:AI105"/>
    <mergeCell ref="X106:AI106"/>
    <mergeCell ref="C110:Y110"/>
    <mergeCell ref="C111:Y111"/>
    <mergeCell ref="I113:P113"/>
    <mergeCell ref="Q113:AI113"/>
    <mergeCell ref="AB102:AE102"/>
    <mergeCell ref="AF102:AI102"/>
    <mergeCell ref="L102:O102"/>
    <mergeCell ref="E93:M93"/>
    <mergeCell ref="P93:V93"/>
    <mergeCell ref="P97:AI97"/>
    <mergeCell ref="C103:G103"/>
    <mergeCell ref="H103:K103"/>
    <mergeCell ref="M103:T103"/>
    <mergeCell ref="U103:W103"/>
    <mergeCell ref="Y103:AF103"/>
    <mergeCell ref="AG103:AI103"/>
    <mergeCell ref="AF101:AI101"/>
    <mergeCell ref="C114:AI114"/>
    <mergeCell ref="S117:W117"/>
    <mergeCell ref="X117:Z117"/>
    <mergeCell ref="AE117:AG117"/>
    <mergeCell ref="S116:W116"/>
    <mergeCell ref="X116:Z116"/>
    <mergeCell ref="I119:P119"/>
    <mergeCell ref="Q119:AI119"/>
    <mergeCell ref="AA117:AD117"/>
    <mergeCell ref="C115:AI115"/>
    <mergeCell ref="C116:G116"/>
    <mergeCell ref="H116:J116"/>
    <mergeCell ref="K116:N116"/>
    <mergeCell ref="O116:Q116"/>
    <mergeCell ref="C63:I63"/>
    <mergeCell ref="C108:AI108"/>
    <mergeCell ref="C118:AI118"/>
    <mergeCell ref="AA116:AD116"/>
    <mergeCell ref="AE116:AG116"/>
    <mergeCell ref="C117:G117"/>
    <mergeCell ref="H117:J117"/>
    <mergeCell ref="C75:V75"/>
    <mergeCell ref="X75:AI75"/>
    <mergeCell ref="C100:K102"/>
    <mergeCell ref="L100:W100"/>
    <mergeCell ref="X100:AI100"/>
    <mergeCell ref="L101:O101"/>
    <mergeCell ref="P101:S101"/>
    <mergeCell ref="T101:W101"/>
    <mergeCell ref="X101:AA101"/>
    <mergeCell ref="AB101:AE101"/>
    <mergeCell ref="C66:I66"/>
    <mergeCell ref="J66:O66"/>
    <mergeCell ref="P66:U66"/>
    <mergeCell ref="V66:AA66"/>
    <mergeCell ref="AB66:AI66"/>
    <mergeCell ref="K117:N117"/>
    <mergeCell ref="O117:Q117"/>
    <mergeCell ref="C52:G53"/>
    <mergeCell ref="AG52:AI52"/>
    <mergeCell ref="AG53:AI53"/>
    <mergeCell ref="C50:G51"/>
    <mergeCell ref="C62:I62"/>
    <mergeCell ref="J62:O62"/>
    <mergeCell ref="P62:U62"/>
    <mergeCell ref="V62:AA62"/>
    <mergeCell ref="AB50:AF50"/>
    <mergeCell ref="W51:AA51"/>
    <mergeCell ref="AB51:AF51"/>
    <mergeCell ref="H52:V53"/>
    <mergeCell ref="W52:AA52"/>
    <mergeCell ref="AB52:AF52"/>
    <mergeCell ref="W53:AA53"/>
    <mergeCell ref="AB53:AF53"/>
    <mergeCell ref="C61:I61"/>
    <mergeCell ref="V61:AA61"/>
    <mergeCell ref="AB61:AI61"/>
    <mergeCell ref="C57:U57"/>
    <mergeCell ref="V57:AI57"/>
    <mergeCell ref="C58:AI58"/>
    <mergeCell ref="J61:O61"/>
    <mergeCell ref="P61:U61"/>
    <mergeCell ref="C126:I126"/>
    <mergeCell ref="C148:AI149"/>
    <mergeCell ref="C172:AI172"/>
    <mergeCell ref="C163:AI165"/>
    <mergeCell ref="C147:AI147"/>
    <mergeCell ref="O146:AI146"/>
    <mergeCell ref="S121:W121"/>
    <mergeCell ref="X121:Z121"/>
    <mergeCell ref="AA121:AD121"/>
    <mergeCell ref="AE121:AG121"/>
    <mergeCell ref="C127:AI127"/>
    <mergeCell ref="C123:I123"/>
    <mergeCell ref="J123:AI123"/>
    <mergeCell ref="C171:AI171"/>
    <mergeCell ref="C124:AI124"/>
    <mergeCell ref="C121:G121"/>
    <mergeCell ref="H121:J121"/>
    <mergeCell ref="K121:N121"/>
    <mergeCell ref="O121:Q121"/>
    <mergeCell ref="P60:U60"/>
    <mergeCell ref="V60:AA60"/>
    <mergeCell ref="AB60:AI60"/>
    <mergeCell ref="AG51:AI51"/>
    <mergeCell ref="AA55:AI55"/>
    <mergeCell ref="H50:V51"/>
    <mergeCell ref="W50:AA50"/>
    <mergeCell ref="C173:AI173"/>
    <mergeCell ref="C156:AI156"/>
    <mergeCell ref="C158:AI161"/>
    <mergeCell ref="C166:J166"/>
    <mergeCell ref="L166:AI166"/>
    <mergeCell ref="C169:J169"/>
    <mergeCell ref="L169:AI169"/>
    <mergeCell ref="J126:AI126"/>
    <mergeCell ref="C129:I129"/>
    <mergeCell ref="J129:AI129"/>
    <mergeCell ref="C135:AI135"/>
    <mergeCell ref="C137:AI138"/>
    <mergeCell ref="C139:AI139"/>
    <mergeCell ref="C140:AI141"/>
    <mergeCell ref="C142:AI142"/>
    <mergeCell ref="C130:AI130"/>
    <mergeCell ref="C132:AI133"/>
    <mergeCell ref="AB62:AI62"/>
    <mergeCell ref="AB63:AI63"/>
    <mergeCell ref="J63:O63"/>
    <mergeCell ref="P63:U63"/>
    <mergeCell ref="V63:AA63"/>
    <mergeCell ref="C46:G47"/>
    <mergeCell ref="AG46:AI46"/>
    <mergeCell ref="AG47:AI47"/>
    <mergeCell ref="H46:V47"/>
    <mergeCell ref="W46:AA46"/>
    <mergeCell ref="AB46:AF46"/>
    <mergeCell ref="W47:AA47"/>
    <mergeCell ref="AB47:AF47"/>
    <mergeCell ref="C48:G49"/>
    <mergeCell ref="AG48:AI48"/>
    <mergeCell ref="AG49:AI49"/>
    <mergeCell ref="H48:V49"/>
    <mergeCell ref="W48:AA48"/>
    <mergeCell ref="AB48:AF48"/>
    <mergeCell ref="W49:AA49"/>
    <mergeCell ref="AB49:AF49"/>
    <mergeCell ref="AG50:AI50"/>
    <mergeCell ref="C60:I60"/>
    <mergeCell ref="J60:O60"/>
    <mergeCell ref="AL43:BB44"/>
    <mergeCell ref="C44:G45"/>
    <mergeCell ref="AG43:AI43"/>
    <mergeCell ref="AG44:AI44"/>
    <mergeCell ref="AG45:AI45"/>
    <mergeCell ref="C26:I26"/>
    <mergeCell ref="J26:AI26"/>
    <mergeCell ref="C33:AI33"/>
    <mergeCell ref="G35:AB35"/>
    <mergeCell ref="AD35:AI35"/>
    <mergeCell ref="C41:T41"/>
    <mergeCell ref="U41:AI41"/>
    <mergeCell ref="C43:G43"/>
    <mergeCell ref="H43:V43"/>
    <mergeCell ref="W43:AA43"/>
    <mergeCell ref="AB43:AF43"/>
    <mergeCell ref="H44:V45"/>
    <mergeCell ref="W44:AA44"/>
    <mergeCell ref="AB44:AF44"/>
    <mergeCell ref="W45:AA45"/>
    <mergeCell ref="AB45:AF45"/>
    <mergeCell ref="H36:S36"/>
    <mergeCell ref="W36:AI36"/>
    <mergeCell ref="BA7:BC7"/>
    <mergeCell ref="G8:AI8"/>
    <mergeCell ref="G9:AB9"/>
    <mergeCell ref="G20:AI20"/>
    <mergeCell ref="AE22:AI22"/>
    <mergeCell ref="AE9:AI9"/>
    <mergeCell ref="M11:P11"/>
    <mergeCell ref="R15:AI15"/>
    <mergeCell ref="W23:AI23"/>
    <mergeCell ref="G12:M12"/>
    <mergeCell ref="C17:AI17"/>
    <mergeCell ref="D18:V18"/>
    <mergeCell ref="C21:I21"/>
    <mergeCell ref="J21:AI21"/>
    <mergeCell ref="R12:AI12"/>
    <mergeCell ref="G22:AB22"/>
    <mergeCell ref="H23:S23"/>
    <mergeCell ref="M19:AI19"/>
    <mergeCell ref="B2:AJ2"/>
    <mergeCell ref="B4:AJ4"/>
    <mergeCell ref="C6:AI6"/>
    <mergeCell ref="W10:AI10"/>
    <mergeCell ref="V11:AC11"/>
    <mergeCell ref="L7:AI7"/>
    <mergeCell ref="H10:S10"/>
    <mergeCell ref="H11:I11"/>
    <mergeCell ref="C40:AI40"/>
    <mergeCell ref="V37:AC37"/>
    <mergeCell ref="AE37:AI37"/>
    <mergeCell ref="C38:F38"/>
    <mergeCell ref="G38:N38"/>
    <mergeCell ref="O38:Q38"/>
    <mergeCell ref="R38:AI38"/>
    <mergeCell ref="G37:I37"/>
    <mergeCell ref="L37:P37"/>
    <mergeCell ref="AG11:AI11"/>
    <mergeCell ref="V24:AC24"/>
    <mergeCell ref="G25:M25"/>
    <mergeCell ref="R25:AI25"/>
    <mergeCell ref="H24:I24"/>
    <mergeCell ref="M24:P24"/>
    <mergeCell ref="AG24:AI24"/>
  </mergeCells>
  <conditionalFormatting sqref="J21:AI21">
    <cfRule type="expression" dxfId="36" priority="4">
      <formula>$J$21="Informar"</formula>
    </cfRule>
  </conditionalFormatting>
  <conditionalFormatting sqref="V11">
    <cfRule type="expression" dxfId="35" priority="5" stopIfTrue="1">
      <formula>$V$37="Selecionar"</formula>
    </cfRule>
  </conditionalFormatting>
  <conditionalFormatting sqref="V24">
    <cfRule type="expression" dxfId="34" priority="3" stopIfTrue="1">
      <formula>$V$37="Selecionar"</formula>
    </cfRule>
  </conditionalFormatting>
  <conditionalFormatting sqref="V37:AC37">
    <cfRule type="expression" dxfId="33" priority="21" stopIfTrue="1">
      <formula>$V$37="Selecionar"</formula>
    </cfRule>
  </conditionalFormatting>
  <conditionalFormatting sqref="X74:AI74">
    <cfRule type="expression" dxfId="32" priority="31">
      <formula>$X$74="Selecionar"</formula>
    </cfRule>
  </conditionalFormatting>
  <conditionalFormatting sqref="AP19:BQ19">
    <cfRule type="expression" dxfId="31" priority="40" stopIfTrue="1">
      <formula>$BA$7="OCULTAR"</formula>
    </cfRule>
  </conditionalFormatting>
  <conditionalFormatting sqref="AP8:FI13">
    <cfRule type="expression" dxfId="30" priority="6" stopIfTrue="1">
      <formula>$BA$7="OCULTAR"</formula>
    </cfRule>
  </conditionalFormatting>
  <conditionalFormatting sqref="AP14:FI16 AP18:FI18 BU19:FI34 AP20:BT34 BC43:FI44 AV450:FI450">
    <cfRule type="expression" dxfId="29" priority="43" stopIfTrue="1">
      <formula>$BA$7="OCULTAR"</formula>
    </cfRule>
  </conditionalFormatting>
  <conditionalFormatting sqref="AP35:FI42">
    <cfRule type="expression" dxfId="28" priority="34" stopIfTrue="1">
      <formula>$BA$7="OCULTAR"</formula>
    </cfRule>
  </conditionalFormatting>
  <conditionalFormatting sqref="AP45:FI449">
    <cfRule type="expression" dxfId="27" priority="1" stopIfTrue="1">
      <formula>$BA$7="OCULTAR"</formula>
    </cfRule>
  </conditionalFormatting>
  <conditionalFormatting sqref="AT8:AT15">
    <cfRule type="expression" dxfId="26" priority="7" stopIfTrue="1">
      <formula>#REF!="OCULTAR"</formula>
    </cfRule>
  </conditionalFormatting>
  <conditionalFormatting sqref="AT16 AT18 AT20:AT34">
    <cfRule type="expression" dxfId="25" priority="44" stopIfTrue="1">
      <formula>#REF!="OCULTAR"</formula>
    </cfRule>
  </conditionalFormatting>
  <conditionalFormatting sqref="AT19">
    <cfRule type="expression" dxfId="24" priority="41" stopIfTrue="1">
      <formula>#REF!="OCULTAR"</formula>
    </cfRule>
  </conditionalFormatting>
  <conditionalFormatting sqref="AT35:AT42">
    <cfRule type="expression" dxfId="23" priority="35" stopIfTrue="1">
      <formula>#REF!="OCULTAR"</formula>
    </cfRule>
  </conditionalFormatting>
  <dataValidations count="3">
    <dataValidation type="list" allowBlank="1" showInputMessage="1" showErrorMessage="1" sqref="BA7:BC7" xr:uid="{2C3BC2A0-DDC7-43C5-8484-4BD368A10C52}">
      <formula1>$B$194:$B$195</formula1>
    </dataValidation>
    <dataValidation type="list" allowBlank="1" showInputMessage="1" showErrorMessage="1" prompt="Escolher município com maior percentual da área do empreendimento" sqref="X74:AI74" xr:uid="{819B5B15-0912-48E4-82AF-983E197A7619}">
      <formula1>$U$178:$U$1031</formula1>
    </dataValidation>
    <dataValidation type="list" allowBlank="1" showInputMessage="1" showErrorMessage="1" sqref="H103:K104" xr:uid="{EC999836-3EC8-45F4-84CF-F275A5465E64}">
      <formula1>$I$189:$I$192</formula1>
    </dataValidation>
  </dataValidations>
  <hyperlinks>
    <hyperlink ref="AA55" location="'Tela 10 - Adicionais'!A1" display="Sim. Utilizar quadro na Tela 10." xr:uid="{546FCAE3-6B92-45AF-8039-BA0A5C77ED7F}"/>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1" manualBreakCount="1">
    <brk id="134" min="1" max="3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21EB0-817B-4729-BB73-3687F93F46B4}">
  <dimension ref="A1:HF1627"/>
  <sheetViews>
    <sheetView showGridLines="0" view="pageBreakPreview" zoomScale="110" zoomScaleSheetLayoutView="110"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20" width="2.85546875" style="240"/>
    <col min="21" max="21" width="2.85546875" style="240" customWidth="1"/>
    <col min="22"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8" t="s">
        <v>2083</v>
      </c>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10"/>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901" t="s">
        <v>1956</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15" customHeight="1" x14ac:dyDescent="0.25">
      <c r="B5" s="445"/>
      <c r="C5" s="902" t="s">
        <v>2252</v>
      </c>
      <c r="D5" s="902"/>
      <c r="E5" s="902"/>
      <c r="F5" s="902"/>
      <c r="G5" s="902"/>
      <c r="H5" s="902"/>
      <c r="I5" s="902"/>
      <c r="J5" s="902"/>
      <c r="K5" s="902"/>
      <c r="L5" s="902"/>
      <c r="M5" s="902"/>
      <c r="N5" s="902"/>
      <c r="O5" s="902"/>
      <c r="P5" s="902"/>
      <c r="Q5" s="902"/>
      <c r="R5" s="902"/>
      <c r="S5" s="902"/>
      <c r="T5" s="902"/>
      <c r="U5" s="902"/>
      <c r="V5" s="902"/>
      <c r="W5" s="902"/>
      <c r="X5" s="902"/>
      <c r="Y5" s="902"/>
      <c r="Z5" s="902"/>
      <c r="AA5" s="902"/>
      <c r="AB5" s="902"/>
      <c r="AC5" s="902"/>
      <c r="AD5" s="902"/>
      <c r="AE5" s="902"/>
      <c r="AF5" s="902"/>
      <c r="AG5" s="902"/>
      <c r="AH5" s="902"/>
      <c r="AI5" s="902"/>
      <c r="AJ5" s="44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124" customFormat="1" ht="6.75" customHeight="1" x14ac:dyDescent="0.25">
      <c r="B6" s="234"/>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6"/>
      <c r="AK6" s="125"/>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row>
    <row r="7" spans="2:111" s="230" customFormat="1" ht="15" customHeight="1" x14ac:dyDescent="0.25">
      <c r="B7" s="237"/>
      <c r="C7" s="853" t="s">
        <v>2209</v>
      </c>
      <c r="D7" s="854"/>
      <c r="E7" s="854"/>
      <c r="F7" s="854"/>
      <c r="G7" s="854"/>
      <c r="H7" s="854"/>
      <c r="I7" s="854"/>
      <c r="J7" s="854"/>
      <c r="K7" s="854"/>
      <c r="L7" s="854"/>
      <c r="M7" s="854"/>
      <c r="N7" s="854"/>
      <c r="O7" s="854"/>
      <c r="P7" s="854"/>
      <c r="Q7" s="854"/>
      <c r="R7" s="854"/>
      <c r="S7" s="854"/>
      <c r="T7" s="854"/>
      <c r="U7" s="854"/>
      <c r="V7" s="854"/>
      <c r="W7" s="854"/>
      <c r="X7" s="854"/>
      <c r="Y7" s="854"/>
      <c r="Z7" s="854"/>
      <c r="AA7" s="854"/>
      <c r="AB7" s="854"/>
      <c r="AC7" s="854"/>
      <c r="AD7" s="854"/>
      <c r="AE7" s="854"/>
      <c r="AF7" s="854"/>
      <c r="AG7" s="854"/>
      <c r="AH7" s="854"/>
      <c r="AI7" s="855"/>
      <c r="AJ7" s="238"/>
      <c r="AK7" s="239"/>
      <c r="AL7" s="240"/>
      <c r="AM7" s="241"/>
      <c r="AN7" s="241"/>
      <c r="AO7" s="241"/>
      <c r="AP7" s="241"/>
      <c r="AQ7" s="241"/>
      <c r="AR7" s="241"/>
      <c r="AS7" s="241"/>
      <c r="AT7" s="241"/>
      <c r="AU7" s="241"/>
      <c r="AV7" s="241"/>
      <c r="AW7" s="241"/>
      <c r="AX7" s="241"/>
      <c r="AY7" s="241"/>
      <c r="AZ7" s="241"/>
      <c r="BA7" s="241"/>
      <c r="BB7" s="241"/>
      <c r="BC7" s="2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27" t="s">
        <v>2210</v>
      </c>
      <c r="D8" s="305"/>
      <c r="E8" s="305"/>
      <c r="F8" s="305"/>
      <c r="G8" s="305"/>
      <c r="H8" s="1069"/>
      <c r="I8" s="1069"/>
      <c r="J8" s="1069"/>
      <c r="K8" s="1069"/>
      <c r="L8" s="1069"/>
      <c r="M8" s="1069"/>
      <c r="N8" s="1069"/>
      <c r="O8" s="1069"/>
      <c r="P8" s="1069"/>
      <c r="Q8" s="1069"/>
      <c r="R8" s="1069"/>
      <c r="S8" s="1069"/>
      <c r="T8" s="1069"/>
      <c r="U8" s="1069"/>
      <c r="V8" s="1069"/>
      <c r="W8" s="1069"/>
      <c r="X8" s="1069"/>
      <c r="Y8" s="1069"/>
      <c r="Z8" s="1069"/>
      <c r="AA8" s="1069"/>
      <c r="AB8" s="1069"/>
      <c r="AC8" s="1069"/>
      <c r="AD8" s="1069"/>
      <c r="AE8" s="1069"/>
      <c r="AF8" s="1069"/>
      <c r="AG8" s="1069"/>
      <c r="AH8" s="1069"/>
      <c r="AI8" s="1069"/>
      <c r="AJ8" s="242"/>
      <c r="AK8" s="239"/>
      <c r="AL8" s="240"/>
      <c r="AM8" s="241"/>
      <c r="AN8" s="241"/>
      <c r="AO8" s="241"/>
      <c r="AP8" s="243"/>
      <c r="AQ8" s="243"/>
      <c r="AR8" s="243"/>
      <c r="AS8" s="243"/>
      <c r="AT8" s="244"/>
      <c r="AU8" s="26"/>
      <c r="AV8" s="159"/>
      <c r="AW8" s="26"/>
      <c r="AX8" s="26"/>
      <c r="AY8" s="26"/>
      <c r="AZ8" s="26"/>
      <c r="BA8" s="941"/>
      <c r="BB8" s="941"/>
      <c r="BC8" s="941"/>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2211</v>
      </c>
      <c r="D9" s="160"/>
      <c r="E9" s="160"/>
      <c r="F9" s="882"/>
      <c r="G9" s="882"/>
      <c r="H9" s="882"/>
      <c r="I9" s="882"/>
      <c r="J9" s="882"/>
      <c r="K9" s="882"/>
      <c r="L9" s="882"/>
      <c r="M9" s="882"/>
      <c r="N9" s="882"/>
      <c r="O9" s="882"/>
      <c r="P9" s="882"/>
      <c r="Q9" s="882"/>
      <c r="R9" s="882"/>
      <c r="S9" s="1070" t="s">
        <v>2212</v>
      </c>
      <c r="T9" s="1070"/>
      <c r="U9" s="1070"/>
      <c r="V9" s="1070"/>
      <c r="W9" s="1070"/>
      <c r="X9" s="1070"/>
      <c r="Y9" s="1070"/>
      <c r="Z9" s="1088"/>
      <c r="AA9" s="1088"/>
      <c r="AB9" s="1088"/>
      <c r="AC9" s="1088"/>
      <c r="AD9" s="1088"/>
      <c r="AE9" s="1088"/>
      <c r="AF9" s="1088"/>
      <c r="AG9" s="1088"/>
      <c r="AH9" s="1088"/>
      <c r="AI9" s="1088"/>
      <c r="AJ9" s="245"/>
      <c r="AK9" s="239"/>
      <c r="AL9" s="240"/>
      <c r="AM9" s="241"/>
      <c r="AN9" s="241"/>
      <c r="AO9" s="241"/>
      <c r="AP9" s="246"/>
      <c r="AQ9" s="241"/>
      <c r="AR9" s="241"/>
      <c r="AS9" s="241"/>
      <c r="AT9" s="244"/>
      <c r="AU9" s="26"/>
      <c r="AV9" s="26"/>
      <c r="AW9" s="26"/>
      <c r="AX9" s="26"/>
      <c r="AY9" s="26"/>
      <c r="AZ9" s="26"/>
      <c r="BA9" s="26"/>
      <c r="BB9" s="26"/>
      <c r="BC9" s="26"/>
      <c r="BD9" s="241"/>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2213</v>
      </c>
      <c r="D10" s="160"/>
      <c r="E10" s="160"/>
      <c r="F10" s="160"/>
      <c r="G10" s="879"/>
      <c r="H10" s="879"/>
      <c r="I10" s="879"/>
      <c r="J10" s="879"/>
      <c r="K10" s="879"/>
      <c r="L10" s="879"/>
      <c r="M10" s="879"/>
      <c r="N10" s="879"/>
      <c r="O10" s="879"/>
      <c r="P10" s="879"/>
      <c r="Q10" s="879"/>
      <c r="R10" s="879"/>
      <c r="S10" s="879"/>
      <c r="T10" s="879"/>
      <c r="U10" s="879"/>
      <c r="V10" s="879"/>
      <c r="W10" s="879"/>
      <c r="X10" s="879"/>
      <c r="Y10" s="879"/>
      <c r="Z10" s="953"/>
      <c r="AA10" s="953"/>
      <c r="AB10" s="953"/>
      <c r="AC10" s="247" t="s">
        <v>2214</v>
      </c>
      <c r="AD10" s="313"/>
      <c r="AE10" s="953"/>
      <c r="AF10" s="953"/>
      <c r="AG10" s="953"/>
      <c r="AH10" s="953"/>
      <c r="AI10" s="953"/>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2215</v>
      </c>
      <c r="D11" s="160"/>
      <c r="E11" s="160"/>
      <c r="F11" s="160"/>
      <c r="G11" s="306"/>
      <c r="H11" s="953"/>
      <c r="I11" s="953"/>
      <c r="J11" s="953"/>
      <c r="K11" s="953"/>
      <c r="L11" s="953"/>
      <c r="M11" s="953"/>
      <c r="N11" s="953"/>
      <c r="O11" s="953"/>
      <c r="P11" s="953"/>
      <c r="Q11" s="953"/>
      <c r="R11" s="953"/>
      <c r="S11" s="953"/>
      <c r="T11" s="160"/>
      <c r="U11" s="247"/>
      <c r="V11" s="249" t="s">
        <v>2216</v>
      </c>
      <c r="W11" s="879"/>
      <c r="X11" s="879"/>
      <c r="Y11" s="879"/>
      <c r="Z11" s="879"/>
      <c r="AA11" s="879"/>
      <c r="AB11" s="879"/>
      <c r="AC11" s="879"/>
      <c r="AD11" s="879"/>
      <c r="AE11" s="879"/>
      <c r="AF11" s="879"/>
      <c r="AG11" s="879"/>
      <c r="AH11" s="879"/>
      <c r="AI11" s="879"/>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2013</v>
      </c>
      <c r="D12" s="127"/>
      <c r="E12" s="160"/>
      <c r="F12" s="879"/>
      <c r="G12" s="1084"/>
      <c r="H12" s="1084"/>
      <c r="I12" s="1084"/>
      <c r="J12" s="1084"/>
      <c r="K12" s="1084"/>
      <c r="L12" s="1084"/>
      <c r="M12" s="1084"/>
      <c r="N12" s="1085" t="s">
        <v>2014</v>
      </c>
      <c r="O12" s="1085"/>
      <c r="P12" s="1085"/>
      <c r="Q12" s="1085"/>
      <c r="R12" s="1085"/>
      <c r="S12" s="939"/>
      <c r="T12" s="939"/>
      <c r="U12" s="939"/>
      <c r="V12" s="939"/>
      <c r="W12" s="939"/>
      <c r="X12" s="939"/>
      <c r="Y12" s="939"/>
      <c r="Z12" s="939"/>
      <c r="AA12" s="939"/>
      <c r="AB12" s="939"/>
      <c r="AC12" s="939"/>
      <c r="AD12" s="247" t="s">
        <v>2015</v>
      </c>
      <c r="AE12" s="313"/>
      <c r="AF12" s="313"/>
      <c r="AG12" s="943"/>
      <c r="AH12" s="943"/>
      <c r="AI12" s="943"/>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2016</v>
      </c>
      <c r="D13" s="160"/>
      <c r="E13" s="160"/>
      <c r="F13" s="127"/>
      <c r="G13" s="879"/>
      <c r="H13" s="879"/>
      <c r="I13" s="879"/>
      <c r="J13" s="879"/>
      <c r="K13" s="879"/>
      <c r="L13" s="879"/>
      <c r="M13" s="879"/>
      <c r="N13" s="160" t="s">
        <v>2017</v>
      </c>
      <c r="O13" s="160"/>
      <c r="P13" s="253"/>
      <c r="Q13" s="325"/>
      <c r="R13" s="1089"/>
      <c r="S13" s="1089"/>
      <c r="T13" s="1089"/>
      <c r="U13" s="1089"/>
      <c r="V13" s="1089"/>
      <c r="W13" s="1089"/>
      <c r="X13" s="1089"/>
      <c r="Y13" s="1089"/>
      <c r="Z13" s="1089"/>
      <c r="AA13" s="1089"/>
      <c r="AB13" s="1089"/>
      <c r="AC13" s="1089"/>
      <c r="AD13" s="1089"/>
      <c r="AE13" s="1089"/>
      <c r="AF13" s="1089"/>
      <c r="AG13" s="1089"/>
      <c r="AH13" s="1089"/>
      <c r="AI13" s="1089"/>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t="s">
        <v>2297</v>
      </c>
      <c r="D14" s="160"/>
      <c r="E14" s="160"/>
      <c r="F14" s="160"/>
      <c r="G14" s="160"/>
      <c r="H14" s="160"/>
      <c r="I14" s="257"/>
      <c r="J14" s="257"/>
      <c r="K14" s="257"/>
      <c r="L14" s="257"/>
      <c r="M14" s="257"/>
      <c r="N14" s="257"/>
      <c r="O14" s="257"/>
      <c r="P14" s="257"/>
      <c r="Q14" s="257"/>
      <c r="R14" s="257"/>
      <c r="S14" s="127"/>
      <c r="T14" s="127"/>
      <c r="U14" s="127"/>
      <c r="V14" s="127"/>
      <c r="W14" s="420"/>
      <c r="X14" s="247" t="s">
        <v>197</v>
      </c>
      <c r="Y14" s="247"/>
      <c r="Z14" s="420"/>
      <c r="AA14" s="247" t="s">
        <v>196</v>
      </c>
      <c r="AB14" s="127"/>
      <c r="AC14" s="257"/>
      <c r="AD14" s="449"/>
      <c r="AE14" s="449"/>
      <c r="AF14" s="449"/>
      <c r="AG14" s="449"/>
      <c r="AH14" s="449"/>
      <c r="AI14" s="449"/>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t="s">
        <v>2344</v>
      </c>
      <c r="D15" s="160"/>
      <c r="E15" s="160"/>
      <c r="F15" s="160"/>
      <c r="G15" s="160"/>
      <c r="H15" s="160"/>
      <c r="I15" s="257"/>
      <c r="J15" s="257"/>
      <c r="K15" s="257"/>
      <c r="L15" s="257"/>
      <c r="M15" s="257"/>
      <c r="N15" s="257"/>
      <c r="O15" s="257"/>
      <c r="P15" s="257"/>
      <c r="Q15" s="257"/>
      <c r="R15" s="257"/>
      <c r="S15" s="127"/>
      <c r="T15" s="127"/>
      <c r="U15" s="127"/>
      <c r="V15" s="127"/>
      <c r="W15" s="420"/>
      <c r="X15" s="247" t="s">
        <v>1682</v>
      </c>
      <c r="Y15" s="254"/>
      <c r="Z15" s="254"/>
      <c r="AA15" s="254"/>
      <c r="AB15" s="254"/>
      <c r="AC15" s="254"/>
      <c r="AD15" s="420"/>
      <c r="AE15" s="247" t="s">
        <v>1683</v>
      </c>
      <c r="AF15" s="254"/>
      <c r="AG15" s="160"/>
      <c r="AH15" s="160"/>
      <c r="AI15" s="25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3" t="s">
        <v>2217</v>
      </c>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5"/>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27" t="s">
        <v>2218</v>
      </c>
      <c r="D18" s="127"/>
      <c r="E18" s="127"/>
      <c r="F18" s="1072"/>
      <c r="G18" s="1072"/>
      <c r="H18" s="1072"/>
      <c r="I18" s="1072"/>
      <c r="J18" s="1072"/>
      <c r="K18" s="1072"/>
      <c r="L18" s="1072"/>
      <c r="M18" s="1072"/>
      <c r="N18" s="1072"/>
      <c r="O18" s="1072"/>
      <c r="P18" s="1072"/>
      <c r="Q18" s="1072"/>
      <c r="R18" s="1072"/>
      <c r="S18" s="1072"/>
      <c r="T18" s="1072"/>
      <c r="U18" s="1072"/>
      <c r="V18" s="1072"/>
      <c r="W18" s="1072"/>
      <c r="X18" s="1072"/>
      <c r="Y18" s="1072"/>
      <c r="Z18" s="1072"/>
      <c r="AA18" s="1072"/>
      <c r="AB18" s="1072"/>
      <c r="AC18" s="1072"/>
      <c r="AD18" s="1072"/>
      <c r="AE18" s="1072"/>
      <c r="AF18" s="1072"/>
      <c r="AG18" s="1072"/>
      <c r="AH18" s="1072"/>
      <c r="AI18" s="1072"/>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8"/>
      <c r="BQ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60" t="s">
        <v>2219</v>
      </c>
      <c r="D19" s="160"/>
      <c r="E19" s="160"/>
      <c r="F19" s="160"/>
      <c r="G19" s="942"/>
      <c r="H19" s="942"/>
      <c r="I19" s="942"/>
      <c r="J19" s="942"/>
      <c r="K19" s="942"/>
      <c r="L19" s="942"/>
      <c r="M19" s="942"/>
      <c r="N19" s="942"/>
      <c r="O19" s="942"/>
      <c r="P19" s="942"/>
      <c r="Q19" s="942"/>
      <c r="R19" s="942"/>
      <c r="S19" s="942"/>
      <c r="T19" s="942"/>
      <c r="U19" s="942"/>
      <c r="V19" s="942"/>
      <c r="W19" s="942"/>
      <c r="X19" s="942"/>
      <c r="Y19" s="942"/>
      <c r="Z19" s="942"/>
      <c r="AA19" s="942"/>
      <c r="AB19" s="942"/>
      <c r="AC19" s="942"/>
      <c r="AD19" s="942"/>
      <c r="AE19" s="942"/>
      <c r="AF19" s="942"/>
      <c r="AG19" s="942"/>
      <c r="AH19" s="942"/>
      <c r="AI19" s="942"/>
      <c r="AJ19" s="245"/>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898" t="s">
        <v>2220</v>
      </c>
      <c r="D20" s="898"/>
      <c r="E20" s="898"/>
      <c r="F20" s="898"/>
      <c r="G20" s="898"/>
      <c r="H20" s="898"/>
      <c r="I20" s="898"/>
      <c r="J20" s="898"/>
      <c r="K20" s="943"/>
      <c r="L20" s="943"/>
      <c r="M20" s="943"/>
      <c r="N20" s="943"/>
      <c r="O20" s="943"/>
      <c r="P20" s="943"/>
      <c r="Q20" s="943"/>
      <c r="R20" s="943"/>
      <c r="S20" s="943"/>
      <c r="T20" s="943"/>
      <c r="U20" s="943"/>
      <c r="V20" s="1070" t="s">
        <v>2221</v>
      </c>
      <c r="W20" s="1070"/>
      <c r="X20" s="1070"/>
      <c r="Y20" s="1070"/>
      <c r="Z20" s="1070"/>
      <c r="AA20" s="1070"/>
      <c r="AB20" s="1070"/>
      <c r="AC20" s="1087"/>
      <c r="AD20" s="1087"/>
      <c r="AE20" s="1087"/>
      <c r="AF20" s="1087"/>
      <c r="AG20" s="1087"/>
      <c r="AH20" s="1087"/>
      <c r="AI20" s="1087"/>
      <c r="AJ20" s="256"/>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160" t="s">
        <v>1913</v>
      </c>
      <c r="D21" s="160"/>
      <c r="E21" s="160"/>
      <c r="F21" s="160"/>
      <c r="G21" s="939"/>
      <c r="H21" s="939"/>
      <c r="I21" s="939"/>
      <c r="J21" s="939"/>
      <c r="K21" s="939"/>
      <c r="L21" s="939"/>
      <c r="M21" s="939"/>
      <c r="N21" s="939"/>
      <c r="O21" s="939"/>
      <c r="P21" s="939"/>
      <c r="Q21" s="939"/>
      <c r="R21" s="939"/>
      <c r="S21" s="939"/>
      <c r="T21" s="939"/>
      <c r="U21" s="939"/>
      <c r="V21" s="939"/>
      <c r="W21" s="939"/>
      <c r="X21" s="939"/>
      <c r="Y21" s="939"/>
      <c r="Z21" s="939"/>
      <c r="AA21" s="939"/>
      <c r="AB21" s="939"/>
      <c r="AC21" s="247" t="s">
        <v>2018</v>
      </c>
      <c r="AD21" s="313"/>
      <c r="AE21" s="939"/>
      <c r="AF21" s="939"/>
      <c r="AG21" s="939"/>
      <c r="AH21" s="939"/>
      <c r="AI21" s="939"/>
      <c r="AJ21" s="242"/>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2019</v>
      </c>
      <c r="D22" s="160"/>
      <c r="E22" s="160"/>
      <c r="F22" s="160"/>
      <c r="G22" s="306"/>
      <c r="H22" s="943"/>
      <c r="I22" s="943"/>
      <c r="J22" s="943"/>
      <c r="K22" s="943"/>
      <c r="L22" s="943"/>
      <c r="M22" s="943"/>
      <c r="N22" s="943"/>
      <c r="O22" s="943"/>
      <c r="P22" s="943"/>
      <c r="Q22" s="943"/>
      <c r="R22" s="943"/>
      <c r="S22" s="943"/>
      <c r="T22" s="160"/>
      <c r="U22" s="247"/>
      <c r="V22" s="249" t="s">
        <v>2020</v>
      </c>
      <c r="W22" s="939"/>
      <c r="X22" s="939"/>
      <c r="Y22" s="939"/>
      <c r="Z22" s="939"/>
      <c r="AA22" s="939"/>
      <c r="AB22" s="939"/>
      <c r="AC22" s="939"/>
      <c r="AD22" s="939"/>
      <c r="AE22" s="939"/>
      <c r="AF22" s="939"/>
      <c r="AG22" s="939"/>
      <c r="AH22" s="939"/>
      <c r="AI22" s="939"/>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2021</v>
      </c>
      <c r="D23" s="160"/>
      <c r="E23" s="160"/>
      <c r="F23" s="160"/>
      <c r="G23" s="306"/>
      <c r="H23" s="1086"/>
      <c r="I23" s="1086"/>
      <c r="J23" s="309"/>
      <c r="K23" s="309"/>
      <c r="L23" s="251" t="s">
        <v>2022</v>
      </c>
      <c r="M23" s="971"/>
      <c r="N23" s="971"/>
      <c r="O23" s="971"/>
      <c r="P23" s="971"/>
      <c r="Q23" s="488"/>
      <c r="R23" s="252"/>
      <c r="S23" s="160"/>
      <c r="T23" s="160"/>
      <c r="U23" s="249" t="s">
        <v>2023</v>
      </c>
      <c r="V23" s="939"/>
      <c r="W23" s="939"/>
      <c r="X23" s="939"/>
      <c r="Y23" s="939"/>
      <c r="Z23" s="939"/>
      <c r="AA23" s="939"/>
      <c r="AB23" s="939"/>
      <c r="AC23" s="939"/>
      <c r="AD23" s="247" t="s">
        <v>2024</v>
      </c>
      <c r="AE23" s="313"/>
      <c r="AF23" s="313"/>
      <c r="AG23" s="943"/>
      <c r="AH23" s="943"/>
      <c r="AI23" s="943"/>
      <c r="AJ23" s="245"/>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2025</v>
      </c>
      <c r="D24" s="160"/>
      <c r="E24" s="160"/>
      <c r="F24" s="127"/>
      <c r="G24" s="939"/>
      <c r="H24" s="939"/>
      <c r="I24" s="939"/>
      <c r="J24" s="939"/>
      <c r="K24" s="939"/>
      <c r="L24" s="939"/>
      <c r="M24" s="939"/>
      <c r="N24" s="160" t="s">
        <v>2026</v>
      </c>
      <c r="O24" s="160"/>
      <c r="P24" s="253"/>
      <c r="Q24" s="307"/>
      <c r="R24" s="900"/>
      <c r="S24" s="900"/>
      <c r="T24" s="900"/>
      <c r="U24" s="900"/>
      <c r="V24" s="900"/>
      <c r="W24" s="900"/>
      <c r="X24" s="900"/>
      <c r="Y24" s="900"/>
      <c r="Z24" s="900"/>
      <c r="AA24" s="900"/>
      <c r="AB24" s="900"/>
      <c r="AC24" s="900"/>
      <c r="AD24" s="900"/>
      <c r="AE24" s="900"/>
      <c r="AF24" s="900"/>
      <c r="AG24" s="900"/>
      <c r="AH24" s="900"/>
      <c r="AI24" s="900"/>
      <c r="AJ24" s="242"/>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x14ac:dyDescent="0.25">
      <c r="B25" s="237"/>
      <c r="C25" s="160"/>
      <c r="D25" s="160"/>
      <c r="E25" s="160"/>
      <c r="F25" s="160"/>
      <c r="G25" s="160"/>
      <c r="H25" s="160"/>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x14ac:dyDescent="0.25">
      <c r="B26" s="237"/>
      <c r="C26" s="160"/>
      <c r="D26" s="160"/>
      <c r="E26" s="160"/>
      <c r="F26" s="160"/>
      <c r="G26" s="160"/>
      <c r="H26" s="160"/>
      <c r="I26" s="160"/>
      <c r="J26" s="160"/>
      <c r="K26" s="160"/>
      <c r="L26" s="160"/>
      <c r="M26" s="160"/>
      <c r="N26" s="160"/>
      <c r="O26" s="160"/>
      <c r="P26" s="160"/>
      <c r="Q26" s="160"/>
      <c r="R26" s="160"/>
      <c r="S26" s="160"/>
      <c r="T26" s="160"/>
      <c r="U26" s="247"/>
      <c r="V26" s="247"/>
      <c r="W26" s="247"/>
      <c r="X26" s="247"/>
      <c r="Y26" s="247"/>
      <c r="Z26" s="247"/>
      <c r="AA26" s="247"/>
      <c r="AB26" s="247"/>
      <c r="AC26" s="247"/>
      <c r="AD26" s="247"/>
      <c r="AE26" s="247"/>
      <c r="AF26" s="247"/>
      <c r="AG26" s="247"/>
      <c r="AH26" s="247"/>
      <c r="AI26" s="247"/>
      <c r="AJ26" s="245"/>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853" t="s">
        <v>1739</v>
      </c>
      <c r="D27" s="854"/>
      <c r="E27" s="854"/>
      <c r="F27" s="854"/>
      <c r="G27" s="854"/>
      <c r="H27" s="854"/>
      <c r="I27" s="854"/>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5"/>
      <c r="AJ27" s="238"/>
      <c r="AK27" s="239"/>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304</v>
      </c>
      <c r="D28" s="160"/>
      <c r="E28" s="160"/>
      <c r="F28" s="160"/>
      <c r="G28" s="251"/>
      <c r="H28" s="127"/>
      <c r="I28" s="420"/>
      <c r="J28" s="247" t="s">
        <v>305</v>
      </c>
      <c r="K28" s="132"/>
      <c r="L28" s="247"/>
      <c r="M28" s="247"/>
      <c r="N28" s="127"/>
      <c r="O28" s="258" t="s">
        <v>306</v>
      </c>
      <c r="P28" s="127"/>
      <c r="Q28" s="420"/>
      <c r="R28" s="247" t="s">
        <v>2222</v>
      </c>
      <c r="S28" s="247"/>
      <c r="T28" s="247"/>
      <c r="U28" s="127"/>
      <c r="V28" s="127"/>
      <c r="W28" s="127"/>
      <c r="X28" s="420"/>
      <c r="Y28" s="247" t="s">
        <v>1149</v>
      </c>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1912</v>
      </c>
      <c r="D29" s="160"/>
      <c r="E29" s="160"/>
      <c r="F29" s="160"/>
      <c r="G29" s="939"/>
      <c r="H29" s="939"/>
      <c r="I29" s="939"/>
      <c r="J29" s="939"/>
      <c r="K29" s="939"/>
      <c r="L29" s="939"/>
      <c r="M29" s="939"/>
      <c r="N29" s="939"/>
      <c r="O29" s="939"/>
      <c r="P29" s="939"/>
      <c r="Q29" s="939"/>
      <c r="R29" s="939"/>
      <c r="S29" s="939"/>
      <c r="T29" s="939"/>
      <c r="U29" s="939"/>
      <c r="V29" s="939"/>
      <c r="W29" s="939"/>
      <c r="X29" s="939"/>
      <c r="Y29" s="939"/>
      <c r="Z29" s="939"/>
      <c r="AA29" s="939"/>
      <c r="AB29" s="939"/>
      <c r="AC29" s="247" t="s">
        <v>297</v>
      </c>
      <c r="AD29" s="939"/>
      <c r="AE29" s="939"/>
      <c r="AF29" s="939"/>
      <c r="AG29" s="939"/>
      <c r="AH29" s="939"/>
      <c r="AI29" s="939"/>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1910</v>
      </c>
      <c r="D30" s="160"/>
      <c r="E30" s="160"/>
      <c r="F30" s="160"/>
      <c r="G30" s="953"/>
      <c r="H30" s="953"/>
      <c r="I30" s="953"/>
      <c r="J30" s="953"/>
      <c r="K30" s="953"/>
      <c r="L30" s="953"/>
      <c r="M30" s="953"/>
      <c r="N30" s="953"/>
      <c r="O30" s="953"/>
      <c r="P30" s="953"/>
      <c r="Q30" s="953"/>
      <c r="R30" s="953"/>
      <c r="S30" s="953"/>
      <c r="T30" s="160"/>
      <c r="U30" s="247"/>
      <c r="V30" s="249" t="s">
        <v>298</v>
      </c>
      <c r="W30" s="939"/>
      <c r="X30" s="939"/>
      <c r="Y30" s="939"/>
      <c r="Z30" s="939"/>
      <c r="AA30" s="939"/>
      <c r="AB30" s="939"/>
      <c r="AC30" s="939"/>
      <c r="AD30" s="939"/>
      <c r="AE30" s="939"/>
      <c r="AF30" s="939"/>
      <c r="AG30" s="939"/>
      <c r="AH30" s="939"/>
      <c r="AI30" s="939"/>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299</v>
      </c>
      <c r="D31" s="160"/>
      <c r="E31" s="160"/>
      <c r="F31" s="160"/>
      <c r="G31" s="939"/>
      <c r="H31" s="939"/>
      <c r="I31" s="939"/>
      <c r="J31" s="939"/>
      <c r="K31" s="250"/>
      <c r="L31" s="251" t="s">
        <v>300</v>
      </c>
      <c r="M31" s="957"/>
      <c r="N31" s="957"/>
      <c r="O31" s="957"/>
      <c r="P31" s="957"/>
      <c r="Q31" s="957"/>
      <c r="R31" s="252"/>
      <c r="S31" s="160"/>
      <c r="T31" s="160"/>
      <c r="U31" s="249" t="s">
        <v>1741</v>
      </c>
      <c r="V31" s="939"/>
      <c r="W31" s="939"/>
      <c r="X31" s="939"/>
      <c r="Y31" s="939"/>
      <c r="Z31" s="939"/>
      <c r="AA31" s="939"/>
      <c r="AB31" s="939"/>
      <c r="AC31" s="939"/>
      <c r="AD31" s="247" t="s">
        <v>301</v>
      </c>
      <c r="AE31" s="943"/>
      <c r="AF31" s="943"/>
      <c r="AG31" s="943"/>
      <c r="AH31" s="943"/>
      <c r="AI31" s="943"/>
      <c r="AJ31" s="245"/>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15" customHeight="1" x14ac:dyDescent="0.25">
      <c r="B32" s="237"/>
      <c r="C32" s="898" t="s">
        <v>1742</v>
      </c>
      <c r="D32" s="898"/>
      <c r="E32" s="898"/>
      <c r="F32" s="898"/>
      <c r="G32" s="939"/>
      <c r="H32" s="939"/>
      <c r="I32" s="939"/>
      <c r="J32" s="939"/>
      <c r="K32" s="939"/>
      <c r="L32" s="939"/>
      <c r="M32" s="939"/>
      <c r="N32" s="939"/>
      <c r="O32" s="956" t="s">
        <v>1743</v>
      </c>
      <c r="P32" s="956"/>
      <c r="Q32" s="956"/>
      <c r="R32" s="900"/>
      <c r="S32" s="900"/>
      <c r="T32" s="900"/>
      <c r="U32" s="900"/>
      <c r="V32" s="900"/>
      <c r="W32" s="900"/>
      <c r="X32" s="900"/>
      <c r="Y32" s="900"/>
      <c r="Z32" s="900"/>
      <c r="AA32" s="900"/>
      <c r="AB32" s="900"/>
      <c r="AC32" s="900"/>
      <c r="AD32" s="900"/>
      <c r="AE32" s="900"/>
      <c r="AF32" s="900"/>
      <c r="AG32" s="900"/>
      <c r="AH32" s="900"/>
      <c r="AI32" s="900"/>
      <c r="AJ32" s="242"/>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5.0999999999999996" customHeight="1" x14ac:dyDescent="0.25">
      <c r="B33" s="237"/>
      <c r="C33" s="127"/>
      <c r="D33" s="127"/>
      <c r="E33" s="127"/>
      <c r="F33" s="127"/>
      <c r="G33" s="127"/>
      <c r="H33" s="127"/>
      <c r="I33" s="127"/>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853" t="s">
        <v>2223</v>
      </c>
      <c r="D34" s="854"/>
      <c r="E34" s="854"/>
      <c r="F34" s="854"/>
      <c r="G34" s="854"/>
      <c r="H34" s="854"/>
      <c r="I34" s="854"/>
      <c r="J34" s="854"/>
      <c r="K34" s="854"/>
      <c r="L34" s="854"/>
      <c r="M34" s="854"/>
      <c r="N34" s="854"/>
      <c r="O34" s="854"/>
      <c r="P34" s="854"/>
      <c r="Q34" s="854"/>
      <c r="R34" s="854"/>
      <c r="S34" s="854"/>
      <c r="T34" s="854"/>
      <c r="U34" s="854"/>
      <c r="V34" s="854"/>
      <c r="W34" s="854"/>
      <c r="X34" s="854"/>
      <c r="Y34" s="854"/>
      <c r="Z34" s="854"/>
      <c r="AA34" s="854"/>
      <c r="AB34" s="854"/>
      <c r="AC34" s="854"/>
      <c r="AD34" s="854"/>
      <c r="AE34" s="854"/>
      <c r="AF34" s="854"/>
      <c r="AG34" s="854"/>
      <c r="AH34" s="854"/>
      <c r="AI34" s="855"/>
      <c r="AJ34" s="238"/>
      <c r="AK34" s="239"/>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5.0999999999999996" customHeight="1" x14ac:dyDescent="0.25">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830" t="s">
        <v>2225</v>
      </c>
      <c r="D36" s="830"/>
      <c r="E36" s="830"/>
      <c r="F36" s="830"/>
      <c r="G36" s="830"/>
      <c r="H36" s="830"/>
      <c r="I36" s="830"/>
      <c r="J36" s="830"/>
      <c r="K36" s="1081"/>
      <c r="L36" s="1081"/>
      <c r="M36" s="1081"/>
      <c r="N36" s="1081"/>
      <c r="O36" s="1081"/>
      <c r="P36" s="1081"/>
      <c r="Q36" s="1081"/>
      <c r="R36" s="1081"/>
      <c r="S36" s="1081"/>
      <c r="T36" s="1082" t="s">
        <v>2224</v>
      </c>
      <c r="U36" s="1082"/>
      <c r="V36" s="1082"/>
      <c r="W36" s="1082"/>
      <c r="X36" s="1082"/>
      <c r="Y36" s="1082"/>
      <c r="Z36" s="1081"/>
      <c r="AA36" s="1081"/>
      <c r="AB36" s="1081"/>
      <c r="AC36" s="1081"/>
      <c r="AD36" s="1081"/>
      <c r="AE36" s="1081"/>
      <c r="AF36" s="1081"/>
      <c r="AG36" s="1081"/>
      <c r="AH36" s="1081"/>
      <c r="AI36" s="1081"/>
      <c r="AJ36" s="260"/>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5.0999999999999996" customHeight="1" x14ac:dyDescent="0.25">
      <c r="B37" s="237"/>
      <c r="C37" s="225"/>
      <c r="D37" s="225"/>
      <c r="E37" s="225"/>
      <c r="F37" s="225"/>
      <c r="G37" s="225"/>
      <c r="H37" s="225"/>
      <c r="I37" s="225"/>
      <c r="J37" s="225"/>
      <c r="K37" s="457"/>
      <c r="L37" s="457"/>
      <c r="M37" s="457"/>
      <c r="N37" s="225"/>
      <c r="O37" s="458"/>
      <c r="P37" s="457"/>
      <c r="Q37" s="457"/>
      <c r="R37" s="457"/>
      <c r="S37" s="457"/>
      <c r="T37" s="457"/>
      <c r="U37" s="400"/>
      <c r="V37" s="459"/>
      <c r="W37" s="459"/>
      <c r="X37" s="400"/>
      <c r="Y37" s="400"/>
      <c r="Z37" s="460"/>
      <c r="AA37" s="459"/>
      <c r="AB37" s="459"/>
      <c r="AC37" s="459"/>
      <c r="AD37" s="459"/>
      <c r="AE37" s="459"/>
      <c r="AF37" s="459"/>
      <c r="AG37" s="459"/>
      <c r="AH37" s="459"/>
      <c r="AI37" s="459"/>
      <c r="AJ37" s="260"/>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565" t="s">
        <v>2390</v>
      </c>
      <c r="D38" s="565"/>
      <c r="E38" s="565"/>
      <c r="F38" s="565"/>
      <c r="G38" s="565"/>
      <c r="H38" s="565"/>
      <c r="I38" s="565"/>
      <c r="J38" s="565"/>
      <c r="K38" s="566"/>
      <c r="L38" s="566"/>
      <c r="M38" s="566"/>
      <c r="N38" s="565"/>
      <c r="O38" s="567"/>
      <c r="P38" s="566"/>
      <c r="Q38" s="566"/>
      <c r="R38" s="566"/>
      <c r="S38" s="566"/>
      <c r="T38" s="566"/>
      <c r="U38" s="568"/>
      <c r="V38" s="569"/>
      <c r="W38" s="569"/>
      <c r="X38" s="568"/>
      <c r="Y38" s="568"/>
      <c r="Z38" s="570"/>
      <c r="AA38" s="569"/>
      <c r="AB38" s="569"/>
      <c r="AC38" s="569"/>
      <c r="AD38" s="569"/>
      <c r="AE38" s="569"/>
      <c r="AF38" s="569"/>
      <c r="AG38" s="569"/>
      <c r="AH38" s="569"/>
      <c r="AI38" s="569"/>
      <c r="AJ38" s="260"/>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36.75" customHeight="1" x14ac:dyDescent="0.25">
      <c r="B39" s="237"/>
      <c r="C39" s="748" t="s">
        <v>2381</v>
      </c>
      <c r="D39" s="748"/>
      <c r="E39" s="748"/>
      <c r="F39" s="748"/>
      <c r="G39" s="748"/>
      <c r="H39" s="748"/>
      <c r="I39" s="748"/>
      <c r="J39" s="748"/>
      <c r="K39" s="748"/>
      <c r="L39" s="748"/>
      <c r="M39" s="748"/>
      <c r="N39" s="748"/>
      <c r="O39" s="748"/>
      <c r="P39" s="748"/>
      <c r="Q39" s="748"/>
      <c r="R39" s="748"/>
      <c r="S39" s="748"/>
      <c r="T39" s="748"/>
      <c r="U39" s="748"/>
      <c r="V39" s="748"/>
      <c r="W39" s="748"/>
      <c r="X39" s="748"/>
      <c r="Y39" s="748"/>
      <c r="Z39" s="748"/>
      <c r="AA39" s="748"/>
      <c r="AB39" s="748"/>
      <c r="AC39" s="748"/>
      <c r="AD39" s="748"/>
      <c r="AE39" s="748"/>
      <c r="AF39" s="748"/>
      <c r="AG39" s="748"/>
      <c r="AH39" s="748"/>
      <c r="AI39" s="748"/>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1094" t="s">
        <v>2226</v>
      </c>
      <c r="D40" s="1094"/>
      <c r="E40" s="1094"/>
      <c r="F40" s="1094"/>
      <c r="G40" s="1094"/>
      <c r="H40" s="1094"/>
      <c r="I40" s="1094" t="s">
        <v>2227</v>
      </c>
      <c r="J40" s="1094"/>
      <c r="K40" s="1094"/>
      <c r="L40" s="1094"/>
      <c r="M40" s="1094"/>
      <c r="N40" s="1094"/>
      <c r="O40" s="1094" t="s">
        <v>2228</v>
      </c>
      <c r="P40" s="1094"/>
      <c r="Q40" s="1094"/>
      <c r="R40" s="1094"/>
      <c r="S40" s="1094"/>
      <c r="T40" s="1094"/>
      <c r="U40" s="878" t="s">
        <v>2229</v>
      </c>
      <c r="V40" s="878"/>
      <c r="W40" s="878"/>
      <c r="X40" s="878" t="s">
        <v>2230</v>
      </c>
      <c r="Y40" s="878"/>
      <c r="Z40" s="878"/>
      <c r="AA40" s="878"/>
      <c r="AB40" s="878"/>
      <c r="AC40" s="878"/>
      <c r="AD40" s="878"/>
      <c r="AE40" s="878"/>
      <c r="AF40" s="878"/>
      <c r="AG40" s="878"/>
      <c r="AH40" s="878"/>
      <c r="AI40" s="878"/>
      <c r="AJ40" s="260"/>
      <c r="AK40" s="239"/>
      <c r="AL40" s="240"/>
      <c r="AM40" s="240"/>
      <c r="AN40" s="240"/>
      <c r="AO40" s="240"/>
      <c r="AP40" s="248"/>
      <c r="AQ40" s="240"/>
      <c r="AR40" s="240"/>
      <c r="AS40" s="240"/>
      <c r="AT40" s="248"/>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094"/>
      <c r="D41" s="1094"/>
      <c r="E41" s="1094"/>
      <c r="F41" s="1094"/>
      <c r="G41" s="1094"/>
      <c r="H41" s="1094"/>
      <c r="I41" s="1094"/>
      <c r="J41" s="1094"/>
      <c r="K41" s="1094"/>
      <c r="L41" s="1094"/>
      <c r="M41" s="1094"/>
      <c r="N41" s="1094"/>
      <c r="O41" s="1094"/>
      <c r="P41" s="1094"/>
      <c r="Q41" s="1094"/>
      <c r="R41" s="1094"/>
      <c r="S41" s="1094"/>
      <c r="T41" s="1094"/>
      <c r="U41" s="878"/>
      <c r="V41" s="878"/>
      <c r="W41" s="878"/>
      <c r="X41" s="878" t="s">
        <v>2231</v>
      </c>
      <c r="Y41" s="878"/>
      <c r="Z41" s="878"/>
      <c r="AA41" s="878"/>
      <c r="AB41" s="878"/>
      <c r="AC41" s="878"/>
      <c r="AD41" s="878" t="s">
        <v>2232</v>
      </c>
      <c r="AE41" s="878"/>
      <c r="AF41" s="878"/>
      <c r="AG41" s="878"/>
      <c r="AH41" s="878"/>
      <c r="AI41" s="878"/>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15" customHeight="1" x14ac:dyDescent="0.25">
      <c r="B42" s="237"/>
      <c r="C42" s="1052"/>
      <c r="D42" s="1053"/>
      <c r="E42" s="1053"/>
      <c r="F42" s="1053"/>
      <c r="G42" s="1053"/>
      <c r="H42" s="1054"/>
      <c r="I42" s="1052"/>
      <c r="J42" s="1053"/>
      <c r="K42" s="1053"/>
      <c r="L42" s="1053"/>
      <c r="M42" s="1053"/>
      <c r="N42" s="1054"/>
      <c r="O42" s="1052"/>
      <c r="P42" s="1053"/>
      <c r="Q42" s="1053"/>
      <c r="R42" s="1053"/>
      <c r="S42" s="1053"/>
      <c r="T42" s="1054"/>
      <c r="U42" s="1055"/>
      <c r="V42" s="1056"/>
      <c r="W42" s="1057"/>
      <c r="X42" s="1055"/>
      <c r="Y42" s="1056"/>
      <c r="Z42" s="1056"/>
      <c r="AA42" s="1056"/>
      <c r="AB42" s="1056"/>
      <c r="AC42" s="1057"/>
      <c r="AD42" s="1055"/>
      <c r="AE42" s="1056"/>
      <c r="AF42" s="1056"/>
      <c r="AG42" s="1056"/>
      <c r="AH42" s="1056"/>
      <c r="AI42" s="1057"/>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0" customFormat="1" ht="15" customHeight="1" x14ac:dyDescent="0.25">
      <c r="B43" s="237"/>
      <c r="C43" s="1052"/>
      <c r="D43" s="1053"/>
      <c r="E43" s="1053"/>
      <c r="F43" s="1053"/>
      <c r="G43" s="1053"/>
      <c r="H43" s="1054"/>
      <c r="I43" s="1052"/>
      <c r="J43" s="1053"/>
      <c r="K43" s="1053"/>
      <c r="L43" s="1053"/>
      <c r="M43" s="1053"/>
      <c r="N43" s="1054"/>
      <c r="O43" s="1052"/>
      <c r="P43" s="1053"/>
      <c r="Q43" s="1053"/>
      <c r="R43" s="1053"/>
      <c r="S43" s="1053"/>
      <c r="T43" s="1054"/>
      <c r="U43" s="1055"/>
      <c r="V43" s="1056"/>
      <c r="W43" s="1057"/>
      <c r="X43" s="1055"/>
      <c r="Y43" s="1056"/>
      <c r="Z43" s="1056"/>
      <c r="AA43" s="1056"/>
      <c r="AB43" s="1056"/>
      <c r="AC43" s="1057"/>
      <c r="AD43" s="1055"/>
      <c r="AE43" s="1056"/>
      <c r="AF43" s="1056"/>
      <c r="AG43" s="1056"/>
      <c r="AH43" s="1056"/>
      <c r="AI43" s="1057"/>
      <c r="AJ43" s="260"/>
      <c r="AK43" s="239"/>
      <c r="AL43" s="240"/>
      <c r="AM43" s="240"/>
      <c r="AN43" s="240"/>
      <c r="AO43" s="240"/>
      <c r="AP43" s="248"/>
      <c r="AQ43" s="240"/>
      <c r="AR43" s="240"/>
      <c r="AS43" s="240"/>
      <c r="AT43" s="248"/>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row>
    <row r="44" spans="2:111" s="230" customFormat="1" ht="15" customHeight="1" x14ac:dyDescent="0.25">
      <c r="B44" s="237"/>
      <c r="C44" s="1052"/>
      <c r="D44" s="1053"/>
      <c r="E44" s="1053"/>
      <c r="F44" s="1053"/>
      <c r="G44" s="1053"/>
      <c r="H44" s="1054"/>
      <c r="I44" s="1052"/>
      <c r="J44" s="1053"/>
      <c r="K44" s="1053"/>
      <c r="L44" s="1053"/>
      <c r="M44" s="1053"/>
      <c r="N44" s="1054"/>
      <c r="O44" s="1052"/>
      <c r="P44" s="1053"/>
      <c r="Q44" s="1053"/>
      <c r="R44" s="1053"/>
      <c r="S44" s="1053"/>
      <c r="T44" s="1054"/>
      <c r="U44" s="1055"/>
      <c r="V44" s="1056"/>
      <c r="W44" s="1057"/>
      <c r="X44" s="1055"/>
      <c r="Y44" s="1056"/>
      <c r="Z44" s="1056"/>
      <c r="AA44" s="1056"/>
      <c r="AB44" s="1056"/>
      <c r="AC44" s="1057"/>
      <c r="AD44" s="1055"/>
      <c r="AE44" s="1056"/>
      <c r="AF44" s="1056"/>
      <c r="AG44" s="1056"/>
      <c r="AH44" s="1056"/>
      <c r="AI44" s="1057"/>
      <c r="AJ44" s="260"/>
      <c r="AK44" s="239"/>
      <c r="AL44" s="240"/>
      <c r="AM44" s="240"/>
      <c r="AN44" s="240"/>
      <c r="AO44" s="240"/>
      <c r="AP44" s="248"/>
      <c r="AQ44" s="240"/>
      <c r="AR44" s="240"/>
      <c r="AS44" s="240"/>
      <c r="AT44" s="248"/>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row>
    <row r="45" spans="2:111" s="230" customFormat="1" ht="15" customHeight="1" x14ac:dyDescent="0.25">
      <c r="B45" s="237"/>
      <c r="C45" s="1052"/>
      <c r="D45" s="1053"/>
      <c r="E45" s="1053"/>
      <c r="F45" s="1053"/>
      <c r="G45" s="1053"/>
      <c r="H45" s="1054"/>
      <c r="I45" s="1052"/>
      <c r="J45" s="1053"/>
      <c r="K45" s="1053"/>
      <c r="L45" s="1053"/>
      <c r="M45" s="1053"/>
      <c r="N45" s="1054"/>
      <c r="O45" s="1052"/>
      <c r="P45" s="1053"/>
      <c r="Q45" s="1053"/>
      <c r="R45" s="1053"/>
      <c r="S45" s="1053"/>
      <c r="T45" s="1054"/>
      <c r="U45" s="1055"/>
      <c r="V45" s="1056"/>
      <c r="W45" s="1057"/>
      <c r="X45" s="1055"/>
      <c r="Y45" s="1056"/>
      <c r="Z45" s="1056"/>
      <c r="AA45" s="1056"/>
      <c r="AB45" s="1056"/>
      <c r="AC45" s="1057"/>
      <c r="AD45" s="1055"/>
      <c r="AE45" s="1056"/>
      <c r="AF45" s="1056"/>
      <c r="AG45" s="1056"/>
      <c r="AH45" s="1056"/>
      <c r="AI45" s="1057"/>
      <c r="AJ45" s="260"/>
      <c r="AK45" s="239"/>
      <c r="AL45" s="240"/>
      <c r="AM45" s="240"/>
      <c r="AN45" s="240"/>
      <c r="AO45" s="240"/>
      <c r="AP45" s="248"/>
      <c r="AQ45" s="240"/>
      <c r="AR45" s="240"/>
      <c r="AS45" s="240"/>
      <c r="AT45" s="248"/>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row>
    <row r="46" spans="2:111" s="230" customFormat="1" ht="15" customHeight="1" x14ac:dyDescent="0.25">
      <c r="B46" s="237"/>
      <c r="C46" s="1052"/>
      <c r="D46" s="1053"/>
      <c r="E46" s="1053"/>
      <c r="F46" s="1053"/>
      <c r="G46" s="1053"/>
      <c r="H46" s="1054"/>
      <c r="I46" s="1052"/>
      <c r="J46" s="1053"/>
      <c r="K46" s="1053"/>
      <c r="L46" s="1053"/>
      <c r="M46" s="1053"/>
      <c r="N46" s="1054"/>
      <c r="O46" s="1052"/>
      <c r="P46" s="1053"/>
      <c r="Q46" s="1053"/>
      <c r="R46" s="1053"/>
      <c r="S46" s="1053"/>
      <c r="T46" s="1054"/>
      <c r="U46" s="1055"/>
      <c r="V46" s="1056"/>
      <c r="W46" s="1057"/>
      <c r="X46" s="1055"/>
      <c r="Y46" s="1056"/>
      <c r="Z46" s="1056"/>
      <c r="AA46" s="1056"/>
      <c r="AB46" s="1056"/>
      <c r="AC46" s="1057"/>
      <c r="AD46" s="1055"/>
      <c r="AE46" s="1056"/>
      <c r="AF46" s="1056"/>
      <c r="AG46" s="1056"/>
      <c r="AH46" s="1056"/>
      <c r="AI46" s="1057"/>
      <c r="AJ46" s="260"/>
      <c r="AK46" s="239"/>
      <c r="AL46" s="240"/>
      <c r="AM46" s="240"/>
      <c r="AN46" s="240"/>
      <c r="AO46" s="240"/>
      <c r="AP46" s="248"/>
      <c r="AQ46" s="240"/>
      <c r="AR46" s="240"/>
      <c r="AS46" s="240"/>
      <c r="AT46" s="248"/>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row>
    <row r="47" spans="2:111" s="230" customFormat="1" ht="5.0999999999999996" customHeight="1" x14ac:dyDescent="0.25">
      <c r="B47" s="237"/>
      <c r="C47" s="450"/>
      <c r="D47" s="451"/>
      <c r="E47" s="451"/>
      <c r="F47" s="451"/>
      <c r="G47" s="451"/>
      <c r="H47" s="451"/>
      <c r="I47" s="451"/>
      <c r="J47" s="451"/>
      <c r="K47" s="451"/>
      <c r="L47" s="451"/>
      <c r="M47" s="451"/>
      <c r="N47" s="451"/>
      <c r="O47" s="451"/>
      <c r="P47" s="451"/>
      <c r="Q47" s="451"/>
      <c r="R47" s="451"/>
      <c r="S47" s="451"/>
      <c r="T47" s="451"/>
      <c r="U47" s="452"/>
      <c r="V47" s="452"/>
      <c r="W47" s="452"/>
      <c r="X47" s="452"/>
      <c r="Y47" s="452"/>
      <c r="Z47" s="452"/>
      <c r="AA47" s="452"/>
      <c r="AB47" s="452"/>
      <c r="AC47" s="452"/>
      <c r="AD47" s="452"/>
      <c r="AE47" s="452"/>
      <c r="AF47" s="452"/>
      <c r="AG47" s="452"/>
      <c r="AH47" s="452"/>
      <c r="AI47" s="452"/>
      <c r="AJ47" s="260"/>
      <c r="AK47" s="239"/>
      <c r="AL47" s="240"/>
      <c r="AM47" s="240"/>
      <c r="AN47" s="240"/>
      <c r="AO47" s="240"/>
      <c r="AP47" s="248"/>
      <c r="AQ47" s="240"/>
      <c r="AR47" s="240"/>
      <c r="AS47" s="240"/>
      <c r="AT47" s="248"/>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row>
    <row r="48" spans="2:111" s="230" customFormat="1" ht="15" customHeight="1" x14ac:dyDescent="0.25">
      <c r="B48" s="237"/>
      <c r="C48" s="1083" t="s">
        <v>2355</v>
      </c>
      <c r="D48" s="1083"/>
      <c r="E48" s="1083"/>
      <c r="F48" s="1083"/>
      <c r="G48" s="1083"/>
      <c r="H48" s="1083"/>
      <c r="I48" s="1083"/>
      <c r="J48" s="1083"/>
      <c r="K48" s="1083"/>
      <c r="L48" s="1083"/>
      <c r="M48" s="1083"/>
      <c r="N48" s="1083"/>
      <c r="O48" s="1083"/>
      <c r="P48" s="1083"/>
      <c r="Q48" s="1083"/>
      <c r="R48" s="1083"/>
      <c r="S48" s="1083"/>
      <c r="T48" s="1083"/>
      <c r="U48" s="1083"/>
      <c r="V48" s="1083"/>
      <c r="W48" s="1083"/>
      <c r="X48" s="1083"/>
      <c r="Y48" s="1083"/>
      <c r="Z48" s="1083"/>
      <c r="AA48" s="1083"/>
      <c r="AB48" s="1083"/>
      <c r="AC48" s="1083"/>
      <c r="AD48" s="1083"/>
      <c r="AE48" s="1083"/>
      <c r="AF48" s="1083"/>
      <c r="AG48" s="1083"/>
      <c r="AH48" s="1083"/>
      <c r="AI48" s="1083"/>
      <c r="AJ48" s="260"/>
      <c r="AK48" s="239"/>
      <c r="AL48" s="240"/>
      <c r="AM48" s="240"/>
      <c r="AN48" s="240"/>
      <c r="AO48" s="240"/>
      <c r="AP48" s="248"/>
      <c r="AQ48" s="240"/>
      <c r="AR48" s="240"/>
      <c r="AS48" s="240"/>
      <c r="AT48" s="248"/>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row>
    <row r="49" spans="2:111" s="230" customFormat="1" ht="30" customHeight="1" x14ac:dyDescent="0.25">
      <c r="B49" s="237"/>
      <c r="C49" s="936" t="s">
        <v>2233</v>
      </c>
      <c r="D49" s="936"/>
      <c r="E49" s="936"/>
      <c r="F49" s="936"/>
      <c r="G49" s="936"/>
      <c r="H49" s="936"/>
      <c r="I49" s="936"/>
      <c r="J49" s="936"/>
      <c r="K49" s="936"/>
      <c r="L49" s="936" t="s">
        <v>2237</v>
      </c>
      <c r="M49" s="936"/>
      <c r="N49" s="936"/>
      <c r="O49" s="936"/>
      <c r="P49" s="936"/>
      <c r="Q49" s="936"/>
      <c r="R49" s="936"/>
      <c r="S49" s="936"/>
      <c r="T49" s="936"/>
      <c r="U49" s="1090" t="s">
        <v>2234</v>
      </c>
      <c r="V49" s="1090"/>
      <c r="W49" s="1090"/>
      <c r="X49" s="1090"/>
      <c r="Y49" s="1090"/>
      <c r="Z49" s="1074" t="s">
        <v>2277</v>
      </c>
      <c r="AA49" s="1075"/>
      <c r="AB49" s="1075"/>
      <c r="AC49" s="1076"/>
      <c r="AD49" s="1091" t="s">
        <v>2238</v>
      </c>
      <c r="AE49" s="1092"/>
      <c r="AF49" s="1092"/>
      <c r="AG49" s="1092"/>
      <c r="AH49" s="1092"/>
      <c r="AI49" s="1093"/>
      <c r="AJ49" s="260"/>
      <c r="AK49" s="239"/>
      <c r="AL49" s="240"/>
      <c r="AM49" s="240"/>
      <c r="AN49" s="240"/>
      <c r="AO49" s="240"/>
      <c r="AP49" s="248"/>
      <c r="AQ49" s="240"/>
      <c r="AR49" s="240"/>
      <c r="AS49" s="240"/>
      <c r="AT49" s="248"/>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row>
    <row r="50" spans="2:111" s="230" customFormat="1" ht="18.75" customHeight="1" x14ac:dyDescent="0.25">
      <c r="B50" s="237"/>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4"/>
      <c r="AA50" s="1075"/>
      <c r="AB50" s="1075"/>
      <c r="AC50" s="1076"/>
      <c r="AD50" s="1077"/>
      <c r="AE50" s="1078"/>
      <c r="AF50" s="1078"/>
      <c r="AG50" s="1078"/>
      <c r="AH50" s="1078"/>
      <c r="AI50" s="1079"/>
      <c r="AJ50" s="260"/>
      <c r="AK50" s="239"/>
      <c r="AL50" s="240"/>
      <c r="AM50" s="240"/>
      <c r="AN50" s="240"/>
      <c r="AO50" s="240"/>
      <c r="AP50" s="248"/>
      <c r="AQ50" s="240"/>
      <c r="AR50" s="240"/>
      <c r="AS50" s="240"/>
      <c r="AT50" s="248"/>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row>
    <row r="51" spans="2:111" s="230" customFormat="1" ht="18.75" customHeight="1" x14ac:dyDescent="0.25">
      <c r="B51" s="237"/>
      <c r="C51" s="1073"/>
      <c r="D51" s="1073"/>
      <c r="E51" s="1073"/>
      <c r="F51" s="1073"/>
      <c r="G51" s="1073"/>
      <c r="H51" s="1073"/>
      <c r="I51" s="1073"/>
      <c r="J51" s="1073"/>
      <c r="K51" s="1073"/>
      <c r="L51" s="1073"/>
      <c r="M51" s="1073"/>
      <c r="N51" s="1073"/>
      <c r="O51" s="1073"/>
      <c r="P51" s="1073"/>
      <c r="Q51" s="1073"/>
      <c r="R51" s="1073"/>
      <c r="S51" s="1073"/>
      <c r="T51" s="1073"/>
      <c r="U51" s="1073"/>
      <c r="V51" s="1073"/>
      <c r="W51" s="1073"/>
      <c r="X51" s="1073"/>
      <c r="Y51" s="1073"/>
      <c r="Z51" s="1074"/>
      <c r="AA51" s="1075"/>
      <c r="AB51" s="1075"/>
      <c r="AC51" s="1076"/>
      <c r="AD51" s="1077"/>
      <c r="AE51" s="1078"/>
      <c r="AF51" s="1078"/>
      <c r="AG51" s="1078"/>
      <c r="AH51" s="1078"/>
      <c r="AI51" s="1079"/>
      <c r="AJ51" s="260"/>
      <c r="AK51" s="239"/>
      <c r="AL51" s="240"/>
      <c r="AM51" s="240"/>
      <c r="AN51" s="240"/>
      <c r="AO51" s="240"/>
      <c r="AP51" s="248"/>
      <c r="AQ51" s="240"/>
      <c r="AR51" s="240"/>
      <c r="AS51" s="240"/>
      <c r="AT51" s="248"/>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row>
    <row r="52" spans="2:111" s="230" customFormat="1" ht="18.75" customHeight="1" x14ac:dyDescent="0.25">
      <c r="B52" s="237"/>
      <c r="C52" s="1073"/>
      <c r="D52" s="1073"/>
      <c r="E52" s="1073"/>
      <c r="F52" s="1073"/>
      <c r="G52" s="1073"/>
      <c r="H52" s="1073"/>
      <c r="I52" s="1073"/>
      <c r="J52" s="1073"/>
      <c r="K52" s="1073"/>
      <c r="L52" s="1073"/>
      <c r="M52" s="1073"/>
      <c r="N52" s="1073"/>
      <c r="O52" s="1073"/>
      <c r="P52" s="1073"/>
      <c r="Q52" s="1073"/>
      <c r="R52" s="1073"/>
      <c r="S52" s="1073"/>
      <c r="T52" s="1073"/>
      <c r="U52" s="1073"/>
      <c r="V52" s="1073"/>
      <c r="W52" s="1073"/>
      <c r="X52" s="1073"/>
      <c r="Y52" s="1073"/>
      <c r="Z52" s="1074"/>
      <c r="AA52" s="1075"/>
      <c r="AB52" s="1075"/>
      <c r="AC52" s="1076"/>
      <c r="AD52" s="1077"/>
      <c r="AE52" s="1078"/>
      <c r="AF52" s="1078"/>
      <c r="AG52" s="1078"/>
      <c r="AH52" s="1078"/>
      <c r="AI52" s="1079"/>
      <c r="AJ52" s="260"/>
      <c r="AK52" s="239"/>
      <c r="AL52" s="240"/>
      <c r="AM52" s="240"/>
      <c r="AN52" s="240"/>
      <c r="AO52" s="240"/>
      <c r="AP52" s="248"/>
      <c r="AQ52" s="240"/>
      <c r="AR52" s="240"/>
      <c r="AS52" s="240"/>
      <c r="AT52" s="248"/>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row>
    <row r="53" spans="2:111" s="230" customFormat="1" ht="18.75" customHeight="1" x14ac:dyDescent="0.25">
      <c r="B53" s="237"/>
      <c r="C53" s="1073"/>
      <c r="D53" s="1073"/>
      <c r="E53" s="1073"/>
      <c r="F53" s="1073"/>
      <c r="G53" s="1073"/>
      <c r="H53" s="1073"/>
      <c r="I53" s="1073"/>
      <c r="J53" s="1073"/>
      <c r="K53" s="1073"/>
      <c r="L53" s="1073"/>
      <c r="M53" s="1073"/>
      <c r="N53" s="1073"/>
      <c r="O53" s="1073"/>
      <c r="P53" s="1073"/>
      <c r="Q53" s="1073"/>
      <c r="R53" s="1073"/>
      <c r="S53" s="1073"/>
      <c r="T53" s="1073"/>
      <c r="U53" s="1073"/>
      <c r="V53" s="1073"/>
      <c r="W53" s="1073"/>
      <c r="X53" s="1073"/>
      <c r="Y53" s="1073"/>
      <c r="Z53" s="1074"/>
      <c r="AA53" s="1075"/>
      <c r="AB53" s="1075"/>
      <c r="AC53" s="1076"/>
      <c r="AD53" s="1077"/>
      <c r="AE53" s="1078"/>
      <c r="AF53" s="1078"/>
      <c r="AG53" s="1078"/>
      <c r="AH53" s="1078"/>
      <c r="AI53" s="1079"/>
      <c r="AJ53" s="260"/>
      <c r="AK53" s="239"/>
      <c r="AL53" s="240"/>
      <c r="AM53" s="240"/>
      <c r="AN53" s="240"/>
      <c r="AO53" s="240"/>
      <c r="AP53" s="248"/>
      <c r="AQ53" s="240"/>
      <c r="AR53" s="240"/>
      <c r="AS53" s="240"/>
      <c r="AT53" s="248"/>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row>
    <row r="54" spans="2:111" s="230" customFormat="1" ht="18.75" customHeight="1" x14ac:dyDescent="0.25">
      <c r="B54" s="237"/>
      <c r="C54" s="1073"/>
      <c r="D54" s="1073"/>
      <c r="E54" s="1073"/>
      <c r="F54" s="1073"/>
      <c r="G54" s="1073"/>
      <c r="H54" s="1073"/>
      <c r="I54" s="1073"/>
      <c r="J54" s="1073"/>
      <c r="K54" s="1073"/>
      <c r="L54" s="1073"/>
      <c r="M54" s="1073"/>
      <c r="N54" s="1073"/>
      <c r="O54" s="1073"/>
      <c r="P54" s="1073"/>
      <c r="Q54" s="1073"/>
      <c r="R54" s="1073"/>
      <c r="S54" s="1073"/>
      <c r="T54" s="1073"/>
      <c r="U54" s="1073"/>
      <c r="V54" s="1073"/>
      <c r="W54" s="1073"/>
      <c r="X54" s="1073"/>
      <c r="Y54" s="1073"/>
      <c r="Z54" s="1074"/>
      <c r="AA54" s="1075"/>
      <c r="AB54" s="1075"/>
      <c r="AC54" s="1076"/>
      <c r="AD54" s="1077"/>
      <c r="AE54" s="1078"/>
      <c r="AF54" s="1078"/>
      <c r="AG54" s="1078"/>
      <c r="AH54" s="1078"/>
      <c r="AI54" s="1079"/>
      <c r="AJ54" s="260"/>
      <c r="AK54" s="239"/>
      <c r="AL54" s="240"/>
      <c r="AM54" s="240"/>
      <c r="AN54" s="240"/>
      <c r="AO54" s="240"/>
      <c r="AP54" s="248"/>
      <c r="AQ54" s="240"/>
      <c r="AR54" s="240"/>
      <c r="AS54" s="240"/>
      <c r="AT54" s="248"/>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row>
    <row r="55" spans="2:111" s="230" customFormat="1" ht="18.75" customHeight="1" x14ac:dyDescent="0.25">
      <c r="B55" s="237"/>
      <c r="C55" s="1073"/>
      <c r="D55" s="1073"/>
      <c r="E55" s="1073"/>
      <c r="F55" s="1073"/>
      <c r="G55" s="1073"/>
      <c r="H55" s="1073"/>
      <c r="I55" s="1073"/>
      <c r="J55" s="1073"/>
      <c r="K55" s="1073"/>
      <c r="L55" s="1073"/>
      <c r="M55" s="1073"/>
      <c r="N55" s="1073"/>
      <c r="O55" s="1073"/>
      <c r="P55" s="1073"/>
      <c r="Q55" s="1073"/>
      <c r="R55" s="1073"/>
      <c r="S55" s="1073"/>
      <c r="T55" s="1073"/>
      <c r="U55" s="1073"/>
      <c r="V55" s="1073"/>
      <c r="W55" s="1073"/>
      <c r="X55" s="1073"/>
      <c r="Y55" s="1073"/>
      <c r="Z55" s="1074"/>
      <c r="AA55" s="1075"/>
      <c r="AB55" s="1075"/>
      <c r="AC55" s="1076"/>
      <c r="AD55" s="1077"/>
      <c r="AE55" s="1078"/>
      <c r="AF55" s="1078"/>
      <c r="AG55" s="1078"/>
      <c r="AH55" s="1078"/>
      <c r="AI55" s="1079"/>
      <c r="AJ55" s="260"/>
      <c r="AK55" s="239"/>
      <c r="AL55" s="240"/>
      <c r="AM55" s="240"/>
      <c r="AN55" s="240"/>
      <c r="AO55" s="240"/>
      <c r="AP55" s="248"/>
      <c r="AQ55" s="240"/>
      <c r="AR55" s="240"/>
      <c r="AS55" s="240"/>
      <c r="AT55" s="248"/>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row>
    <row r="56" spans="2:111" s="230" customFormat="1" ht="18.75" customHeight="1" x14ac:dyDescent="0.25">
      <c r="B56" s="237"/>
      <c r="C56" s="1073"/>
      <c r="D56" s="1073"/>
      <c r="E56" s="1073"/>
      <c r="F56" s="1073"/>
      <c r="G56" s="1073"/>
      <c r="H56" s="1073"/>
      <c r="I56" s="1073"/>
      <c r="J56" s="1073"/>
      <c r="K56" s="1073"/>
      <c r="L56" s="1073"/>
      <c r="M56" s="1073"/>
      <c r="N56" s="1073"/>
      <c r="O56" s="1073"/>
      <c r="P56" s="1073"/>
      <c r="Q56" s="1073"/>
      <c r="R56" s="1073"/>
      <c r="S56" s="1073"/>
      <c r="T56" s="1073"/>
      <c r="U56" s="1073"/>
      <c r="V56" s="1073"/>
      <c r="W56" s="1073"/>
      <c r="X56" s="1073"/>
      <c r="Y56" s="1073"/>
      <c r="Z56" s="1074"/>
      <c r="AA56" s="1075"/>
      <c r="AB56" s="1075"/>
      <c r="AC56" s="1076"/>
      <c r="AD56" s="1077"/>
      <c r="AE56" s="1078"/>
      <c r="AF56" s="1078"/>
      <c r="AG56" s="1078"/>
      <c r="AH56" s="1078"/>
      <c r="AI56" s="1079"/>
      <c r="AJ56" s="260"/>
      <c r="AK56" s="239"/>
      <c r="AL56" s="240"/>
      <c r="AM56" s="240"/>
      <c r="AN56" s="240"/>
      <c r="AO56" s="240"/>
      <c r="AP56" s="248"/>
      <c r="AQ56" s="240"/>
      <c r="AR56" s="240"/>
      <c r="AS56" s="240"/>
      <c r="AT56" s="248"/>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row>
    <row r="57" spans="2:111" s="230" customFormat="1" ht="5.0999999999999996" customHeight="1" x14ac:dyDescent="0.25">
      <c r="B57" s="237"/>
      <c r="C57" s="455"/>
      <c r="D57" s="455"/>
      <c r="E57" s="455"/>
      <c r="F57" s="455"/>
      <c r="G57" s="455"/>
      <c r="H57" s="455"/>
      <c r="I57" s="455"/>
      <c r="J57" s="455"/>
      <c r="K57" s="455"/>
      <c r="L57" s="455"/>
      <c r="M57" s="455"/>
      <c r="N57" s="455"/>
      <c r="O57" s="455"/>
      <c r="P57" s="455"/>
      <c r="Q57" s="455"/>
      <c r="R57" s="455"/>
      <c r="S57" s="455"/>
      <c r="T57" s="455"/>
      <c r="U57" s="456"/>
      <c r="V57" s="456"/>
      <c r="W57" s="456"/>
      <c r="X57" s="456"/>
      <c r="Y57" s="456"/>
      <c r="Z57" s="456"/>
      <c r="AA57" s="456"/>
      <c r="AB57" s="456"/>
      <c r="AC57" s="456"/>
      <c r="AD57" s="456"/>
      <c r="AE57" s="456"/>
      <c r="AF57" s="456"/>
      <c r="AG57" s="456"/>
      <c r="AH57" s="456"/>
      <c r="AI57" s="456"/>
      <c r="AJ57" s="260"/>
      <c r="AK57" s="239"/>
      <c r="AL57" s="240"/>
      <c r="AM57" s="240"/>
      <c r="AN57" s="240"/>
      <c r="AO57" s="240"/>
      <c r="AP57" s="248"/>
      <c r="AQ57" s="240"/>
      <c r="AR57" s="240"/>
      <c r="AS57" s="240"/>
      <c r="AT57" s="248"/>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row>
    <row r="58" spans="2:111" s="230" customFormat="1" ht="15" customHeight="1" x14ac:dyDescent="0.25">
      <c r="B58" s="237"/>
      <c r="C58" s="1083" t="s">
        <v>2239</v>
      </c>
      <c r="D58" s="1083"/>
      <c r="E58" s="1083"/>
      <c r="F58" s="1083"/>
      <c r="G58" s="1083"/>
      <c r="H58" s="1083"/>
      <c r="I58" s="1083"/>
      <c r="J58" s="1083"/>
      <c r="K58" s="1083"/>
      <c r="L58" s="1083"/>
      <c r="M58" s="1083"/>
      <c r="N58" s="1083"/>
      <c r="O58" s="1083"/>
      <c r="P58" s="1083"/>
      <c r="Q58" s="1083"/>
      <c r="R58" s="1083"/>
      <c r="S58" s="1083"/>
      <c r="T58" s="1083"/>
      <c r="U58" s="1083"/>
      <c r="V58" s="1083"/>
      <c r="W58" s="1083"/>
      <c r="X58" s="1083"/>
      <c r="Y58" s="1083"/>
      <c r="Z58" s="1083"/>
      <c r="AA58" s="1083"/>
      <c r="AB58" s="1083"/>
      <c r="AC58" s="1083"/>
      <c r="AD58" s="1083"/>
      <c r="AE58" s="1083"/>
      <c r="AF58" s="1083"/>
      <c r="AG58" s="1083"/>
      <c r="AH58" s="1083"/>
      <c r="AI58" s="1083"/>
      <c r="AJ58" s="260"/>
      <c r="AK58" s="239"/>
      <c r="AL58" s="240"/>
      <c r="AM58" s="240"/>
      <c r="AN58" s="240"/>
      <c r="AO58" s="240"/>
      <c r="AP58" s="248"/>
      <c r="AQ58" s="240"/>
      <c r="AR58" s="240"/>
      <c r="AS58" s="240"/>
      <c r="AT58" s="248"/>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row>
    <row r="59" spans="2:111" s="230" customFormat="1" ht="15" customHeight="1" x14ac:dyDescent="0.25">
      <c r="B59" s="237"/>
      <c r="C59" s="1062" t="s">
        <v>2240</v>
      </c>
      <c r="D59" s="1063"/>
      <c r="E59" s="1063"/>
      <c r="F59" s="1063"/>
      <c r="G59" s="1063"/>
      <c r="H59" s="1063"/>
      <c r="I59" s="1063"/>
      <c r="J59" s="1063"/>
      <c r="K59" s="1064"/>
      <c r="L59" s="878" t="s">
        <v>2241</v>
      </c>
      <c r="M59" s="878"/>
      <c r="N59" s="878"/>
      <c r="O59" s="878"/>
      <c r="P59" s="878"/>
      <c r="Q59" s="878"/>
      <c r="R59" s="878"/>
      <c r="S59" s="878"/>
      <c r="T59" s="878"/>
      <c r="U59" s="878"/>
      <c r="V59" s="878"/>
      <c r="W59" s="878"/>
      <c r="X59" s="878" t="s">
        <v>2244</v>
      </c>
      <c r="Y59" s="878"/>
      <c r="Z59" s="878"/>
      <c r="AA59" s="878"/>
      <c r="AB59" s="878"/>
      <c r="AC59" s="878"/>
      <c r="AD59" s="878"/>
      <c r="AE59" s="878"/>
      <c r="AF59" s="878"/>
      <c r="AG59" s="878"/>
      <c r="AH59" s="878"/>
      <c r="AI59" s="878"/>
      <c r="AJ59" s="260"/>
      <c r="AK59" s="239"/>
      <c r="AL59" s="240"/>
      <c r="AM59" s="240"/>
      <c r="AN59" s="240"/>
      <c r="AO59" s="240"/>
      <c r="AP59" s="248"/>
      <c r="AQ59" s="240"/>
      <c r="AR59" s="240"/>
      <c r="AS59" s="240"/>
      <c r="AT59" s="248"/>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row>
    <row r="60" spans="2:111" s="230" customFormat="1" ht="15" customHeight="1" x14ac:dyDescent="0.25">
      <c r="B60" s="237"/>
      <c r="C60" s="1065"/>
      <c r="D60" s="1066"/>
      <c r="E60" s="1066"/>
      <c r="F60" s="1066"/>
      <c r="G60" s="1066"/>
      <c r="H60" s="1066"/>
      <c r="I60" s="1066"/>
      <c r="J60" s="1066"/>
      <c r="K60" s="1067"/>
      <c r="L60" s="878" t="s">
        <v>2242</v>
      </c>
      <c r="M60" s="878"/>
      <c r="N60" s="878"/>
      <c r="O60" s="878"/>
      <c r="P60" s="878"/>
      <c r="Q60" s="878"/>
      <c r="R60" s="878" t="s">
        <v>2243</v>
      </c>
      <c r="S60" s="878"/>
      <c r="T60" s="878"/>
      <c r="U60" s="878"/>
      <c r="V60" s="878"/>
      <c r="W60" s="878"/>
      <c r="X60" s="878" t="s">
        <v>2242</v>
      </c>
      <c r="Y60" s="878"/>
      <c r="Z60" s="878"/>
      <c r="AA60" s="878"/>
      <c r="AB60" s="878"/>
      <c r="AC60" s="878"/>
      <c r="AD60" s="878" t="s">
        <v>2243</v>
      </c>
      <c r="AE60" s="878"/>
      <c r="AF60" s="878"/>
      <c r="AG60" s="878"/>
      <c r="AH60" s="878"/>
      <c r="AI60" s="878"/>
      <c r="AJ60" s="260"/>
      <c r="AK60" s="239"/>
      <c r="AL60" s="240"/>
      <c r="AM60" s="240"/>
      <c r="AN60" s="240"/>
      <c r="AO60" s="240"/>
      <c r="AP60" s="248"/>
      <c r="AQ60" s="240"/>
      <c r="AR60" s="240"/>
      <c r="AS60" s="240"/>
      <c r="AT60" s="248"/>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row>
    <row r="61" spans="2:111" s="230" customFormat="1" ht="15" customHeight="1" x14ac:dyDescent="0.25">
      <c r="B61" s="237"/>
      <c r="C61" s="1058"/>
      <c r="D61" s="967"/>
      <c r="E61" s="967"/>
      <c r="F61" s="967"/>
      <c r="G61" s="967"/>
      <c r="H61" s="967"/>
      <c r="I61" s="967"/>
      <c r="J61" s="967"/>
      <c r="K61" s="1059"/>
      <c r="L61" s="1060"/>
      <c r="M61" s="1060"/>
      <c r="N61" s="1060"/>
      <c r="O61" s="1060"/>
      <c r="P61" s="1060"/>
      <c r="Q61" s="1060"/>
      <c r="R61" s="1060"/>
      <c r="S61" s="1060"/>
      <c r="T61" s="1060"/>
      <c r="U61" s="1060"/>
      <c r="V61" s="1060"/>
      <c r="W61" s="1060"/>
      <c r="X61" s="1060"/>
      <c r="Y61" s="1060"/>
      <c r="Z61" s="1060"/>
      <c r="AA61" s="1060"/>
      <c r="AB61" s="1060"/>
      <c r="AC61" s="1060"/>
      <c r="AD61" s="1060"/>
      <c r="AE61" s="1060"/>
      <c r="AF61" s="1060"/>
      <c r="AG61" s="1060"/>
      <c r="AH61" s="1060"/>
      <c r="AI61" s="1060"/>
      <c r="AJ61" s="260"/>
      <c r="AK61" s="239"/>
      <c r="AL61" s="240"/>
      <c r="AM61" s="240"/>
      <c r="AN61" s="240"/>
      <c r="AO61" s="240"/>
      <c r="AP61" s="248"/>
      <c r="AQ61" s="240"/>
      <c r="AR61" s="240"/>
      <c r="AS61" s="240"/>
      <c r="AT61" s="248"/>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row>
    <row r="62" spans="2:111" s="230" customFormat="1" ht="15" customHeight="1" x14ac:dyDescent="0.25">
      <c r="B62" s="237"/>
      <c r="C62" s="1058"/>
      <c r="D62" s="967"/>
      <c r="E62" s="967"/>
      <c r="F62" s="967"/>
      <c r="G62" s="967"/>
      <c r="H62" s="967"/>
      <c r="I62" s="967"/>
      <c r="J62" s="967"/>
      <c r="K62" s="1059"/>
      <c r="L62" s="1060"/>
      <c r="M62" s="1060"/>
      <c r="N62" s="1060"/>
      <c r="O62" s="1060"/>
      <c r="P62" s="1060"/>
      <c r="Q62" s="1060"/>
      <c r="R62" s="1060"/>
      <c r="S62" s="1060"/>
      <c r="T62" s="1060"/>
      <c r="U62" s="1060"/>
      <c r="V62" s="1060"/>
      <c r="W62" s="1060"/>
      <c r="X62" s="1060"/>
      <c r="Y62" s="1060"/>
      <c r="Z62" s="1060"/>
      <c r="AA62" s="1060"/>
      <c r="AB62" s="1060"/>
      <c r="AC62" s="1060"/>
      <c r="AD62" s="1060"/>
      <c r="AE62" s="1060"/>
      <c r="AF62" s="1060"/>
      <c r="AG62" s="1060"/>
      <c r="AH62" s="1060"/>
      <c r="AI62" s="1060"/>
      <c r="AJ62" s="260"/>
      <c r="AK62" s="239"/>
      <c r="AL62" s="240"/>
      <c r="AM62" s="240"/>
      <c r="AN62" s="240"/>
      <c r="AO62" s="240"/>
      <c r="AP62" s="248"/>
      <c r="AQ62" s="240"/>
      <c r="AR62" s="240"/>
      <c r="AS62" s="240"/>
      <c r="AT62" s="248"/>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row>
    <row r="63" spans="2:111" s="230" customFormat="1" ht="15" customHeight="1" x14ac:dyDescent="0.25">
      <c r="B63" s="237"/>
      <c r="C63" s="1058"/>
      <c r="D63" s="967"/>
      <c r="E63" s="967"/>
      <c r="F63" s="967"/>
      <c r="G63" s="967"/>
      <c r="H63" s="967"/>
      <c r="I63" s="967"/>
      <c r="J63" s="967"/>
      <c r="K63" s="1059"/>
      <c r="L63" s="1060"/>
      <c r="M63" s="1060"/>
      <c r="N63" s="1060"/>
      <c r="O63" s="1060"/>
      <c r="P63" s="1060"/>
      <c r="Q63" s="1060"/>
      <c r="R63" s="1060"/>
      <c r="S63" s="1060"/>
      <c r="T63" s="1060"/>
      <c r="U63" s="1060"/>
      <c r="V63" s="1060"/>
      <c r="W63" s="1060"/>
      <c r="X63" s="1060"/>
      <c r="Y63" s="1060"/>
      <c r="Z63" s="1060"/>
      <c r="AA63" s="1060"/>
      <c r="AB63" s="1060"/>
      <c r="AC63" s="1060"/>
      <c r="AD63" s="1060"/>
      <c r="AE63" s="1060"/>
      <c r="AF63" s="1060"/>
      <c r="AG63" s="1060"/>
      <c r="AH63" s="1060"/>
      <c r="AI63" s="1060"/>
      <c r="AJ63" s="260"/>
      <c r="AK63" s="239"/>
      <c r="AL63" s="240"/>
      <c r="AM63" s="240"/>
      <c r="AN63" s="240"/>
      <c r="AO63" s="240"/>
      <c r="AP63" s="248"/>
      <c r="AQ63" s="240"/>
      <c r="AR63" s="240"/>
      <c r="AS63" s="240"/>
      <c r="AT63" s="248"/>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row>
    <row r="64" spans="2:111" s="230" customFormat="1" ht="15" customHeight="1" x14ac:dyDescent="0.25">
      <c r="B64" s="237"/>
      <c r="C64" s="1058"/>
      <c r="D64" s="967"/>
      <c r="E64" s="967"/>
      <c r="F64" s="967"/>
      <c r="G64" s="967"/>
      <c r="H64" s="967"/>
      <c r="I64" s="967"/>
      <c r="J64" s="967"/>
      <c r="K64" s="1059"/>
      <c r="L64" s="1060"/>
      <c r="M64" s="1060"/>
      <c r="N64" s="1060"/>
      <c r="O64" s="1060"/>
      <c r="P64" s="1060"/>
      <c r="Q64" s="1060"/>
      <c r="R64" s="1060"/>
      <c r="S64" s="1060"/>
      <c r="T64" s="1060"/>
      <c r="U64" s="1060"/>
      <c r="V64" s="1060"/>
      <c r="W64" s="1060"/>
      <c r="X64" s="1060"/>
      <c r="Y64" s="1060"/>
      <c r="Z64" s="1060"/>
      <c r="AA64" s="1060"/>
      <c r="AB64" s="1060"/>
      <c r="AC64" s="1060"/>
      <c r="AD64" s="1060"/>
      <c r="AE64" s="1060"/>
      <c r="AF64" s="1060"/>
      <c r="AG64" s="1060"/>
      <c r="AH64" s="1060"/>
      <c r="AI64" s="1060"/>
      <c r="AJ64" s="260"/>
      <c r="AK64" s="239"/>
      <c r="AL64" s="240"/>
      <c r="AM64" s="240"/>
      <c r="AN64" s="240"/>
      <c r="AO64" s="240"/>
      <c r="AP64" s="248"/>
      <c r="AQ64" s="240"/>
      <c r="AR64" s="240"/>
      <c r="AS64" s="240"/>
      <c r="AT64" s="248"/>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row>
    <row r="65" spans="2:111" s="230" customFormat="1" ht="15" customHeight="1" x14ac:dyDescent="0.25">
      <c r="B65" s="237"/>
      <c r="C65" s="1058"/>
      <c r="D65" s="967"/>
      <c r="E65" s="967"/>
      <c r="F65" s="967"/>
      <c r="G65" s="967"/>
      <c r="H65" s="967"/>
      <c r="I65" s="967"/>
      <c r="J65" s="967"/>
      <c r="K65" s="1059"/>
      <c r="L65" s="1060"/>
      <c r="M65" s="1060"/>
      <c r="N65" s="1060"/>
      <c r="O65" s="1060"/>
      <c r="P65" s="1060"/>
      <c r="Q65" s="1060"/>
      <c r="R65" s="1060"/>
      <c r="S65" s="1060"/>
      <c r="T65" s="1060"/>
      <c r="U65" s="1060"/>
      <c r="V65" s="1060"/>
      <c r="W65" s="1060"/>
      <c r="X65" s="1060"/>
      <c r="Y65" s="1060"/>
      <c r="Z65" s="1060"/>
      <c r="AA65" s="1060"/>
      <c r="AB65" s="1060"/>
      <c r="AC65" s="1060"/>
      <c r="AD65" s="1060"/>
      <c r="AE65" s="1060"/>
      <c r="AF65" s="1060"/>
      <c r="AG65" s="1060"/>
      <c r="AH65" s="1060"/>
      <c r="AI65" s="1060"/>
      <c r="AJ65" s="260"/>
      <c r="AK65" s="239"/>
      <c r="AL65" s="240"/>
      <c r="AM65" s="240"/>
      <c r="AN65" s="240"/>
      <c r="AO65" s="240"/>
      <c r="AP65" s="248"/>
      <c r="AQ65" s="240"/>
      <c r="AR65" s="240"/>
      <c r="AS65" s="240"/>
      <c r="AT65" s="248"/>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row>
    <row r="66" spans="2:111" s="230" customFormat="1" ht="5.0999999999999996" customHeight="1" x14ac:dyDescent="0.25">
      <c r="B66" s="237"/>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260"/>
      <c r="AK66" s="239"/>
      <c r="AL66" s="240"/>
      <c r="AM66" s="240"/>
      <c r="AN66" s="240"/>
      <c r="AO66" s="240"/>
      <c r="AP66" s="248"/>
      <c r="AQ66" s="240"/>
      <c r="AR66" s="240"/>
      <c r="AS66" s="240"/>
      <c r="AT66" s="248"/>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row>
    <row r="67" spans="2:111" s="230" customFormat="1" ht="15" customHeight="1" x14ac:dyDescent="0.25">
      <c r="B67" s="237"/>
      <c r="C67" s="1062" t="s">
        <v>2245</v>
      </c>
      <c r="D67" s="1063"/>
      <c r="E67" s="1063"/>
      <c r="F67" s="1063"/>
      <c r="G67" s="1063"/>
      <c r="H67" s="1063"/>
      <c r="I67" s="1063"/>
      <c r="J67" s="1063"/>
      <c r="K67" s="1064"/>
      <c r="L67" s="878" t="s">
        <v>2241</v>
      </c>
      <c r="M67" s="878"/>
      <c r="N67" s="878"/>
      <c r="O67" s="878"/>
      <c r="P67" s="878"/>
      <c r="Q67" s="878"/>
      <c r="R67" s="878"/>
      <c r="S67" s="878"/>
      <c r="T67" s="878"/>
      <c r="U67" s="878"/>
      <c r="V67" s="878"/>
      <c r="W67" s="878"/>
      <c r="X67" s="878" t="s">
        <v>2244</v>
      </c>
      <c r="Y67" s="878"/>
      <c r="Z67" s="878"/>
      <c r="AA67" s="878"/>
      <c r="AB67" s="878"/>
      <c r="AC67" s="878"/>
      <c r="AD67" s="878"/>
      <c r="AE67" s="878"/>
      <c r="AF67" s="878"/>
      <c r="AG67" s="878"/>
      <c r="AH67" s="878"/>
      <c r="AI67" s="878"/>
      <c r="AJ67" s="260"/>
      <c r="AK67" s="239"/>
      <c r="AL67" s="240"/>
      <c r="AM67" s="240"/>
      <c r="AN67" s="240"/>
      <c r="AO67" s="240"/>
      <c r="AP67" s="248"/>
      <c r="AQ67" s="240"/>
      <c r="AR67" s="240"/>
      <c r="AS67" s="240"/>
      <c r="AT67" s="248"/>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row>
    <row r="68" spans="2:111" s="230" customFormat="1" ht="15" customHeight="1" x14ac:dyDescent="0.25">
      <c r="B68" s="237"/>
      <c r="C68" s="1065"/>
      <c r="D68" s="1066"/>
      <c r="E68" s="1066"/>
      <c r="F68" s="1066"/>
      <c r="G68" s="1066"/>
      <c r="H68" s="1066"/>
      <c r="I68" s="1066"/>
      <c r="J68" s="1066"/>
      <c r="K68" s="1067"/>
      <c r="L68" s="878" t="s">
        <v>2242</v>
      </c>
      <c r="M68" s="878"/>
      <c r="N68" s="878"/>
      <c r="O68" s="878"/>
      <c r="P68" s="878"/>
      <c r="Q68" s="878"/>
      <c r="R68" s="878" t="s">
        <v>2243</v>
      </c>
      <c r="S68" s="878"/>
      <c r="T68" s="878"/>
      <c r="U68" s="878"/>
      <c r="V68" s="878"/>
      <c r="W68" s="878"/>
      <c r="X68" s="878" t="s">
        <v>2242</v>
      </c>
      <c r="Y68" s="878"/>
      <c r="Z68" s="878"/>
      <c r="AA68" s="878"/>
      <c r="AB68" s="878"/>
      <c r="AC68" s="878"/>
      <c r="AD68" s="878" t="s">
        <v>2243</v>
      </c>
      <c r="AE68" s="878"/>
      <c r="AF68" s="878"/>
      <c r="AG68" s="878"/>
      <c r="AH68" s="878"/>
      <c r="AI68" s="878"/>
      <c r="AJ68" s="260"/>
      <c r="AK68" s="239"/>
      <c r="AL68" s="240"/>
      <c r="AM68" s="240"/>
      <c r="AN68" s="240"/>
      <c r="AO68" s="240"/>
      <c r="AP68" s="248"/>
      <c r="AQ68" s="240"/>
      <c r="AR68" s="240"/>
      <c r="AS68" s="240"/>
      <c r="AT68" s="248"/>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row>
    <row r="69" spans="2:111" s="230" customFormat="1" ht="15" customHeight="1" x14ac:dyDescent="0.25">
      <c r="B69" s="237"/>
      <c r="C69" s="1058"/>
      <c r="D69" s="967"/>
      <c r="E69" s="967"/>
      <c r="F69" s="967"/>
      <c r="G69" s="967"/>
      <c r="H69" s="967"/>
      <c r="I69" s="967"/>
      <c r="J69" s="967"/>
      <c r="K69" s="1059"/>
      <c r="L69" s="1060"/>
      <c r="M69" s="1060"/>
      <c r="N69" s="1060"/>
      <c r="O69" s="1060"/>
      <c r="P69" s="1060"/>
      <c r="Q69" s="1060"/>
      <c r="R69" s="1060"/>
      <c r="S69" s="1060"/>
      <c r="T69" s="1060"/>
      <c r="U69" s="1060"/>
      <c r="V69" s="1060"/>
      <c r="W69" s="1060"/>
      <c r="X69" s="1060"/>
      <c r="Y69" s="1060"/>
      <c r="Z69" s="1060"/>
      <c r="AA69" s="1060"/>
      <c r="AB69" s="1060"/>
      <c r="AC69" s="1060"/>
      <c r="AD69" s="1060"/>
      <c r="AE69" s="1060"/>
      <c r="AF69" s="1060"/>
      <c r="AG69" s="1060"/>
      <c r="AH69" s="1060"/>
      <c r="AI69" s="1060"/>
      <c r="AJ69" s="260"/>
      <c r="AK69" s="239"/>
      <c r="AL69" s="240"/>
      <c r="AM69" s="240"/>
      <c r="AN69" s="240"/>
      <c r="AO69" s="240"/>
      <c r="AP69" s="248"/>
      <c r="AQ69" s="240"/>
      <c r="AR69" s="240"/>
      <c r="AS69" s="240"/>
      <c r="AT69" s="248"/>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row>
    <row r="70" spans="2:111" s="230" customFormat="1" ht="15" customHeight="1" x14ac:dyDescent="0.25">
      <c r="B70" s="237"/>
      <c r="C70" s="1058"/>
      <c r="D70" s="967"/>
      <c r="E70" s="967"/>
      <c r="F70" s="967"/>
      <c r="G70" s="967"/>
      <c r="H70" s="967"/>
      <c r="I70" s="967"/>
      <c r="J70" s="967"/>
      <c r="K70" s="1059"/>
      <c r="L70" s="1060"/>
      <c r="M70" s="1060"/>
      <c r="N70" s="1060"/>
      <c r="O70" s="1060"/>
      <c r="P70" s="1060"/>
      <c r="Q70" s="1060"/>
      <c r="R70" s="1060"/>
      <c r="S70" s="1060"/>
      <c r="T70" s="1060"/>
      <c r="U70" s="1060"/>
      <c r="V70" s="1060"/>
      <c r="W70" s="1060"/>
      <c r="X70" s="1060"/>
      <c r="Y70" s="1060"/>
      <c r="Z70" s="1060"/>
      <c r="AA70" s="1060"/>
      <c r="AB70" s="1060"/>
      <c r="AC70" s="1060"/>
      <c r="AD70" s="1060"/>
      <c r="AE70" s="1060"/>
      <c r="AF70" s="1060"/>
      <c r="AG70" s="1060"/>
      <c r="AH70" s="1060"/>
      <c r="AI70" s="1060"/>
      <c r="AJ70" s="260"/>
      <c r="AK70" s="239"/>
      <c r="AL70" s="240"/>
      <c r="AM70" s="240"/>
      <c r="AN70" s="240"/>
      <c r="AO70" s="240"/>
      <c r="AP70" s="248"/>
      <c r="AQ70" s="240"/>
      <c r="AR70" s="240"/>
      <c r="AS70" s="240"/>
      <c r="AT70" s="248"/>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row>
    <row r="71" spans="2:111" s="230" customFormat="1" ht="15" customHeight="1" x14ac:dyDescent="0.25">
      <c r="B71" s="237"/>
      <c r="C71" s="1058"/>
      <c r="D71" s="967"/>
      <c r="E71" s="967"/>
      <c r="F71" s="967"/>
      <c r="G71" s="967"/>
      <c r="H71" s="967"/>
      <c r="I71" s="967"/>
      <c r="J71" s="967"/>
      <c r="K71" s="1059"/>
      <c r="L71" s="1060"/>
      <c r="M71" s="1060"/>
      <c r="N71" s="1060"/>
      <c r="O71" s="1060"/>
      <c r="P71" s="1060"/>
      <c r="Q71" s="1060"/>
      <c r="R71" s="1060"/>
      <c r="S71" s="1060"/>
      <c r="T71" s="1060"/>
      <c r="U71" s="1060"/>
      <c r="V71" s="1060"/>
      <c r="W71" s="1060"/>
      <c r="X71" s="1060"/>
      <c r="Y71" s="1060"/>
      <c r="Z71" s="1060"/>
      <c r="AA71" s="1060"/>
      <c r="AB71" s="1060"/>
      <c r="AC71" s="1060"/>
      <c r="AD71" s="1060"/>
      <c r="AE71" s="1060"/>
      <c r="AF71" s="1060"/>
      <c r="AG71" s="1060"/>
      <c r="AH71" s="1060"/>
      <c r="AI71" s="1060"/>
      <c r="AJ71" s="260"/>
      <c r="AK71" s="239"/>
      <c r="AL71" s="240"/>
      <c r="AM71" s="240"/>
      <c r="AN71" s="240"/>
      <c r="AO71" s="240"/>
      <c r="AP71" s="248"/>
      <c r="AQ71" s="240"/>
      <c r="AR71" s="240"/>
      <c r="AS71" s="240"/>
      <c r="AT71" s="248"/>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row>
    <row r="72" spans="2:111" s="230" customFormat="1" ht="15" customHeight="1" x14ac:dyDescent="0.25">
      <c r="B72" s="237"/>
      <c r="C72" s="1058"/>
      <c r="D72" s="967"/>
      <c r="E72" s="967"/>
      <c r="F72" s="967"/>
      <c r="G72" s="967"/>
      <c r="H72" s="967"/>
      <c r="I72" s="967"/>
      <c r="J72" s="967"/>
      <c r="K72" s="1059"/>
      <c r="L72" s="1060"/>
      <c r="M72" s="1060"/>
      <c r="N72" s="1060"/>
      <c r="O72" s="1060"/>
      <c r="P72" s="1060"/>
      <c r="Q72" s="1060"/>
      <c r="R72" s="1060"/>
      <c r="S72" s="1060"/>
      <c r="T72" s="1060"/>
      <c r="U72" s="1060"/>
      <c r="V72" s="1060"/>
      <c r="W72" s="1060"/>
      <c r="X72" s="1060"/>
      <c r="Y72" s="1060"/>
      <c r="Z72" s="1060"/>
      <c r="AA72" s="1060"/>
      <c r="AB72" s="1060"/>
      <c r="AC72" s="1060"/>
      <c r="AD72" s="1060"/>
      <c r="AE72" s="1060"/>
      <c r="AF72" s="1060"/>
      <c r="AG72" s="1060"/>
      <c r="AH72" s="1060"/>
      <c r="AI72" s="1060"/>
      <c r="AJ72" s="260"/>
      <c r="AK72" s="239"/>
      <c r="AL72" s="240"/>
      <c r="AM72" s="240"/>
      <c r="AN72" s="240"/>
      <c r="AO72" s="240"/>
      <c r="AP72" s="248"/>
      <c r="AQ72" s="240"/>
      <c r="AR72" s="240"/>
      <c r="AS72" s="240"/>
      <c r="AT72" s="248"/>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row>
    <row r="73" spans="2:111" s="230" customFormat="1" ht="15" customHeight="1" x14ac:dyDescent="0.25">
      <c r="B73" s="237"/>
      <c r="C73" s="1058"/>
      <c r="D73" s="967"/>
      <c r="E73" s="967"/>
      <c r="F73" s="967"/>
      <c r="G73" s="967"/>
      <c r="H73" s="967"/>
      <c r="I73" s="967"/>
      <c r="J73" s="967"/>
      <c r="K73" s="1059"/>
      <c r="L73" s="1060"/>
      <c r="M73" s="1060"/>
      <c r="N73" s="1060"/>
      <c r="O73" s="1060"/>
      <c r="P73" s="1060"/>
      <c r="Q73" s="1060"/>
      <c r="R73" s="1060"/>
      <c r="S73" s="1060"/>
      <c r="T73" s="1060"/>
      <c r="U73" s="1060"/>
      <c r="V73" s="1060"/>
      <c r="W73" s="1060"/>
      <c r="X73" s="1060"/>
      <c r="Y73" s="1060"/>
      <c r="Z73" s="1060"/>
      <c r="AA73" s="1060"/>
      <c r="AB73" s="1060"/>
      <c r="AC73" s="1060"/>
      <c r="AD73" s="1060"/>
      <c r="AE73" s="1060"/>
      <c r="AF73" s="1060"/>
      <c r="AG73" s="1060"/>
      <c r="AH73" s="1060"/>
      <c r="AI73" s="1060"/>
      <c r="AJ73" s="260"/>
      <c r="AK73" s="239"/>
      <c r="AL73" s="240"/>
      <c r="AM73" s="240"/>
      <c r="AN73" s="240"/>
      <c r="AO73" s="240"/>
      <c r="AP73" s="248"/>
      <c r="AQ73" s="240"/>
      <c r="AR73" s="240"/>
      <c r="AS73" s="240"/>
      <c r="AT73" s="248"/>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row>
    <row r="74" spans="2:111" s="240" customFormat="1" ht="5.0999999999999996" customHeight="1" x14ac:dyDescent="0.25">
      <c r="B74" s="263"/>
      <c r="C74" s="1080"/>
      <c r="D74" s="1080"/>
      <c r="E74" s="1080"/>
      <c r="F74" s="1080"/>
      <c r="G74" s="1080"/>
      <c r="H74" s="1080"/>
      <c r="I74" s="1080"/>
      <c r="J74" s="1080"/>
      <c r="K74" s="1080"/>
      <c r="L74" s="1080"/>
      <c r="M74" s="1080"/>
      <c r="N74" s="1080"/>
      <c r="O74" s="1080"/>
      <c r="P74" s="1080"/>
      <c r="Q74" s="1080"/>
      <c r="R74" s="1080"/>
      <c r="S74" s="1080"/>
      <c r="T74" s="1080"/>
      <c r="U74" s="1080"/>
      <c r="V74" s="1080"/>
      <c r="W74" s="1080"/>
      <c r="X74" s="1080"/>
      <c r="Y74" s="1080"/>
      <c r="Z74" s="1080"/>
      <c r="AA74" s="1080"/>
      <c r="AB74" s="1080"/>
      <c r="AC74" s="1080"/>
      <c r="AD74" s="1080"/>
      <c r="AE74" s="1080"/>
      <c r="AF74" s="1080"/>
      <c r="AG74" s="1080"/>
      <c r="AH74" s="1080"/>
      <c r="AI74" s="1080"/>
      <c r="AJ74" s="264"/>
      <c r="AP74" s="248"/>
      <c r="AT74" s="248"/>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row>
    <row r="75" spans="2:111" s="240" customFormat="1" ht="30.75" customHeight="1" x14ac:dyDescent="0.25">
      <c r="B75" s="263"/>
      <c r="C75" s="1061" t="s">
        <v>2305</v>
      </c>
      <c r="D75" s="1061"/>
      <c r="E75" s="1061"/>
      <c r="F75" s="1061"/>
      <c r="G75" s="1061"/>
      <c r="H75" s="1061"/>
      <c r="I75" s="1061"/>
      <c r="J75" s="1061"/>
      <c r="K75" s="1061"/>
      <c r="L75" s="1061"/>
      <c r="M75" s="1061"/>
      <c r="N75" s="1061"/>
      <c r="O75" s="1061"/>
      <c r="P75" s="1061"/>
      <c r="Q75" s="1061"/>
      <c r="R75" s="1061"/>
      <c r="S75" s="1061"/>
      <c r="T75" s="1061"/>
      <c r="U75" s="1061"/>
      <c r="V75" s="1061"/>
      <c r="W75" s="1061"/>
      <c r="X75" s="1061"/>
      <c r="Y75" s="1061"/>
      <c r="Z75" s="1061"/>
      <c r="AA75" s="1061"/>
      <c r="AB75" s="1061"/>
      <c r="AC75" s="1061"/>
      <c r="AD75" s="1061"/>
      <c r="AE75" s="1061"/>
      <c r="AF75" s="1061"/>
      <c r="AG75" s="1061"/>
      <c r="AH75" s="1061"/>
      <c r="AI75" s="1061"/>
      <c r="AJ75" s="264"/>
      <c r="AP75" s="248"/>
      <c r="AT75" s="248"/>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row>
    <row r="76" spans="2:111" s="240" customFormat="1" ht="5.0999999999999996" customHeight="1" x14ac:dyDescent="0.25">
      <c r="B76" s="263"/>
      <c r="C76" s="461"/>
      <c r="D76" s="461"/>
      <c r="E76" s="461"/>
      <c r="F76" s="461"/>
      <c r="G76" s="461"/>
      <c r="H76" s="461"/>
      <c r="I76" s="461"/>
      <c r="J76" s="461"/>
      <c r="K76" s="461"/>
      <c r="L76" s="461"/>
      <c r="M76" s="461"/>
      <c r="N76" s="461"/>
      <c r="O76" s="461"/>
      <c r="P76" s="461"/>
      <c r="Q76" s="461"/>
      <c r="R76" s="461"/>
      <c r="S76" s="461"/>
      <c r="T76" s="461"/>
      <c r="U76" s="461"/>
      <c r="V76" s="461"/>
      <c r="W76" s="461"/>
      <c r="X76" s="461"/>
      <c r="Y76" s="461"/>
      <c r="Z76" s="461"/>
      <c r="AA76" s="461"/>
      <c r="AB76" s="461"/>
      <c r="AC76" s="461"/>
      <c r="AD76" s="461"/>
      <c r="AE76" s="461"/>
      <c r="AF76" s="461"/>
      <c r="AG76" s="461"/>
      <c r="AH76" s="461"/>
      <c r="AI76" s="461"/>
      <c r="AJ76" s="264"/>
      <c r="AP76" s="248"/>
      <c r="AT76" s="248"/>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row>
    <row r="77" spans="2:111" s="240" customFormat="1" ht="15" customHeight="1" x14ac:dyDescent="0.25">
      <c r="B77" s="263"/>
      <c r="C77" s="853" t="s">
        <v>2247</v>
      </c>
      <c r="D77" s="854"/>
      <c r="E77" s="854"/>
      <c r="F77" s="854"/>
      <c r="G77" s="854"/>
      <c r="H77" s="854"/>
      <c r="I77" s="854"/>
      <c r="J77" s="854"/>
      <c r="K77" s="854"/>
      <c r="L77" s="854"/>
      <c r="M77" s="854"/>
      <c r="N77" s="854"/>
      <c r="O77" s="854"/>
      <c r="P77" s="854"/>
      <c r="Q77" s="854"/>
      <c r="R77" s="854"/>
      <c r="S77" s="854"/>
      <c r="T77" s="854"/>
      <c r="U77" s="854"/>
      <c r="V77" s="854"/>
      <c r="W77" s="854"/>
      <c r="X77" s="854"/>
      <c r="Y77" s="854"/>
      <c r="Z77" s="854"/>
      <c r="AA77" s="854"/>
      <c r="AB77" s="854"/>
      <c r="AC77" s="854"/>
      <c r="AD77" s="854"/>
      <c r="AE77" s="854"/>
      <c r="AF77" s="854"/>
      <c r="AG77" s="854"/>
      <c r="AH77" s="854"/>
      <c r="AI77" s="855"/>
      <c r="AJ77" s="264"/>
      <c r="AP77" s="248"/>
      <c r="AT77" s="248"/>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row>
    <row r="78" spans="2:111" s="240" customFormat="1" ht="5.0999999999999996" customHeight="1" x14ac:dyDescent="0.25">
      <c r="B78" s="263"/>
      <c r="C78" s="461"/>
      <c r="D78" s="461"/>
      <c r="E78" s="461"/>
      <c r="F78" s="461"/>
      <c r="G78" s="461"/>
      <c r="H78" s="461"/>
      <c r="I78" s="461"/>
      <c r="J78" s="461"/>
      <c r="K78" s="461"/>
      <c r="L78" s="461"/>
      <c r="M78" s="461"/>
      <c r="N78" s="461"/>
      <c r="O78" s="461"/>
      <c r="P78" s="461"/>
      <c r="Q78" s="461"/>
      <c r="R78" s="461"/>
      <c r="S78" s="461"/>
      <c r="T78" s="461"/>
      <c r="U78" s="461"/>
      <c r="V78" s="461"/>
      <c r="W78" s="461"/>
      <c r="X78" s="461"/>
      <c r="Y78" s="461"/>
      <c r="Z78" s="461"/>
      <c r="AA78" s="461"/>
      <c r="AB78" s="461"/>
      <c r="AC78" s="461"/>
      <c r="AD78" s="461"/>
      <c r="AE78" s="461"/>
      <c r="AF78" s="461"/>
      <c r="AG78" s="461"/>
      <c r="AH78" s="461"/>
      <c r="AI78" s="461"/>
      <c r="AJ78" s="264"/>
      <c r="AP78" s="248"/>
      <c r="AT78" s="248"/>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row>
    <row r="79" spans="2:111" s="240" customFormat="1" ht="15" customHeight="1" x14ac:dyDescent="0.25">
      <c r="B79" s="263"/>
      <c r="C79" s="160" t="s">
        <v>2248</v>
      </c>
      <c r="D79" s="160"/>
      <c r="E79" s="160"/>
      <c r="F79" s="160"/>
      <c r="G79" s="160"/>
      <c r="H79" s="160"/>
      <c r="I79" s="257"/>
      <c r="J79" s="257"/>
      <c r="K79" s="257"/>
      <c r="L79" s="257"/>
      <c r="M79" s="257"/>
      <c r="N79" s="257"/>
      <c r="O79" s="257"/>
      <c r="P79" s="257"/>
      <c r="Q79" s="257"/>
      <c r="R79" s="257"/>
      <c r="S79" s="420"/>
      <c r="T79" s="247" t="s">
        <v>196</v>
      </c>
      <c r="U79" s="247"/>
      <c r="V79" s="420"/>
      <c r="W79" s="247" t="s">
        <v>197</v>
      </c>
      <c r="X79" s="128"/>
      <c r="Y79" s="128"/>
      <c r="Z79" s="128"/>
      <c r="AA79" s="128"/>
      <c r="AB79" s="128"/>
      <c r="AC79" s="128"/>
      <c r="AD79" s="128"/>
      <c r="AE79" s="128"/>
      <c r="AF79" s="128"/>
      <c r="AG79" s="128"/>
      <c r="AH79" s="128"/>
      <c r="AI79" s="265"/>
      <c r="AJ79" s="264"/>
      <c r="AP79" s="248"/>
      <c r="AT79" s="248"/>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row>
    <row r="80" spans="2:111" s="240" customFormat="1" ht="15" customHeight="1" thickBot="1" x14ac:dyDescent="0.3">
      <c r="B80" s="263"/>
      <c r="C80" s="160" t="s">
        <v>2246</v>
      </c>
      <c r="D80" s="160"/>
      <c r="E80" s="160"/>
      <c r="F80" s="160"/>
      <c r="G80" s="160"/>
      <c r="H80" s="160"/>
      <c r="I80" s="257"/>
      <c r="J80" s="257"/>
      <c r="K80" s="257"/>
      <c r="L80" s="257"/>
      <c r="M80" s="257"/>
      <c r="N80" s="440" t="s">
        <v>2183</v>
      </c>
      <c r="O80" s="257"/>
      <c r="P80" s="257"/>
      <c r="Q80" s="257"/>
      <c r="R80" s="257"/>
      <c r="S80" s="127"/>
      <c r="T80" s="127"/>
      <c r="U80" s="952"/>
      <c r="V80" s="952"/>
      <c r="W80" s="952"/>
      <c r="X80" s="952"/>
      <c r="Y80" s="440" t="s">
        <v>2184</v>
      </c>
      <c r="Z80" s="128"/>
      <c r="AA80" s="128"/>
      <c r="AB80" s="128"/>
      <c r="AC80" s="128"/>
      <c r="AD80" s="128"/>
      <c r="AE80" s="128"/>
      <c r="AF80" s="880"/>
      <c r="AG80" s="880"/>
      <c r="AH80" s="880"/>
      <c r="AI80" s="880"/>
      <c r="AJ80" s="264"/>
      <c r="AP80" s="248"/>
      <c r="AT80" s="248"/>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row>
    <row r="81" spans="2:71" s="240" customFormat="1" ht="15" customHeight="1" x14ac:dyDescent="0.25">
      <c r="B81" s="263"/>
      <c r="C81" s="160" t="s">
        <v>2374</v>
      </c>
      <c r="D81" s="160"/>
      <c r="E81" s="160"/>
      <c r="F81" s="160"/>
      <c r="G81" s="160"/>
      <c r="H81" s="160"/>
      <c r="I81" s="257"/>
      <c r="J81" s="257"/>
      <c r="K81" s="257"/>
      <c r="L81" s="257"/>
      <c r="M81" s="257"/>
      <c r="N81" s="257"/>
      <c r="O81" s="257"/>
      <c r="P81" s="257"/>
      <c r="Q81" s="257"/>
      <c r="R81" s="257"/>
      <c r="S81" s="127"/>
      <c r="T81" s="127"/>
      <c r="U81" s="127"/>
      <c r="V81" s="144"/>
      <c r="W81" s="247"/>
      <c r="X81" s="247"/>
      <c r="Y81" s="144"/>
      <c r="Z81" s="247"/>
      <c r="AA81" s="128"/>
      <c r="AB81" s="421"/>
      <c r="AC81" s="247" t="s">
        <v>196</v>
      </c>
      <c r="AD81" s="247"/>
      <c r="AE81" s="421"/>
      <c r="AF81" s="247" t="s">
        <v>197</v>
      </c>
      <c r="AG81" s="265"/>
      <c r="AH81" s="265"/>
      <c r="AI81" s="265"/>
      <c r="AJ81" s="264"/>
      <c r="AP81" s="248"/>
      <c r="AT81" s="248"/>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row>
    <row r="82" spans="2:71" s="240" customFormat="1" ht="24.75" customHeight="1" x14ac:dyDescent="0.25">
      <c r="B82" s="263"/>
      <c r="C82" s="924" t="s">
        <v>1914</v>
      </c>
      <c r="D82" s="924"/>
      <c r="E82" s="924"/>
      <c r="F82" s="924"/>
      <c r="G82" s="924"/>
      <c r="H82" s="924"/>
      <c r="I82" s="924"/>
      <c r="J82" s="924"/>
      <c r="K82" s="924"/>
      <c r="L82" s="924"/>
      <c r="M82" s="924"/>
      <c r="N82" s="924"/>
      <c r="O82" s="924"/>
      <c r="P82" s="924"/>
      <c r="Q82" s="924"/>
      <c r="R82" s="924"/>
      <c r="S82" s="924"/>
      <c r="T82" s="924"/>
      <c r="U82" s="924"/>
      <c r="V82" s="924"/>
      <c r="W82" s="924"/>
      <c r="X82" s="924"/>
      <c r="Y82" s="924"/>
      <c r="Z82" s="924"/>
      <c r="AA82" s="924"/>
      <c r="AB82" s="924"/>
      <c r="AC82" s="924"/>
      <c r="AD82" s="924"/>
      <c r="AE82" s="924"/>
      <c r="AF82" s="924"/>
      <c r="AG82" s="924"/>
      <c r="AH82" s="924"/>
      <c r="AI82" s="924"/>
      <c r="AJ82" s="264"/>
      <c r="AP82" s="248"/>
      <c r="AT82" s="248"/>
      <c r="AU82" s="111"/>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row>
    <row r="83" spans="2:71" s="240" customFormat="1" ht="5.0999999999999996" customHeight="1" x14ac:dyDescent="0.25">
      <c r="B83" s="263"/>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264"/>
      <c r="AP83" s="248"/>
      <c r="AT83" s="248"/>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row>
    <row r="84" spans="2:71" s="240" customFormat="1" x14ac:dyDescent="0.25">
      <c r="B84" s="263"/>
      <c r="C84" s="936" t="s">
        <v>2249</v>
      </c>
      <c r="D84" s="936"/>
      <c r="E84" s="936"/>
      <c r="F84" s="936"/>
      <c r="G84" s="936"/>
      <c r="H84" s="936"/>
      <c r="I84" s="936"/>
      <c r="J84" s="936"/>
      <c r="K84" s="936"/>
      <c r="L84" s="936"/>
      <c r="M84" s="936"/>
      <c r="N84" s="936"/>
      <c r="O84" s="936"/>
      <c r="P84" s="936"/>
      <c r="Q84" s="936"/>
      <c r="R84" s="936"/>
      <c r="S84" s="936"/>
      <c r="T84" s="936"/>
      <c r="U84" s="936"/>
      <c r="V84" s="936"/>
      <c r="W84" s="936"/>
      <c r="X84" s="936"/>
      <c r="Y84" s="936"/>
      <c r="Z84" s="936"/>
      <c r="AA84" s="936"/>
      <c r="AB84" s="936"/>
      <c r="AC84" s="936"/>
      <c r="AD84" s="936"/>
      <c r="AE84" s="936"/>
      <c r="AF84" s="936"/>
      <c r="AG84" s="936"/>
      <c r="AH84" s="936"/>
      <c r="AI84" s="936"/>
      <c r="AJ84" s="264"/>
      <c r="AP84" s="248"/>
      <c r="AT84" s="248"/>
      <c r="AU84" s="23"/>
      <c r="AV84" s="23"/>
      <c r="AW84" s="23"/>
      <c r="AX84" s="23"/>
      <c r="AY84" s="23"/>
      <c r="AZ84" s="23"/>
      <c r="BA84" s="23"/>
      <c r="BB84" s="23"/>
      <c r="BC84" s="23"/>
    </row>
    <row r="85" spans="2:71" s="240" customFormat="1" ht="15" customHeight="1" x14ac:dyDescent="0.25">
      <c r="B85" s="263"/>
      <c r="C85" s="962" t="s">
        <v>1150</v>
      </c>
      <c r="D85" s="962"/>
      <c r="E85" s="962"/>
      <c r="F85" s="962"/>
      <c r="G85" s="962"/>
      <c r="H85" s="962"/>
      <c r="I85" s="962"/>
      <c r="J85" s="963" t="s">
        <v>1169</v>
      </c>
      <c r="K85" s="963"/>
      <c r="L85" s="963"/>
      <c r="M85" s="963"/>
      <c r="N85" s="963"/>
      <c r="O85" s="963"/>
      <c r="P85" s="963" t="s">
        <v>1151</v>
      </c>
      <c r="Q85" s="963"/>
      <c r="R85" s="963"/>
      <c r="S85" s="963"/>
      <c r="T85" s="963"/>
      <c r="U85" s="963"/>
      <c r="V85" s="963"/>
      <c r="W85" s="963"/>
      <c r="X85" s="963"/>
      <c r="Y85" s="963" t="s">
        <v>1152</v>
      </c>
      <c r="Z85" s="963"/>
      <c r="AA85" s="963"/>
      <c r="AB85" s="963"/>
      <c r="AC85" s="963"/>
      <c r="AD85" s="963"/>
      <c r="AE85" s="919" t="s">
        <v>1153</v>
      </c>
      <c r="AF85" s="919"/>
      <c r="AG85" s="919"/>
      <c r="AH85" s="919"/>
      <c r="AI85" s="919"/>
      <c r="AJ85" s="264"/>
      <c r="AP85" s="248"/>
      <c r="AT85" s="248"/>
      <c r="AV85" s="23"/>
      <c r="AW85" s="23"/>
      <c r="AX85" s="23"/>
      <c r="AY85" s="23"/>
      <c r="AZ85" s="23"/>
      <c r="BA85" s="23"/>
      <c r="BB85" s="23"/>
      <c r="BC85" s="23"/>
    </row>
    <row r="86" spans="2:71" s="240" customFormat="1" ht="15" customHeight="1" x14ac:dyDescent="0.25">
      <c r="B86" s="263"/>
      <c r="C86" s="915"/>
      <c r="D86" s="915"/>
      <c r="E86" s="915"/>
      <c r="F86" s="915"/>
      <c r="G86" s="915"/>
      <c r="H86" s="915"/>
      <c r="I86" s="915"/>
      <c r="J86" s="920"/>
      <c r="K86" s="920"/>
      <c r="L86" s="920"/>
      <c r="M86" s="920"/>
      <c r="N86" s="920"/>
      <c r="O86" s="920"/>
      <c r="P86" s="920"/>
      <c r="Q86" s="920"/>
      <c r="R86" s="920"/>
      <c r="S86" s="920"/>
      <c r="T86" s="920"/>
      <c r="U86" s="920"/>
      <c r="V86" s="920"/>
      <c r="W86" s="920"/>
      <c r="X86" s="920"/>
      <c r="Y86" s="920"/>
      <c r="Z86" s="920"/>
      <c r="AA86" s="920"/>
      <c r="AB86" s="920"/>
      <c r="AC86" s="920"/>
      <c r="AD86" s="920"/>
      <c r="AE86" s="876"/>
      <c r="AF86" s="876"/>
      <c r="AG86" s="876"/>
      <c r="AH86" s="876"/>
      <c r="AI86" s="876"/>
      <c r="AJ86" s="264"/>
      <c r="AP86" s="248"/>
      <c r="AT86" s="248"/>
      <c r="AV86" s="23"/>
      <c r="AW86" s="23"/>
      <c r="AX86" s="23"/>
      <c r="AY86" s="23"/>
      <c r="AZ86" s="23"/>
      <c r="BA86" s="23"/>
      <c r="BB86" s="23"/>
      <c r="BC86" s="23"/>
    </row>
    <row r="87" spans="2:71" s="240" customFormat="1" ht="15" customHeight="1" x14ac:dyDescent="0.25">
      <c r="B87" s="263"/>
      <c r="C87" s="915"/>
      <c r="D87" s="915"/>
      <c r="E87" s="915"/>
      <c r="F87" s="915"/>
      <c r="G87" s="915"/>
      <c r="H87" s="915"/>
      <c r="I87" s="915"/>
      <c r="J87" s="920"/>
      <c r="K87" s="920"/>
      <c r="L87" s="920"/>
      <c r="M87" s="920"/>
      <c r="N87" s="920"/>
      <c r="O87" s="920"/>
      <c r="P87" s="920"/>
      <c r="Q87" s="920"/>
      <c r="R87" s="920"/>
      <c r="S87" s="920"/>
      <c r="T87" s="920"/>
      <c r="U87" s="920"/>
      <c r="V87" s="920"/>
      <c r="W87" s="920"/>
      <c r="X87" s="920"/>
      <c r="Y87" s="920"/>
      <c r="Z87" s="920"/>
      <c r="AA87" s="920"/>
      <c r="AB87" s="920"/>
      <c r="AC87" s="920"/>
      <c r="AD87" s="920"/>
      <c r="AE87" s="876"/>
      <c r="AF87" s="876"/>
      <c r="AG87" s="876"/>
      <c r="AH87" s="876"/>
      <c r="AI87" s="876"/>
      <c r="AJ87" s="264"/>
      <c r="AP87" s="248"/>
      <c r="AT87" s="248"/>
      <c r="AV87" s="23"/>
      <c r="AW87" s="23"/>
      <c r="AX87" s="23"/>
      <c r="AY87" s="23"/>
      <c r="AZ87" s="23"/>
      <c r="BA87" s="23"/>
      <c r="BB87" s="23"/>
      <c r="BC87" s="23"/>
    </row>
    <row r="88" spans="2:71" s="240" customFormat="1" ht="15" customHeight="1" x14ac:dyDescent="0.25">
      <c r="B88" s="263"/>
      <c r="C88" s="915"/>
      <c r="D88" s="915"/>
      <c r="E88" s="915"/>
      <c r="F88" s="915"/>
      <c r="G88" s="915"/>
      <c r="H88" s="915"/>
      <c r="I88" s="915"/>
      <c r="J88" s="920"/>
      <c r="K88" s="920"/>
      <c r="L88" s="920"/>
      <c r="M88" s="920"/>
      <c r="N88" s="920"/>
      <c r="O88" s="920"/>
      <c r="P88" s="920"/>
      <c r="Q88" s="920"/>
      <c r="R88" s="920"/>
      <c r="S88" s="920"/>
      <c r="T88" s="920"/>
      <c r="U88" s="920"/>
      <c r="V88" s="920"/>
      <c r="W88" s="920"/>
      <c r="X88" s="920"/>
      <c r="Y88" s="920"/>
      <c r="Z88" s="920"/>
      <c r="AA88" s="920"/>
      <c r="AB88" s="920"/>
      <c r="AC88" s="920"/>
      <c r="AD88" s="920"/>
      <c r="AE88" s="876"/>
      <c r="AF88" s="876"/>
      <c r="AG88" s="876"/>
      <c r="AH88" s="876"/>
      <c r="AI88" s="876"/>
      <c r="AJ88" s="264"/>
      <c r="AP88" s="248"/>
      <c r="AT88" s="248"/>
      <c r="AV88" s="23"/>
      <c r="AW88" s="23"/>
      <c r="AX88" s="23"/>
      <c r="AY88" s="23"/>
      <c r="AZ88" s="23"/>
      <c r="BA88" s="23"/>
      <c r="BB88" s="23"/>
      <c r="BC88" s="23"/>
    </row>
    <row r="89" spans="2:71" s="240" customFormat="1" ht="15" customHeight="1" x14ac:dyDescent="0.25">
      <c r="B89" s="263"/>
      <c r="C89" s="915"/>
      <c r="D89" s="915"/>
      <c r="E89" s="915"/>
      <c r="F89" s="915"/>
      <c r="G89" s="915"/>
      <c r="H89" s="915"/>
      <c r="I89" s="915"/>
      <c r="J89" s="920"/>
      <c r="K89" s="920"/>
      <c r="L89" s="920"/>
      <c r="M89" s="920"/>
      <c r="N89" s="920"/>
      <c r="O89" s="920"/>
      <c r="P89" s="920"/>
      <c r="Q89" s="920"/>
      <c r="R89" s="920"/>
      <c r="S89" s="920"/>
      <c r="T89" s="920"/>
      <c r="U89" s="920"/>
      <c r="V89" s="920"/>
      <c r="W89" s="920"/>
      <c r="X89" s="920"/>
      <c r="Y89" s="920"/>
      <c r="Z89" s="920"/>
      <c r="AA89" s="920"/>
      <c r="AB89" s="920"/>
      <c r="AC89" s="920"/>
      <c r="AD89" s="920"/>
      <c r="AE89" s="876"/>
      <c r="AF89" s="876"/>
      <c r="AG89" s="876"/>
      <c r="AH89" s="876"/>
      <c r="AI89" s="876"/>
      <c r="AJ89" s="264"/>
      <c r="AP89" s="248"/>
      <c r="AT89" s="248"/>
      <c r="AV89" s="23"/>
      <c r="AW89" s="23"/>
      <c r="AX89" s="23"/>
      <c r="AY89" s="23"/>
      <c r="AZ89" s="23"/>
      <c r="BA89" s="23"/>
      <c r="BB89" s="23"/>
      <c r="BC89" s="23"/>
    </row>
    <row r="90" spans="2:71" s="240" customFormat="1" ht="15" customHeight="1" x14ac:dyDescent="0.25">
      <c r="B90" s="263"/>
      <c r="C90" s="915"/>
      <c r="D90" s="915"/>
      <c r="E90" s="915"/>
      <c r="F90" s="915"/>
      <c r="G90" s="915"/>
      <c r="H90" s="915"/>
      <c r="I90" s="915"/>
      <c r="J90" s="920"/>
      <c r="K90" s="920"/>
      <c r="L90" s="920"/>
      <c r="M90" s="920"/>
      <c r="N90" s="920"/>
      <c r="O90" s="920"/>
      <c r="P90" s="920"/>
      <c r="Q90" s="920"/>
      <c r="R90" s="920"/>
      <c r="S90" s="920"/>
      <c r="T90" s="920"/>
      <c r="U90" s="920"/>
      <c r="V90" s="920"/>
      <c r="W90" s="920"/>
      <c r="X90" s="920"/>
      <c r="Y90" s="920"/>
      <c r="Z90" s="920"/>
      <c r="AA90" s="920"/>
      <c r="AB90" s="920"/>
      <c r="AC90" s="920"/>
      <c r="AD90" s="920"/>
      <c r="AE90" s="876"/>
      <c r="AF90" s="876"/>
      <c r="AG90" s="876"/>
      <c r="AH90" s="876"/>
      <c r="AI90" s="876"/>
      <c r="AJ90" s="264"/>
      <c r="AP90" s="248"/>
      <c r="AT90" s="248"/>
      <c r="AV90" s="23"/>
      <c r="AW90" s="23"/>
      <c r="AX90" s="23"/>
      <c r="AY90" s="23"/>
      <c r="AZ90" s="23"/>
      <c r="BA90" s="23"/>
      <c r="BB90" s="23"/>
      <c r="BC90" s="23"/>
    </row>
    <row r="91" spans="2:71" s="240" customFormat="1" ht="5.0999999999999996" customHeight="1" x14ac:dyDescent="0.25">
      <c r="B91" s="263"/>
      <c r="C91" s="275"/>
      <c r="D91" s="275"/>
      <c r="E91" s="275"/>
      <c r="F91" s="275"/>
      <c r="G91" s="275"/>
      <c r="H91" s="275"/>
      <c r="I91" s="275"/>
      <c r="J91" s="276"/>
      <c r="K91" s="276"/>
      <c r="L91" s="276"/>
      <c r="M91" s="276"/>
      <c r="N91" s="276"/>
      <c r="O91" s="276"/>
      <c r="P91" s="276"/>
      <c r="Q91" s="276"/>
      <c r="R91" s="276"/>
      <c r="S91" s="276"/>
      <c r="T91" s="276"/>
      <c r="U91" s="276"/>
      <c r="V91" s="276"/>
      <c r="W91" s="276"/>
      <c r="X91" s="276"/>
      <c r="Y91" s="276"/>
      <c r="Z91" s="276"/>
      <c r="AA91" s="276"/>
      <c r="AB91" s="276"/>
      <c r="AC91" s="276"/>
      <c r="AD91" s="276"/>
      <c r="AE91" s="277"/>
      <c r="AF91" s="277"/>
      <c r="AG91" s="277"/>
      <c r="AH91" s="277"/>
      <c r="AI91" s="277"/>
      <c r="AJ91" s="264"/>
      <c r="AP91" s="248"/>
      <c r="AT91" s="248"/>
      <c r="AV91" s="23"/>
      <c r="AW91" s="23"/>
      <c r="AX91" s="23"/>
      <c r="AY91" s="23"/>
      <c r="AZ91" s="23"/>
      <c r="BA91" s="23"/>
      <c r="BB91" s="23"/>
      <c r="BC91" s="23"/>
    </row>
    <row r="92" spans="2:71" s="240" customFormat="1" ht="15" customHeight="1" x14ac:dyDescent="0.25">
      <c r="B92" s="263"/>
      <c r="C92" s="881" t="s">
        <v>2306</v>
      </c>
      <c r="D92" s="881"/>
      <c r="E92" s="881"/>
      <c r="F92" s="881"/>
      <c r="G92" s="881"/>
      <c r="H92" s="881"/>
      <c r="I92" s="420"/>
      <c r="J92" s="278" t="s">
        <v>2201</v>
      </c>
      <c r="K92" s="128"/>
      <c r="L92" s="292"/>
      <c r="M92" s="293"/>
      <c r="N92" s="420"/>
      <c r="O92" s="278" t="s">
        <v>1155</v>
      </c>
      <c r="P92" s="128"/>
      <c r="Q92" s="128"/>
      <c r="R92" s="128"/>
      <c r="S92" s="128"/>
      <c r="T92" s="128"/>
      <c r="U92" s="420"/>
      <c r="V92" s="278" t="s">
        <v>1156</v>
      </c>
      <c r="W92" s="128"/>
      <c r="X92" s="128"/>
      <c r="Y92" s="420"/>
      <c r="Z92" s="127" t="s">
        <v>1903</v>
      </c>
      <c r="AA92" s="257"/>
      <c r="AB92" s="257"/>
      <c r="AC92" s="128"/>
      <c r="AD92" s="882"/>
      <c r="AE92" s="882"/>
      <c r="AF92" s="882"/>
      <c r="AG92" s="882"/>
      <c r="AH92" s="882"/>
      <c r="AI92" s="882"/>
      <c r="AJ92" s="264"/>
      <c r="AP92" s="248"/>
      <c r="AT92" s="248"/>
      <c r="AV92" s="23"/>
      <c r="AW92" s="23"/>
      <c r="AX92" s="23"/>
      <c r="AY92" s="23"/>
      <c r="AZ92" s="23"/>
      <c r="BA92" s="23"/>
      <c r="BB92" s="23"/>
      <c r="BC92" s="23"/>
    </row>
    <row r="93" spans="2:71" s="240" customFormat="1" ht="15" customHeight="1" x14ac:dyDescent="0.25">
      <c r="B93" s="263"/>
      <c r="C93" s="881"/>
      <c r="D93" s="881"/>
      <c r="E93" s="881"/>
      <c r="F93" s="881"/>
      <c r="G93" s="881"/>
      <c r="H93" s="881"/>
      <c r="I93" s="292"/>
      <c r="J93" s="292"/>
      <c r="K93" s="292"/>
      <c r="L93" s="292"/>
      <c r="M93" s="293"/>
      <c r="N93" s="420"/>
      <c r="O93" s="278" t="s">
        <v>1157</v>
      </c>
      <c r="P93" s="128"/>
      <c r="Q93" s="128"/>
      <c r="R93" s="128"/>
      <c r="S93" s="128"/>
      <c r="T93" s="128"/>
      <c r="U93" s="420"/>
      <c r="V93" s="278" t="s">
        <v>1156</v>
      </c>
      <c r="W93" s="128"/>
      <c r="X93" s="128"/>
      <c r="Y93" s="420"/>
      <c r="Z93" s="127" t="s">
        <v>1903</v>
      </c>
      <c r="AA93" s="257"/>
      <c r="AB93" s="257"/>
      <c r="AC93" s="128"/>
      <c r="AD93" s="882"/>
      <c r="AE93" s="882"/>
      <c r="AF93" s="882"/>
      <c r="AG93" s="882"/>
      <c r="AH93" s="882"/>
      <c r="AI93" s="882"/>
      <c r="AJ93" s="264"/>
      <c r="AP93" s="248"/>
      <c r="AT93" s="248"/>
      <c r="AV93" s="23"/>
      <c r="AW93" s="23"/>
      <c r="AX93" s="23"/>
      <c r="AY93" s="23"/>
      <c r="AZ93" s="23"/>
      <c r="BA93" s="23"/>
      <c r="BB93" s="23"/>
      <c r="BC93" s="23"/>
    </row>
    <row r="94" spans="2:71" s="240" customFormat="1" ht="15" customHeight="1" x14ac:dyDescent="0.25">
      <c r="B94" s="263"/>
      <c r="C94" s="881"/>
      <c r="D94" s="881"/>
      <c r="E94" s="881"/>
      <c r="F94" s="881"/>
      <c r="G94" s="881"/>
      <c r="H94" s="881"/>
      <c r="I94" s="420"/>
      <c r="J94" s="278" t="s">
        <v>1937</v>
      </c>
      <c r="K94" s="128"/>
      <c r="L94" s="292"/>
      <c r="M94" s="292"/>
      <c r="N94" s="490" t="s">
        <v>2281</v>
      </c>
      <c r="O94" s="128"/>
      <c r="P94" s="128"/>
      <c r="Q94" s="128"/>
      <c r="R94" s="128"/>
      <c r="S94" s="882"/>
      <c r="T94" s="882"/>
      <c r="U94" s="882"/>
      <c r="V94" s="882"/>
      <c r="W94" s="882"/>
      <c r="X94" s="882"/>
      <c r="Y94" s="882"/>
      <c r="Z94" s="882"/>
      <c r="AA94" s="882"/>
      <c r="AB94" s="882"/>
      <c r="AC94" s="882"/>
      <c r="AD94" s="882"/>
      <c r="AE94" s="882"/>
      <c r="AF94" s="882"/>
      <c r="AG94" s="882"/>
      <c r="AH94" s="882"/>
      <c r="AI94" s="882"/>
      <c r="AJ94" s="264"/>
      <c r="AP94" s="248"/>
      <c r="AT94" s="248"/>
      <c r="AV94" s="23"/>
      <c r="AW94" s="23"/>
      <c r="AX94" s="23"/>
      <c r="AY94" s="23"/>
      <c r="AZ94" s="23"/>
      <c r="BA94" s="23"/>
      <c r="BB94" s="23"/>
      <c r="BC94" s="23"/>
    </row>
    <row r="95" spans="2:71" s="240" customFormat="1" ht="15" customHeight="1" x14ac:dyDescent="0.25">
      <c r="B95" s="263"/>
      <c r="C95" s="609" t="s">
        <v>2307</v>
      </c>
      <c r="D95" s="583"/>
      <c r="E95" s="606"/>
      <c r="F95" s="610"/>
      <c r="G95" s="583"/>
      <c r="H95" s="626"/>
      <c r="I95" s="589"/>
      <c r="J95" s="589"/>
      <c r="K95" s="589"/>
      <c r="L95" s="589"/>
      <c r="M95" s="589"/>
      <c r="N95" s="589"/>
      <c r="O95" s="589"/>
      <c r="P95" s="627"/>
      <c r="Q95" s="1050"/>
      <c r="R95" s="1050"/>
      <c r="S95" s="1050"/>
      <c r="T95" s="1050"/>
      <c r="U95" s="1050"/>
      <c r="V95" s="1050"/>
      <c r="W95" s="1050"/>
      <c r="X95" s="1050"/>
      <c r="Y95" s="1050"/>
      <c r="Z95" s="1050"/>
      <c r="AA95" s="1050"/>
      <c r="AB95" s="1050"/>
      <c r="AC95" s="1050"/>
      <c r="AD95" s="1050"/>
      <c r="AE95" s="1050"/>
      <c r="AF95" s="1050"/>
      <c r="AG95" s="1050"/>
      <c r="AH95" s="1050"/>
      <c r="AI95" s="1050"/>
      <c r="AJ95" s="264"/>
      <c r="AP95" s="248"/>
      <c r="AT95" s="248"/>
      <c r="AV95" s="23"/>
      <c r="AW95" s="23"/>
      <c r="AX95" s="23"/>
      <c r="AY95" s="23"/>
      <c r="AZ95" s="23"/>
      <c r="BA95" s="23"/>
      <c r="BB95" s="23"/>
      <c r="BC95" s="23"/>
    </row>
    <row r="96" spans="2:71" s="240" customFormat="1" ht="15" customHeight="1" x14ac:dyDescent="0.25">
      <c r="B96" s="263"/>
      <c r="C96" s="132" t="s">
        <v>2308</v>
      </c>
      <c r="D96" s="20"/>
      <c r="E96" s="128"/>
      <c r="F96" s="491"/>
      <c r="G96" s="20"/>
      <c r="H96" s="282"/>
      <c r="I96" s="247"/>
      <c r="J96" s="247"/>
      <c r="K96" s="247"/>
      <c r="L96" s="247"/>
      <c r="M96" s="247"/>
      <c r="N96" s="247"/>
      <c r="O96" s="247"/>
      <c r="P96" s="497"/>
      <c r="Q96" s="497"/>
      <c r="R96" s="497"/>
      <c r="S96" s="497"/>
      <c r="T96" s="497"/>
      <c r="U96" s="497"/>
      <c r="V96" s="497"/>
      <c r="W96" s="497"/>
      <c r="X96" s="979"/>
      <c r="Y96" s="979"/>
      <c r="Z96" s="979"/>
      <c r="AA96" s="979"/>
      <c r="AB96" s="979"/>
      <c r="AC96" s="979"/>
      <c r="AD96" s="979"/>
      <c r="AE96" s="979"/>
      <c r="AF96" s="979"/>
      <c r="AG96" s="979"/>
      <c r="AH96" s="979"/>
      <c r="AI96" s="979"/>
      <c r="AJ96" s="264"/>
      <c r="AP96" s="248"/>
      <c r="AT96" s="248"/>
      <c r="AV96" s="23"/>
      <c r="AW96" s="23"/>
      <c r="AX96" s="23"/>
      <c r="AY96" s="23"/>
      <c r="AZ96" s="23"/>
      <c r="BA96" s="23"/>
      <c r="BB96" s="23"/>
      <c r="BC96" s="23"/>
    </row>
    <row r="97" spans="2:55" s="240" customFormat="1" ht="5.0999999999999996" customHeight="1" x14ac:dyDescent="0.25">
      <c r="B97" s="263"/>
      <c r="C97" s="132"/>
      <c r="D97" s="160"/>
      <c r="E97" s="130"/>
      <c r="F97" s="130"/>
      <c r="G97" s="131"/>
      <c r="H97" s="131"/>
      <c r="I97" s="131"/>
      <c r="J97" s="131"/>
      <c r="K97" s="131"/>
      <c r="L97" s="131"/>
      <c r="M97" s="131"/>
      <c r="N97" s="131"/>
      <c r="O97" s="131"/>
      <c r="P97" s="131"/>
      <c r="Q97" s="131"/>
      <c r="R97" s="128"/>
      <c r="S97" s="132"/>
      <c r="T97" s="130"/>
      <c r="U97" s="128"/>
      <c r="V97" s="128"/>
      <c r="W97" s="128"/>
      <c r="X97" s="130"/>
      <c r="Y97" s="131"/>
      <c r="Z97" s="131"/>
      <c r="AA97" s="131"/>
      <c r="AB97" s="131"/>
      <c r="AC97" s="131"/>
      <c r="AD97" s="131"/>
      <c r="AE97" s="131"/>
      <c r="AF97" s="131"/>
      <c r="AG97" s="131"/>
      <c r="AH97" s="131"/>
      <c r="AI97" s="131"/>
      <c r="AJ97" s="264"/>
      <c r="AP97" s="248"/>
      <c r="AT97" s="248"/>
      <c r="AV97" s="23"/>
      <c r="AW97" s="23"/>
      <c r="AX97" s="23"/>
      <c r="AY97" s="23"/>
      <c r="AZ97" s="23"/>
      <c r="BA97" s="23"/>
      <c r="BB97" s="23"/>
      <c r="BC97" s="23"/>
    </row>
    <row r="98" spans="2:55" s="240" customFormat="1" ht="15" customHeight="1" x14ac:dyDescent="0.25">
      <c r="B98" s="263"/>
      <c r="C98" s="853" t="s">
        <v>2250</v>
      </c>
      <c r="D98" s="854"/>
      <c r="E98" s="854"/>
      <c r="F98" s="854"/>
      <c r="G98" s="854"/>
      <c r="H98" s="854"/>
      <c r="I98" s="854"/>
      <c r="J98" s="854"/>
      <c r="K98" s="854"/>
      <c r="L98" s="854"/>
      <c r="M98" s="854"/>
      <c r="N98" s="854"/>
      <c r="O98" s="854"/>
      <c r="P98" s="854"/>
      <c r="Q98" s="854"/>
      <c r="R98" s="854"/>
      <c r="S98" s="854"/>
      <c r="T98" s="854"/>
      <c r="U98" s="854"/>
      <c r="V98" s="854"/>
      <c r="W98" s="854"/>
      <c r="X98" s="854"/>
      <c r="Y98" s="854"/>
      <c r="Z98" s="854"/>
      <c r="AA98" s="854"/>
      <c r="AB98" s="854"/>
      <c r="AC98" s="854"/>
      <c r="AD98" s="854"/>
      <c r="AE98" s="854"/>
      <c r="AF98" s="854"/>
      <c r="AG98" s="854"/>
      <c r="AH98" s="854"/>
      <c r="AI98" s="855"/>
      <c r="AJ98" s="264"/>
      <c r="AP98" s="248"/>
      <c r="AT98" s="248"/>
      <c r="AV98" s="23"/>
      <c r="AW98" s="23"/>
      <c r="AX98" s="23"/>
      <c r="AY98" s="23"/>
      <c r="AZ98" s="23"/>
      <c r="BA98" s="23"/>
      <c r="BB98" s="23"/>
      <c r="BC98" s="23"/>
    </row>
    <row r="99" spans="2:55" s="240" customFormat="1" ht="5.0999999999999996" customHeight="1" x14ac:dyDescent="0.25">
      <c r="B99" s="26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64"/>
      <c r="AP99" s="248"/>
      <c r="AT99" s="248"/>
      <c r="AV99" s="23"/>
      <c r="AW99" s="23"/>
      <c r="AX99" s="23"/>
      <c r="AY99" s="23"/>
      <c r="AZ99" s="23"/>
      <c r="BA99" s="23"/>
      <c r="BB99" s="23"/>
      <c r="BC99" s="23"/>
    </row>
    <row r="100" spans="2:55" s="240" customFormat="1" ht="5.0999999999999996" customHeight="1" x14ac:dyDescent="0.25">
      <c r="B100" s="263"/>
      <c r="C100" s="462"/>
      <c r="D100" s="448"/>
      <c r="E100" s="463"/>
      <c r="F100" s="463"/>
      <c r="G100" s="464"/>
      <c r="H100" s="464"/>
      <c r="I100" s="464"/>
      <c r="J100" s="464"/>
      <c r="K100" s="464"/>
      <c r="L100" s="464"/>
      <c r="M100" s="464"/>
      <c r="N100" s="464"/>
      <c r="O100" s="464"/>
      <c r="P100" s="464"/>
      <c r="Q100" s="464"/>
      <c r="R100" s="465"/>
      <c r="S100" s="447"/>
      <c r="T100" s="463"/>
      <c r="U100" s="465"/>
      <c r="V100" s="465"/>
      <c r="W100" s="465"/>
      <c r="X100" s="463"/>
      <c r="Y100" s="464"/>
      <c r="Z100" s="464"/>
      <c r="AA100" s="464"/>
      <c r="AB100" s="464"/>
      <c r="AC100" s="464"/>
      <c r="AD100" s="464"/>
      <c r="AE100" s="464"/>
      <c r="AF100" s="464"/>
      <c r="AG100" s="464"/>
      <c r="AH100" s="464"/>
      <c r="AI100" s="466"/>
      <c r="AJ100" s="264"/>
      <c r="AP100" s="248"/>
      <c r="AT100" s="248"/>
      <c r="AV100" s="23"/>
      <c r="AW100" s="23"/>
      <c r="AX100" s="23"/>
      <c r="AY100" s="23"/>
      <c r="AZ100" s="23"/>
      <c r="BA100" s="23"/>
      <c r="BB100" s="23"/>
      <c r="BC100" s="23"/>
    </row>
    <row r="101" spans="2:55" s="240" customFormat="1" ht="39.950000000000003" customHeight="1" x14ac:dyDescent="0.25">
      <c r="B101" s="263"/>
      <c r="C101" s="870"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01" s="871"/>
      <c r="E101" s="871"/>
      <c r="F101" s="871"/>
      <c r="G101" s="871"/>
      <c r="H101" s="871"/>
      <c r="I101" s="871"/>
      <c r="J101" s="871"/>
      <c r="K101" s="871"/>
      <c r="L101" s="871"/>
      <c r="M101" s="871"/>
      <c r="N101" s="871"/>
      <c r="O101" s="871"/>
      <c r="P101" s="871"/>
      <c r="Q101" s="871"/>
      <c r="R101" s="871"/>
      <c r="S101" s="871"/>
      <c r="T101" s="871"/>
      <c r="U101" s="871"/>
      <c r="V101" s="871"/>
      <c r="W101" s="871"/>
      <c r="X101" s="871"/>
      <c r="Y101" s="871"/>
      <c r="Z101" s="871"/>
      <c r="AA101" s="871"/>
      <c r="AB101" s="871"/>
      <c r="AC101" s="871"/>
      <c r="AD101" s="871"/>
      <c r="AE101" s="871"/>
      <c r="AF101" s="871"/>
      <c r="AG101" s="871"/>
      <c r="AH101" s="871"/>
      <c r="AI101" s="872"/>
      <c r="AJ101" s="264"/>
      <c r="AP101" s="248"/>
      <c r="AT101" s="248"/>
      <c r="AV101" s="23"/>
      <c r="AW101" s="23"/>
      <c r="AX101" s="23"/>
      <c r="AY101" s="23"/>
      <c r="AZ101" s="23"/>
      <c r="BA101" s="23"/>
      <c r="BB101" s="23"/>
      <c r="BC101" s="23"/>
    </row>
    <row r="102" spans="2:55" s="240" customFormat="1" ht="5.0999999999999996" customHeight="1" x14ac:dyDescent="0.25">
      <c r="B102" s="263"/>
      <c r="C102" s="129"/>
      <c r="D102" s="160"/>
      <c r="E102" s="130"/>
      <c r="F102" s="130"/>
      <c r="G102" s="131"/>
      <c r="H102" s="131"/>
      <c r="I102" s="131"/>
      <c r="J102" s="131"/>
      <c r="K102" s="131"/>
      <c r="L102" s="131"/>
      <c r="M102" s="131"/>
      <c r="N102" s="131"/>
      <c r="O102" s="131"/>
      <c r="P102" s="131"/>
      <c r="Q102" s="131"/>
      <c r="R102" s="128"/>
      <c r="S102" s="132"/>
      <c r="T102" s="130"/>
      <c r="U102" s="128"/>
      <c r="V102" s="128"/>
      <c r="W102" s="128"/>
      <c r="X102" s="130"/>
      <c r="Y102" s="131"/>
      <c r="Z102" s="131"/>
      <c r="AA102" s="131"/>
      <c r="AB102" s="131"/>
      <c r="AC102" s="131"/>
      <c r="AD102" s="131"/>
      <c r="AE102" s="131"/>
      <c r="AF102" s="131"/>
      <c r="AG102" s="131"/>
      <c r="AH102" s="131"/>
      <c r="AI102" s="133"/>
      <c r="AJ102" s="264"/>
      <c r="AP102" s="248"/>
      <c r="AT102" s="248"/>
      <c r="AV102" s="23"/>
      <c r="AW102" s="23"/>
      <c r="AX102" s="23"/>
      <c r="AY102" s="23"/>
      <c r="AZ102" s="23"/>
      <c r="BA102" s="23"/>
      <c r="BB102" s="23"/>
      <c r="BC102" s="23"/>
    </row>
    <row r="103" spans="2:55" s="240" customFormat="1" ht="15" customHeight="1" x14ac:dyDescent="0.25">
      <c r="B103" s="263"/>
      <c r="C103" s="870"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03" s="871"/>
      <c r="E103" s="871"/>
      <c r="F103" s="871"/>
      <c r="G103" s="871"/>
      <c r="H103" s="871"/>
      <c r="I103" s="871"/>
      <c r="J103" s="871"/>
      <c r="K103" s="871"/>
      <c r="L103" s="871"/>
      <c r="M103" s="871"/>
      <c r="N103" s="871"/>
      <c r="O103" s="871"/>
      <c r="P103" s="871"/>
      <c r="Q103" s="871"/>
      <c r="R103" s="871"/>
      <c r="S103" s="871"/>
      <c r="T103" s="871"/>
      <c r="U103" s="871"/>
      <c r="V103" s="871"/>
      <c r="W103" s="871"/>
      <c r="X103" s="871"/>
      <c r="Y103" s="871"/>
      <c r="Z103" s="871"/>
      <c r="AA103" s="871"/>
      <c r="AB103" s="871"/>
      <c r="AC103" s="871"/>
      <c r="AD103" s="871"/>
      <c r="AE103" s="871"/>
      <c r="AF103" s="871"/>
      <c r="AG103" s="871"/>
      <c r="AH103" s="871"/>
      <c r="AI103" s="872"/>
      <c r="AJ103" s="264"/>
      <c r="AP103" s="248"/>
      <c r="AT103" s="248"/>
      <c r="AV103" s="23"/>
      <c r="AW103" s="23"/>
      <c r="AX103" s="23"/>
      <c r="AY103" s="23"/>
      <c r="AZ103" s="23"/>
      <c r="BA103" s="23"/>
      <c r="BB103" s="23"/>
      <c r="BC103" s="23"/>
    </row>
    <row r="104" spans="2:55" s="240" customFormat="1" ht="15" customHeight="1" x14ac:dyDescent="0.25">
      <c r="B104" s="263"/>
      <c r="C104" s="870"/>
      <c r="D104" s="871"/>
      <c r="E104" s="871"/>
      <c r="F104" s="871"/>
      <c r="G104" s="871"/>
      <c r="H104" s="871"/>
      <c r="I104" s="871"/>
      <c r="J104" s="871"/>
      <c r="K104" s="871"/>
      <c r="L104" s="871"/>
      <c r="M104" s="871"/>
      <c r="N104" s="871"/>
      <c r="O104" s="871"/>
      <c r="P104" s="871"/>
      <c r="Q104" s="871"/>
      <c r="R104" s="871"/>
      <c r="S104" s="871"/>
      <c r="T104" s="871"/>
      <c r="U104" s="871"/>
      <c r="V104" s="871"/>
      <c r="W104" s="871"/>
      <c r="X104" s="871"/>
      <c r="Y104" s="871"/>
      <c r="Z104" s="871"/>
      <c r="AA104" s="871"/>
      <c r="AB104" s="871"/>
      <c r="AC104" s="871"/>
      <c r="AD104" s="871"/>
      <c r="AE104" s="871"/>
      <c r="AF104" s="871"/>
      <c r="AG104" s="871"/>
      <c r="AH104" s="871"/>
      <c r="AI104" s="872"/>
      <c r="AJ104" s="264"/>
      <c r="AP104" s="248"/>
      <c r="AT104" s="248"/>
      <c r="AV104" s="23"/>
      <c r="AW104" s="23"/>
      <c r="AX104" s="23"/>
      <c r="AY104" s="23"/>
      <c r="AZ104" s="23"/>
      <c r="BA104" s="23"/>
      <c r="BB104" s="23"/>
      <c r="BC104" s="23"/>
    </row>
    <row r="105" spans="2:55" s="240" customFormat="1" ht="15" customHeight="1" x14ac:dyDescent="0.25">
      <c r="B105" s="263"/>
      <c r="C105" s="870"/>
      <c r="D105" s="871"/>
      <c r="E105" s="871"/>
      <c r="F105" s="871"/>
      <c r="G105" s="871"/>
      <c r="H105" s="871"/>
      <c r="I105" s="871"/>
      <c r="J105" s="871"/>
      <c r="K105" s="871"/>
      <c r="L105" s="871"/>
      <c r="M105" s="871"/>
      <c r="N105" s="871"/>
      <c r="O105" s="871"/>
      <c r="P105" s="871"/>
      <c r="Q105" s="871"/>
      <c r="R105" s="871"/>
      <c r="S105" s="871"/>
      <c r="T105" s="871"/>
      <c r="U105" s="871"/>
      <c r="V105" s="871"/>
      <c r="W105" s="871"/>
      <c r="X105" s="871"/>
      <c r="Y105" s="871"/>
      <c r="Z105" s="871"/>
      <c r="AA105" s="871"/>
      <c r="AB105" s="871"/>
      <c r="AC105" s="871"/>
      <c r="AD105" s="871"/>
      <c r="AE105" s="871"/>
      <c r="AF105" s="871"/>
      <c r="AG105" s="871"/>
      <c r="AH105" s="871"/>
      <c r="AI105" s="872"/>
      <c r="AJ105" s="264"/>
      <c r="AP105" s="248"/>
      <c r="AT105" s="248"/>
      <c r="AV105" s="23"/>
      <c r="AW105" s="23"/>
      <c r="AX105" s="23"/>
      <c r="AY105" s="23"/>
      <c r="AZ105" s="23"/>
      <c r="BA105" s="23"/>
      <c r="BB105" s="23"/>
      <c r="BC105" s="23"/>
    </row>
    <row r="106" spans="2:55" s="240" customFormat="1" ht="15" customHeight="1" x14ac:dyDescent="0.25">
      <c r="B106" s="263"/>
      <c r="C106" s="873"/>
      <c r="D106" s="874"/>
      <c r="E106" s="874"/>
      <c r="F106" s="874"/>
      <c r="G106" s="874"/>
      <c r="H106" s="874"/>
      <c r="I106" s="874"/>
      <c r="J106" s="874"/>
      <c r="K106" s="874"/>
      <c r="L106" s="874"/>
      <c r="M106" s="874"/>
      <c r="N106" s="874"/>
      <c r="O106" s="874"/>
      <c r="P106" s="874"/>
      <c r="Q106" s="874"/>
      <c r="R106" s="874"/>
      <c r="S106" s="874"/>
      <c r="T106" s="874"/>
      <c r="U106" s="874"/>
      <c r="V106" s="874"/>
      <c r="W106" s="874"/>
      <c r="X106" s="874"/>
      <c r="Y106" s="874"/>
      <c r="Z106" s="874"/>
      <c r="AA106" s="874"/>
      <c r="AB106" s="874"/>
      <c r="AC106" s="874"/>
      <c r="AD106" s="874"/>
      <c r="AE106" s="874"/>
      <c r="AF106" s="874"/>
      <c r="AG106" s="874"/>
      <c r="AH106" s="874"/>
      <c r="AI106" s="875"/>
      <c r="AJ106" s="264"/>
      <c r="AP106" s="248"/>
      <c r="AT106" s="248"/>
      <c r="AV106" s="23"/>
      <c r="AW106" s="23"/>
      <c r="AX106" s="23"/>
      <c r="AY106" s="23"/>
      <c r="AZ106" s="23"/>
      <c r="BA106" s="23"/>
      <c r="BB106" s="23"/>
      <c r="BC106" s="23"/>
    </row>
    <row r="107" spans="2:55" s="240" customFormat="1" ht="5.0999999999999996" customHeight="1" x14ac:dyDescent="0.25">
      <c r="B107" s="263"/>
      <c r="C107" s="132"/>
      <c r="D107" s="160"/>
      <c r="E107" s="130"/>
      <c r="F107" s="130"/>
      <c r="G107" s="131"/>
      <c r="H107" s="131"/>
      <c r="I107" s="131"/>
      <c r="J107" s="131"/>
      <c r="K107" s="131"/>
      <c r="L107" s="131"/>
      <c r="M107" s="131"/>
      <c r="N107" s="131"/>
      <c r="O107" s="131"/>
      <c r="P107" s="131"/>
      <c r="Q107" s="131"/>
      <c r="R107" s="128"/>
      <c r="S107" s="132"/>
      <c r="T107" s="130"/>
      <c r="U107" s="128"/>
      <c r="V107" s="128"/>
      <c r="W107" s="128"/>
      <c r="X107" s="130"/>
      <c r="Y107" s="131"/>
      <c r="Z107" s="131"/>
      <c r="AA107" s="131"/>
      <c r="AB107" s="131"/>
      <c r="AC107" s="131"/>
      <c r="AD107" s="131"/>
      <c r="AE107" s="131"/>
      <c r="AF107" s="131"/>
      <c r="AG107" s="131"/>
      <c r="AH107" s="131"/>
      <c r="AI107" s="131"/>
      <c r="AJ107" s="264"/>
      <c r="AP107" s="248"/>
      <c r="AT107" s="248"/>
      <c r="AV107" s="23"/>
      <c r="AW107" s="23"/>
      <c r="AX107" s="23"/>
      <c r="AY107" s="23"/>
      <c r="AZ107" s="23"/>
      <c r="BA107" s="23"/>
      <c r="BB107" s="23"/>
      <c r="BC107" s="23"/>
    </row>
    <row r="108" spans="2:55" s="240" customFormat="1" ht="5.0999999999999996" customHeight="1" x14ac:dyDescent="0.25">
      <c r="B108" s="263"/>
      <c r="C108" s="132"/>
      <c r="D108" s="160"/>
      <c r="E108" s="130"/>
      <c r="F108" s="130"/>
      <c r="G108" s="131"/>
      <c r="H108" s="131"/>
      <c r="I108" s="131"/>
      <c r="J108" s="131"/>
      <c r="K108" s="131"/>
      <c r="L108" s="131"/>
      <c r="M108" s="131"/>
      <c r="N108" s="131"/>
      <c r="O108" s="131"/>
      <c r="P108" s="131"/>
      <c r="Q108" s="131"/>
      <c r="R108" s="128"/>
      <c r="S108" s="132"/>
      <c r="T108" s="130"/>
      <c r="U108" s="128"/>
      <c r="V108" s="128"/>
      <c r="W108" s="128"/>
      <c r="X108" s="130"/>
      <c r="Y108" s="131"/>
      <c r="Z108" s="131"/>
      <c r="AA108" s="131"/>
      <c r="AB108" s="131"/>
      <c r="AC108" s="131"/>
      <c r="AD108" s="131"/>
      <c r="AE108" s="131"/>
      <c r="AF108" s="131"/>
      <c r="AG108" s="131"/>
      <c r="AH108" s="131"/>
      <c r="AI108" s="131"/>
      <c r="AJ108" s="264"/>
      <c r="AP108" s="248"/>
      <c r="AT108" s="248"/>
      <c r="AV108" s="23"/>
      <c r="AW108" s="23"/>
      <c r="AX108" s="23"/>
      <c r="AY108" s="23"/>
      <c r="AZ108" s="23"/>
      <c r="BA108" s="23"/>
      <c r="BB108" s="23"/>
      <c r="BC108" s="23"/>
    </row>
    <row r="109" spans="2:55" s="240" customFormat="1" ht="15" customHeight="1" x14ac:dyDescent="0.25">
      <c r="B109" s="263"/>
      <c r="C109" s="856"/>
      <c r="D109" s="856"/>
      <c r="E109" s="856"/>
      <c r="F109" s="856"/>
      <c r="G109" s="856"/>
      <c r="H109" s="856"/>
      <c r="I109" s="856"/>
      <c r="J109" s="856"/>
      <c r="K109" s="126"/>
      <c r="L109" s="880"/>
      <c r="M109" s="880"/>
      <c r="N109" s="880"/>
      <c r="O109" s="880"/>
      <c r="P109" s="880"/>
      <c r="Q109" s="880"/>
      <c r="R109" s="880"/>
      <c r="S109" s="880"/>
      <c r="T109" s="880"/>
      <c r="U109" s="880"/>
      <c r="V109" s="880"/>
      <c r="W109" s="880"/>
      <c r="X109" s="880"/>
      <c r="Y109" s="880"/>
      <c r="Z109" s="880"/>
      <c r="AA109" s="880"/>
      <c r="AB109" s="880"/>
      <c r="AC109" s="880"/>
      <c r="AD109" s="880"/>
      <c r="AE109" s="880"/>
      <c r="AF109" s="880"/>
      <c r="AG109" s="880"/>
      <c r="AH109" s="880"/>
      <c r="AI109" s="880"/>
      <c r="AJ109" s="264"/>
      <c r="AP109" s="248"/>
      <c r="AT109" s="248"/>
      <c r="AV109" s="23"/>
      <c r="AW109" s="23"/>
      <c r="AX109" s="23"/>
      <c r="AY109" s="23"/>
      <c r="AZ109" s="23"/>
      <c r="BA109" s="23"/>
      <c r="BB109" s="23"/>
      <c r="BC109" s="23"/>
    </row>
    <row r="110" spans="2:55" s="240" customFormat="1" ht="15" customHeight="1" x14ac:dyDescent="0.25">
      <c r="B110" s="263"/>
      <c r="C110" s="913" t="s">
        <v>1773</v>
      </c>
      <c r="D110" s="913"/>
      <c r="E110" s="913"/>
      <c r="F110" s="913"/>
      <c r="G110" s="913"/>
      <c r="H110" s="913"/>
      <c r="I110" s="913"/>
      <c r="J110" s="913"/>
      <c r="K110" s="131"/>
      <c r="L110" s="913" t="s">
        <v>1963</v>
      </c>
      <c r="M110" s="913"/>
      <c r="N110" s="913"/>
      <c r="O110" s="913"/>
      <c r="P110" s="913"/>
      <c r="Q110" s="913"/>
      <c r="R110" s="913"/>
      <c r="S110" s="913"/>
      <c r="T110" s="913"/>
      <c r="U110" s="913"/>
      <c r="V110" s="913"/>
      <c r="W110" s="913"/>
      <c r="X110" s="913"/>
      <c r="Y110" s="913"/>
      <c r="Z110" s="913"/>
      <c r="AA110" s="913"/>
      <c r="AB110" s="913"/>
      <c r="AC110" s="913"/>
      <c r="AD110" s="913"/>
      <c r="AE110" s="913"/>
      <c r="AF110" s="913"/>
      <c r="AG110" s="913"/>
      <c r="AH110" s="913"/>
      <c r="AI110" s="913"/>
      <c r="AJ110" s="264"/>
      <c r="AP110" s="248"/>
      <c r="AT110" s="248"/>
      <c r="AV110" s="23"/>
      <c r="AW110" s="23"/>
      <c r="AX110" s="23"/>
      <c r="AY110" s="23"/>
      <c r="AZ110" s="23"/>
      <c r="BA110" s="23"/>
      <c r="BB110" s="23"/>
      <c r="BC110" s="23"/>
    </row>
    <row r="111" spans="2:55" s="240" customFormat="1" ht="5.0999999999999996" customHeight="1" x14ac:dyDescent="0.25">
      <c r="B111" s="263"/>
      <c r="C111" s="132"/>
      <c r="D111" s="160"/>
      <c r="E111" s="130"/>
      <c r="F111" s="130"/>
      <c r="G111" s="131"/>
      <c r="H111" s="131"/>
      <c r="I111" s="131"/>
      <c r="J111" s="131"/>
      <c r="K111" s="131"/>
      <c r="L111" s="131"/>
      <c r="M111" s="131"/>
      <c r="N111" s="131"/>
      <c r="O111" s="131"/>
      <c r="P111" s="131"/>
      <c r="Q111" s="131"/>
      <c r="R111" s="128"/>
      <c r="S111" s="132"/>
      <c r="T111" s="130"/>
      <c r="U111" s="128"/>
      <c r="V111" s="128"/>
      <c r="W111" s="128"/>
      <c r="X111" s="130"/>
      <c r="Y111" s="131"/>
      <c r="Z111" s="131"/>
      <c r="AA111" s="131"/>
      <c r="AB111" s="131"/>
      <c r="AC111" s="131"/>
      <c r="AD111" s="131"/>
      <c r="AE111" s="131"/>
      <c r="AF111" s="131"/>
      <c r="AG111" s="131"/>
      <c r="AH111" s="131"/>
      <c r="AI111" s="131"/>
      <c r="AJ111" s="264"/>
      <c r="AP111" s="248"/>
      <c r="AT111" s="248"/>
      <c r="AV111" s="23"/>
      <c r="AW111" s="23"/>
      <c r="AX111" s="23"/>
      <c r="AY111" s="23"/>
      <c r="AZ111" s="23"/>
      <c r="BA111" s="23"/>
      <c r="BB111" s="23"/>
      <c r="BC111" s="23"/>
    </row>
    <row r="112" spans="2:55" s="240" customFormat="1" ht="15" customHeight="1" x14ac:dyDescent="0.25">
      <c r="B112" s="263"/>
      <c r="C112" s="853" t="s">
        <v>2251</v>
      </c>
      <c r="D112" s="854"/>
      <c r="E112" s="854"/>
      <c r="F112" s="854"/>
      <c r="G112" s="854"/>
      <c r="H112" s="854"/>
      <c r="I112" s="854"/>
      <c r="J112" s="854"/>
      <c r="K112" s="854"/>
      <c r="L112" s="854"/>
      <c r="M112" s="854"/>
      <c r="N112" s="854"/>
      <c r="O112" s="854"/>
      <c r="P112" s="854"/>
      <c r="Q112" s="854"/>
      <c r="R112" s="854"/>
      <c r="S112" s="854"/>
      <c r="T112" s="854"/>
      <c r="U112" s="854"/>
      <c r="V112" s="854"/>
      <c r="W112" s="854"/>
      <c r="X112" s="854"/>
      <c r="Y112" s="854"/>
      <c r="Z112" s="854"/>
      <c r="AA112" s="854"/>
      <c r="AB112" s="854"/>
      <c r="AC112" s="854"/>
      <c r="AD112" s="854"/>
      <c r="AE112" s="854"/>
      <c r="AF112" s="854"/>
      <c r="AG112" s="854"/>
      <c r="AH112" s="854"/>
      <c r="AI112" s="855"/>
      <c r="AJ112" s="264"/>
      <c r="AP112" s="248"/>
      <c r="AT112" s="248"/>
      <c r="AV112" s="23"/>
      <c r="AW112" s="23"/>
      <c r="AX112" s="23"/>
      <c r="AY112" s="23"/>
      <c r="AZ112" s="23"/>
      <c r="BA112" s="23"/>
      <c r="BB112" s="23"/>
      <c r="BC112" s="23"/>
    </row>
    <row r="113" spans="1:214" s="240" customFormat="1" ht="15" customHeight="1" x14ac:dyDescent="0.25">
      <c r="B113" s="263"/>
      <c r="C113" s="1071" t="s">
        <v>2253</v>
      </c>
      <c r="D113" s="1071"/>
      <c r="E113" s="1071"/>
      <c r="F113" s="1071"/>
      <c r="G113" s="1071"/>
      <c r="H113" s="1071"/>
      <c r="I113" s="1071"/>
      <c r="J113" s="1071"/>
      <c r="K113" s="1071"/>
      <c r="L113" s="1071"/>
      <c r="M113" s="1071"/>
      <c r="N113" s="1071"/>
      <c r="O113" s="1071"/>
      <c r="P113" s="1071"/>
      <c r="Q113" s="1071"/>
      <c r="R113" s="1071"/>
      <c r="S113" s="1071"/>
      <c r="T113" s="1071"/>
      <c r="U113" s="1071"/>
      <c r="V113" s="1071"/>
      <c r="W113" s="1071"/>
      <c r="X113" s="1071"/>
      <c r="Y113" s="1071"/>
      <c r="Z113" s="1071"/>
      <c r="AA113" s="1071"/>
      <c r="AB113" s="1071"/>
      <c r="AC113" s="1071"/>
      <c r="AD113" s="1071"/>
      <c r="AE113" s="1071"/>
      <c r="AF113" s="1071"/>
      <c r="AG113" s="1071"/>
      <c r="AH113" s="1071"/>
      <c r="AI113" s="1071"/>
      <c r="AJ113" s="264"/>
      <c r="AP113" s="248"/>
      <c r="AT113" s="248"/>
      <c r="AV113" s="23"/>
      <c r="AW113" s="23"/>
      <c r="AX113" s="23"/>
      <c r="AY113" s="23"/>
      <c r="AZ113" s="23"/>
      <c r="BA113" s="23"/>
      <c r="BB113" s="23"/>
      <c r="BC113" s="23"/>
    </row>
    <row r="114" spans="1:214" s="240" customFormat="1" ht="5.0999999999999996" customHeight="1" thickBot="1" x14ac:dyDescent="0.3">
      <c r="B114" s="268"/>
      <c r="C114" s="852"/>
      <c r="D114" s="852"/>
      <c r="E114" s="852"/>
      <c r="F114" s="852"/>
      <c r="G114" s="852"/>
      <c r="H114" s="852"/>
      <c r="I114" s="852"/>
      <c r="J114" s="852"/>
      <c r="K114" s="852"/>
      <c r="L114" s="852"/>
      <c r="M114" s="852"/>
      <c r="N114" s="852"/>
      <c r="O114" s="852"/>
      <c r="P114" s="852"/>
      <c r="Q114" s="852"/>
      <c r="R114" s="852"/>
      <c r="S114" s="852"/>
      <c r="T114" s="852"/>
      <c r="U114" s="852"/>
      <c r="V114" s="852"/>
      <c r="W114" s="852"/>
      <c r="X114" s="852"/>
      <c r="Y114" s="852"/>
      <c r="Z114" s="852"/>
      <c r="AA114" s="852"/>
      <c r="AB114" s="852"/>
      <c r="AC114" s="852"/>
      <c r="AD114" s="852"/>
      <c r="AE114" s="852"/>
      <c r="AF114" s="852"/>
      <c r="AG114" s="852"/>
      <c r="AH114" s="852"/>
      <c r="AI114" s="852"/>
      <c r="AJ114" s="271"/>
      <c r="AP114" s="248"/>
      <c r="AT114" s="248"/>
      <c r="AV114" s="23"/>
      <c r="AW114" s="23"/>
      <c r="AX114" s="23"/>
      <c r="AY114" s="23"/>
      <c r="AZ114" s="23"/>
      <c r="BA114" s="23"/>
      <c r="BB114" s="23"/>
      <c r="BC114" s="23"/>
    </row>
    <row r="115" spans="1:214" s="240" customFormat="1" ht="15" customHeight="1" x14ac:dyDescent="0.25">
      <c r="A115" s="284"/>
      <c r="B115" s="284"/>
      <c r="C115" s="435"/>
      <c r="D115" s="436"/>
      <c r="E115" s="436"/>
      <c r="F115" s="437"/>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P115" s="248"/>
      <c r="AT115" s="248"/>
      <c r="AV115" s="23"/>
      <c r="AW115" s="23"/>
      <c r="AX115" s="23"/>
      <c r="AY115" s="23"/>
      <c r="AZ115" s="23"/>
      <c r="BA115" s="23"/>
      <c r="BB115" s="23"/>
      <c r="BC115" s="23"/>
    </row>
    <row r="116" spans="1:214" s="240" customFormat="1" ht="15" customHeight="1" x14ac:dyDescent="0.25">
      <c r="A116" s="284"/>
      <c r="B116" s="284"/>
      <c r="C116" s="298"/>
      <c r="D116" s="285"/>
      <c r="E116" s="285"/>
      <c r="F116" s="26"/>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99"/>
      <c r="AK116" s="299"/>
      <c r="AL116" s="299"/>
      <c r="AM116" s="299"/>
      <c r="AN116" s="299"/>
      <c r="AP116" s="248"/>
      <c r="AT116" s="248"/>
      <c r="AV116" s="26"/>
      <c r="AW116" s="26"/>
      <c r="AX116" s="26"/>
      <c r="AY116" s="26"/>
      <c r="AZ116" s="26"/>
      <c r="BA116" s="26"/>
      <c r="BB116" s="23"/>
      <c r="BC116" s="23"/>
    </row>
    <row r="117" spans="1:214" s="240" customFormat="1" ht="15" customHeight="1" x14ac:dyDescent="0.25">
      <c r="A117" s="284"/>
      <c r="B117" s="284"/>
      <c r="C117" s="298"/>
      <c r="D117" s="285"/>
      <c r="E117" s="285"/>
      <c r="F117" s="26"/>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99"/>
      <c r="AM117" s="299"/>
      <c r="AN117" s="299"/>
      <c r="AO117" s="241"/>
      <c r="AP117" s="244"/>
      <c r="AQ117" s="241"/>
      <c r="AR117" s="241"/>
      <c r="AS117" s="241"/>
      <c r="AT117" s="244"/>
      <c r="AU117" s="241"/>
      <c r="AV117" s="26"/>
      <c r="AW117" s="26"/>
      <c r="AX117" s="26"/>
      <c r="AY117" s="26"/>
      <c r="AZ117" s="26"/>
      <c r="BA117" s="26"/>
      <c r="BB117" s="23"/>
      <c r="BC117" s="23"/>
    </row>
    <row r="118" spans="1:214" s="240" customFormat="1" ht="15" customHeight="1" x14ac:dyDescent="0.25">
      <c r="A118" s="284"/>
      <c r="B118" s="27"/>
      <c r="C118" s="285"/>
      <c r="D118" s="285"/>
      <c r="E118" s="285"/>
      <c r="F118" s="26"/>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99"/>
      <c r="AM118" s="299"/>
      <c r="AN118" s="299"/>
      <c r="AO118" s="241"/>
      <c r="AP118" s="244"/>
      <c r="AQ118" s="241"/>
      <c r="AR118" s="241"/>
      <c r="AS118" s="241"/>
      <c r="AT118" s="244"/>
      <c r="AU118" s="241"/>
      <c r="AV118" s="26"/>
      <c r="AW118" s="26"/>
      <c r="AX118" s="26"/>
      <c r="AY118" s="26"/>
      <c r="AZ118" s="26"/>
      <c r="BA118" s="26"/>
      <c r="BB118" s="23"/>
      <c r="BC118" s="23"/>
    </row>
    <row r="119" spans="1:214" s="299" customFormat="1" ht="15" customHeight="1" x14ac:dyDescent="0.25">
      <c r="A119" s="284"/>
      <c r="B119" s="27"/>
      <c r="C119" s="285"/>
      <c r="D119" s="285"/>
      <c r="E119" s="285"/>
      <c r="F119" s="26"/>
      <c r="G119" s="241"/>
      <c r="H119" s="241"/>
      <c r="I119" s="241"/>
      <c r="J119" s="241"/>
      <c r="K119" s="241"/>
      <c r="L119" s="241"/>
      <c r="M119" s="286"/>
      <c r="N119" s="241"/>
      <c r="O119" s="241"/>
      <c r="P119" s="241"/>
      <c r="Q119" s="241"/>
      <c r="R119" s="241"/>
      <c r="S119" s="241"/>
      <c r="T119" s="241"/>
      <c r="U119" s="241" t="s">
        <v>303</v>
      </c>
      <c r="V119" s="241"/>
      <c r="W119" s="241"/>
      <c r="X119" s="241"/>
      <c r="Y119" s="241"/>
      <c r="Z119" s="241"/>
      <c r="AA119" s="241"/>
      <c r="AB119" s="241"/>
      <c r="AC119" s="241"/>
      <c r="AD119" s="241"/>
      <c r="AE119" s="241"/>
      <c r="AF119" s="241"/>
      <c r="AG119" s="241"/>
      <c r="AH119" s="241"/>
      <c r="AI119" s="241"/>
      <c r="AJ119" s="241"/>
      <c r="AK119" s="241"/>
      <c r="AL119" s="453"/>
      <c r="AM119" s="453"/>
      <c r="AN119" s="453"/>
      <c r="AO119" s="453"/>
      <c r="AP119" s="454"/>
      <c r="AQ119" s="453"/>
      <c r="AR119" s="453"/>
      <c r="AS119" s="453"/>
      <c r="AT119" s="300"/>
    </row>
    <row r="120" spans="1:214" s="299" customFormat="1" ht="15" customHeight="1" x14ac:dyDescent="0.25">
      <c r="A120" s="284"/>
      <c r="B120" s="27"/>
      <c r="C120" s="241"/>
      <c r="D120" s="241"/>
      <c r="E120" s="241"/>
      <c r="F120" s="241"/>
      <c r="G120" s="241" t="s">
        <v>1927</v>
      </c>
      <c r="H120" s="241"/>
      <c r="I120" s="241"/>
      <c r="J120" s="241"/>
      <c r="K120" s="241"/>
      <c r="L120" s="241"/>
      <c r="M120" s="241" t="s">
        <v>1170</v>
      </c>
      <c r="N120" s="241"/>
      <c r="O120" s="241"/>
      <c r="P120" s="241"/>
      <c r="Q120" s="241"/>
      <c r="R120" s="241"/>
      <c r="S120" s="241"/>
      <c r="T120" s="241"/>
      <c r="U120" s="241" t="s">
        <v>308</v>
      </c>
      <c r="V120" s="241"/>
      <c r="W120" s="241"/>
      <c r="X120" s="241"/>
      <c r="Y120" s="241"/>
      <c r="Z120" s="241"/>
      <c r="AA120" s="241"/>
      <c r="AB120" s="241"/>
      <c r="AC120" s="241" t="s">
        <v>309</v>
      </c>
      <c r="AD120" s="241"/>
      <c r="AE120" s="241"/>
      <c r="AF120" s="241"/>
      <c r="AG120" s="241"/>
      <c r="AH120" s="241"/>
      <c r="AI120" s="241"/>
      <c r="AJ120" s="241"/>
      <c r="AK120" s="241"/>
      <c r="AL120" s="453"/>
      <c r="AM120" s="453"/>
      <c r="AN120" s="453"/>
      <c r="AO120" s="453"/>
      <c r="AP120" s="454"/>
      <c r="AQ120" s="453"/>
      <c r="AR120" s="453"/>
      <c r="AS120" s="453"/>
      <c r="AT120" s="300"/>
    </row>
    <row r="121" spans="1:214" s="299" customFormat="1" ht="15" customHeight="1" x14ac:dyDescent="0.25">
      <c r="A121" s="284"/>
      <c r="B121" s="27"/>
      <c r="C121" s="241"/>
      <c r="D121" s="241"/>
      <c r="E121" s="241"/>
      <c r="F121" s="241"/>
      <c r="G121" s="241">
        <v>22</v>
      </c>
      <c r="H121" s="241"/>
      <c r="I121" s="241"/>
      <c r="J121" s="241"/>
      <c r="K121" s="241"/>
      <c r="L121" s="241"/>
      <c r="M121" s="241" t="s">
        <v>1171</v>
      </c>
      <c r="N121" s="241"/>
      <c r="O121" s="241"/>
      <c r="P121" s="241"/>
      <c r="Q121" s="241"/>
      <c r="R121" s="241"/>
      <c r="S121" s="241"/>
      <c r="T121" s="241"/>
      <c r="U121" s="241" t="s">
        <v>310</v>
      </c>
      <c r="V121" s="241"/>
      <c r="W121" s="241"/>
      <c r="X121" s="241"/>
      <c r="Y121" s="241"/>
      <c r="Z121" s="241"/>
      <c r="AA121" s="241"/>
      <c r="AB121" s="241"/>
      <c r="AC121" s="241" t="s">
        <v>311</v>
      </c>
      <c r="AD121" s="241"/>
      <c r="AE121" s="241"/>
      <c r="AF121" s="241"/>
      <c r="AG121" s="241"/>
      <c r="AH121" s="241"/>
      <c r="AI121" s="241"/>
      <c r="AJ121" s="241"/>
      <c r="AK121" s="241"/>
      <c r="AL121" s="453"/>
      <c r="AM121" s="453"/>
      <c r="AN121" s="453"/>
      <c r="AO121" s="453"/>
      <c r="AP121" s="454"/>
      <c r="AQ121" s="453"/>
      <c r="AR121" s="453"/>
      <c r="AS121" s="453"/>
      <c r="AT121" s="300"/>
    </row>
    <row r="122" spans="1:214" s="299" customFormat="1" ht="15" customHeight="1" x14ac:dyDescent="0.25">
      <c r="A122" s="284"/>
      <c r="B122" s="27"/>
      <c r="C122" s="241"/>
      <c r="D122" s="241"/>
      <c r="E122" s="241"/>
      <c r="F122" s="241"/>
      <c r="G122" s="241">
        <v>23</v>
      </c>
      <c r="H122" s="241"/>
      <c r="I122" s="241"/>
      <c r="J122" s="241"/>
      <c r="K122" s="241"/>
      <c r="L122" s="241"/>
      <c r="M122" s="241" t="s">
        <v>1172</v>
      </c>
      <c r="N122" s="241"/>
      <c r="O122" s="241"/>
      <c r="P122" s="241"/>
      <c r="Q122" s="241"/>
      <c r="R122" s="241"/>
      <c r="S122" s="241"/>
      <c r="T122" s="241"/>
      <c r="U122" s="241" t="s">
        <v>312</v>
      </c>
      <c r="V122" s="241"/>
      <c r="W122" s="241"/>
      <c r="X122" s="241"/>
      <c r="Y122" s="241"/>
      <c r="Z122" s="241"/>
      <c r="AA122" s="241"/>
      <c r="AB122" s="241"/>
      <c r="AC122" s="241" t="s">
        <v>313</v>
      </c>
      <c r="AD122" s="241"/>
      <c r="AE122" s="241"/>
      <c r="AF122" s="241"/>
      <c r="AG122" s="241"/>
      <c r="AH122" s="241"/>
      <c r="AI122" s="241"/>
      <c r="AJ122" s="241"/>
      <c r="AK122" s="241"/>
      <c r="AL122" s="453"/>
      <c r="AM122" s="453"/>
      <c r="AN122" s="453"/>
      <c r="AO122" s="453"/>
      <c r="AP122" s="454"/>
      <c r="AQ122" s="453"/>
      <c r="AR122" s="453"/>
      <c r="AS122" s="453"/>
      <c r="AT122" s="300"/>
    </row>
    <row r="123" spans="1:214" s="299" customFormat="1" ht="15" customHeight="1" x14ac:dyDescent="0.25">
      <c r="A123" s="284"/>
      <c r="B123" s="27"/>
      <c r="C123" s="241"/>
      <c r="D123" s="241"/>
      <c r="E123" s="241"/>
      <c r="F123" s="241"/>
      <c r="G123" s="241">
        <v>24</v>
      </c>
      <c r="H123" s="241"/>
      <c r="I123" s="241"/>
      <c r="J123" s="241"/>
      <c r="K123" s="241"/>
      <c r="L123" s="241"/>
      <c r="M123" s="241" t="s">
        <v>1173</v>
      </c>
      <c r="N123" s="241"/>
      <c r="O123" s="241"/>
      <c r="P123" s="241"/>
      <c r="Q123" s="241"/>
      <c r="R123" s="241"/>
      <c r="S123" s="241"/>
      <c r="T123" s="241"/>
      <c r="U123" s="241" t="s">
        <v>314</v>
      </c>
      <c r="V123" s="241"/>
      <c r="W123" s="241"/>
      <c r="X123" s="241"/>
      <c r="Y123" s="241"/>
      <c r="Z123" s="241"/>
      <c r="AA123" s="241"/>
      <c r="AB123" s="241"/>
      <c r="AC123" s="241" t="s">
        <v>313</v>
      </c>
      <c r="AD123" s="241"/>
      <c r="AE123" s="241"/>
      <c r="AF123" s="241"/>
      <c r="AG123" s="241"/>
      <c r="AH123" s="241"/>
      <c r="AI123" s="241"/>
      <c r="AJ123" s="241"/>
      <c r="AK123" s="241"/>
      <c r="AL123" s="453"/>
      <c r="AM123" s="453"/>
      <c r="AN123" s="453"/>
      <c r="AO123" s="453"/>
      <c r="AP123" s="454"/>
      <c r="AQ123" s="453"/>
      <c r="AR123" s="453"/>
      <c r="AS123" s="453"/>
      <c r="AT123" s="300"/>
    </row>
    <row r="124" spans="1:214" s="299" customFormat="1" ht="15" customHeight="1" x14ac:dyDescent="0.25">
      <c r="A124" s="284"/>
      <c r="B124" s="27"/>
      <c r="C124" s="241"/>
      <c r="D124" s="241"/>
      <c r="E124" s="241"/>
      <c r="F124" s="241"/>
      <c r="G124" s="241"/>
      <c r="H124" s="241"/>
      <c r="I124" s="241"/>
      <c r="J124" s="241"/>
      <c r="K124" s="241"/>
      <c r="L124" s="241"/>
      <c r="M124" s="241" t="s">
        <v>1174</v>
      </c>
      <c r="N124" s="241"/>
      <c r="O124" s="241"/>
      <c r="P124" s="241"/>
      <c r="Q124" s="241"/>
      <c r="R124" s="241"/>
      <c r="S124" s="241"/>
      <c r="T124" s="241"/>
      <c r="U124" s="241" t="s">
        <v>315</v>
      </c>
      <c r="V124" s="241"/>
      <c r="W124" s="241"/>
      <c r="X124" s="241"/>
      <c r="Y124" s="241"/>
      <c r="Z124" s="241"/>
      <c r="AA124" s="241"/>
      <c r="AB124" s="241"/>
      <c r="AC124" s="241" t="s">
        <v>316</v>
      </c>
      <c r="AD124" s="241"/>
      <c r="AE124" s="241"/>
      <c r="AF124" s="241"/>
      <c r="AG124" s="241"/>
      <c r="AH124" s="241"/>
      <c r="AI124" s="241"/>
      <c r="AJ124" s="241"/>
      <c r="AK124" s="241"/>
      <c r="AL124" s="241"/>
      <c r="AM124" s="241"/>
      <c r="AN124" s="241"/>
      <c r="AO124" s="241"/>
      <c r="AP124" s="244"/>
      <c r="AQ124" s="241"/>
      <c r="AR124" s="241"/>
      <c r="AS124" s="241"/>
      <c r="AT124" s="244"/>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row>
    <row r="125" spans="1:214" s="299" customFormat="1" ht="15" customHeight="1" x14ac:dyDescent="0.25">
      <c r="A125" s="284"/>
      <c r="B125" s="27"/>
      <c r="C125" s="241"/>
      <c r="D125" s="241"/>
      <c r="E125" s="241"/>
      <c r="F125" s="241"/>
      <c r="G125" s="241" t="s">
        <v>2235</v>
      </c>
      <c r="H125" s="241"/>
      <c r="I125" s="241"/>
      <c r="J125" s="241"/>
      <c r="K125" s="241"/>
      <c r="L125" s="241"/>
      <c r="M125" s="241" t="s">
        <v>1175</v>
      </c>
      <c r="N125" s="241"/>
      <c r="O125" s="241"/>
      <c r="P125" s="241"/>
      <c r="Q125" s="241"/>
      <c r="R125" s="241"/>
      <c r="S125" s="241"/>
      <c r="T125" s="241"/>
      <c r="U125" s="241" t="s">
        <v>317</v>
      </c>
      <c r="V125" s="241"/>
      <c r="W125" s="241"/>
      <c r="X125" s="241"/>
      <c r="Y125" s="241"/>
      <c r="Z125" s="241"/>
      <c r="AA125" s="241"/>
      <c r="AB125" s="241"/>
      <c r="AC125" s="241" t="s">
        <v>316</v>
      </c>
      <c r="AD125" s="241"/>
      <c r="AE125" s="241"/>
      <c r="AF125" s="241"/>
      <c r="AG125" s="241"/>
      <c r="AH125" s="241"/>
      <c r="AI125" s="241"/>
      <c r="AJ125" s="241"/>
      <c r="AK125" s="241"/>
      <c r="AL125" s="241"/>
      <c r="AM125" s="241"/>
      <c r="AN125" s="241"/>
      <c r="AO125" s="241"/>
      <c r="AP125" s="244"/>
      <c r="AQ125" s="241"/>
      <c r="AR125" s="241"/>
      <c r="AS125" s="241"/>
      <c r="AT125" s="244"/>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row>
    <row r="126" spans="1:214" s="299" customFormat="1" ht="15" customHeight="1" x14ac:dyDescent="0.25">
      <c r="A126" s="284"/>
      <c r="B126" s="27"/>
      <c r="C126" s="241"/>
      <c r="D126" s="241"/>
      <c r="E126" s="241"/>
      <c r="F126" s="241"/>
      <c r="G126" s="241" t="s">
        <v>2236</v>
      </c>
      <c r="H126" s="241"/>
      <c r="I126" s="241"/>
      <c r="J126" s="241"/>
      <c r="K126" s="241"/>
      <c r="L126" s="241"/>
      <c r="M126" s="241" t="s">
        <v>1176</v>
      </c>
      <c r="N126" s="241"/>
      <c r="O126" s="241"/>
      <c r="P126" s="241"/>
      <c r="Q126" s="241"/>
      <c r="R126" s="241"/>
      <c r="S126" s="241"/>
      <c r="T126" s="241"/>
      <c r="U126" s="241" t="s">
        <v>318</v>
      </c>
      <c r="V126" s="241"/>
      <c r="W126" s="241"/>
      <c r="X126" s="241"/>
      <c r="Y126" s="241"/>
      <c r="Z126" s="241"/>
      <c r="AA126" s="241"/>
      <c r="AB126" s="241"/>
      <c r="AC126" s="241" t="s">
        <v>309</v>
      </c>
      <c r="AD126" s="241"/>
      <c r="AE126" s="241"/>
      <c r="AF126" s="241"/>
      <c r="AG126" s="241"/>
      <c r="AH126" s="241"/>
      <c r="AI126" s="241"/>
      <c r="AJ126" s="241"/>
      <c r="AK126" s="241"/>
      <c r="AL126" s="241"/>
      <c r="AM126" s="241"/>
      <c r="AN126" s="241"/>
      <c r="AO126" s="241"/>
      <c r="AP126" s="244"/>
      <c r="AQ126" s="241"/>
      <c r="AR126" s="241"/>
      <c r="AS126" s="241"/>
      <c r="AT126" s="244"/>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row>
    <row r="127" spans="1:214" s="299" customFormat="1" ht="15" customHeight="1" x14ac:dyDescent="0.25">
      <c r="A127" s="284"/>
      <c r="B127" s="27"/>
      <c r="C127" s="241"/>
      <c r="D127" s="241"/>
      <c r="E127" s="241"/>
      <c r="F127" s="241"/>
      <c r="G127" s="241"/>
      <c r="H127" s="241"/>
      <c r="I127" s="241"/>
      <c r="J127" s="241"/>
      <c r="K127" s="241"/>
      <c r="L127" s="241"/>
      <c r="M127" s="241" t="s">
        <v>1177</v>
      </c>
      <c r="N127" s="241"/>
      <c r="O127" s="241"/>
      <c r="P127" s="241"/>
      <c r="Q127" s="241"/>
      <c r="R127" s="241"/>
      <c r="S127" s="241"/>
      <c r="T127" s="241"/>
      <c r="U127" s="241" t="s">
        <v>319</v>
      </c>
      <c r="V127" s="241"/>
      <c r="W127" s="241"/>
      <c r="X127" s="241"/>
      <c r="Y127" s="241"/>
      <c r="Z127" s="241"/>
      <c r="AA127" s="241"/>
      <c r="AB127" s="241"/>
      <c r="AC127" s="241" t="s">
        <v>325</v>
      </c>
      <c r="AD127" s="241"/>
      <c r="AE127" s="241"/>
      <c r="AF127" s="241"/>
      <c r="AG127" s="241"/>
      <c r="AH127" s="241"/>
      <c r="AI127" s="241"/>
      <c r="AJ127" s="241"/>
      <c r="AK127" s="241"/>
      <c r="AL127" s="241"/>
      <c r="AM127" s="241"/>
      <c r="AN127" s="241"/>
      <c r="AO127" s="241"/>
      <c r="AP127" s="244"/>
      <c r="AQ127" s="241"/>
      <c r="AR127" s="241"/>
      <c r="AS127" s="241"/>
      <c r="AT127" s="244"/>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row>
    <row r="128" spans="1:214" s="299" customFormat="1" ht="15" customHeight="1" x14ac:dyDescent="0.25">
      <c r="A128" s="284"/>
      <c r="B128" s="27"/>
      <c r="C128" s="241"/>
      <c r="D128" s="241"/>
      <c r="E128" s="241"/>
      <c r="F128" s="241"/>
      <c r="G128" s="241"/>
      <c r="H128" s="241"/>
      <c r="I128" s="241"/>
      <c r="J128" s="241"/>
      <c r="K128" s="241"/>
      <c r="L128" s="241"/>
      <c r="M128" s="241" t="s">
        <v>1178</v>
      </c>
      <c r="N128" s="241"/>
      <c r="O128" s="241"/>
      <c r="P128" s="241"/>
      <c r="Q128" s="241"/>
      <c r="R128" s="241"/>
      <c r="S128" s="241"/>
      <c r="T128" s="241"/>
      <c r="U128" s="241" t="s">
        <v>320</v>
      </c>
      <c r="V128" s="241"/>
      <c r="W128" s="241"/>
      <c r="X128" s="241"/>
      <c r="Y128" s="241"/>
      <c r="Z128" s="241"/>
      <c r="AA128" s="241"/>
      <c r="AB128" s="241"/>
      <c r="AC128" s="241" t="s">
        <v>316</v>
      </c>
      <c r="AD128" s="241"/>
      <c r="AE128" s="241"/>
      <c r="AF128" s="241"/>
      <c r="AG128" s="241"/>
      <c r="AH128" s="241"/>
      <c r="AI128" s="241"/>
      <c r="AJ128" s="241"/>
      <c r="AK128" s="241"/>
      <c r="AL128" s="241"/>
      <c r="AM128" s="241"/>
      <c r="AN128" s="241"/>
      <c r="AO128" s="241"/>
      <c r="AP128" s="244"/>
      <c r="AQ128" s="241"/>
      <c r="AR128" s="241"/>
      <c r="AS128" s="241"/>
      <c r="AT128" s="244"/>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row>
    <row r="129" spans="1:214" s="299" customFormat="1" ht="15" customHeight="1" x14ac:dyDescent="0.25">
      <c r="A129" s="284"/>
      <c r="B129" s="27"/>
      <c r="C129" s="241"/>
      <c r="D129" s="241"/>
      <c r="E129" s="241"/>
      <c r="F129" s="241"/>
      <c r="G129" s="241"/>
      <c r="H129" s="241"/>
      <c r="I129" s="241"/>
      <c r="J129" s="241"/>
      <c r="K129" s="241"/>
      <c r="L129" s="241"/>
      <c r="M129" s="241" t="s">
        <v>1179</v>
      </c>
      <c r="N129" s="241"/>
      <c r="O129" s="241"/>
      <c r="P129" s="241"/>
      <c r="Q129" s="241"/>
      <c r="R129" s="241"/>
      <c r="S129" s="241"/>
      <c r="T129" s="241"/>
      <c r="U129" s="241" t="s">
        <v>321</v>
      </c>
      <c r="V129" s="241"/>
      <c r="W129" s="241"/>
      <c r="X129" s="241"/>
      <c r="Y129" s="241"/>
      <c r="Z129" s="241"/>
      <c r="AA129" s="241"/>
      <c r="AB129" s="241"/>
      <c r="AC129" s="241" t="s">
        <v>322</v>
      </c>
      <c r="AD129" s="241"/>
      <c r="AE129" s="241"/>
      <c r="AF129" s="241"/>
      <c r="AG129" s="241"/>
      <c r="AH129" s="241"/>
      <c r="AI129" s="241"/>
      <c r="AJ129" s="241"/>
      <c r="AK129" s="241"/>
      <c r="AL129" s="241"/>
      <c r="AM129" s="241"/>
      <c r="AN129" s="241"/>
      <c r="AO129" s="241"/>
      <c r="AP129" s="244"/>
      <c r="AQ129" s="241"/>
      <c r="AR129" s="241"/>
      <c r="AS129" s="241"/>
      <c r="AT129" s="244"/>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c r="EN129" s="241"/>
      <c r="EO129" s="241"/>
      <c r="EP129" s="241"/>
      <c r="EQ129" s="241"/>
      <c r="ER129" s="241"/>
      <c r="ES129" s="241"/>
      <c r="ET129" s="241"/>
      <c r="EU129" s="241"/>
      <c r="EV129" s="241"/>
      <c r="EW129" s="241"/>
      <c r="EX129" s="241"/>
      <c r="EY129" s="241"/>
      <c r="EZ129" s="241"/>
      <c r="FA129" s="241"/>
      <c r="FB129" s="241"/>
      <c r="FC129" s="241"/>
      <c r="FD129" s="241"/>
      <c r="FE129" s="241"/>
      <c r="FF129" s="241"/>
      <c r="FG129" s="241"/>
      <c r="FH129" s="241"/>
      <c r="FI129" s="241"/>
      <c r="FJ129" s="241"/>
      <c r="FK129" s="241"/>
      <c r="FL129" s="241"/>
      <c r="FM129" s="241"/>
      <c r="FN129" s="241"/>
      <c r="FO129" s="241"/>
      <c r="FP129" s="241"/>
      <c r="FQ129" s="241"/>
      <c r="FR129" s="241"/>
      <c r="FS129" s="241"/>
      <c r="FT129" s="241"/>
      <c r="FU129" s="241"/>
      <c r="FV129" s="241"/>
      <c r="FW129" s="241"/>
      <c r="FX129" s="241"/>
      <c r="FY129" s="241"/>
      <c r="FZ129" s="241"/>
      <c r="GA129" s="241"/>
      <c r="GB129" s="241"/>
      <c r="GC129" s="241"/>
      <c r="GD129" s="241"/>
      <c r="GE129" s="241"/>
      <c r="GF129" s="241"/>
      <c r="GG129" s="241"/>
      <c r="GH129" s="241"/>
      <c r="GI129" s="241"/>
      <c r="GJ129" s="241"/>
      <c r="GK129" s="241"/>
      <c r="GL129" s="241"/>
      <c r="GM129" s="241"/>
      <c r="GN129" s="241"/>
      <c r="GO129" s="241"/>
      <c r="GP129" s="241"/>
      <c r="GQ129" s="241"/>
      <c r="GR129" s="241"/>
      <c r="GS129" s="241"/>
      <c r="GT129" s="241"/>
      <c r="GU129" s="241"/>
      <c r="GV129" s="241"/>
      <c r="GW129" s="241"/>
      <c r="GX129" s="241"/>
      <c r="GY129" s="241"/>
      <c r="GZ129" s="241"/>
      <c r="HA129" s="241"/>
      <c r="HB129" s="241"/>
      <c r="HC129" s="241"/>
      <c r="HD129" s="241"/>
      <c r="HE129" s="241"/>
      <c r="HF129" s="241"/>
    </row>
    <row r="130" spans="1:214" s="299" customFormat="1" ht="15" customHeight="1" x14ac:dyDescent="0.25">
      <c r="A130" s="284"/>
      <c r="B130" s="27"/>
      <c r="C130" s="241"/>
      <c r="D130" s="241"/>
      <c r="E130" s="241"/>
      <c r="F130" s="241"/>
      <c r="G130" s="241"/>
      <c r="H130" s="241"/>
      <c r="I130" s="241"/>
      <c r="J130" s="241"/>
      <c r="K130" s="241"/>
      <c r="L130" s="241"/>
      <c r="M130" s="241" t="s">
        <v>1180</v>
      </c>
      <c r="N130" s="241"/>
      <c r="O130" s="241"/>
      <c r="P130" s="241"/>
      <c r="Q130" s="241"/>
      <c r="R130" s="241"/>
      <c r="S130" s="241"/>
      <c r="T130" s="241"/>
      <c r="U130" s="241" t="s">
        <v>323</v>
      </c>
      <c r="V130" s="241"/>
      <c r="W130" s="241"/>
      <c r="X130" s="241"/>
      <c r="Y130" s="241"/>
      <c r="Z130" s="241"/>
      <c r="AA130" s="241"/>
      <c r="AB130" s="241"/>
      <c r="AC130" s="241" t="s">
        <v>316</v>
      </c>
      <c r="AD130" s="241"/>
      <c r="AE130" s="241"/>
      <c r="AF130" s="241"/>
      <c r="AG130" s="241"/>
      <c r="AH130" s="241"/>
      <c r="AI130" s="241"/>
      <c r="AJ130" s="241"/>
      <c r="AK130" s="241"/>
      <c r="AL130" s="241"/>
      <c r="AM130" s="241"/>
      <c r="AN130" s="241"/>
      <c r="AO130" s="241"/>
      <c r="AP130" s="244"/>
      <c r="AQ130" s="241"/>
      <c r="AR130" s="241"/>
      <c r="AS130" s="241"/>
      <c r="AT130" s="244"/>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row>
    <row r="131" spans="1:214" s="299" customFormat="1" ht="15" customHeight="1" x14ac:dyDescent="0.25">
      <c r="A131" s="284"/>
      <c r="B131" s="284"/>
      <c r="C131" s="241"/>
      <c r="D131" s="241"/>
      <c r="E131" s="241"/>
      <c r="F131" s="241"/>
      <c r="G131" s="241"/>
      <c r="H131" s="241"/>
      <c r="I131" s="241"/>
      <c r="J131" s="241"/>
      <c r="K131" s="241"/>
      <c r="L131" s="241"/>
      <c r="M131" s="241" t="s">
        <v>1181</v>
      </c>
      <c r="N131" s="241"/>
      <c r="O131" s="241"/>
      <c r="P131" s="241"/>
      <c r="Q131" s="241"/>
      <c r="R131" s="241"/>
      <c r="S131" s="241"/>
      <c r="T131" s="241"/>
      <c r="U131" s="241" t="s">
        <v>324</v>
      </c>
      <c r="V131" s="241"/>
      <c r="W131" s="241"/>
      <c r="X131" s="241"/>
      <c r="Y131" s="241"/>
      <c r="Z131" s="241"/>
      <c r="AA131" s="241"/>
      <c r="AB131" s="241"/>
      <c r="AC131" s="241" t="s">
        <v>325</v>
      </c>
      <c r="AD131" s="241"/>
      <c r="AE131" s="241"/>
      <c r="AF131" s="241"/>
      <c r="AG131" s="241"/>
      <c r="AH131" s="241"/>
      <c r="AI131" s="241"/>
      <c r="AJ131" s="241"/>
      <c r="AK131" s="241"/>
      <c r="AL131" s="241"/>
      <c r="AM131" s="241"/>
      <c r="AN131" s="241"/>
      <c r="AO131" s="241"/>
      <c r="AP131" s="244"/>
      <c r="AQ131" s="241"/>
      <c r="AR131" s="241"/>
      <c r="AS131" s="241"/>
      <c r="AT131" s="244"/>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row>
    <row r="132" spans="1:214" s="299" customFormat="1" ht="15" customHeight="1" x14ac:dyDescent="0.25">
      <c r="A132" s="284"/>
      <c r="B132" s="27"/>
      <c r="C132" s="241"/>
      <c r="D132" s="241"/>
      <c r="E132" s="241"/>
      <c r="F132" s="241"/>
      <c r="G132" s="241"/>
      <c r="H132" s="241"/>
      <c r="I132" s="241"/>
      <c r="J132" s="26"/>
      <c r="K132" s="26"/>
      <c r="L132" s="26"/>
      <c r="M132" s="26"/>
      <c r="N132" s="26"/>
      <c r="O132" s="26"/>
      <c r="P132" s="241"/>
      <c r="Q132" s="241"/>
      <c r="R132" s="241"/>
      <c r="S132" s="241"/>
      <c r="T132" s="241"/>
      <c r="U132" s="241" t="s">
        <v>326</v>
      </c>
      <c r="V132" s="241"/>
      <c r="W132" s="241"/>
      <c r="X132" s="241"/>
      <c r="Y132" s="241"/>
      <c r="Z132" s="241"/>
      <c r="AA132" s="241"/>
      <c r="AB132" s="241"/>
      <c r="AC132" s="241" t="s">
        <v>325</v>
      </c>
      <c r="AD132" s="241"/>
      <c r="AE132" s="241"/>
      <c r="AF132" s="241"/>
      <c r="AG132" s="241"/>
      <c r="AH132" s="241"/>
      <c r="AI132" s="241"/>
      <c r="AJ132" s="241"/>
      <c r="AK132" s="241"/>
      <c r="AL132" s="241"/>
      <c r="AM132" s="241"/>
      <c r="AN132" s="241"/>
      <c r="AO132" s="241"/>
      <c r="AP132" s="244"/>
      <c r="AQ132" s="241"/>
      <c r="AR132" s="241"/>
      <c r="AS132" s="241"/>
      <c r="AT132" s="244"/>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row>
    <row r="133" spans="1:214" s="299" customFormat="1" ht="15" customHeight="1" x14ac:dyDescent="0.25">
      <c r="A133" s="284"/>
      <c r="B133" s="284"/>
      <c r="C133" s="241"/>
      <c r="D133" s="241"/>
      <c r="E133" s="241"/>
      <c r="F133" s="241"/>
      <c r="G133" s="241"/>
      <c r="H133" s="241"/>
      <c r="I133" s="287" t="s">
        <v>266</v>
      </c>
      <c r="J133" s="26"/>
      <c r="K133" s="26"/>
      <c r="L133" s="26"/>
      <c r="M133" s="26"/>
      <c r="N133" s="26"/>
      <c r="O133" s="26"/>
      <c r="P133" s="26" t="s">
        <v>267</v>
      </c>
      <c r="Q133" s="241"/>
      <c r="R133" s="241"/>
      <c r="S133" s="241"/>
      <c r="T133" s="241"/>
      <c r="U133" s="241" t="s">
        <v>327</v>
      </c>
      <c r="V133" s="241"/>
      <c r="W133" s="241"/>
      <c r="X133" s="241"/>
      <c r="Y133" s="241"/>
      <c r="Z133" s="241"/>
      <c r="AA133" s="241"/>
      <c r="AB133" s="241"/>
      <c r="AC133" s="241" t="s">
        <v>325</v>
      </c>
      <c r="AD133" s="241"/>
      <c r="AE133" s="241"/>
      <c r="AF133" s="241"/>
      <c r="AG133" s="241"/>
      <c r="AH133" s="241"/>
      <c r="AI133" s="241"/>
      <c r="AJ133" s="241"/>
      <c r="AK133" s="241"/>
      <c r="AL133" s="241"/>
      <c r="AM133" s="241"/>
      <c r="AN133" s="241"/>
      <c r="AO133" s="241"/>
      <c r="AP133" s="244"/>
      <c r="AQ133" s="241"/>
      <c r="AR133" s="241"/>
      <c r="AS133" s="241"/>
      <c r="AT133" s="244"/>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row>
    <row r="134" spans="1:214" s="299" customFormat="1" ht="15" customHeight="1" x14ac:dyDescent="0.25">
      <c r="A134" s="284"/>
      <c r="B134" s="27"/>
      <c r="C134" s="241"/>
      <c r="D134" s="241"/>
      <c r="E134" s="241"/>
      <c r="F134" s="241"/>
      <c r="G134" s="241"/>
      <c r="H134" s="241"/>
      <c r="I134" s="287" t="s">
        <v>268</v>
      </c>
      <c r="J134" s="26"/>
      <c r="K134" s="26"/>
      <c r="L134" s="26"/>
      <c r="M134" s="26"/>
      <c r="N134" s="26"/>
      <c r="O134" s="26"/>
      <c r="P134" s="26" t="s">
        <v>267</v>
      </c>
      <c r="Q134" s="241"/>
      <c r="R134" s="241"/>
      <c r="S134" s="241"/>
      <c r="T134" s="241"/>
      <c r="U134" s="241" t="s">
        <v>328</v>
      </c>
      <c r="V134" s="241"/>
      <c r="W134" s="241"/>
      <c r="X134" s="241"/>
      <c r="Y134" s="241"/>
      <c r="Z134" s="241"/>
      <c r="AA134" s="241"/>
      <c r="AB134" s="241"/>
      <c r="AC134" s="241" t="s">
        <v>313</v>
      </c>
      <c r="AD134" s="241"/>
      <c r="AE134" s="241"/>
      <c r="AF134" s="241"/>
      <c r="AG134" s="241"/>
      <c r="AH134" s="241"/>
      <c r="AI134" s="241"/>
      <c r="AJ134" s="241"/>
      <c r="AK134" s="241"/>
      <c r="AL134" s="241"/>
      <c r="AM134" s="241"/>
      <c r="AN134" s="241"/>
      <c r="AO134" s="241"/>
      <c r="AP134" s="244"/>
      <c r="AQ134" s="241"/>
      <c r="AR134" s="241"/>
      <c r="AS134" s="241"/>
      <c r="AT134" s="244"/>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row>
    <row r="135" spans="1:214" s="299" customFormat="1" ht="15" customHeight="1" x14ac:dyDescent="0.25">
      <c r="A135" s="284"/>
      <c r="B135" s="27" t="s">
        <v>329</v>
      </c>
      <c r="C135" s="241"/>
      <c r="D135" s="241"/>
      <c r="E135" s="241"/>
      <c r="F135" s="241"/>
      <c r="G135" s="241"/>
      <c r="H135" s="241"/>
      <c r="I135" s="287" t="s">
        <v>264</v>
      </c>
      <c r="J135" s="26"/>
      <c r="K135" s="26"/>
      <c r="L135" s="26"/>
      <c r="M135" s="287"/>
      <c r="N135" s="26"/>
      <c r="O135" s="26"/>
      <c r="P135" s="26" t="s">
        <v>265</v>
      </c>
      <c r="Q135" s="241"/>
      <c r="R135" s="241"/>
      <c r="S135" s="241"/>
      <c r="T135" s="241"/>
      <c r="U135" s="241" t="s">
        <v>330</v>
      </c>
      <c r="V135" s="241"/>
      <c r="W135" s="241"/>
      <c r="X135" s="241"/>
      <c r="Y135" s="241"/>
      <c r="Z135" s="241"/>
      <c r="AA135" s="241"/>
      <c r="AB135" s="241"/>
      <c r="AC135" s="241" t="s">
        <v>325</v>
      </c>
      <c r="AD135" s="241"/>
      <c r="AE135" s="241"/>
      <c r="AF135" s="241"/>
      <c r="AG135" s="241"/>
      <c r="AH135" s="241"/>
      <c r="AI135" s="241"/>
      <c r="AJ135" s="241"/>
      <c r="AK135" s="241"/>
      <c r="AL135" s="241"/>
      <c r="AM135" s="241"/>
      <c r="AN135" s="241"/>
      <c r="AO135" s="241"/>
      <c r="AP135" s="244"/>
      <c r="AQ135" s="241"/>
      <c r="AR135" s="241"/>
      <c r="AS135" s="241"/>
      <c r="AT135" s="244"/>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c r="EN135" s="241"/>
      <c r="EO135" s="241"/>
      <c r="EP135" s="241"/>
      <c r="EQ135" s="241"/>
      <c r="ER135" s="241"/>
      <c r="ES135" s="241"/>
      <c r="ET135" s="241"/>
      <c r="EU135" s="241"/>
      <c r="EV135" s="241"/>
      <c r="EW135" s="241"/>
      <c r="EX135" s="241"/>
      <c r="EY135" s="241"/>
      <c r="EZ135" s="241"/>
      <c r="FA135" s="241"/>
      <c r="FB135" s="241"/>
      <c r="FC135" s="241"/>
      <c r="FD135" s="241"/>
      <c r="FE135" s="241"/>
      <c r="FF135" s="241"/>
      <c r="FG135" s="241"/>
      <c r="FH135" s="241"/>
      <c r="FI135" s="241"/>
      <c r="FJ135" s="241"/>
      <c r="FK135" s="241"/>
      <c r="FL135" s="241"/>
      <c r="FM135" s="241"/>
      <c r="FN135" s="241"/>
      <c r="FO135" s="241"/>
      <c r="FP135" s="241"/>
      <c r="FQ135" s="241"/>
      <c r="FR135" s="241"/>
      <c r="FS135" s="241"/>
      <c r="FT135" s="241"/>
      <c r="FU135" s="241"/>
      <c r="FV135" s="241"/>
      <c r="FW135" s="241"/>
      <c r="FX135" s="241"/>
      <c r="FY135" s="241"/>
      <c r="FZ135" s="241"/>
      <c r="GA135" s="241"/>
      <c r="GB135" s="241"/>
      <c r="GC135" s="241"/>
      <c r="GD135" s="241"/>
      <c r="GE135" s="241"/>
      <c r="GF135" s="241"/>
      <c r="GG135" s="241"/>
      <c r="GH135" s="241"/>
      <c r="GI135" s="241"/>
      <c r="GJ135" s="241"/>
      <c r="GK135" s="241"/>
      <c r="GL135" s="241"/>
      <c r="GM135" s="241"/>
      <c r="GN135" s="241"/>
      <c r="GO135" s="241"/>
      <c r="GP135" s="241"/>
      <c r="GQ135" s="241"/>
      <c r="GR135" s="241"/>
      <c r="GS135" s="241"/>
      <c r="GT135" s="241"/>
      <c r="GU135" s="241"/>
      <c r="GV135" s="241"/>
      <c r="GW135" s="241"/>
      <c r="GX135" s="241"/>
      <c r="GY135" s="241"/>
      <c r="GZ135" s="241"/>
      <c r="HA135" s="241"/>
      <c r="HB135" s="241"/>
      <c r="HC135" s="241"/>
      <c r="HD135" s="241"/>
      <c r="HE135" s="241"/>
      <c r="HF135" s="241"/>
    </row>
    <row r="136" spans="1:214" s="299" customFormat="1" ht="15" customHeight="1" x14ac:dyDescent="0.25">
      <c r="A136" s="284"/>
      <c r="B136" s="27" t="s">
        <v>296</v>
      </c>
      <c r="C136" s="241"/>
      <c r="D136" s="241"/>
      <c r="E136" s="241"/>
      <c r="F136" s="241"/>
      <c r="G136" s="241"/>
      <c r="H136" s="241"/>
      <c r="I136" s="287" t="s">
        <v>263</v>
      </c>
      <c r="J136" s="241"/>
      <c r="K136" s="241"/>
      <c r="L136" s="241"/>
      <c r="M136" s="241"/>
      <c r="N136" s="241"/>
      <c r="O136" s="241"/>
      <c r="P136" s="26" t="s">
        <v>1186</v>
      </c>
      <c r="Q136" s="241"/>
      <c r="R136" s="241"/>
      <c r="S136" s="241"/>
      <c r="T136" s="241"/>
      <c r="U136" s="241" t="s">
        <v>331</v>
      </c>
      <c r="V136" s="241"/>
      <c r="W136" s="241"/>
      <c r="X136" s="241"/>
      <c r="Y136" s="241"/>
      <c r="Z136" s="241"/>
      <c r="AA136" s="241"/>
      <c r="AB136" s="241"/>
      <c r="AC136" s="241" t="s">
        <v>313</v>
      </c>
      <c r="AD136" s="241"/>
      <c r="AE136" s="241"/>
      <c r="AF136" s="241"/>
      <c r="AG136" s="241"/>
      <c r="AH136" s="241"/>
      <c r="AI136" s="241"/>
      <c r="AJ136" s="241"/>
      <c r="AK136" s="241"/>
      <c r="AL136" s="241"/>
      <c r="AM136" s="241"/>
      <c r="AN136" s="241"/>
      <c r="AO136" s="241"/>
      <c r="AP136" s="244"/>
      <c r="AQ136" s="241"/>
      <c r="AR136" s="241"/>
      <c r="AS136" s="241"/>
      <c r="AT136" s="244"/>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row>
    <row r="137" spans="1:214" s="299" customFormat="1" ht="15" customHeight="1" x14ac:dyDescent="0.25">
      <c r="A137" s="284"/>
      <c r="B137" s="284"/>
      <c r="C137" s="241"/>
      <c r="D137" s="241"/>
      <c r="E137" s="241"/>
      <c r="F137" s="241"/>
      <c r="G137" s="241"/>
      <c r="H137" s="241"/>
      <c r="I137" s="241"/>
      <c r="J137" s="241"/>
      <c r="K137" s="241"/>
      <c r="L137" s="241"/>
      <c r="M137" s="241"/>
      <c r="N137" s="241"/>
      <c r="O137" s="241"/>
      <c r="P137" s="241"/>
      <c r="Q137" s="241"/>
      <c r="R137" s="241"/>
      <c r="S137" s="241"/>
      <c r="T137" s="241"/>
      <c r="U137" s="241" t="s">
        <v>332</v>
      </c>
      <c r="V137" s="241"/>
      <c r="W137" s="241"/>
      <c r="X137" s="241"/>
      <c r="Y137" s="241"/>
      <c r="Z137" s="241"/>
      <c r="AA137" s="241"/>
      <c r="AB137" s="241"/>
      <c r="AC137" s="241" t="s">
        <v>322</v>
      </c>
      <c r="AD137" s="241"/>
      <c r="AE137" s="241"/>
      <c r="AF137" s="241"/>
      <c r="AG137" s="241"/>
      <c r="AH137" s="241"/>
      <c r="AI137" s="241"/>
      <c r="AJ137" s="241"/>
      <c r="AK137" s="241"/>
      <c r="AL137" s="241"/>
      <c r="AM137" s="241"/>
      <c r="AN137" s="241"/>
      <c r="AO137" s="241"/>
      <c r="AP137" s="244"/>
      <c r="AQ137" s="241"/>
      <c r="AR137" s="241"/>
      <c r="AS137" s="241"/>
      <c r="AT137" s="244"/>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row>
    <row r="138" spans="1:214" s="299" customFormat="1" ht="15" customHeight="1" x14ac:dyDescent="0.25">
      <c r="A138" s="284"/>
      <c r="B138" s="284"/>
      <c r="C138" s="241"/>
      <c r="D138" s="241"/>
      <c r="E138" s="241"/>
      <c r="F138" s="241"/>
      <c r="G138" s="241"/>
      <c r="H138" s="241"/>
      <c r="I138" s="241"/>
      <c r="J138" s="241"/>
      <c r="K138" s="241"/>
      <c r="L138" s="241"/>
      <c r="M138" s="241"/>
      <c r="N138" s="241"/>
      <c r="O138" s="241"/>
      <c r="P138" s="241"/>
      <c r="Q138" s="241"/>
      <c r="R138" s="241"/>
      <c r="S138" s="241"/>
      <c r="T138" s="241"/>
      <c r="U138" s="241" t="s">
        <v>333</v>
      </c>
      <c r="V138" s="241"/>
      <c r="W138" s="241"/>
      <c r="X138" s="241"/>
      <c r="Y138" s="241"/>
      <c r="Z138" s="241"/>
      <c r="AA138" s="241"/>
      <c r="AB138" s="241"/>
      <c r="AC138" s="241" t="s">
        <v>316</v>
      </c>
      <c r="AD138" s="241"/>
      <c r="AE138" s="241"/>
      <c r="AF138" s="241"/>
      <c r="AG138" s="241"/>
      <c r="AH138" s="241"/>
      <c r="AI138" s="241"/>
      <c r="AJ138" s="241"/>
      <c r="AK138" s="241"/>
      <c r="AL138" s="241"/>
      <c r="AM138" s="241"/>
      <c r="AN138" s="241"/>
      <c r="AO138" s="241"/>
      <c r="AP138" s="244"/>
      <c r="AQ138" s="241"/>
      <c r="AR138" s="241"/>
      <c r="AS138" s="241"/>
      <c r="AT138" s="244"/>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row>
    <row r="139" spans="1:214" s="299" customFormat="1" ht="15" customHeight="1" x14ac:dyDescent="0.25">
      <c r="A139" s="284"/>
      <c r="B139" s="284"/>
      <c r="C139" s="241"/>
      <c r="D139" s="241"/>
      <c r="E139" s="241"/>
      <c r="F139" s="241"/>
      <c r="G139" s="241"/>
      <c r="H139" s="241"/>
      <c r="I139" s="241"/>
      <c r="J139" s="241"/>
      <c r="K139" s="241"/>
      <c r="L139" s="241"/>
      <c r="M139" s="241"/>
      <c r="N139" s="241"/>
      <c r="O139" s="241"/>
      <c r="P139" s="241"/>
      <c r="Q139" s="241"/>
      <c r="R139" s="241"/>
      <c r="S139" s="241"/>
      <c r="T139" s="241"/>
      <c r="U139" s="241" t="s">
        <v>334</v>
      </c>
      <c r="V139" s="241"/>
      <c r="W139" s="241"/>
      <c r="X139" s="241"/>
      <c r="Y139" s="241"/>
      <c r="Z139" s="241"/>
      <c r="AA139" s="241"/>
      <c r="AB139" s="241"/>
      <c r="AC139" s="241" t="s">
        <v>325</v>
      </c>
      <c r="AD139" s="241"/>
      <c r="AE139" s="241"/>
      <c r="AF139" s="241"/>
      <c r="AG139" s="241"/>
      <c r="AH139" s="241"/>
      <c r="AI139" s="241"/>
      <c r="AJ139" s="241"/>
      <c r="AK139" s="241"/>
      <c r="AL139" s="241"/>
      <c r="AM139" s="241"/>
      <c r="AN139" s="241"/>
      <c r="AO139" s="241"/>
      <c r="AP139" s="244"/>
      <c r="AQ139" s="241"/>
      <c r="AR139" s="241"/>
      <c r="AS139" s="241"/>
      <c r="AT139" s="244"/>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c r="EN139" s="241"/>
      <c r="EO139" s="241"/>
      <c r="EP139" s="241"/>
      <c r="EQ139" s="241"/>
      <c r="ER139" s="241"/>
      <c r="ES139" s="241"/>
      <c r="ET139" s="241"/>
      <c r="EU139" s="241"/>
      <c r="EV139" s="241"/>
      <c r="EW139" s="241"/>
      <c r="EX139" s="241"/>
      <c r="EY139" s="241"/>
      <c r="EZ139" s="241"/>
      <c r="FA139" s="241"/>
      <c r="FB139" s="241"/>
      <c r="FC139" s="241"/>
      <c r="FD139" s="241"/>
      <c r="FE139" s="241"/>
      <c r="FF139" s="241"/>
      <c r="FG139" s="241"/>
      <c r="FH139" s="241"/>
      <c r="FI139" s="241"/>
      <c r="FJ139" s="241"/>
      <c r="FK139" s="241"/>
      <c r="FL139" s="241"/>
      <c r="FM139" s="241"/>
      <c r="FN139" s="241"/>
      <c r="FO139" s="241"/>
      <c r="FP139" s="241"/>
      <c r="FQ139" s="241"/>
      <c r="FR139" s="241"/>
      <c r="FS139" s="241"/>
      <c r="FT139" s="241"/>
      <c r="FU139" s="241"/>
      <c r="FV139" s="241"/>
      <c r="FW139" s="241"/>
      <c r="FX139" s="241"/>
      <c r="FY139" s="241"/>
      <c r="FZ139" s="241"/>
      <c r="GA139" s="241"/>
      <c r="GB139" s="241"/>
      <c r="GC139" s="241"/>
      <c r="GD139" s="241"/>
      <c r="GE139" s="241"/>
      <c r="GF139" s="241"/>
      <c r="GG139" s="241"/>
      <c r="GH139" s="241"/>
      <c r="GI139" s="241"/>
      <c r="GJ139" s="241"/>
      <c r="GK139" s="241"/>
      <c r="GL139" s="241"/>
      <c r="GM139" s="241"/>
      <c r="GN139" s="241"/>
      <c r="GO139" s="241"/>
      <c r="GP139" s="241"/>
      <c r="GQ139" s="241"/>
      <c r="GR139" s="241"/>
      <c r="GS139" s="241"/>
      <c r="GT139" s="241"/>
      <c r="GU139" s="241"/>
      <c r="GV139" s="241"/>
      <c r="GW139" s="241"/>
      <c r="GX139" s="241"/>
      <c r="GY139" s="241"/>
      <c r="GZ139" s="241"/>
      <c r="HA139" s="241"/>
      <c r="HB139" s="241"/>
      <c r="HC139" s="241"/>
      <c r="HD139" s="241"/>
      <c r="HE139" s="241"/>
      <c r="HF139" s="241"/>
    </row>
    <row r="140" spans="1:214" s="299" customFormat="1" ht="15" customHeight="1" x14ac:dyDescent="0.25">
      <c r="A140" s="284"/>
      <c r="B140" s="284"/>
      <c r="C140" s="241"/>
      <c r="D140" s="241"/>
      <c r="E140" s="241"/>
      <c r="F140" s="241"/>
      <c r="G140" s="241"/>
      <c r="H140" s="241"/>
      <c r="I140" s="241"/>
      <c r="J140" s="241"/>
      <c r="K140" s="241"/>
      <c r="L140" s="241"/>
      <c r="M140" s="241"/>
      <c r="N140" s="241"/>
      <c r="O140" s="241"/>
      <c r="P140" s="241"/>
      <c r="Q140" s="241"/>
      <c r="R140" s="241"/>
      <c r="S140" s="241"/>
      <c r="T140" s="241"/>
      <c r="U140" s="241" t="s">
        <v>335</v>
      </c>
      <c r="V140" s="241"/>
      <c r="W140" s="241"/>
      <c r="X140" s="241"/>
      <c r="Y140" s="241"/>
      <c r="Z140" s="241"/>
      <c r="AA140" s="241"/>
      <c r="AB140" s="241"/>
      <c r="AC140" s="241" t="s">
        <v>325</v>
      </c>
      <c r="AD140" s="241"/>
      <c r="AE140" s="241"/>
      <c r="AF140" s="241"/>
      <c r="AG140" s="241"/>
      <c r="AH140" s="241"/>
      <c r="AI140" s="241"/>
      <c r="AJ140" s="241"/>
      <c r="AK140" s="241"/>
      <c r="AL140" s="241"/>
      <c r="AM140" s="241"/>
      <c r="AN140" s="241"/>
      <c r="AO140" s="241"/>
      <c r="AP140" s="244"/>
      <c r="AQ140" s="241"/>
      <c r="AR140" s="241"/>
      <c r="AS140" s="241"/>
      <c r="AT140" s="244"/>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c r="EN140" s="241"/>
      <c r="EO140" s="241"/>
      <c r="EP140" s="241"/>
      <c r="EQ140" s="241"/>
      <c r="ER140" s="241"/>
      <c r="ES140" s="241"/>
      <c r="ET140" s="241"/>
      <c r="EU140" s="241"/>
      <c r="EV140" s="241"/>
      <c r="EW140" s="241"/>
      <c r="EX140" s="241"/>
      <c r="EY140" s="241"/>
      <c r="EZ140" s="241"/>
      <c r="FA140" s="241"/>
      <c r="FB140" s="241"/>
      <c r="FC140" s="241"/>
      <c r="FD140" s="241"/>
      <c r="FE140" s="241"/>
      <c r="FF140" s="241"/>
      <c r="FG140" s="241"/>
      <c r="FH140" s="241"/>
      <c r="FI140" s="241"/>
      <c r="FJ140" s="241"/>
      <c r="FK140" s="241"/>
      <c r="FL140" s="241"/>
      <c r="FM140" s="241"/>
      <c r="FN140" s="241"/>
      <c r="FO140" s="241"/>
      <c r="FP140" s="241"/>
      <c r="FQ140" s="241"/>
      <c r="FR140" s="241"/>
      <c r="FS140" s="241"/>
      <c r="FT140" s="241"/>
      <c r="FU140" s="241"/>
      <c r="FV140" s="241"/>
      <c r="FW140" s="241"/>
      <c r="FX140" s="241"/>
      <c r="FY140" s="241"/>
      <c r="FZ140" s="241"/>
      <c r="GA140" s="241"/>
      <c r="GB140" s="241"/>
      <c r="GC140" s="241"/>
      <c r="GD140" s="241"/>
      <c r="GE140" s="241"/>
      <c r="GF140" s="241"/>
      <c r="GG140" s="241"/>
      <c r="GH140" s="241"/>
      <c r="GI140" s="241"/>
      <c r="GJ140" s="241"/>
      <c r="GK140" s="241"/>
      <c r="GL140" s="241"/>
      <c r="GM140" s="241"/>
      <c r="GN140" s="241"/>
      <c r="GO140" s="241"/>
      <c r="GP140" s="241"/>
      <c r="GQ140" s="241"/>
      <c r="GR140" s="241"/>
      <c r="GS140" s="241"/>
      <c r="GT140" s="241"/>
      <c r="GU140" s="241"/>
      <c r="GV140" s="241"/>
      <c r="GW140" s="241"/>
      <c r="GX140" s="241"/>
      <c r="GY140" s="241"/>
      <c r="GZ140" s="241"/>
      <c r="HA140" s="241"/>
      <c r="HB140" s="241"/>
      <c r="HC140" s="241"/>
      <c r="HD140" s="241"/>
      <c r="HE140" s="241"/>
      <c r="HF140" s="241"/>
    </row>
    <row r="141" spans="1:214" s="299" customFormat="1" ht="15" customHeight="1" x14ac:dyDescent="0.25">
      <c r="A141" s="284"/>
      <c r="B141" s="284"/>
      <c r="C141" s="241"/>
      <c r="D141" s="241"/>
      <c r="E141" s="241"/>
      <c r="F141" s="241"/>
      <c r="G141" s="241"/>
      <c r="H141" s="241"/>
      <c r="I141" s="241"/>
      <c r="J141" s="241"/>
      <c r="K141" s="241"/>
      <c r="L141" s="241"/>
      <c r="M141" s="241"/>
      <c r="N141" s="241"/>
      <c r="O141" s="241"/>
      <c r="P141" s="241"/>
      <c r="Q141" s="241"/>
      <c r="R141" s="241"/>
      <c r="S141" s="241"/>
      <c r="T141" s="241"/>
      <c r="U141" s="241" t="s">
        <v>336</v>
      </c>
      <c r="V141" s="241"/>
      <c r="W141" s="241"/>
      <c r="X141" s="241"/>
      <c r="Y141" s="241"/>
      <c r="Z141" s="241"/>
      <c r="AA141" s="241"/>
      <c r="AB141" s="241"/>
      <c r="AC141" s="241" t="s">
        <v>313</v>
      </c>
      <c r="AD141" s="241"/>
      <c r="AE141" s="241"/>
      <c r="AF141" s="241"/>
      <c r="AG141" s="241"/>
      <c r="AH141" s="241"/>
      <c r="AI141" s="241"/>
      <c r="AJ141" s="241"/>
      <c r="AK141" s="241"/>
      <c r="AL141" s="241"/>
      <c r="AM141" s="241"/>
      <c r="AN141" s="241"/>
      <c r="AO141" s="241"/>
      <c r="AP141" s="244"/>
      <c r="AQ141" s="241"/>
      <c r="AR141" s="241"/>
      <c r="AS141" s="241"/>
      <c r="AT141" s="244"/>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row>
    <row r="142" spans="1:214" s="299" customFormat="1" ht="15" customHeight="1" x14ac:dyDescent="0.25">
      <c r="A142" s="284"/>
      <c r="B142" s="284"/>
      <c r="C142" s="241"/>
      <c r="D142" s="241"/>
      <c r="E142" s="241"/>
      <c r="F142" s="241"/>
      <c r="G142" s="241"/>
      <c r="H142" s="241"/>
      <c r="I142" s="241"/>
      <c r="J142" s="241"/>
      <c r="K142" s="241"/>
      <c r="L142" s="241"/>
      <c r="M142" s="241"/>
      <c r="N142" s="241"/>
      <c r="O142" s="241"/>
      <c r="P142" s="241"/>
      <c r="Q142" s="241"/>
      <c r="R142" s="241"/>
      <c r="S142" s="241"/>
      <c r="T142" s="241"/>
      <c r="U142" s="241" t="s">
        <v>337</v>
      </c>
      <c r="V142" s="241"/>
      <c r="W142" s="241"/>
      <c r="X142" s="241"/>
      <c r="Y142" s="241"/>
      <c r="Z142" s="241"/>
      <c r="AA142" s="241"/>
      <c r="AB142" s="241"/>
      <c r="AC142" s="241" t="s">
        <v>313</v>
      </c>
      <c r="AD142" s="241"/>
      <c r="AE142" s="241"/>
      <c r="AF142" s="241"/>
      <c r="AG142" s="241"/>
      <c r="AH142" s="241"/>
      <c r="AI142" s="241"/>
      <c r="AJ142" s="241"/>
      <c r="AK142" s="241"/>
      <c r="AL142" s="241"/>
      <c r="AM142" s="241"/>
      <c r="AN142" s="241"/>
      <c r="AO142" s="241"/>
      <c r="AP142" s="244"/>
      <c r="AQ142" s="241"/>
      <c r="AR142" s="241"/>
      <c r="AS142" s="241"/>
      <c r="AT142" s="244"/>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c r="EN142" s="241"/>
      <c r="EO142" s="241"/>
      <c r="EP142" s="241"/>
      <c r="EQ142" s="241"/>
      <c r="ER142" s="241"/>
      <c r="ES142" s="241"/>
      <c r="ET142" s="241"/>
      <c r="EU142" s="241"/>
      <c r="EV142" s="241"/>
      <c r="EW142" s="241"/>
      <c r="EX142" s="241"/>
      <c r="EY142" s="241"/>
      <c r="EZ142" s="241"/>
      <c r="FA142" s="241"/>
      <c r="FB142" s="241"/>
      <c r="FC142" s="241"/>
      <c r="FD142" s="241"/>
      <c r="FE142" s="241"/>
      <c r="FF142" s="241"/>
      <c r="FG142" s="241"/>
      <c r="FH142" s="241"/>
      <c r="FI142" s="241"/>
      <c r="FJ142" s="241"/>
      <c r="FK142" s="241"/>
      <c r="FL142" s="241"/>
      <c r="FM142" s="241"/>
      <c r="FN142" s="241"/>
      <c r="FO142" s="241"/>
      <c r="FP142" s="241"/>
      <c r="FQ142" s="241"/>
      <c r="FR142" s="241"/>
      <c r="FS142" s="241"/>
      <c r="FT142" s="241"/>
      <c r="FU142" s="241"/>
      <c r="FV142" s="241"/>
      <c r="FW142" s="241"/>
      <c r="FX142" s="241"/>
      <c r="FY142" s="241"/>
      <c r="FZ142" s="241"/>
      <c r="GA142" s="241"/>
      <c r="GB142" s="241"/>
      <c r="GC142" s="241"/>
      <c r="GD142" s="241"/>
      <c r="GE142" s="241"/>
      <c r="GF142" s="241"/>
      <c r="GG142" s="241"/>
      <c r="GH142" s="241"/>
      <c r="GI142" s="241"/>
      <c r="GJ142" s="241"/>
      <c r="GK142" s="241"/>
      <c r="GL142" s="241"/>
      <c r="GM142" s="241"/>
      <c r="GN142" s="241"/>
      <c r="GO142" s="241"/>
      <c r="GP142" s="241"/>
      <c r="GQ142" s="241"/>
      <c r="GR142" s="241"/>
      <c r="GS142" s="241"/>
      <c r="GT142" s="241"/>
      <c r="GU142" s="241"/>
      <c r="GV142" s="241"/>
      <c r="GW142" s="241"/>
      <c r="GX142" s="241"/>
      <c r="GY142" s="241"/>
      <c r="GZ142" s="241"/>
      <c r="HA142" s="241"/>
      <c r="HB142" s="241"/>
      <c r="HC142" s="241"/>
      <c r="HD142" s="241"/>
      <c r="HE142" s="241"/>
      <c r="HF142" s="241"/>
    </row>
    <row r="143" spans="1:214" s="299" customFormat="1" ht="15" customHeight="1" x14ac:dyDescent="0.25">
      <c r="A143" s="284"/>
      <c r="B143" s="284"/>
      <c r="C143" s="241"/>
      <c r="D143" s="241"/>
      <c r="E143" s="241"/>
      <c r="F143" s="241"/>
      <c r="G143" s="241"/>
      <c r="H143" s="241"/>
      <c r="I143" s="241"/>
      <c r="J143" s="241"/>
      <c r="K143" s="241"/>
      <c r="L143" s="241"/>
      <c r="M143" s="241"/>
      <c r="N143" s="241"/>
      <c r="O143" s="241"/>
      <c r="P143" s="241"/>
      <c r="Q143" s="241"/>
      <c r="R143" s="241"/>
      <c r="S143" s="241"/>
      <c r="T143" s="241"/>
      <c r="U143" s="241" t="s">
        <v>338</v>
      </c>
      <c r="V143" s="241"/>
      <c r="W143" s="241"/>
      <c r="X143" s="241"/>
      <c r="Y143" s="241"/>
      <c r="Z143" s="241"/>
      <c r="AA143" s="241"/>
      <c r="AB143" s="241"/>
      <c r="AC143" s="241" t="s">
        <v>313</v>
      </c>
      <c r="AD143" s="241"/>
      <c r="AE143" s="241"/>
      <c r="AF143" s="241"/>
      <c r="AG143" s="241"/>
      <c r="AH143" s="241"/>
      <c r="AI143" s="241"/>
      <c r="AJ143" s="241"/>
      <c r="AK143" s="241"/>
      <c r="AL143" s="241"/>
      <c r="AM143" s="241"/>
      <c r="AN143" s="241"/>
      <c r="AO143" s="241"/>
      <c r="AP143" s="244"/>
      <c r="AQ143" s="241"/>
      <c r="AR143" s="241"/>
      <c r="AS143" s="241"/>
      <c r="AT143" s="244"/>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c r="EN143" s="241"/>
      <c r="EO143" s="241"/>
      <c r="EP143" s="241"/>
      <c r="EQ143" s="241"/>
      <c r="ER143" s="241"/>
      <c r="ES143" s="241"/>
      <c r="ET143" s="241"/>
      <c r="EU143" s="241"/>
      <c r="EV143" s="241"/>
      <c r="EW143" s="241"/>
      <c r="EX143" s="241"/>
      <c r="EY143" s="241"/>
      <c r="EZ143" s="241"/>
      <c r="FA143" s="241"/>
      <c r="FB143" s="241"/>
      <c r="FC143" s="241"/>
      <c r="FD143" s="241"/>
      <c r="FE143" s="241"/>
      <c r="FF143" s="241"/>
      <c r="FG143" s="241"/>
      <c r="FH143" s="241"/>
      <c r="FI143" s="241"/>
      <c r="FJ143" s="241"/>
      <c r="FK143" s="241"/>
      <c r="FL143" s="241"/>
      <c r="FM143" s="241"/>
      <c r="FN143" s="241"/>
      <c r="FO143" s="241"/>
      <c r="FP143" s="241"/>
      <c r="FQ143" s="241"/>
      <c r="FR143" s="241"/>
      <c r="FS143" s="241"/>
      <c r="FT143" s="241"/>
      <c r="FU143" s="241"/>
      <c r="FV143" s="241"/>
      <c r="FW143" s="241"/>
      <c r="FX143" s="241"/>
      <c r="FY143" s="241"/>
      <c r="FZ143" s="241"/>
      <c r="GA143" s="241"/>
      <c r="GB143" s="241"/>
      <c r="GC143" s="241"/>
      <c r="GD143" s="241"/>
      <c r="GE143" s="241"/>
      <c r="GF143" s="241"/>
      <c r="GG143" s="241"/>
      <c r="GH143" s="241"/>
      <c r="GI143" s="241"/>
      <c r="GJ143" s="241"/>
      <c r="GK143" s="241"/>
      <c r="GL143" s="241"/>
      <c r="GM143" s="241"/>
      <c r="GN143" s="241"/>
      <c r="GO143" s="241"/>
      <c r="GP143" s="241"/>
      <c r="GQ143" s="241"/>
      <c r="GR143" s="241"/>
      <c r="GS143" s="241"/>
      <c r="GT143" s="241"/>
      <c r="GU143" s="241"/>
      <c r="GV143" s="241"/>
      <c r="GW143" s="241"/>
      <c r="GX143" s="241"/>
      <c r="GY143" s="241"/>
      <c r="GZ143" s="241"/>
      <c r="HA143" s="241"/>
      <c r="HB143" s="241"/>
      <c r="HC143" s="241"/>
      <c r="HD143" s="241"/>
      <c r="HE143" s="241"/>
      <c r="HF143" s="241"/>
    </row>
    <row r="144" spans="1:214" s="299" customFormat="1" ht="15" customHeight="1" x14ac:dyDescent="0.25">
      <c r="A144" s="284"/>
      <c r="B144" s="284"/>
      <c r="C144" s="241"/>
      <c r="D144" s="241"/>
      <c r="E144" s="241"/>
      <c r="F144" s="241"/>
      <c r="G144" s="241"/>
      <c r="H144" s="241"/>
      <c r="I144" s="241"/>
      <c r="J144" s="241"/>
      <c r="K144" s="241"/>
      <c r="L144" s="241"/>
      <c r="M144" s="241"/>
      <c r="N144" s="241"/>
      <c r="O144" s="241"/>
      <c r="P144" s="241"/>
      <c r="Q144" s="241"/>
      <c r="R144" s="241"/>
      <c r="S144" s="241"/>
      <c r="T144" s="241"/>
      <c r="U144" s="241" t="s">
        <v>339</v>
      </c>
      <c r="V144" s="241"/>
      <c r="W144" s="241"/>
      <c r="X144" s="241"/>
      <c r="Y144" s="241"/>
      <c r="Z144" s="241"/>
      <c r="AA144" s="241"/>
      <c r="AB144" s="241"/>
      <c r="AC144" s="241" t="s">
        <v>316</v>
      </c>
      <c r="AD144" s="241"/>
      <c r="AE144" s="241"/>
      <c r="AF144" s="241"/>
      <c r="AG144" s="241"/>
      <c r="AH144" s="241"/>
      <c r="AI144" s="241"/>
      <c r="AJ144" s="241"/>
      <c r="AK144" s="241"/>
      <c r="AL144" s="241"/>
      <c r="AM144" s="241"/>
      <c r="AN144" s="241"/>
      <c r="AO144" s="241"/>
      <c r="AP144" s="244"/>
      <c r="AQ144" s="241"/>
      <c r="AR144" s="241"/>
      <c r="AS144" s="241"/>
      <c r="AT144" s="244"/>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c r="EN144" s="241"/>
      <c r="EO144" s="241"/>
      <c r="EP144" s="241"/>
      <c r="EQ144" s="241"/>
      <c r="ER144" s="241"/>
      <c r="ES144" s="241"/>
      <c r="ET144" s="241"/>
      <c r="EU144" s="241"/>
      <c r="EV144" s="241"/>
      <c r="EW144" s="241"/>
      <c r="EX144" s="241"/>
      <c r="EY144" s="241"/>
      <c r="EZ144" s="241"/>
      <c r="FA144" s="241"/>
      <c r="FB144" s="241"/>
      <c r="FC144" s="241"/>
      <c r="FD144" s="241"/>
      <c r="FE144" s="241"/>
      <c r="FF144" s="241"/>
      <c r="FG144" s="241"/>
      <c r="FH144" s="241"/>
      <c r="FI144" s="241"/>
      <c r="FJ144" s="241"/>
      <c r="FK144" s="241"/>
      <c r="FL144" s="241"/>
      <c r="FM144" s="241"/>
      <c r="FN144" s="241"/>
      <c r="FO144" s="241"/>
      <c r="FP144" s="241"/>
      <c r="FQ144" s="241"/>
      <c r="FR144" s="241"/>
      <c r="FS144" s="241"/>
      <c r="FT144" s="241"/>
      <c r="FU144" s="241"/>
      <c r="FV144" s="241"/>
      <c r="FW144" s="241"/>
      <c r="FX144" s="241"/>
      <c r="FY144" s="241"/>
      <c r="FZ144" s="241"/>
      <c r="GA144" s="241"/>
      <c r="GB144" s="241"/>
      <c r="GC144" s="241"/>
      <c r="GD144" s="241"/>
      <c r="GE144" s="241"/>
      <c r="GF144" s="241"/>
      <c r="GG144" s="241"/>
      <c r="GH144" s="241"/>
      <c r="GI144" s="241"/>
      <c r="GJ144" s="241"/>
      <c r="GK144" s="241"/>
      <c r="GL144" s="241"/>
      <c r="GM144" s="241"/>
      <c r="GN144" s="241"/>
      <c r="GO144" s="241"/>
      <c r="GP144" s="241"/>
      <c r="GQ144" s="241"/>
      <c r="GR144" s="241"/>
      <c r="GS144" s="241"/>
      <c r="GT144" s="241"/>
      <c r="GU144" s="241"/>
      <c r="GV144" s="241"/>
      <c r="GW144" s="241"/>
      <c r="GX144" s="241"/>
      <c r="GY144" s="241"/>
      <c r="GZ144" s="241"/>
      <c r="HA144" s="241"/>
      <c r="HB144" s="241"/>
      <c r="HC144" s="241"/>
      <c r="HD144" s="241"/>
      <c r="HE144" s="241"/>
      <c r="HF144" s="241"/>
    </row>
    <row r="145" spans="1:214" s="299" customFormat="1" ht="15" customHeight="1" x14ac:dyDescent="0.25">
      <c r="A145" s="284"/>
      <c r="B145" s="284"/>
      <c r="C145" s="241"/>
      <c r="D145" s="241"/>
      <c r="E145" s="241"/>
      <c r="F145" s="241"/>
      <c r="G145" s="241"/>
      <c r="H145" s="241"/>
      <c r="I145" s="241"/>
      <c r="J145" s="241"/>
      <c r="K145" s="241"/>
      <c r="L145" s="241"/>
      <c r="M145" s="241"/>
      <c r="N145" s="241"/>
      <c r="O145" s="241"/>
      <c r="P145" s="241"/>
      <c r="Q145" s="241"/>
      <c r="R145" s="241"/>
      <c r="S145" s="241"/>
      <c r="T145" s="241"/>
      <c r="U145" s="241" t="s">
        <v>340</v>
      </c>
      <c r="V145" s="241"/>
      <c r="W145" s="241"/>
      <c r="X145" s="241"/>
      <c r="Y145" s="241"/>
      <c r="Z145" s="241"/>
      <c r="AA145" s="241"/>
      <c r="AB145" s="241"/>
      <c r="AC145" s="241" t="s">
        <v>316</v>
      </c>
      <c r="AD145" s="241"/>
      <c r="AE145" s="241"/>
      <c r="AF145" s="241"/>
      <c r="AG145" s="241"/>
      <c r="AH145" s="241"/>
      <c r="AI145" s="241"/>
      <c r="AJ145" s="241"/>
      <c r="AK145" s="241"/>
      <c r="AL145" s="241"/>
      <c r="AM145" s="241"/>
      <c r="AN145" s="241"/>
      <c r="AO145" s="241"/>
      <c r="AP145" s="244"/>
      <c r="AQ145" s="241"/>
      <c r="AR145" s="241"/>
      <c r="AS145" s="241"/>
      <c r="AT145" s="244"/>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c r="FL145" s="241"/>
      <c r="FM145" s="241"/>
      <c r="FN145" s="241"/>
      <c r="FO145" s="241"/>
      <c r="FP145" s="241"/>
      <c r="FQ145" s="241"/>
      <c r="FR145" s="241"/>
      <c r="FS145" s="241"/>
      <c r="FT145" s="241"/>
      <c r="FU145" s="241"/>
      <c r="FV145" s="241"/>
      <c r="FW145" s="241"/>
      <c r="FX145" s="241"/>
      <c r="FY145" s="241"/>
      <c r="FZ145" s="241"/>
      <c r="GA145" s="241"/>
      <c r="GB145" s="241"/>
      <c r="GC145" s="241"/>
      <c r="GD145" s="241"/>
      <c r="GE145" s="241"/>
      <c r="GF145" s="241"/>
      <c r="GG145" s="241"/>
      <c r="GH145" s="241"/>
      <c r="GI145" s="241"/>
      <c r="GJ145" s="241"/>
      <c r="GK145" s="241"/>
      <c r="GL145" s="241"/>
      <c r="GM145" s="241"/>
      <c r="GN145" s="241"/>
      <c r="GO145" s="241"/>
      <c r="GP145" s="241"/>
      <c r="GQ145" s="241"/>
      <c r="GR145" s="241"/>
      <c r="GS145" s="241"/>
      <c r="GT145" s="241"/>
      <c r="GU145" s="241"/>
      <c r="GV145" s="241"/>
      <c r="GW145" s="241"/>
      <c r="GX145" s="241"/>
      <c r="GY145" s="241"/>
      <c r="GZ145" s="241"/>
      <c r="HA145" s="241"/>
      <c r="HB145" s="241"/>
      <c r="HC145" s="241"/>
      <c r="HD145" s="241"/>
      <c r="HE145" s="241"/>
      <c r="HF145" s="241"/>
    </row>
    <row r="146" spans="1:214" s="299" customFormat="1" ht="15" customHeight="1" x14ac:dyDescent="0.25">
      <c r="A146" s="284"/>
      <c r="B146" s="284"/>
      <c r="C146" s="241"/>
      <c r="D146" s="241"/>
      <c r="E146" s="241"/>
      <c r="F146" s="241"/>
      <c r="G146" s="241"/>
      <c r="H146" s="241"/>
      <c r="I146" s="241"/>
      <c r="J146" s="241"/>
      <c r="K146" s="241"/>
      <c r="L146" s="241"/>
      <c r="M146" s="241"/>
      <c r="N146" s="241"/>
      <c r="O146" s="241"/>
      <c r="P146" s="241"/>
      <c r="Q146" s="241"/>
      <c r="R146" s="241"/>
      <c r="S146" s="241"/>
      <c r="T146" s="241"/>
      <c r="U146" s="241" t="s">
        <v>341</v>
      </c>
      <c r="V146" s="241"/>
      <c r="W146" s="241"/>
      <c r="X146" s="241"/>
      <c r="Y146" s="241"/>
      <c r="Z146" s="241"/>
      <c r="AA146" s="241"/>
      <c r="AB146" s="241"/>
      <c r="AC146" s="241" t="s">
        <v>322</v>
      </c>
      <c r="AD146" s="241"/>
      <c r="AE146" s="241"/>
      <c r="AF146" s="241"/>
      <c r="AG146" s="241"/>
      <c r="AH146" s="241"/>
      <c r="AI146" s="241"/>
      <c r="AJ146" s="241"/>
      <c r="AK146" s="241"/>
      <c r="AL146" s="241"/>
      <c r="AM146" s="241"/>
      <c r="AN146" s="241"/>
      <c r="AO146" s="241"/>
      <c r="AP146" s="244"/>
      <c r="AQ146" s="241"/>
      <c r="AR146" s="241"/>
      <c r="AS146" s="241"/>
      <c r="AT146" s="244"/>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41"/>
      <c r="HB146" s="241"/>
      <c r="HC146" s="241"/>
      <c r="HD146" s="241"/>
      <c r="HE146" s="241"/>
      <c r="HF146" s="241"/>
    </row>
    <row r="147" spans="1:214" s="299" customFormat="1" ht="15" customHeight="1" x14ac:dyDescent="0.25">
      <c r="A147" s="284"/>
      <c r="B147" s="284"/>
      <c r="C147" s="241"/>
      <c r="D147" s="241"/>
      <c r="E147" s="241"/>
      <c r="F147" s="241"/>
      <c r="G147" s="241"/>
      <c r="H147" s="241"/>
      <c r="I147" s="241"/>
      <c r="J147" s="241"/>
      <c r="K147" s="241"/>
      <c r="L147" s="241"/>
      <c r="M147" s="241"/>
      <c r="N147" s="241"/>
      <c r="O147" s="241"/>
      <c r="P147" s="241"/>
      <c r="Q147" s="241"/>
      <c r="R147" s="241"/>
      <c r="S147" s="241"/>
      <c r="T147" s="241"/>
      <c r="U147" s="241" t="s">
        <v>342</v>
      </c>
      <c r="V147" s="241"/>
      <c r="W147" s="241"/>
      <c r="X147" s="241"/>
      <c r="Y147" s="241"/>
      <c r="Z147" s="241"/>
      <c r="AA147" s="241"/>
      <c r="AB147" s="241"/>
      <c r="AC147" s="241" t="s">
        <v>313</v>
      </c>
      <c r="AD147" s="241"/>
      <c r="AE147" s="241"/>
      <c r="AF147" s="241"/>
      <c r="AG147" s="241"/>
      <c r="AH147" s="241"/>
      <c r="AI147" s="241"/>
      <c r="AJ147" s="241"/>
      <c r="AK147" s="241"/>
      <c r="AL147" s="241"/>
      <c r="AM147" s="241"/>
      <c r="AN147" s="241"/>
      <c r="AO147" s="241"/>
      <c r="AP147" s="244"/>
      <c r="AQ147" s="241"/>
      <c r="AR147" s="241"/>
      <c r="AS147" s="241"/>
      <c r="AT147" s="244"/>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41"/>
      <c r="HB147" s="241"/>
      <c r="HC147" s="241"/>
      <c r="HD147" s="241"/>
      <c r="HE147" s="241"/>
      <c r="HF147" s="241"/>
    </row>
    <row r="148" spans="1:214" s="299" customFormat="1" ht="15" customHeight="1" x14ac:dyDescent="0.25">
      <c r="A148" s="284"/>
      <c r="B148" s="284"/>
      <c r="C148" s="241"/>
      <c r="D148" s="241"/>
      <c r="E148" s="241"/>
      <c r="F148" s="241"/>
      <c r="G148" s="241"/>
      <c r="H148" s="241"/>
      <c r="I148" s="241"/>
      <c r="J148" s="241"/>
      <c r="K148" s="241"/>
      <c r="L148" s="241"/>
      <c r="M148" s="241"/>
      <c r="N148" s="241"/>
      <c r="O148" s="241"/>
      <c r="P148" s="241"/>
      <c r="Q148" s="241"/>
      <c r="R148" s="241"/>
      <c r="S148" s="241"/>
      <c r="T148" s="241"/>
      <c r="U148" s="241" t="s">
        <v>343</v>
      </c>
      <c r="V148" s="241"/>
      <c r="W148" s="241"/>
      <c r="X148" s="241"/>
      <c r="Y148" s="241"/>
      <c r="Z148" s="241"/>
      <c r="AA148" s="241"/>
      <c r="AB148" s="241"/>
      <c r="AC148" s="241" t="s">
        <v>325</v>
      </c>
      <c r="AD148" s="241"/>
      <c r="AE148" s="241"/>
      <c r="AF148" s="241"/>
      <c r="AG148" s="241"/>
      <c r="AH148" s="241"/>
      <c r="AI148" s="241"/>
      <c r="AJ148" s="241"/>
      <c r="AK148" s="241"/>
      <c r="AL148" s="241"/>
      <c r="AM148" s="241"/>
      <c r="AN148" s="241"/>
      <c r="AO148" s="241"/>
      <c r="AP148" s="244"/>
      <c r="AQ148" s="241"/>
      <c r="AR148" s="241"/>
      <c r="AS148" s="241"/>
      <c r="AT148" s="244"/>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41"/>
      <c r="HB148" s="241"/>
      <c r="HC148" s="241"/>
      <c r="HD148" s="241"/>
      <c r="HE148" s="241"/>
      <c r="HF148" s="241"/>
    </row>
    <row r="149" spans="1:214" s="299" customFormat="1" ht="15" customHeight="1" x14ac:dyDescent="0.25">
      <c r="A149" s="284"/>
      <c r="B149" s="284"/>
      <c r="C149" s="241"/>
      <c r="D149" s="241"/>
      <c r="E149" s="241"/>
      <c r="F149" s="241"/>
      <c r="G149" s="241"/>
      <c r="H149" s="241"/>
      <c r="I149" s="241"/>
      <c r="J149" s="241"/>
      <c r="K149" s="241"/>
      <c r="L149" s="241"/>
      <c r="M149" s="241"/>
      <c r="N149" s="241"/>
      <c r="O149" s="241"/>
      <c r="P149" s="241"/>
      <c r="Q149" s="241"/>
      <c r="R149" s="241"/>
      <c r="S149" s="241"/>
      <c r="T149" s="241"/>
      <c r="U149" s="241" t="s">
        <v>344</v>
      </c>
      <c r="V149" s="241"/>
      <c r="W149" s="241"/>
      <c r="X149" s="241"/>
      <c r="Y149" s="241"/>
      <c r="Z149" s="241"/>
      <c r="AA149" s="241"/>
      <c r="AB149" s="241"/>
      <c r="AC149" s="241" t="s">
        <v>325</v>
      </c>
      <c r="AD149" s="241"/>
      <c r="AE149" s="241"/>
      <c r="AF149" s="241"/>
      <c r="AG149" s="241"/>
      <c r="AH149" s="241"/>
      <c r="AI149" s="241"/>
      <c r="AJ149" s="241"/>
      <c r="AK149" s="241"/>
      <c r="AL149" s="241"/>
      <c r="AM149" s="241"/>
      <c r="AN149" s="241"/>
      <c r="AO149" s="241"/>
      <c r="AP149" s="244"/>
      <c r="AQ149" s="241"/>
      <c r="AR149" s="241"/>
      <c r="AS149" s="241"/>
      <c r="AT149" s="244"/>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41"/>
      <c r="HB149" s="241"/>
      <c r="HC149" s="241"/>
      <c r="HD149" s="241"/>
      <c r="HE149" s="241"/>
      <c r="HF149" s="241"/>
    </row>
    <row r="150" spans="1:214" s="299" customFormat="1" ht="15" customHeight="1" x14ac:dyDescent="0.25">
      <c r="A150" s="284"/>
      <c r="B150" s="284"/>
      <c r="C150" s="241"/>
      <c r="D150" s="241"/>
      <c r="E150" s="241"/>
      <c r="F150" s="241"/>
      <c r="G150" s="241"/>
      <c r="H150" s="241"/>
      <c r="I150" s="241"/>
      <c r="J150" s="241"/>
      <c r="K150" s="241"/>
      <c r="L150" s="241"/>
      <c r="M150" s="241"/>
      <c r="N150" s="241"/>
      <c r="O150" s="241"/>
      <c r="P150" s="241"/>
      <c r="Q150" s="241"/>
      <c r="R150" s="241"/>
      <c r="S150" s="241"/>
      <c r="T150" s="241"/>
      <c r="U150" s="241" t="s">
        <v>345</v>
      </c>
      <c r="V150" s="241"/>
      <c r="W150" s="241"/>
      <c r="X150" s="241"/>
      <c r="Y150" s="241"/>
      <c r="Z150" s="241"/>
      <c r="AA150" s="241"/>
      <c r="AB150" s="241"/>
      <c r="AC150" s="241" t="s">
        <v>322</v>
      </c>
      <c r="AD150" s="241"/>
      <c r="AE150" s="241"/>
      <c r="AF150" s="241"/>
      <c r="AG150" s="241"/>
      <c r="AH150" s="241"/>
      <c r="AI150" s="241"/>
      <c r="AJ150" s="241"/>
      <c r="AK150" s="241"/>
      <c r="AL150" s="241"/>
      <c r="AM150" s="241"/>
      <c r="AN150" s="241"/>
      <c r="AO150" s="241"/>
      <c r="AP150" s="244"/>
      <c r="AQ150" s="241"/>
      <c r="AR150" s="241"/>
      <c r="AS150" s="241"/>
      <c r="AT150" s="244"/>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row>
    <row r="151" spans="1:214" s="299" customFormat="1" ht="15" customHeight="1" x14ac:dyDescent="0.25">
      <c r="A151" s="284"/>
      <c r="B151" s="284"/>
      <c r="C151" s="241"/>
      <c r="D151" s="241"/>
      <c r="E151" s="241"/>
      <c r="F151" s="241"/>
      <c r="G151" s="241"/>
      <c r="H151" s="241"/>
      <c r="I151" s="241"/>
      <c r="J151" s="241"/>
      <c r="K151" s="241"/>
      <c r="L151" s="241"/>
      <c r="M151" s="241"/>
      <c r="N151" s="241"/>
      <c r="O151" s="241"/>
      <c r="P151" s="241"/>
      <c r="Q151" s="241"/>
      <c r="R151" s="241"/>
      <c r="S151" s="241"/>
      <c r="T151" s="241"/>
      <c r="U151" s="241" t="s">
        <v>346</v>
      </c>
      <c r="V151" s="241"/>
      <c r="W151" s="241"/>
      <c r="X151" s="241"/>
      <c r="Y151" s="241"/>
      <c r="Z151" s="241"/>
      <c r="AA151" s="241"/>
      <c r="AB151" s="241"/>
      <c r="AC151" s="241" t="s">
        <v>313</v>
      </c>
      <c r="AD151" s="241"/>
      <c r="AE151" s="241"/>
      <c r="AF151" s="241"/>
      <c r="AG151" s="241"/>
      <c r="AH151" s="241"/>
      <c r="AI151" s="241"/>
      <c r="AJ151" s="241"/>
      <c r="AK151" s="241"/>
      <c r="AL151" s="241"/>
      <c r="AM151" s="241"/>
      <c r="AN151" s="241"/>
      <c r="AO151" s="241"/>
      <c r="AP151" s="244"/>
      <c r="AQ151" s="241"/>
      <c r="AR151" s="241"/>
      <c r="AS151" s="241"/>
      <c r="AT151" s="244"/>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41"/>
      <c r="HB151" s="241"/>
      <c r="HC151" s="241"/>
      <c r="HD151" s="241"/>
      <c r="HE151" s="241"/>
      <c r="HF151" s="241"/>
    </row>
    <row r="152" spans="1:214" s="299" customFormat="1" ht="15" customHeight="1" x14ac:dyDescent="0.25">
      <c r="A152" s="284"/>
      <c r="B152" s="284"/>
      <c r="C152" s="241"/>
      <c r="D152" s="241"/>
      <c r="E152" s="241"/>
      <c r="F152" s="241"/>
      <c r="G152" s="241"/>
      <c r="H152" s="241"/>
      <c r="I152" s="241"/>
      <c r="J152" s="241"/>
      <c r="K152" s="241"/>
      <c r="L152" s="241"/>
      <c r="M152" s="241"/>
      <c r="N152" s="241"/>
      <c r="O152" s="241"/>
      <c r="P152" s="241"/>
      <c r="Q152" s="241"/>
      <c r="R152" s="241"/>
      <c r="S152" s="241"/>
      <c r="T152" s="241"/>
      <c r="U152" s="241" t="s">
        <v>347</v>
      </c>
      <c r="V152" s="241"/>
      <c r="W152" s="241"/>
      <c r="X152" s="241"/>
      <c r="Y152" s="241"/>
      <c r="Z152" s="241"/>
      <c r="AA152" s="241"/>
      <c r="AB152" s="241"/>
      <c r="AC152" s="241" t="s">
        <v>316</v>
      </c>
      <c r="AD152" s="241"/>
      <c r="AE152" s="241"/>
      <c r="AF152" s="241"/>
      <c r="AG152" s="241"/>
      <c r="AH152" s="241"/>
      <c r="AI152" s="241"/>
      <c r="AJ152" s="241"/>
      <c r="AK152" s="241"/>
      <c r="AL152" s="241"/>
      <c r="AM152" s="241"/>
      <c r="AN152" s="241"/>
      <c r="AO152" s="241"/>
      <c r="AP152" s="244"/>
      <c r="AQ152" s="241"/>
      <c r="AR152" s="241"/>
      <c r="AS152" s="241"/>
      <c r="AT152" s="244"/>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41"/>
      <c r="HB152" s="241"/>
      <c r="HC152" s="241"/>
      <c r="HD152" s="241"/>
      <c r="HE152" s="241"/>
      <c r="HF152" s="241"/>
    </row>
    <row r="153" spans="1:214" s="299" customFormat="1" ht="15" customHeight="1" x14ac:dyDescent="0.25">
      <c r="A153" s="284"/>
      <c r="B153" s="284"/>
      <c r="C153" s="241"/>
      <c r="D153" s="241"/>
      <c r="E153" s="241"/>
      <c r="F153" s="241"/>
      <c r="G153" s="241"/>
      <c r="H153" s="241"/>
      <c r="I153" s="241"/>
      <c r="J153" s="241"/>
      <c r="K153" s="241"/>
      <c r="L153" s="241"/>
      <c r="M153" s="241"/>
      <c r="N153" s="241"/>
      <c r="O153" s="241"/>
      <c r="P153" s="241"/>
      <c r="Q153" s="241"/>
      <c r="R153" s="241"/>
      <c r="S153" s="241"/>
      <c r="T153" s="241"/>
      <c r="U153" s="241" t="s">
        <v>348</v>
      </c>
      <c r="V153" s="241"/>
      <c r="W153" s="241"/>
      <c r="X153" s="241"/>
      <c r="Y153" s="241"/>
      <c r="Z153" s="241"/>
      <c r="AA153" s="241"/>
      <c r="AB153" s="241"/>
      <c r="AC153" s="241" t="s">
        <v>313</v>
      </c>
      <c r="AD153" s="241"/>
      <c r="AE153" s="241"/>
      <c r="AF153" s="241"/>
      <c r="AG153" s="241"/>
      <c r="AH153" s="241"/>
      <c r="AI153" s="241"/>
      <c r="AJ153" s="241"/>
      <c r="AK153" s="241"/>
      <c r="AL153" s="241"/>
      <c r="AM153" s="241"/>
      <c r="AN153" s="241"/>
      <c r="AO153" s="241"/>
      <c r="AP153" s="244"/>
      <c r="AQ153" s="241"/>
      <c r="AR153" s="241"/>
      <c r="AS153" s="241"/>
      <c r="AT153" s="244"/>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row>
    <row r="154" spans="1:214" s="299" customFormat="1" ht="15" customHeight="1" x14ac:dyDescent="0.25">
      <c r="A154" s="284"/>
      <c r="B154" s="284"/>
      <c r="C154" s="241"/>
      <c r="D154" s="241"/>
      <c r="E154" s="241"/>
      <c r="F154" s="241"/>
      <c r="G154" s="241"/>
      <c r="H154" s="241"/>
      <c r="I154" s="241"/>
      <c r="J154" s="241"/>
      <c r="K154" s="241"/>
      <c r="L154" s="241"/>
      <c r="M154" s="241"/>
      <c r="N154" s="241"/>
      <c r="O154" s="241"/>
      <c r="P154" s="241"/>
      <c r="Q154" s="241"/>
      <c r="R154" s="241"/>
      <c r="S154" s="241"/>
      <c r="T154" s="241"/>
      <c r="U154" s="241" t="s">
        <v>349</v>
      </c>
      <c r="V154" s="241"/>
      <c r="W154" s="241"/>
      <c r="X154" s="241"/>
      <c r="Y154" s="241"/>
      <c r="Z154" s="241"/>
      <c r="AA154" s="241"/>
      <c r="AB154" s="241"/>
      <c r="AC154" s="241" t="s">
        <v>350</v>
      </c>
      <c r="AD154" s="241"/>
      <c r="AE154" s="241"/>
      <c r="AF154" s="241"/>
      <c r="AG154" s="241"/>
      <c r="AH154" s="241"/>
      <c r="AI154" s="241"/>
      <c r="AJ154" s="241"/>
      <c r="AK154" s="241"/>
      <c r="AL154" s="241"/>
      <c r="AM154" s="241"/>
      <c r="AN154" s="241"/>
      <c r="AO154" s="241"/>
      <c r="AP154" s="244"/>
      <c r="AQ154" s="241"/>
      <c r="AR154" s="241"/>
      <c r="AS154" s="241"/>
      <c r="AT154" s="244"/>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41"/>
      <c r="HB154" s="241"/>
      <c r="HC154" s="241"/>
      <c r="HD154" s="241"/>
      <c r="HE154" s="241"/>
      <c r="HF154" s="241"/>
    </row>
    <row r="155" spans="1:214" s="299" customFormat="1" ht="15" customHeight="1" x14ac:dyDescent="0.25">
      <c r="A155" s="284"/>
      <c r="B155" s="284"/>
      <c r="C155" s="241"/>
      <c r="D155" s="241"/>
      <c r="E155" s="241"/>
      <c r="F155" s="241"/>
      <c r="G155" s="241"/>
      <c r="H155" s="241"/>
      <c r="I155" s="241"/>
      <c r="J155" s="241"/>
      <c r="K155" s="241"/>
      <c r="L155" s="241"/>
      <c r="M155" s="241"/>
      <c r="N155" s="241"/>
      <c r="O155" s="241"/>
      <c r="P155" s="241"/>
      <c r="Q155" s="241"/>
      <c r="R155" s="241"/>
      <c r="S155" s="241"/>
      <c r="T155" s="241"/>
      <c r="U155" s="241" t="s">
        <v>351</v>
      </c>
      <c r="V155" s="241"/>
      <c r="W155" s="241"/>
      <c r="X155" s="241"/>
      <c r="Y155" s="241"/>
      <c r="Z155" s="241"/>
      <c r="AA155" s="241"/>
      <c r="AB155" s="241"/>
      <c r="AC155" s="241" t="s">
        <v>313</v>
      </c>
      <c r="AD155" s="241"/>
      <c r="AE155" s="241"/>
      <c r="AF155" s="241"/>
      <c r="AG155" s="241"/>
      <c r="AH155" s="241"/>
      <c r="AI155" s="241"/>
      <c r="AJ155" s="241"/>
      <c r="AK155" s="241"/>
      <c r="AL155" s="241"/>
      <c r="AM155" s="241"/>
      <c r="AN155" s="241"/>
      <c r="AO155" s="241"/>
      <c r="AP155" s="244"/>
      <c r="AQ155" s="241"/>
      <c r="AR155" s="241"/>
      <c r="AS155" s="241"/>
      <c r="AT155" s="244"/>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c r="EN155" s="241"/>
      <c r="EO155" s="241"/>
      <c r="EP155" s="241"/>
      <c r="EQ155" s="241"/>
      <c r="ER155" s="241"/>
      <c r="ES155" s="241"/>
      <c r="ET155" s="241"/>
      <c r="EU155" s="241"/>
      <c r="EV155" s="241"/>
      <c r="EW155" s="241"/>
      <c r="EX155" s="241"/>
      <c r="EY155" s="241"/>
      <c r="EZ155" s="241"/>
      <c r="FA155" s="241"/>
      <c r="FB155" s="241"/>
      <c r="FC155" s="241"/>
      <c r="FD155" s="241"/>
      <c r="FE155" s="241"/>
      <c r="FF155" s="241"/>
      <c r="FG155" s="241"/>
      <c r="FH155" s="241"/>
      <c r="FI155" s="241"/>
      <c r="FJ155" s="241"/>
      <c r="FK155" s="241"/>
      <c r="FL155" s="241"/>
      <c r="FM155" s="241"/>
      <c r="FN155" s="241"/>
      <c r="FO155" s="241"/>
      <c r="FP155" s="241"/>
      <c r="FQ155" s="241"/>
      <c r="FR155" s="241"/>
      <c r="FS155" s="241"/>
      <c r="FT155" s="241"/>
      <c r="FU155" s="241"/>
      <c r="FV155" s="241"/>
      <c r="FW155" s="241"/>
      <c r="FX155" s="241"/>
      <c r="FY155" s="241"/>
      <c r="FZ155" s="241"/>
      <c r="GA155" s="241"/>
      <c r="GB155" s="241"/>
      <c r="GC155" s="241"/>
      <c r="GD155" s="241"/>
      <c r="GE155" s="241"/>
      <c r="GF155" s="241"/>
      <c r="GG155" s="241"/>
      <c r="GH155" s="241"/>
      <c r="GI155" s="241"/>
      <c r="GJ155" s="241"/>
      <c r="GK155" s="241"/>
      <c r="GL155" s="241"/>
      <c r="GM155" s="241"/>
      <c r="GN155" s="241"/>
      <c r="GO155" s="241"/>
      <c r="GP155" s="241"/>
      <c r="GQ155" s="241"/>
      <c r="GR155" s="241"/>
      <c r="GS155" s="241"/>
      <c r="GT155" s="241"/>
      <c r="GU155" s="241"/>
      <c r="GV155" s="241"/>
      <c r="GW155" s="241"/>
      <c r="GX155" s="241"/>
      <c r="GY155" s="241"/>
      <c r="GZ155" s="241"/>
      <c r="HA155" s="241"/>
      <c r="HB155" s="241"/>
      <c r="HC155" s="241"/>
      <c r="HD155" s="241"/>
      <c r="HE155" s="241"/>
      <c r="HF155" s="241"/>
    </row>
    <row r="156" spans="1:214" s="299" customFormat="1" ht="15" customHeight="1" x14ac:dyDescent="0.25">
      <c r="A156" s="284"/>
      <c r="B156" s="284"/>
      <c r="C156" s="241"/>
      <c r="D156" s="241"/>
      <c r="E156" s="241"/>
      <c r="F156" s="241"/>
      <c r="G156" s="241"/>
      <c r="H156" s="241"/>
      <c r="I156" s="241"/>
      <c r="J156" s="241"/>
      <c r="K156" s="241"/>
      <c r="L156" s="241"/>
      <c r="M156" s="241"/>
      <c r="N156" s="241"/>
      <c r="O156" s="241"/>
      <c r="P156" s="241"/>
      <c r="Q156" s="241"/>
      <c r="R156" s="241"/>
      <c r="S156" s="241"/>
      <c r="T156" s="241"/>
      <c r="U156" s="241" t="s">
        <v>352</v>
      </c>
      <c r="V156" s="241"/>
      <c r="W156" s="241"/>
      <c r="X156" s="241"/>
      <c r="Y156" s="241"/>
      <c r="Z156" s="241"/>
      <c r="AA156" s="241"/>
      <c r="AB156" s="241"/>
      <c r="AC156" s="241" t="s">
        <v>322</v>
      </c>
      <c r="AD156" s="241"/>
      <c r="AE156" s="241"/>
      <c r="AF156" s="241"/>
      <c r="AG156" s="241"/>
      <c r="AH156" s="241"/>
      <c r="AI156" s="241"/>
      <c r="AJ156" s="241"/>
      <c r="AK156" s="241"/>
      <c r="AL156" s="241"/>
      <c r="AM156" s="241"/>
      <c r="AN156" s="241"/>
      <c r="AO156" s="241"/>
      <c r="AP156" s="244"/>
      <c r="AQ156" s="241"/>
      <c r="AR156" s="241"/>
      <c r="AS156" s="241"/>
      <c r="AT156" s="244"/>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row>
    <row r="157" spans="1:214" s="299" customFormat="1" ht="15" customHeight="1" x14ac:dyDescent="0.25">
      <c r="A157" s="284"/>
      <c r="B157" s="284"/>
      <c r="C157" s="241"/>
      <c r="D157" s="241"/>
      <c r="E157" s="241"/>
      <c r="F157" s="241"/>
      <c r="G157" s="241"/>
      <c r="H157" s="241"/>
      <c r="I157" s="241"/>
      <c r="J157" s="241"/>
      <c r="K157" s="241"/>
      <c r="L157" s="241"/>
      <c r="M157" s="241"/>
      <c r="N157" s="241"/>
      <c r="O157" s="241"/>
      <c r="P157" s="241"/>
      <c r="Q157" s="241"/>
      <c r="R157" s="241"/>
      <c r="S157" s="241"/>
      <c r="T157" s="241"/>
      <c r="U157" s="241" t="s">
        <v>353</v>
      </c>
      <c r="V157" s="241"/>
      <c r="W157" s="241"/>
      <c r="X157" s="241"/>
      <c r="Y157" s="241"/>
      <c r="Z157" s="241"/>
      <c r="AA157" s="241"/>
      <c r="AB157" s="241"/>
      <c r="AC157" s="241" t="s">
        <v>309</v>
      </c>
      <c r="AD157" s="241"/>
      <c r="AE157" s="241"/>
      <c r="AF157" s="241"/>
      <c r="AG157" s="241"/>
      <c r="AH157" s="241"/>
      <c r="AI157" s="241"/>
      <c r="AJ157" s="241"/>
      <c r="AK157" s="241"/>
      <c r="AL157" s="241"/>
      <c r="AM157" s="241"/>
      <c r="AN157" s="241"/>
      <c r="AO157" s="241"/>
      <c r="AP157" s="244"/>
      <c r="AQ157" s="241"/>
      <c r="AR157" s="241"/>
      <c r="AS157" s="241"/>
      <c r="AT157" s="244"/>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241"/>
      <c r="ET157" s="241"/>
      <c r="EU157" s="241"/>
      <c r="EV157" s="241"/>
      <c r="EW157" s="241"/>
      <c r="EX157" s="241"/>
      <c r="EY157" s="241"/>
      <c r="EZ157" s="241"/>
      <c r="FA157" s="241"/>
      <c r="FB157" s="241"/>
      <c r="FC157" s="241"/>
      <c r="FD157" s="241"/>
      <c r="FE157" s="241"/>
      <c r="FF157" s="241"/>
      <c r="FG157" s="241"/>
      <c r="FH157" s="241"/>
      <c r="FI157" s="241"/>
      <c r="FJ157" s="241"/>
      <c r="FK157" s="241"/>
      <c r="FL157" s="241"/>
      <c r="FM157" s="241"/>
      <c r="FN157" s="241"/>
      <c r="FO157" s="241"/>
      <c r="FP157" s="241"/>
      <c r="FQ157" s="241"/>
      <c r="FR157" s="241"/>
      <c r="FS157" s="241"/>
      <c r="FT157" s="241"/>
      <c r="FU157" s="241"/>
      <c r="FV157" s="241"/>
      <c r="FW157" s="241"/>
      <c r="FX157" s="241"/>
      <c r="FY157" s="241"/>
      <c r="FZ157" s="241"/>
      <c r="GA157" s="241"/>
      <c r="GB157" s="241"/>
      <c r="GC157" s="241"/>
      <c r="GD157" s="241"/>
      <c r="GE157" s="241"/>
      <c r="GF157" s="241"/>
      <c r="GG157" s="241"/>
      <c r="GH157" s="241"/>
      <c r="GI157" s="241"/>
      <c r="GJ157" s="241"/>
      <c r="GK157" s="241"/>
      <c r="GL157" s="241"/>
      <c r="GM157" s="241"/>
      <c r="GN157" s="241"/>
      <c r="GO157" s="241"/>
      <c r="GP157" s="241"/>
      <c r="GQ157" s="241"/>
      <c r="GR157" s="241"/>
      <c r="GS157" s="241"/>
      <c r="GT157" s="241"/>
      <c r="GU157" s="241"/>
      <c r="GV157" s="241"/>
      <c r="GW157" s="241"/>
      <c r="GX157" s="241"/>
      <c r="GY157" s="241"/>
      <c r="GZ157" s="241"/>
      <c r="HA157" s="241"/>
      <c r="HB157" s="241"/>
      <c r="HC157" s="241"/>
      <c r="HD157" s="241"/>
      <c r="HE157" s="241"/>
      <c r="HF157" s="241"/>
    </row>
    <row r="158" spans="1:214" s="299" customFormat="1" ht="15" customHeight="1" x14ac:dyDescent="0.25">
      <c r="A158" s="284"/>
      <c r="B158" s="284"/>
      <c r="C158" s="241"/>
      <c r="D158" s="241"/>
      <c r="E158" s="241"/>
      <c r="F158" s="241"/>
      <c r="G158" s="241"/>
      <c r="H158" s="241"/>
      <c r="I158" s="241"/>
      <c r="J158" s="241"/>
      <c r="K158" s="241"/>
      <c r="L158" s="241"/>
      <c r="M158" s="241"/>
      <c r="N158" s="241"/>
      <c r="O158" s="241"/>
      <c r="P158" s="241"/>
      <c r="Q158" s="241"/>
      <c r="R158" s="241"/>
      <c r="S158" s="241"/>
      <c r="T158" s="241"/>
      <c r="U158" s="241" t="s">
        <v>354</v>
      </c>
      <c r="V158" s="241"/>
      <c r="W158" s="241"/>
      <c r="X158" s="241"/>
      <c r="Y158" s="241"/>
      <c r="Z158" s="241"/>
      <c r="AA158" s="241"/>
      <c r="AB158" s="241"/>
      <c r="AC158" s="241" t="s">
        <v>325</v>
      </c>
      <c r="AD158" s="241"/>
      <c r="AE158" s="241"/>
      <c r="AF158" s="241"/>
      <c r="AG158" s="241"/>
      <c r="AH158" s="241"/>
      <c r="AI158" s="241"/>
      <c r="AJ158" s="241"/>
      <c r="AK158" s="241"/>
      <c r="AL158" s="241"/>
      <c r="AM158" s="241"/>
      <c r="AN158" s="241"/>
      <c r="AO158" s="241"/>
      <c r="AP158" s="244"/>
      <c r="AQ158" s="241"/>
      <c r="AR158" s="241"/>
      <c r="AS158" s="241"/>
      <c r="AT158" s="244"/>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241"/>
      <c r="EY158" s="241"/>
      <c r="EZ158" s="241"/>
      <c r="FA158" s="241"/>
      <c r="FB158" s="241"/>
      <c r="FC158" s="241"/>
      <c r="FD158" s="241"/>
      <c r="FE158" s="241"/>
      <c r="FF158" s="241"/>
      <c r="FG158" s="241"/>
      <c r="FH158" s="241"/>
      <c r="FI158" s="241"/>
      <c r="FJ158" s="241"/>
      <c r="FK158" s="241"/>
      <c r="FL158" s="241"/>
      <c r="FM158" s="241"/>
      <c r="FN158" s="241"/>
      <c r="FO158" s="241"/>
      <c r="FP158" s="241"/>
      <c r="FQ158" s="241"/>
      <c r="FR158" s="241"/>
      <c r="FS158" s="241"/>
      <c r="FT158" s="241"/>
      <c r="FU158" s="241"/>
      <c r="FV158" s="241"/>
      <c r="FW158" s="241"/>
      <c r="FX158" s="241"/>
      <c r="FY158" s="241"/>
      <c r="FZ158" s="241"/>
      <c r="GA158" s="241"/>
      <c r="GB158" s="241"/>
      <c r="GC158" s="241"/>
      <c r="GD158" s="241"/>
      <c r="GE158" s="241"/>
      <c r="GF158" s="241"/>
      <c r="GG158" s="241"/>
      <c r="GH158" s="241"/>
      <c r="GI158" s="241"/>
      <c r="GJ158" s="241"/>
      <c r="GK158" s="241"/>
      <c r="GL158" s="241"/>
      <c r="GM158" s="241"/>
      <c r="GN158" s="241"/>
      <c r="GO158" s="241"/>
      <c r="GP158" s="241"/>
      <c r="GQ158" s="241"/>
      <c r="GR158" s="241"/>
      <c r="GS158" s="241"/>
      <c r="GT158" s="241"/>
      <c r="GU158" s="241"/>
      <c r="GV158" s="241"/>
      <c r="GW158" s="241"/>
      <c r="GX158" s="241"/>
      <c r="GY158" s="241"/>
      <c r="GZ158" s="241"/>
      <c r="HA158" s="241"/>
      <c r="HB158" s="241"/>
      <c r="HC158" s="241"/>
      <c r="HD158" s="241"/>
      <c r="HE158" s="241"/>
      <c r="HF158" s="241"/>
    </row>
    <row r="159" spans="1:214" s="299" customFormat="1" ht="15" customHeight="1" x14ac:dyDescent="0.25">
      <c r="A159" s="284"/>
      <c r="B159" s="284"/>
      <c r="C159" s="241"/>
      <c r="D159" s="241"/>
      <c r="E159" s="241"/>
      <c r="F159" s="241"/>
      <c r="G159" s="241"/>
      <c r="H159" s="241"/>
      <c r="I159" s="241"/>
      <c r="J159" s="241"/>
      <c r="K159" s="241"/>
      <c r="L159" s="241"/>
      <c r="M159" s="241"/>
      <c r="N159" s="241"/>
      <c r="O159" s="241"/>
      <c r="P159" s="241"/>
      <c r="Q159" s="241"/>
      <c r="R159" s="241"/>
      <c r="S159" s="241"/>
      <c r="T159" s="241"/>
      <c r="U159" s="241" t="s">
        <v>355</v>
      </c>
      <c r="V159" s="241"/>
      <c r="W159" s="241"/>
      <c r="X159" s="241"/>
      <c r="Y159" s="241"/>
      <c r="Z159" s="241"/>
      <c r="AA159" s="241"/>
      <c r="AB159" s="241"/>
      <c r="AC159" s="241" t="s">
        <v>313</v>
      </c>
      <c r="AD159" s="241"/>
      <c r="AE159" s="241"/>
      <c r="AF159" s="241"/>
      <c r="AG159" s="241"/>
      <c r="AH159" s="241"/>
      <c r="AI159" s="241"/>
      <c r="AJ159" s="241"/>
      <c r="AK159" s="241"/>
      <c r="AL159" s="241"/>
      <c r="AM159" s="241"/>
      <c r="AN159" s="241"/>
      <c r="AO159" s="241"/>
      <c r="AP159" s="244"/>
      <c r="AQ159" s="241"/>
      <c r="AR159" s="241"/>
      <c r="AS159" s="241"/>
      <c r="AT159" s="244"/>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row>
    <row r="160" spans="1:214" s="299" customFormat="1" ht="15" customHeight="1" x14ac:dyDescent="0.25">
      <c r="A160" s="284"/>
      <c r="B160" s="284"/>
      <c r="C160" s="241"/>
      <c r="D160" s="241"/>
      <c r="E160" s="241"/>
      <c r="F160" s="241"/>
      <c r="G160" s="241"/>
      <c r="H160" s="241"/>
      <c r="I160" s="241"/>
      <c r="J160" s="241"/>
      <c r="K160" s="241"/>
      <c r="L160" s="241"/>
      <c r="M160" s="241"/>
      <c r="N160" s="241"/>
      <c r="O160" s="241"/>
      <c r="P160" s="241"/>
      <c r="Q160" s="241"/>
      <c r="R160" s="241"/>
      <c r="S160" s="241"/>
      <c r="T160" s="241"/>
      <c r="U160" s="241" t="s">
        <v>356</v>
      </c>
      <c r="V160" s="241"/>
      <c r="W160" s="241"/>
      <c r="X160" s="241"/>
      <c r="Y160" s="241"/>
      <c r="Z160" s="241"/>
      <c r="AA160" s="241"/>
      <c r="AB160" s="241"/>
      <c r="AC160" s="241" t="s">
        <v>309</v>
      </c>
      <c r="AD160" s="241"/>
      <c r="AE160" s="241"/>
      <c r="AF160" s="241"/>
      <c r="AG160" s="241"/>
      <c r="AH160" s="241"/>
      <c r="AI160" s="241"/>
      <c r="AJ160" s="241"/>
      <c r="AK160" s="241"/>
      <c r="AL160" s="241"/>
      <c r="AM160" s="241"/>
      <c r="AN160" s="241"/>
      <c r="AO160" s="241"/>
      <c r="AP160" s="244"/>
      <c r="AQ160" s="241"/>
      <c r="AR160" s="241"/>
      <c r="AS160" s="241"/>
      <c r="AT160" s="244"/>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row>
    <row r="161" spans="1:214" s="299" customFormat="1" ht="15" customHeight="1" x14ac:dyDescent="0.25">
      <c r="A161" s="284"/>
      <c r="B161" s="284"/>
      <c r="C161" s="241"/>
      <c r="D161" s="241"/>
      <c r="E161" s="241"/>
      <c r="F161" s="241"/>
      <c r="G161" s="241"/>
      <c r="H161" s="241"/>
      <c r="I161" s="241"/>
      <c r="J161" s="241"/>
      <c r="K161" s="241"/>
      <c r="L161" s="241"/>
      <c r="M161" s="241"/>
      <c r="N161" s="241"/>
      <c r="O161" s="241"/>
      <c r="P161" s="241"/>
      <c r="Q161" s="241"/>
      <c r="R161" s="241"/>
      <c r="S161" s="241"/>
      <c r="T161" s="241"/>
      <c r="U161" s="241" t="s">
        <v>357</v>
      </c>
      <c r="V161" s="241"/>
      <c r="W161" s="241"/>
      <c r="X161" s="241"/>
      <c r="Y161" s="241"/>
      <c r="Z161" s="241"/>
      <c r="AA161" s="241"/>
      <c r="AB161" s="241"/>
      <c r="AC161" s="241" t="s">
        <v>309</v>
      </c>
      <c r="AD161" s="241"/>
      <c r="AE161" s="241"/>
      <c r="AF161" s="241"/>
      <c r="AG161" s="241"/>
      <c r="AH161" s="241"/>
      <c r="AI161" s="241"/>
      <c r="AJ161" s="241"/>
      <c r="AK161" s="241"/>
      <c r="AL161" s="241"/>
      <c r="AM161" s="241"/>
      <c r="AN161" s="241"/>
      <c r="AO161" s="241"/>
      <c r="AP161" s="244"/>
      <c r="AQ161" s="241"/>
      <c r="AR161" s="241"/>
      <c r="AS161" s="241"/>
      <c r="AT161" s="244"/>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c r="EN161" s="241"/>
      <c r="EO161" s="241"/>
      <c r="EP161" s="241"/>
      <c r="EQ161" s="241"/>
      <c r="ER161" s="241"/>
      <c r="ES161" s="241"/>
      <c r="ET161" s="241"/>
      <c r="EU161" s="241"/>
      <c r="EV161" s="241"/>
      <c r="EW161" s="241"/>
      <c r="EX161" s="241"/>
      <c r="EY161" s="241"/>
      <c r="EZ161" s="241"/>
      <c r="FA161" s="241"/>
      <c r="FB161" s="241"/>
      <c r="FC161" s="241"/>
      <c r="FD161" s="241"/>
      <c r="FE161" s="241"/>
      <c r="FF161" s="241"/>
      <c r="FG161" s="241"/>
      <c r="FH161" s="241"/>
      <c r="FI161" s="241"/>
      <c r="FJ161" s="241"/>
      <c r="FK161" s="241"/>
      <c r="FL161" s="241"/>
      <c r="FM161" s="241"/>
      <c r="FN161" s="241"/>
      <c r="FO161" s="241"/>
      <c r="FP161" s="241"/>
      <c r="FQ161" s="241"/>
      <c r="FR161" s="241"/>
      <c r="FS161" s="241"/>
      <c r="FT161" s="241"/>
      <c r="FU161" s="241"/>
      <c r="FV161" s="241"/>
      <c r="FW161" s="241"/>
      <c r="FX161" s="241"/>
      <c r="FY161" s="241"/>
      <c r="FZ161" s="241"/>
      <c r="GA161" s="241"/>
      <c r="GB161" s="241"/>
      <c r="GC161" s="241"/>
      <c r="GD161" s="241"/>
      <c r="GE161" s="241"/>
      <c r="GF161" s="241"/>
      <c r="GG161" s="241"/>
      <c r="GH161" s="241"/>
      <c r="GI161" s="241"/>
      <c r="GJ161" s="241"/>
      <c r="GK161" s="241"/>
      <c r="GL161" s="241"/>
      <c r="GM161" s="241"/>
      <c r="GN161" s="241"/>
      <c r="GO161" s="241"/>
      <c r="GP161" s="241"/>
      <c r="GQ161" s="241"/>
      <c r="GR161" s="241"/>
      <c r="GS161" s="241"/>
      <c r="GT161" s="241"/>
      <c r="GU161" s="241"/>
      <c r="GV161" s="241"/>
      <c r="GW161" s="241"/>
      <c r="GX161" s="241"/>
      <c r="GY161" s="241"/>
      <c r="GZ161" s="241"/>
      <c r="HA161" s="241"/>
      <c r="HB161" s="241"/>
      <c r="HC161" s="241"/>
      <c r="HD161" s="241"/>
      <c r="HE161" s="241"/>
      <c r="HF161" s="241"/>
    </row>
    <row r="162" spans="1:214" s="299" customFormat="1" ht="15" customHeight="1" x14ac:dyDescent="0.25">
      <c r="A162" s="284"/>
      <c r="B162" s="284"/>
      <c r="C162" s="241"/>
      <c r="D162" s="241"/>
      <c r="E162" s="241"/>
      <c r="F162" s="241"/>
      <c r="G162" s="241"/>
      <c r="H162" s="241"/>
      <c r="I162" s="241"/>
      <c r="J162" s="241"/>
      <c r="K162" s="241"/>
      <c r="L162" s="241"/>
      <c r="M162" s="241"/>
      <c r="N162" s="241"/>
      <c r="O162" s="241"/>
      <c r="P162" s="241"/>
      <c r="Q162" s="241"/>
      <c r="R162" s="241"/>
      <c r="S162" s="241"/>
      <c r="T162" s="241"/>
      <c r="U162" s="241" t="s">
        <v>358</v>
      </c>
      <c r="V162" s="241"/>
      <c r="W162" s="241"/>
      <c r="X162" s="241"/>
      <c r="Y162" s="241"/>
      <c r="Z162" s="241"/>
      <c r="AA162" s="241"/>
      <c r="AB162" s="241"/>
      <c r="AC162" s="241" t="s">
        <v>311</v>
      </c>
      <c r="AD162" s="241"/>
      <c r="AE162" s="241"/>
      <c r="AF162" s="241"/>
      <c r="AG162" s="241"/>
      <c r="AH162" s="241"/>
      <c r="AI162" s="241"/>
      <c r="AJ162" s="241"/>
      <c r="AK162" s="241"/>
      <c r="AL162" s="241"/>
      <c r="AM162" s="241"/>
      <c r="AN162" s="241"/>
      <c r="AO162" s="241"/>
      <c r="AP162" s="244"/>
      <c r="AQ162" s="241"/>
      <c r="AR162" s="241"/>
      <c r="AS162" s="241"/>
      <c r="AT162" s="244"/>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c r="EN162" s="241"/>
      <c r="EO162" s="241"/>
      <c r="EP162" s="241"/>
      <c r="EQ162" s="241"/>
      <c r="ER162" s="241"/>
      <c r="ES162" s="241"/>
      <c r="ET162" s="241"/>
      <c r="EU162" s="241"/>
      <c r="EV162" s="241"/>
      <c r="EW162" s="241"/>
      <c r="EX162" s="241"/>
      <c r="EY162" s="241"/>
      <c r="EZ162" s="241"/>
      <c r="FA162" s="241"/>
      <c r="FB162" s="241"/>
      <c r="FC162" s="241"/>
      <c r="FD162" s="241"/>
      <c r="FE162" s="241"/>
      <c r="FF162" s="241"/>
      <c r="FG162" s="241"/>
      <c r="FH162" s="241"/>
      <c r="FI162" s="241"/>
      <c r="FJ162" s="241"/>
      <c r="FK162" s="241"/>
      <c r="FL162" s="241"/>
      <c r="FM162" s="241"/>
      <c r="FN162" s="241"/>
      <c r="FO162" s="241"/>
      <c r="FP162" s="241"/>
      <c r="FQ162" s="241"/>
      <c r="FR162" s="241"/>
      <c r="FS162" s="241"/>
      <c r="FT162" s="241"/>
      <c r="FU162" s="241"/>
      <c r="FV162" s="241"/>
      <c r="FW162" s="241"/>
      <c r="FX162" s="241"/>
      <c r="FY162" s="241"/>
      <c r="FZ162" s="241"/>
      <c r="GA162" s="241"/>
      <c r="GB162" s="241"/>
      <c r="GC162" s="241"/>
      <c r="GD162" s="241"/>
      <c r="GE162" s="241"/>
      <c r="GF162" s="241"/>
      <c r="GG162" s="241"/>
      <c r="GH162" s="241"/>
      <c r="GI162" s="241"/>
      <c r="GJ162" s="241"/>
      <c r="GK162" s="241"/>
      <c r="GL162" s="241"/>
      <c r="GM162" s="241"/>
      <c r="GN162" s="241"/>
      <c r="GO162" s="241"/>
      <c r="GP162" s="241"/>
      <c r="GQ162" s="241"/>
      <c r="GR162" s="241"/>
      <c r="GS162" s="241"/>
      <c r="GT162" s="241"/>
      <c r="GU162" s="241"/>
      <c r="GV162" s="241"/>
      <c r="GW162" s="241"/>
      <c r="GX162" s="241"/>
      <c r="GY162" s="241"/>
      <c r="GZ162" s="241"/>
      <c r="HA162" s="241"/>
      <c r="HB162" s="241"/>
      <c r="HC162" s="241"/>
      <c r="HD162" s="241"/>
      <c r="HE162" s="241"/>
      <c r="HF162" s="241"/>
    </row>
    <row r="163" spans="1:214" s="299" customFormat="1" ht="15" customHeight="1" x14ac:dyDescent="0.25">
      <c r="A163" s="284"/>
      <c r="B163" s="284"/>
      <c r="C163" s="241"/>
      <c r="D163" s="241"/>
      <c r="E163" s="241"/>
      <c r="F163" s="241"/>
      <c r="G163" s="241"/>
      <c r="H163" s="241"/>
      <c r="I163" s="241"/>
      <c r="J163" s="241"/>
      <c r="K163" s="241"/>
      <c r="L163" s="241"/>
      <c r="M163" s="241"/>
      <c r="N163" s="241"/>
      <c r="O163" s="241"/>
      <c r="P163" s="241"/>
      <c r="Q163" s="241"/>
      <c r="R163" s="241"/>
      <c r="S163" s="241"/>
      <c r="T163" s="241"/>
      <c r="U163" s="241" t="s">
        <v>359</v>
      </c>
      <c r="V163" s="241"/>
      <c r="W163" s="241"/>
      <c r="X163" s="241"/>
      <c r="Y163" s="241"/>
      <c r="Z163" s="241"/>
      <c r="AA163" s="241"/>
      <c r="AB163" s="241"/>
      <c r="AC163" s="241" t="s">
        <v>309</v>
      </c>
      <c r="AD163" s="241"/>
      <c r="AE163" s="241"/>
      <c r="AF163" s="241"/>
      <c r="AG163" s="241"/>
      <c r="AH163" s="241"/>
      <c r="AI163" s="241"/>
      <c r="AJ163" s="241"/>
      <c r="AK163" s="241"/>
      <c r="AL163" s="241"/>
      <c r="AM163" s="241"/>
      <c r="AN163" s="241"/>
      <c r="AO163" s="241"/>
      <c r="AP163" s="244"/>
      <c r="AQ163" s="241"/>
      <c r="AR163" s="241"/>
      <c r="AS163" s="241"/>
      <c r="AT163" s="244"/>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c r="EN163" s="241"/>
      <c r="EO163" s="241"/>
      <c r="EP163" s="241"/>
      <c r="EQ163" s="241"/>
      <c r="ER163" s="241"/>
      <c r="ES163" s="241"/>
      <c r="ET163" s="241"/>
      <c r="EU163" s="241"/>
      <c r="EV163" s="241"/>
      <c r="EW163" s="241"/>
      <c r="EX163" s="241"/>
      <c r="EY163" s="241"/>
      <c r="EZ163" s="241"/>
      <c r="FA163" s="241"/>
      <c r="FB163" s="241"/>
      <c r="FC163" s="241"/>
      <c r="FD163" s="241"/>
      <c r="FE163" s="241"/>
      <c r="FF163" s="241"/>
      <c r="FG163" s="241"/>
      <c r="FH163" s="241"/>
      <c r="FI163" s="241"/>
      <c r="FJ163" s="241"/>
      <c r="FK163" s="241"/>
      <c r="FL163" s="241"/>
      <c r="FM163" s="241"/>
      <c r="FN163" s="241"/>
      <c r="FO163" s="241"/>
      <c r="FP163" s="241"/>
      <c r="FQ163" s="241"/>
      <c r="FR163" s="241"/>
      <c r="FS163" s="241"/>
      <c r="FT163" s="241"/>
      <c r="FU163" s="241"/>
      <c r="FV163" s="241"/>
      <c r="FW163" s="241"/>
      <c r="FX163" s="241"/>
      <c r="FY163" s="241"/>
      <c r="FZ163" s="241"/>
      <c r="GA163" s="241"/>
      <c r="GB163" s="241"/>
      <c r="GC163" s="241"/>
      <c r="GD163" s="241"/>
      <c r="GE163" s="241"/>
      <c r="GF163" s="241"/>
      <c r="GG163" s="241"/>
      <c r="GH163" s="241"/>
      <c r="GI163" s="241"/>
      <c r="GJ163" s="241"/>
      <c r="GK163" s="241"/>
      <c r="GL163" s="241"/>
      <c r="GM163" s="241"/>
      <c r="GN163" s="241"/>
      <c r="GO163" s="241"/>
      <c r="GP163" s="241"/>
      <c r="GQ163" s="241"/>
      <c r="GR163" s="241"/>
      <c r="GS163" s="241"/>
      <c r="GT163" s="241"/>
      <c r="GU163" s="241"/>
      <c r="GV163" s="241"/>
      <c r="GW163" s="241"/>
      <c r="GX163" s="241"/>
      <c r="GY163" s="241"/>
      <c r="GZ163" s="241"/>
      <c r="HA163" s="241"/>
      <c r="HB163" s="241"/>
      <c r="HC163" s="241"/>
      <c r="HD163" s="241"/>
      <c r="HE163" s="241"/>
      <c r="HF163" s="241"/>
    </row>
    <row r="164" spans="1:214" s="299" customFormat="1" ht="15" customHeight="1" x14ac:dyDescent="0.25">
      <c r="A164" s="284"/>
      <c r="B164" s="284"/>
      <c r="C164" s="241"/>
      <c r="D164" s="241"/>
      <c r="E164" s="241"/>
      <c r="F164" s="241"/>
      <c r="G164" s="241"/>
      <c r="H164" s="241"/>
      <c r="I164" s="241"/>
      <c r="J164" s="241"/>
      <c r="K164" s="241"/>
      <c r="L164" s="241"/>
      <c r="M164" s="241"/>
      <c r="N164" s="241"/>
      <c r="O164" s="241"/>
      <c r="P164" s="241"/>
      <c r="Q164" s="241"/>
      <c r="R164" s="241"/>
      <c r="S164" s="241"/>
      <c r="T164" s="241"/>
      <c r="U164" s="241" t="s">
        <v>360</v>
      </c>
      <c r="V164" s="241"/>
      <c r="W164" s="241"/>
      <c r="X164" s="241"/>
      <c r="Y164" s="241"/>
      <c r="Z164" s="241"/>
      <c r="AA164" s="241"/>
      <c r="AB164" s="241"/>
      <c r="AC164" s="241" t="s">
        <v>325</v>
      </c>
      <c r="AD164" s="241"/>
      <c r="AE164" s="241"/>
      <c r="AF164" s="241"/>
      <c r="AG164" s="241"/>
      <c r="AH164" s="241"/>
      <c r="AI164" s="241"/>
      <c r="AJ164" s="241"/>
      <c r="AK164" s="241"/>
      <c r="AL164" s="241"/>
      <c r="AM164" s="241"/>
      <c r="AN164" s="241"/>
      <c r="AO164" s="241"/>
      <c r="AP164" s="244"/>
      <c r="AQ164" s="241"/>
      <c r="AR164" s="241"/>
      <c r="AS164" s="241"/>
      <c r="AT164" s="244"/>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row>
    <row r="165" spans="1:214" s="299" customFormat="1" ht="15" customHeight="1" x14ac:dyDescent="0.25">
      <c r="A165" s="284"/>
      <c r="B165" s="284"/>
      <c r="C165" s="241"/>
      <c r="D165" s="241"/>
      <c r="E165" s="241"/>
      <c r="F165" s="241"/>
      <c r="G165" s="241"/>
      <c r="H165" s="241"/>
      <c r="I165" s="241"/>
      <c r="J165" s="241"/>
      <c r="K165" s="241"/>
      <c r="L165" s="241"/>
      <c r="M165" s="241"/>
      <c r="N165" s="241"/>
      <c r="O165" s="241"/>
      <c r="P165" s="241"/>
      <c r="Q165" s="241"/>
      <c r="R165" s="241"/>
      <c r="S165" s="241"/>
      <c r="T165" s="241"/>
      <c r="U165" s="241" t="s">
        <v>361</v>
      </c>
      <c r="V165" s="241"/>
      <c r="W165" s="241"/>
      <c r="X165" s="241"/>
      <c r="Y165" s="241"/>
      <c r="Z165" s="241"/>
      <c r="AA165" s="241"/>
      <c r="AB165" s="241"/>
      <c r="AC165" s="241" t="s">
        <v>311</v>
      </c>
      <c r="AD165" s="241"/>
      <c r="AE165" s="241"/>
      <c r="AF165" s="241"/>
      <c r="AG165" s="241"/>
      <c r="AH165" s="241"/>
      <c r="AI165" s="241"/>
      <c r="AJ165" s="241"/>
      <c r="AK165" s="241"/>
      <c r="AL165" s="241"/>
      <c r="AM165" s="241"/>
      <c r="AN165" s="241"/>
      <c r="AO165" s="241"/>
      <c r="AP165" s="244"/>
      <c r="AQ165" s="241"/>
      <c r="AR165" s="241"/>
      <c r="AS165" s="241"/>
      <c r="AT165" s="244"/>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row>
    <row r="166" spans="1:214" s="299" customFormat="1" ht="15" customHeight="1" x14ac:dyDescent="0.25">
      <c r="A166" s="284"/>
      <c r="B166" s="284"/>
      <c r="C166" s="241"/>
      <c r="D166" s="241"/>
      <c r="E166" s="241"/>
      <c r="F166" s="241"/>
      <c r="G166" s="241"/>
      <c r="H166" s="241"/>
      <c r="I166" s="241"/>
      <c r="J166" s="241"/>
      <c r="K166" s="241"/>
      <c r="L166" s="241"/>
      <c r="M166" s="241"/>
      <c r="N166" s="241"/>
      <c r="O166" s="241"/>
      <c r="P166" s="241"/>
      <c r="Q166" s="241"/>
      <c r="R166" s="241"/>
      <c r="S166" s="241"/>
      <c r="T166" s="241"/>
      <c r="U166" s="241" t="s">
        <v>362</v>
      </c>
      <c r="V166" s="241"/>
      <c r="W166" s="241"/>
      <c r="X166" s="241"/>
      <c r="Y166" s="241"/>
      <c r="Z166" s="241"/>
      <c r="AA166" s="241"/>
      <c r="AB166" s="241"/>
      <c r="AC166" s="241" t="s">
        <v>325</v>
      </c>
      <c r="AD166" s="241"/>
      <c r="AE166" s="241"/>
      <c r="AF166" s="241"/>
      <c r="AG166" s="241"/>
      <c r="AH166" s="241"/>
      <c r="AI166" s="241"/>
      <c r="AJ166" s="241"/>
      <c r="AK166" s="241"/>
      <c r="AL166" s="241"/>
      <c r="AM166" s="241"/>
      <c r="AN166" s="241"/>
      <c r="AO166" s="241"/>
      <c r="AP166" s="244"/>
      <c r="AQ166" s="241"/>
      <c r="AR166" s="241"/>
      <c r="AS166" s="241"/>
      <c r="AT166" s="244"/>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row>
    <row r="167" spans="1:214" s="299" customFormat="1" ht="15" customHeight="1" x14ac:dyDescent="0.25">
      <c r="A167" s="284"/>
      <c r="B167" s="284"/>
      <c r="C167" s="241"/>
      <c r="D167" s="241"/>
      <c r="E167" s="241"/>
      <c r="F167" s="241"/>
      <c r="G167" s="241"/>
      <c r="H167" s="241"/>
      <c r="I167" s="241"/>
      <c r="J167" s="241"/>
      <c r="K167" s="241"/>
      <c r="L167" s="241"/>
      <c r="M167" s="241"/>
      <c r="N167" s="241"/>
      <c r="O167" s="241"/>
      <c r="P167" s="241"/>
      <c r="Q167" s="241"/>
      <c r="R167" s="241"/>
      <c r="S167" s="241"/>
      <c r="T167" s="241"/>
      <c r="U167" s="241" t="s">
        <v>363</v>
      </c>
      <c r="V167" s="241"/>
      <c r="W167" s="241"/>
      <c r="X167" s="241"/>
      <c r="Y167" s="241"/>
      <c r="Z167" s="241"/>
      <c r="AA167" s="241"/>
      <c r="AB167" s="241"/>
      <c r="AC167" s="241" t="s">
        <v>313</v>
      </c>
      <c r="AD167" s="241"/>
      <c r="AE167" s="241"/>
      <c r="AF167" s="241"/>
      <c r="AG167" s="241"/>
      <c r="AH167" s="241"/>
      <c r="AI167" s="241"/>
      <c r="AJ167" s="241"/>
      <c r="AK167" s="241"/>
      <c r="AL167" s="241"/>
      <c r="AM167" s="241"/>
      <c r="AN167" s="241"/>
      <c r="AO167" s="241"/>
      <c r="AP167" s="244"/>
      <c r="AQ167" s="241"/>
      <c r="AR167" s="241"/>
      <c r="AS167" s="241"/>
      <c r="AT167" s="244"/>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row>
    <row r="168" spans="1:214" s="299" customFormat="1" ht="15" customHeight="1" x14ac:dyDescent="0.25">
      <c r="A168" s="284"/>
      <c r="B168" s="284"/>
      <c r="C168" s="241"/>
      <c r="D168" s="241"/>
      <c r="E168" s="241"/>
      <c r="F168" s="241"/>
      <c r="G168" s="241"/>
      <c r="H168" s="241"/>
      <c r="I168" s="241"/>
      <c r="J168" s="241"/>
      <c r="K168" s="241"/>
      <c r="L168" s="241"/>
      <c r="M168" s="241"/>
      <c r="N168" s="241"/>
      <c r="O168" s="241"/>
      <c r="P168" s="241"/>
      <c r="Q168" s="241"/>
      <c r="R168" s="241"/>
      <c r="S168" s="241"/>
      <c r="T168" s="241"/>
      <c r="U168" s="241" t="s">
        <v>364</v>
      </c>
      <c r="V168" s="241"/>
      <c r="W168" s="241"/>
      <c r="X168" s="241"/>
      <c r="Y168" s="241"/>
      <c r="Z168" s="241"/>
      <c r="AA168" s="241"/>
      <c r="AB168" s="241"/>
      <c r="AC168" s="241" t="s">
        <v>322</v>
      </c>
      <c r="AD168" s="241"/>
      <c r="AE168" s="241"/>
      <c r="AF168" s="241"/>
      <c r="AG168" s="241"/>
      <c r="AH168" s="241"/>
      <c r="AI168" s="241"/>
      <c r="AJ168" s="241"/>
      <c r="AK168" s="241"/>
      <c r="AL168" s="241"/>
      <c r="AM168" s="241"/>
      <c r="AN168" s="241"/>
      <c r="AO168" s="241"/>
      <c r="AP168" s="244"/>
      <c r="AQ168" s="241"/>
      <c r="AR168" s="241"/>
      <c r="AS168" s="241"/>
      <c r="AT168" s="244"/>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row>
    <row r="169" spans="1:214" s="299" customFormat="1" ht="15" customHeight="1" x14ac:dyDescent="0.25">
      <c r="A169" s="284"/>
      <c r="B169" s="284"/>
      <c r="C169" s="241"/>
      <c r="D169" s="241"/>
      <c r="E169" s="241"/>
      <c r="F169" s="241"/>
      <c r="G169" s="241"/>
      <c r="H169" s="241"/>
      <c r="I169" s="241"/>
      <c r="J169" s="241"/>
      <c r="K169" s="241"/>
      <c r="L169" s="241"/>
      <c r="M169" s="241"/>
      <c r="N169" s="241"/>
      <c r="O169" s="241"/>
      <c r="P169" s="241"/>
      <c r="Q169" s="241"/>
      <c r="R169" s="241"/>
      <c r="S169" s="241"/>
      <c r="T169" s="241"/>
      <c r="U169" s="241" t="s">
        <v>365</v>
      </c>
      <c r="V169" s="241"/>
      <c r="W169" s="241"/>
      <c r="X169" s="241"/>
      <c r="Y169" s="241"/>
      <c r="Z169" s="241"/>
      <c r="AA169" s="241"/>
      <c r="AB169" s="241"/>
      <c r="AC169" s="241" t="s">
        <v>366</v>
      </c>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1"/>
      <c r="EU169" s="241"/>
      <c r="EV169" s="241"/>
      <c r="EW169" s="241"/>
      <c r="EX169" s="241"/>
      <c r="EY169" s="241"/>
      <c r="EZ169" s="241"/>
      <c r="FA169" s="241"/>
      <c r="FB169" s="241"/>
      <c r="FC169" s="241"/>
      <c r="FD169" s="241"/>
      <c r="FE169" s="241"/>
      <c r="FF169" s="241"/>
      <c r="FG169" s="241"/>
      <c r="FH169" s="241"/>
      <c r="FI169" s="241"/>
      <c r="FJ169" s="241"/>
      <c r="FK169" s="241"/>
      <c r="FL169" s="241"/>
      <c r="FM169" s="241"/>
      <c r="FN169" s="241"/>
      <c r="FO169" s="241"/>
      <c r="FP169" s="241"/>
      <c r="FQ169" s="241"/>
      <c r="FR169" s="241"/>
      <c r="FS169" s="241"/>
      <c r="FT169" s="241"/>
      <c r="FU169" s="241"/>
      <c r="FV169" s="241"/>
      <c r="FW169" s="241"/>
      <c r="FX169" s="241"/>
      <c r="FY169" s="241"/>
      <c r="FZ169" s="241"/>
      <c r="GA169" s="241"/>
      <c r="GB169" s="241"/>
      <c r="GC169" s="241"/>
      <c r="GD169" s="241"/>
      <c r="GE169" s="241"/>
      <c r="GF169" s="241"/>
      <c r="GG169" s="241"/>
      <c r="GH169" s="241"/>
      <c r="GI169" s="241"/>
      <c r="GJ169" s="241"/>
      <c r="GK169" s="241"/>
      <c r="GL169" s="241"/>
      <c r="GM169" s="241"/>
      <c r="GN169" s="241"/>
      <c r="GO169" s="241"/>
      <c r="GP169" s="241"/>
      <c r="GQ169" s="241"/>
      <c r="GR169" s="241"/>
      <c r="GS169" s="241"/>
      <c r="GT169" s="241"/>
      <c r="GU169" s="241"/>
      <c r="GV169" s="241"/>
      <c r="GW169" s="241"/>
      <c r="GX169" s="241"/>
      <c r="GY169" s="241"/>
      <c r="GZ169" s="241"/>
      <c r="HA169" s="241"/>
      <c r="HB169" s="241"/>
      <c r="HC169" s="241"/>
      <c r="HD169" s="241"/>
      <c r="HE169" s="241"/>
      <c r="HF169" s="241"/>
    </row>
    <row r="170" spans="1:214" s="299" customFormat="1" ht="15" customHeight="1" x14ac:dyDescent="0.25">
      <c r="A170" s="284"/>
      <c r="B170" s="284"/>
      <c r="C170" s="241"/>
      <c r="D170" s="241"/>
      <c r="E170" s="241"/>
      <c r="F170" s="241"/>
      <c r="G170" s="241"/>
      <c r="H170" s="241"/>
      <c r="I170" s="241"/>
      <c r="J170" s="241"/>
      <c r="K170" s="241"/>
      <c r="L170" s="241"/>
      <c r="M170" s="241"/>
      <c r="N170" s="241"/>
      <c r="O170" s="241"/>
      <c r="P170" s="241"/>
      <c r="Q170" s="241"/>
      <c r="R170" s="241"/>
      <c r="S170" s="241"/>
      <c r="T170" s="241"/>
      <c r="U170" s="241" t="s">
        <v>367</v>
      </c>
      <c r="V170" s="241"/>
      <c r="W170" s="241"/>
      <c r="X170" s="241"/>
      <c r="Y170" s="241"/>
      <c r="Z170" s="241"/>
      <c r="AA170" s="241"/>
      <c r="AB170" s="241"/>
      <c r="AC170" s="241" t="s">
        <v>313</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c r="EN170" s="241"/>
      <c r="EO170" s="241"/>
      <c r="EP170" s="241"/>
      <c r="EQ170" s="241"/>
      <c r="ER170" s="241"/>
      <c r="ES170" s="241"/>
      <c r="ET170" s="241"/>
      <c r="EU170" s="241"/>
      <c r="EV170" s="241"/>
      <c r="EW170" s="241"/>
      <c r="EX170" s="241"/>
      <c r="EY170" s="241"/>
      <c r="EZ170" s="241"/>
      <c r="FA170" s="241"/>
      <c r="FB170" s="241"/>
      <c r="FC170" s="241"/>
      <c r="FD170" s="241"/>
      <c r="FE170" s="241"/>
      <c r="FF170" s="241"/>
      <c r="FG170" s="241"/>
      <c r="FH170" s="241"/>
      <c r="FI170" s="241"/>
      <c r="FJ170" s="241"/>
      <c r="FK170" s="241"/>
      <c r="FL170" s="241"/>
      <c r="FM170" s="241"/>
      <c r="FN170" s="241"/>
      <c r="FO170" s="241"/>
      <c r="FP170" s="241"/>
      <c r="FQ170" s="241"/>
      <c r="FR170" s="241"/>
      <c r="FS170" s="241"/>
      <c r="FT170" s="241"/>
      <c r="FU170" s="241"/>
      <c r="FV170" s="241"/>
      <c r="FW170" s="241"/>
      <c r="FX170" s="241"/>
      <c r="FY170" s="241"/>
      <c r="FZ170" s="241"/>
      <c r="GA170" s="241"/>
      <c r="GB170" s="241"/>
      <c r="GC170" s="241"/>
      <c r="GD170" s="241"/>
      <c r="GE170" s="241"/>
      <c r="GF170" s="241"/>
      <c r="GG170" s="241"/>
      <c r="GH170" s="241"/>
      <c r="GI170" s="241"/>
      <c r="GJ170" s="241"/>
      <c r="GK170" s="241"/>
      <c r="GL170" s="241"/>
      <c r="GM170" s="241"/>
      <c r="GN170" s="241"/>
      <c r="GO170" s="241"/>
      <c r="GP170" s="241"/>
      <c r="GQ170" s="241"/>
      <c r="GR170" s="241"/>
      <c r="GS170" s="241"/>
      <c r="GT170" s="241"/>
      <c r="GU170" s="241"/>
      <c r="GV170" s="241"/>
      <c r="GW170" s="241"/>
      <c r="GX170" s="241"/>
      <c r="GY170" s="241"/>
      <c r="GZ170" s="241"/>
      <c r="HA170" s="241"/>
      <c r="HB170" s="241"/>
      <c r="HC170" s="241"/>
      <c r="HD170" s="241"/>
      <c r="HE170" s="241"/>
      <c r="HF170" s="241"/>
    </row>
    <row r="171" spans="1:214" s="299" customFormat="1" ht="15" customHeight="1" x14ac:dyDescent="0.25">
      <c r="A171" s="284"/>
      <c r="B171" s="284"/>
      <c r="C171" s="241"/>
      <c r="D171" s="241"/>
      <c r="E171" s="241"/>
      <c r="F171" s="241"/>
      <c r="G171" s="241"/>
      <c r="H171" s="241"/>
      <c r="I171" s="241"/>
      <c r="J171" s="241"/>
      <c r="K171" s="241"/>
      <c r="L171" s="241"/>
      <c r="M171" s="241"/>
      <c r="N171" s="241"/>
      <c r="O171" s="241"/>
      <c r="P171" s="241"/>
      <c r="Q171" s="241"/>
      <c r="R171" s="241"/>
      <c r="S171" s="241"/>
      <c r="T171" s="241"/>
      <c r="U171" s="241" t="s">
        <v>368</v>
      </c>
      <c r="V171" s="241"/>
      <c r="W171" s="241"/>
      <c r="X171" s="241"/>
      <c r="Y171" s="241"/>
      <c r="Z171" s="241"/>
      <c r="AA171" s="241"/>
      <c r="AB171" s="241"/>
      <c r="AC171" s="241" t="s">
        <v>316</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row>
    <row r="172" spans="1:214" s="299" customFormat="1" ht="15" customHeight="1" x14ac:dyDescent="0.25">
      <c r="A172" s="284"/>
      <c r="B172" s="284"/>
      <c r="C172" s="241"/>
      <c r="D172" s="241"/>
      <c r="E172" s="241"/>
      <c r="F172" s="241"/>
      <c r="G172" s="241"/>
      <c r="H172" s="241"/>
      <c r="I172" s="241"/>
      <c r="J172" s="241"/>
      <c r="K172" s="241"/>
      <c r="L172" s="241"/>
      <c r="M172" s="241"/>
      <c r="N172" s="241"/>
      <c r="O172" s="241"/>
      <c r="P172" s="241"/>
      <c r="Q172" s="241"/>
      <c r="R172" s="241"/>
      <c r="S172" s="241"/>
      <c r="T172" s="241"/>
      <c r="U172" s="241" t="s">
        <v>369</v>
      </c>
      <c r="V172" s="241"/>
      <c r="W172" s="241"/>
      <c r="X172" s="241"/>
      <c r="Y172" s="241"/>
      <c r="Z172" s="241"/>
      <c r="AA172" s="241"/>
      <c r="AB172" s="241"/>
      <c r="AC172" s="241" t="s">
        <v>350</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row>
    <row r="173" spans="1:214" s="299" customFormat="1" ht="15" customHeight="1" x14ac:dyDescent="0.25">
      <c r="A173" s="284"/>
      <c r="B173" s="284"/>
      <c r="C173" s="241"/>
      <c r="D173" s="241"/>
      <c r="E173" s="241"/>
      <c r="F173" s="241"/>
      <c r="G173" s="241"/>
      <c r="H173" s="241"/>
      <c r="I173" s="241"/>
      <c r="J173" s="241"/>
      <c r="K173" s="241"/>
      <c r="L173" s="241"/>
      <c r="M173" s="241"/>
      <c r="N173" s="241"/>
      <c r="O173" s="241"/>
      <c r="P173" s="241"/>
      <c r="Q173" s="241"/>
      <c r="R173" s="241"/>
      <c r="S173" s="241"/>
      <c r="T173" s="241"/>
      <c r="U173" s="241" t="s">
        <v>370</v>
      </c>
      <c r="V173" s="241"/>
      <c r="W173" s="241"/>
      <c r="X173" s="241"/>
      <c r="Y173" s="241"/>
      <c r="Z173" s="241"/>
      <c r="AA173" s="241"/>
      <c r="AB173" s="241"/>
      <c r="AC173" s="241" t="s">
        <v>325</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c r="EN173" s="241"/>
      <c r="EO173" s="241"/>
      <c r="EP173" s="241"/>
      <c r="EQ173" s="241"/>
      <c r="ER173" s="241"/>
      <c r="ES173" s="241"/>
      <c r="ET173" s="241"/>
      <c r="EU173" s="241"/>
      <c r="EV173" s="241"/>
      <c r="EW173" s="241"/>
      <c r="EX173" s="241"/>
      <c r="EY173" s="241"/>
      <c r="EZ173" s="241"/>
      <c r="FA173" s="241"/>
      <c r="FB173" s="241"/>
      <c r="FC173" s="241"/>
      <c r="FD173" s="241"/>
      <c r="FE173" s="241"/>
      <c r="FF173" s="241"/>
      <c r="FG173" s="241"/>
      <c r="FH173" s="241"/>
      <c r="FI173" s="241"/>
      <c r="FJ173" s="241"/>
      <c r="FK173" s="241"/>
      <c r="FL173" s="241"/>
      <c r="FM173" s="241"/>
      <c r="FN173" s="241"/>
      <c r="FO173" s="241"/>
      <c r="FP173" s="241"/>
      <c r="FQ173" s="241"/>
      <c r="FR173" s="241"/>
      <c r="FS173" s="241"/>
      <c r="FT173" s="241"/>
      <c r="FU173" s="241"/>
      <c r="FV173" s="241"/>
      <c r="FW173" s="241"/>
      <c r="FX173" s="241"/>
      <c r="FY173" s="241"/>
      <c r="FZ173" s="241"/>
      <c r="GA173" s="241"/>
      <c r="GB173" s="241"/>
      <c r="GC173" s="241"/>
      <c r="GD173" s="241"/>
      <c r="GE173" s="241"/>
      <c r="GF173" s="241"/>
      <c r="GG173" s="241"/>
      <c r="GH173" s="241"/>
      <c r="GI173" s="241"/>
      <c r="GJ173" s="241"/>
      <c r="GK173" s="241"/>
      <c r="GL173" s="241"/>
      <c r="GM173" s="241"/>
      <c r="GN173" s="241"/>
      <c r="GO173" s="241"/>
      <c r="GP173" s="241"/>
      <c r="GQ173" s="241"/>
      <c r="GR173" s="241"/>
      <c r="GS173" s="241"/>
      <c r="GT173" s="241"/>
      <c r="GU173" s="241"/>
      <c r="GV173" s="241"/>
      <c r="GW173" s="241"/>
      <c r="GX173" s="241"/>
      <c r="GY173" s="241"/>
      <c r="GZ173" s="241"/>
      <c r="HA173" s="241"/>
      <c r="HB173" s="241"/>
      <c r="HC173" s="241"/>
      <c r="HD173" s="241"/>
      <c r="HE173" s="241"/>
      <c r="HF173" s="241"/>
    </row>
    <row r="174" spans="1:214" s="299" customFormat="1" ht="15" customHeight="1" x14ac:dyDescent="0.25">
      <c r="A174" s="284"/>
      <c r="B174" s="284"/>
      <c r="C174" s="241"/>
      <c r="D174" s="241"/>
      <c r="E174" s="241"/>
      <c r="F174" s="241"/>
      <c r="G174" s="241"/>
      <c r="H174" s="241"/>
      <c r="I174" s="241"/>
      <c r="J174" s="241"/>
      <c r="K174" s="241"/>
      <c r="L174" s="241"/>
      <c r="M174" s="241"/>
      <c r="N174" s="241"/>
      <c r="O174" s="241"/>
      <c r="P174" s="241"/>
      <c r="Q174" s="241"/>
      <c r="R174" s="241"/>
      <c r="S174" s="241"/>
      <c r="T174" s="241"/>
      <c r="U174" s="241" t="s">
        <v>269</v>
      </c>
      <c r="V174" s="241"/>
      <c r="W174" s="241"/>
      <c r="X174" s="241"/>
      <c r="Y174" s="241"/>
      <c r="Z174" s="241"/>
      <c r="AA174" s="241"/>
      <c r="AB174" s="241"/>
      <c r="AC174" s="241" t="s">
        <v>350</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c r="EN174" s="241"/>
      <c r="EO174" s="241"/>
      <c r="EP174" s="241"/>
      <c r="EQ174" s="241"/>
      <c r="ER174" s="241"/>
      <c r="ES174" s="241"/>
      <c r="ET174" s="241"/>
      <c r="EU174" s="241"/>
      <c r="EV174" s="241"/>
      <c r="EW174" s="241"/>
      <c r="EX174" s="241"/>
      <c r="EY174" s="241"/>
      <c r="EZ174" s="241"/>
      <c r="FA174" s="241"/>
      <c r="FB174" s="241"/>
      <c r="FC174" s="241"/>
      <c r="FD174" s="241"/>
      <c r="FE174" s="241"/>
      <c r="FF174" s="241"/>
      <c r="FG174" s="241"/>
      <c r="FH174" s="241"/>
      <c r="FI174" s="241"/>
      <c r="FJ174" s="241"/>
      <c r="FK174" s="241"/>
      <c r="FL174" s="241"/>
      <c r="FM174" s="241"/>
      <c r="FN174" s="241"/>
      <c r="FO174" s="241"/>
      <c r="FP174" s="241"/>
      <c r="FQ174" s="241"/>
      <c r="FR174" s="241"/>
      <c r="FS174" s="241"/>
      <c r="FT174" s="241"/>
      <c r="FU174" s="241"/>
      <c r="FV174" s="241"/>
      <c r="FW174" s="241"/>
      <c r="FX174" s="241"/>
      <c r="FY174" s="241"/>
      <c r="FZ174" s="241"/>
      <c r="GA174" s="241"/>
      <c r="GB174" s="241"/>
      <c r="GC174" s="241"/>
      <c r="GD174" s="241"/>
      <c r="GE174" s="241"/>
      <c r="GF174" s="241"/>
      <c r="GG174" s="241"/>
      <c r="GH174" s="241"/>
      <c r="GI174" s="241"/>
      <c r="GJ174" s="241"/>
      <c r="GK174" s="241"/>
      <c r="GL174" s="241"/>
      <c r="GM174" s="241"/>
      <c r="GN174" s="241"/>
      <c r="GO174" s="241"/>
      <c r="GP174" s="241"/>
      <c r="GQ174" s="241"/>
      <c r="GR174" s="241"/>
      <c r="GS174" s="241"/>
      <c r="GT174" s="241"/>
      <c r="GU174" s="241"/>
      <c r="GV174" s="241"/>
      <c r="GW174" s="241"/>
      <c r="GX174" s="241"/>
      <c r="GY174" s="241"/>
      <c r="GZ174" s="241"/>
      <c r="HA174" s="241"/>
      <c r="HB174" s="241"/>
      <c r="HC174" s="241"/>
      <c r="HD174" s="241"/>
      <c r="HE174" s="241"/>
      <c r="HF174" s="241"/>
    </row>
    <row r="175" spans="1:214" s="299" customFormat="1" ht="15" customHeight="1" x14ac:dyDescent="0.25">
      <c r="A175" s="284"/>
      <c r="B175" s="284"/>
      <c r="C175" s="241"/>
      <c r="D175" s="241"/>
      <c r="E175" s="241"/>
      <c r="F175" s="241"/>
      <c r="G175" s="241"/>
      <c r="H175" s="241"/>
      <c r="I175" s="241"/>
      <c r="J175" s="241"/>
      <c r="K175" s="241"/>
      <c r="L175" s="241"/>
      <c r="M175" s="241"/>
      <c r="N175" s="241"/>
      <c r="O175" s="241"/>
      <c r="P175" s="241"/>
      <c r="Q175" s="241"/>
      <c r="R175" s="241"/>
      <c r="S175" s="241"/>
      <c r="T175" s="241"/>
      <c r="U175" s="241" t="s">
        <v>371</v>
      </c>
      <c r="V175" s="241"/>
      <c r="W175" s="241"/>
      <c r="X175" s="241"/>
      <c r="Y175" s="241"/>
      <c r="Z175" s="241"/>
      <c r="AA175" s="241"/>
      <c r="AB175" s="241"/>
      <c r="AC175" s="241" t="s">
        <v>311</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row>
    <row r="176" spans="1:214" s="299" customFormat="1" ht="15" customHeight="1" x14ac:dyDescent="0.25">
      <c r="A176" s="284"/>
      <c r="B176" s="284"/>
      <c r="C176" s="241"/>
      <c r="D176" s="241"/>
      <c r="E176" s="241"/>
      <c r="F176" s="241"/>
      <c r="G176" s="241"/>
      <c r="H176" s="241"/>
      <c r="I176" s="241"/>
      <c r="J176" s="241"/>
      <c r="K176" s="241"/>
      <c r="L176" s="241"/>
      <c r="M176" s="241"/>
      <c r="N176" s="241"/>
      <c r="O176" s="241"/>
      <c r="P176" s="241"/>
      <c r="Q176" s="241"/>
      <c r="R176" s="241"/>
      <c r="S176" s="241"/>
      <c r="T176" s="241"/>
      <c r="U176" s="241" t="s">
        <v>372</v>
      </c>
      <c r="V176" s="241"/>
      <c r="W176" s="241"/>
      <c r="X176" s="241"/>
      <c r="Y176" s="241"/>
      <c r="Z176" s="241"/>
      <c r="AA176" s="241"/>
      <c r="AB176" s="241"/>
      <c r="AC176" s="241" t="s">
        <v>322</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row>
    <row r="177" spans="1:214" s="299" customFormat="1" ht="15" customHeight="1" x14ac:dyDescent="0.25">
      <c r="A177" s="284"/>
      <c r="B177" s="284"/>
      <c r="C177" s="241"/>
      <c r="D177" s="241"/>
      <c r="E177" s="241"/>
      <c r="F177" s="241"/>
      <c r="G177" s="241"/>
      <c r="H177" s="241"/>
      <c r="I177" s="241"/>
      <c r="J177" s="241"/>
      <c r="K177" s="241"/>
      <c r="L177" s="241"/>
      <c r="M177" s="241"/>
      <c r="N177" s="241"/>
      <c r="O177" s="241"/>
      <c r="P177" s="241"/>
      <c r="Q177" s="241"/>
      <c r="R177" s="241"/>
      <c r="S177" s="241"/>
      <c r="T177" s="241"/>
      <c r="U177" s="241" t="s">
        <v>373</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row>
    <row r="178" spans="1:214" s="299" customFormat="1" ht="15" customHeight="1" x14ac:dyDescent="0.25">
      <c r="A178" s="284"/>
      <c r="B178" s="284"/>
      <c r="C178" s="241"/>
      <c r="D178" s="241"/>
      <c r="E178" s="241"/>
      <c r="F178" s="241"/>
      <c r="G178" s="241"/>
      <c r="H178" s="241"/>
      <c r="I178" s="241"/>
      <c r="J178" s="241"/>
      <c r="K178" s="241"/>
      <c r="L178" s="241"/>
      <c r="M178" s="241"/>
      <c r="N178" s="241"/>
      <c r="O178" s="241"/>
      <c r="P178" s="241"/>
      <c r="Q178" s="241"/>
      <c r="R178" s="241"/>
      <c r="S178" s="241"/>
      <c r="T178" s="241"/>
      <c r="U178" s="241" t="s">
        <v>374</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row>
    <row r="179" spans="1:214" s="299" customFormat="1" ht="15" customHeight="1" x14ac:dyDescent="0.25">
      <c r="A179" s="284"/>
      <c r="B179" s="284"/>
      <c r="C179" s="241"/>
      <c r="D179" s="241"/>
      <c r="E179" s="241"/>
      <c r="F179" s="241"/>
      <c r="G179" s="241"/>
      <c r="H179" s="241"/>
      <c r="I179" s="241"/>
      <c r="J179" s="241"/>
      <c r="K179" s="241"/>
      <c r="L179" s="241"/>
      <c r="M179" s="241"/>
      <c r="N179" s="241"/>
      <c r="O179" s="241"/>
      <c r="P179" s="241"/>
      <c r="Q179" s="241"/>
      <c r="R179" s="241"/>
      <c r="S179" s="241"/>
      <c r="T179" s="241"/>
      <c r="U179" s="241" t="s">
        <v>375</v>
      </c>
      <c r="V179" s="241"/>
      <c r="W179" s="241"/>
      <c r="X179" s="241"/>
      <c r="Y179" s="241"/>
      <c r="Z179" s="241"/>
      <c r="AA179" s="241"/>
      <c r="AB179" s="241"/>
      <c r="AC179" s="241" t="s">
        <v>313</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row>
    <row r="180" spans="1:214" s="299" customFormat="1" ht="15" customHeight="1" x14ac:dyDescent="0.25">
      <c r="A180" s="284"/>
      <c r="B180" s="284"/>
      <c r="C180" s="241"/>
      <c r="D180" s="241"/>
      <c r="E180" s="241"/>
      <c r="F180" s="241"/>
      <c r="G180" s="241"/>
      <c r="H180" s="241"/>
      <c r="I180" s="241"/>
      <c r="J180" s="241"/>
      <c r="K180" s="241"/>
      <c r="L180" s="241"/>
      <c r="M180" s="241"/>
      <c r="N180" s="241"/>
      <c r="O180" s="241"/>
      <c r="P180" s="241"/>
      <c r="Q180" s="241"/>
      <c r="R180" s="241"/>
      <c r="S180" s="241"/>
      <c r="T180" s="241"/>
      <c r="U180" s="241" t="s">
        <v>376</v>
      </c>
      <c r="V180" s="241"/>
      <c r="W180" s="241"/>
      <c r="X180" s="241"/>
      <c r="Y180" s="241"/>
      <c r="Z180" s="241"/>
      <c r="AA180" s="241"/>
      <c r="AB180" s="241"/>
      <c r="AC180" s="241" t="s">
        <v>313</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row>
    <row r="181" spans="1:214" s="299" customFormat="1" ht="15" customHeight="1" x14ac:dyDescent="0.25">
      <c r="A181" s="284"/>
      <c r="B181" s="284"/>
      <c r="C181" s="241"/>
      <c r="D181" s="241"/>
      <c r="E181" s="241"/>
      <c r="F181" s="241"/>
      <c r="G181" s="241"/>
      <c r="H181" s="241"/>
      <c r="I181" s="241"/>
      <c r="J181" s="241"/>
      <c r="K181" s="241"/>
      <c r="L181" s="241"/>
      <c r="M181" s="241"/>
      <c r="N181" s="241"/>
      <c r="O181" s="241"/>
      <c r="P181" s="241"/>
      <c r="Q181" s="241"/>
      <c r="R181" s="241"/>
      <c r="S181" s="241"/>
      <c r="T181" s="241"/>
      <c r="U181" s="241" t="s">
        <v>377</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row>
    <row r="182" spans="1:214" s="299" customFormat="1" ht="15" customHeight="1" x14ac:dyDescent="0.25">
      <c r="A182" s="284"/>
      <c r="B182" s="284"/>
      <c r="C182" s="241"/>
      <c r="D182" s="241"/>
      <c r="E182" s="241"/>
      <c r="F182" s="241"/>
      <c r="G182" s="241"/>
      <c r="H182" s="241"/>
      <c r="I182" s="241"/>
      <c r="J182" s="241"/>
      <c r="K182" s="241"/>
      <c r="L182" s="241"/>
      <c r="M182" s="241"/>
      <c r="N182" s="241"/>
      <c r="O182" s="241"/>
      <c r="P182" s="241"/>
      <c r="Q182" s="241"/>
      <c r="R182" s="241"/>
      <c r="S182" s="241"/>
      <c r="T182" s="241"/>
      <c r="U182" s="241" t="s">
        <v>378</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row>
    <row r="183" spans="1:214" s="299" customFormat="1" ht="15" customHeight="1" x14ac:dyDescent="0.25">
      <c r="A183" s="284"/>
      <c r="B183" s="284"/>
      <c r="C183" s="241"/>
      <c r="D183" s="241"/>
      <c r="E183" s="241"/>
      <c r="F183" s="241"/>
      <c r="G183" s="241"/>
      <c r="H183" s="241"/>
      <c r="I183" s="241"/>
      <c r="J183" s="241"/>
      <c r="K183" s="241"/>
      <c r="L183" s="241"/>
      <c r="M183" s="241"/>
      <c r="N183" s="241"/>
      <c r="O183" s="241"/>
      <c r="P183" s="241"/>
      <c r="Q183" s="241"/>
      <c r="R183" s="241"/>
      <c r="S183" s="241"/>
      <c r="T183" s="241"/>
      <c r="U183" s="241" t="s">
        <v>379</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row>
    <row r="184" spans="1:214" s="299" customFormat="1" ht="15" customHeight="1" x14ac:dyDescent="0.25">
      <c r="A184" s="284"/>
      <c r="B184" s="284"/>
      <c r="C184" s="241"/>
      <c r="D184" s="241"/>
      <c r="E184" s="241"/>
      <c r="F184" s="241"/>
      <c r="G184" s="241"/>
      <c r="H184" s="241"/>
      <c r="I184" s="241"/>
      <c r="J184" s="241"/>
      <c r="K184" s="241"/>
      <c r="L184" s="241"/>
      <c r="M184" s="241"/>
      <c r="N184" s="241"/>
      <c r="O184" s="241"/>
      <c r="P184" s="241"/>
      <c r="Q184" s="241"/>
      <c r="R184" s="241"/>
      <c r="S184" s="241"/>
      <c r="T184" s="241"/>
      <c r="U184" s="241" t="s">
        <v>380</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row>
    <row r="185" spans="1:214" s="299" customFormat="1" ht="15" customHeight="1" x14ac:dyDescent="0.25">
      <c r="A185" s="284"/>
      <c r="B185" s="284"/>
      <c r="C185" s="241"/>
      <c r="D185" s="241"/>
      <c r="E185" s="241"/>
      <c r="F185" s="241"/>
      <c r="G185" s="241"/>
      <c r="H185" s="241"/>
      <c r="I185" s="241"/>
      <c r="J185" s="241"/>
      <c r="K185" s="241"/>
      <c r="L185" s="241"/>
      <c r="M185" s="241"/>
      <c r="N185" s="241"/>
      <c r="O185" s="241"/>
      <c r="P185" s="241"/>
      <c r="Q185" s="241"/>
      <c r="R185" s="241"/>
      <c r="S185" s="241"/>
      <c r="T185" s="241"/>
      <c r="U185" s="241" t="s">
        <v>381</v>
      </c>
      <c r="V185" s="241"/>
      <c r="W185" s="241"/>
      <c r="X185" s="241"/>
      <c r="Y185" s="241"/>
      <c r="Z185" s="241"/>
      <c r="AA185" s="241"/>
      <c r="AB185" s="241"/>
      <c r="AC185" s="241" t="s">
        <v>350</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row>
    <row r="186" spans="1:214" s="299" customFormat="1" ht="15" customHeight="1" x14ac:dyDescent="0.25">
      <c r="A186" s="284"/>
      <c r="B186" s="284"/>
      <c r="C186" s="241"/>
      <c r="D186" s="241"/>
      <c r="E186" s="241"/>
      <c r="F186" s="241"/>
      <c r="G186" s="241"/>
      <c r="H186" s="241"/>
      <c r="I186" s="241"/>
      <c r="J186" s="241"/>
      <c r="K186" s="241"/>
      <c r="L186" s="241"/>
      <c r="M186" s="241"/>
      <c r="N186" s="241"/>
      <c r="O186" s="241"/>
      <c r="P186" s="241"/>
      <c r="Q186" s="241"/>
      <c r="R186" s="241"/>
      <c r="S186" s="241"/>
      <c r="T186" s="241"/>
      <c r="U186" s="241" t="s">
        <v>382</v>
      </c>
      <c r="V186" s="241"/>
      <c r="W186" s="241"/>
      <c r="X186" s="241"/>
      <c r="Y186" s="241"/>
      <c r="Z186" s="241"/>
      <c r="AA186" s="241"/>
      <c r="AB186" s="241"/>
      <c r="AC186" s="241" t="s">
        <v>316</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row>
    <row r="187" spans="1:214" s="299" customFormat="1" ht="15" customHeight="1" x14ac:dyDescent="0.25">
      <c r="A187" s="284"/>
      <c r="B187" s="284"/>
      <c r="C187" s="241"/>
      <c r="D187" s="241"/>
      <c r="E187" s="241"/>
      <c r="F187" s="241"/>
      <c r="G187" s="241"/>
      <c r="H187" s="241"/>
      <c r="I187" s="241"/>
      <c r="J187" s="241"/>
      <c r="K187" s="241"/>
      <c r="L187" s="241"/>
      <c r="M187" s="241"/>
      <c r="N187" s="241"/>
      <c r="O187" s="241"/>
      <c r="P187" s="241"/>
      <c r="Q187" s="241"/>
      <c r="R187" s="241"/>
      <c r="S187" s="241"/>
      <c r="T187" s="241"/>
      <c r="U187" s="241" t="s">
        <v>383</v>
      </c>
      <c r="V187" s="241"/>
      <c r="W187" s="241"/>
      <c r="X187" s="241"/>
      <c r="Y187" s="241"/>
      <c r="Z187" s="241"/>
      <c r="AA187" s="241"/>
      <c r="AB187" s="241"/>
      <c r="AC187" s="241" t="s">
        <v>350</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row>
    <row r="188" spans="1:214" s="299" customFormat="1" ht="15" customHeight="1" x14ac:dyDescent="0.25">
      <c r="A188" s="284"/>
      <c r="B188" s="284"/>
      <c r="C188" s="241"/>
      <c r="D188" s="241"/>
      <c r="E188" s="241"/>
      <c r="F188" s="241"/>
      <c r="G188" s="241"/>
      <c r="H188" s="241"/>
      <c r="I188" s="241"/>
      <c r="J188" s="241"/>
      <c r="K188" s="241"/>
      <c r="L188" s="241"/>
      <c r="M188" s="241"/>
      <c r="N188" s="241"/>
      <c r="O188" s="241"/>
      <c r="P188" s="241"/>
      <c r="Q188" s="241"/>
      <c r="R188" s="241"/>
      <c r="S188" s="241"/>
      <c r="T188" s="241"/>
      <c r="U188" s="241" t="s">
        <v>384</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row>
    <row r="189" spans="1:214" s="299" customFormat="1" ht="15" customHeight="1" x14ac:dyDescent="0.25">
      <c r="A189" s="284"/>
      <c r="B189" s="284"/>
      <c r="C189" s="241"/>
      <c r="D189" s="241"/>
      <c r="E189" s="241"/>
      <c r="F189" s="241"/>
      <c r="G189" s="241"/>
      <c r="H189" s="241"/>
      <c r="I189" s="241"/>
      <c r="J189" s="241"/>
      <c r="K189" s="241"/>
      <c r="L189" s="241"/>
      <c r="M189" s="241"/>
      <c r="N189" s="241"/>
      <c r="O189" s="241"/>
      <c r="P189" s="241"/>
      <c r="Q189" s="241"/>
      <c r="R189" s="241"/>
      <c r="S189" s="241"/>
      <c r="T189" s="241"/>
      <c r="U189" s="241" t="s">
        <v>385</v>
      </c>
      <c r="V189" s="241"/>
      <c r="W189" s="241"/>
      <c r="X189" s="241"/>
      <c r="Y189" s="241"/>
      <c r="Z189" s="241"/>
      <c r="AA189" s="241"/>
      <c r="AB189" s="241"/>
      <c r="AC189" s="241" t="s">
        <v>386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row>
    <row r="190" spans="1:214" s="299" customFormat="1" ht="15" customHeight="1" x14ac:dyDescent="0.25">
      <c r="A190" s="284"/>
      <c r="B190" s="284"/>
      <c r="C190" s="241"/>
      <c r="D190" s="241"/>
      <c r="E190" s="241"/>
      <c r="F190" s="241"/>
      <c r="G190" s="241"/>
      <c r="H190" s="241"/>
      <c r="I190" s="241"/>
      <c r="J190" s="241"/>
      <c r="K190" s="241"/>
      <c r="L190" s="241"/>
      <c r="M190" s="241"/>
      <c r="N190" s="241"/>
      <c r="O190" s="241"/>
      <c r="P190" s="241"/>
      <c r="Q190" s="241"/>
      <c r="R190" s="241"/>
      <c r="S190" s="241"/>
      <c r="T190" s="241"/>
      <c r="U190" s="241" t="s">
        <v>387</v>
      </c>
      <c r="V190" s="241"/>
      <c r="W190" s="241"/>
      <c r="X190" s="241"/>
      <c r="Y190" s="241"/>
      <c r="Z190" s="241"/>
      <c r="AA190" s="241"/>
      <c r="AB190" s="241"/>
      <c r="AC190" s="241" t="s">
        <v>316</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row>
    <row r="191" spans="1:214"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272</v>
      </c>
      <c r="V191" s="241"/>
      <c r="W191" s="241"/>
      <c r="X191" s="241"/>
      <c r="Y191" s="241"/>
      <c r="Z191" s="241"/>
      <c r="AA191" s="241"/>
      <c r="AB191" s="241"/>
      <c r="AC191" s="241" t="s">
        <v>350</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row>
    <row r="192" spans="1:214"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388</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row>
    <row r="193" spans="1:214"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389</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row>
    <row r="194" spans="1:214"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390</v>
      </c>
      <c r="V194" s="241"/>
      <c r="W194" s="241"/>
      <c r="X194" s="241"/>
      <c r="Y194" s="241"/>
      <c r="Z194" s="241"/>
      <c r="AA194" s="241"/>
      <c r="AB194" s="241"/>
      <c r="AC194" s="241" t="s">
        <v>311</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row>
    <row r="195" spans="1:214"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391</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row>
    <row r="196" spans="1:214"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392</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row>
    <row r="197" spans="1:214"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393</v>
      </c>
      <c r="V197" s="241"/>
      <c r="W197" s="241"/>
      <c r="X197" s="241"/>
      <c r="Y197" s="241"/>
      <c r="Z197" s="241"/>
      <c r="AA197" s="241"/>
      <c r="AB197" s="241"/>
      <c r="AC197" s="241" t="s">
        <v>386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row>
    <row r="198" spans="1:214"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394</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row>
    <row r="199" spans="1:214"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395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row>
    <row r="200" spans="1:214"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396</v>
      </c>
      <c r="V200" s="241"/>
      <c r="W200" s="241"/>
      <c r="X200" s="241"/>
      <c r="Y200" s="241"/>
      <c r="Z200" s="241"/>
      <c r="AA200" s="241"/>
      <c r="AB200" s="241"/>
      <c r="AC200" s="241" t="s">
        <v>325</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row>
    <row r="201" spans="1:214"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397</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row>
    <row r="202" spans="1:214"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398</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row>
    <row r="203" spans="1:214"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399</v>
      </c>
      <c r="V203" s="241"/>
      <c r="W203" s="241"/>
      <c r="X203" s="241"/>
      <c r="Y203" s="241"/>
      <c r="Z203" s="241"/>
      <c r="AA203" s="241"/>
      <c r="AB203" s="241"/>
      <c r="AC203" s="241" t="s">
        <v>325</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row>
    <row r="204" spans="1:214"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400</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row>
    <row r="205" spans="1:214"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401</v>
      </c>
      <c r="V205" s="241"/>
      <c r="W205" s="241"/>
      <c r="X205" s="241"/>
      <c r="Y205" s="241"/>
      <c r="Z205" s="241"/>
      <c r="AA205" s="241"/>
      <c r="AB205" s="241"/>
      <c r="AC205" s="241" t="s">
        <v>350</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row>
    <row r="206" spans="1:214"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402</v>
      </c>
      <c r="V206" s="241"/>
      <c r="W206" s="241"/>
      <c r="X206" s="241"/>
      <c r="Y206" s="241"/>
      <c r="Z206" s="241"/>
      <c r="AA206" s="241"/>
      <c r="AB206" s="241"/>
      <c r="AC206" s="241" t="s">
        <v>366</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row>
    <row r="207" spans="1:214"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403</v>
      </c>
      <c r="V207" s="241"/>
      <c r="W207" s="241"/>
      <c r="X207" s="241"/>
      <c r="Y207" s="241"/>
      <c r="Z207" s="241"/>
      <c r="AA207" s="241"/>
      <c r="AB207" s="241"/>
      <c r="AC207" s="241" t="s">
        <v>386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row>
    <row r="208" spans="1:214"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404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row>
    <row r="209" spans="1:214"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405</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row>
    <row r="210" spans="1:214"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406</v>
      </c>
      <c r="V210" s="241"/>
      <c r="W210" s="241"/>
      <c r="X210" s="241"/>
      <c r="Y210" s="241"/>
      <c r="Z210" s="241"/>
      <c r="AA210" s="241"/>
      <c r="AB210" s="241"/>
      <c r="AC210" s="241" t="s">
        <v>386</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row>
    <row r="211" spans="1:214"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407</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row>
    <row r="212" spans="1:214"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408</v>
      </c>
      <c r="V212" s="241"/>
      <c r="W212" s="241"/>
      <c r="X212" s="241"/>
      <c r="Y212" s="241"/>
      <c r="Z212" s="241"/>
      <c r="AA212" s="241"/>
      <c r="AB212" s="241"/>
      <c r="AC212" s="241" t="s">
        <v>366</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row>
    <row r="213" spans="1:214"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409</v>
      </c>
      <c r="V213" s="241"/>
      <c r="W213" s="241"/>
      <c r="X213" s="241"/>
      <c r="Y213" s="241"/>
      <c r="Z213" s="241"/>
      <c r="AA213" s="241"/>
      <c r="AB213" s="241"/>
      <c r="AC213" s="241" t="s">
        <v>386</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row>
    <row r="214" spans="1:214"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410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row>
    <row r="215" spans="1:214"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411</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row>
    <row r="216" spans="1:214"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412</v>
      </c>
      <c r="V216" s="241"/>
      <c r="W216" s="241"/>
      <c r="X216" s="241"/>
      <c r="Y216" s="241"/>
      <c r="Z216" s="241"/>
      <c r="AA216" s="241"/>
      <c r="AB216" s="241"/>
      <c r="AC216" s="241" t="s">
        <v>350</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row>
    <row r="217" spans="1:214" s="240" customFormat="1" ht="15" customHeight="1" x14ac:dyDescent="0.25">
      <c r="E217" s="241"/>
      <c r="F217" s="241"/>
      <c r="G217" s="241"/>
      <c r="H217" s="241"/>
      <c r="I217" s="241"/>
      <c r="J217" s="241"/>
      <c r="K217" s="241"/>
      <c r="L217" s="241"/>
      <c r="M217" s="241"/>
      <c r="N217" s="241"/>
      <c r="O217" s="241"/>
      <c r="P217" s="241"/>
      <c r="Q217" s="241"/>
      <c r="R217" s="241"/>
      <c r="S217" s="241"/>
      <c r="T217" s="241"/>
      <c r="U217" s="241" t="s">
        <v>413</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row>
    <row r="218" spans="1:214" s="240" customFormat="1" ht="15" customHeight="1" x14ac:dyDescent="0.25">
      <c r="E218" s="241"/>
      <c r="F218" s="241"/>
      <c r="G218" s="241"/>
      <c r="H218" s="241"/>
      <c r="I218" s="241"/>
      <c r="J218" s="241"/>
      <c r="K218" s="241"/>
      <c r="L218" s="241"/>
      <c r="M218" s="241"/>
      <c r="N218" s="241"/>
      <c r="O218" s="241"/>
      <c r="P218" s="241"/>
      <c r="Q218" s="241"/>
      <c r="R218" s="241"/>
      <c r="S218" s="241"/>
      <c r="T218" s="241"/>
      <c r="U218" s="241" t="s">
        <v>414</v>
      </c>
      <c r="V218" s="241"/>
      <c r="W218" s="241"/>
      <c r="X218" s="241"/>
      <c r="Y218" s="241"/>
      <c r="Z218" s="241"/>
      <c r="AA218" s="241"/>
      <c r="AB218" s="241"/>
      <c r="AC218" s="241" t="s">
        <v>386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row>
    <row r="219" spans="1:214"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415</v>
      </c>
      <c r="V219" s="241"/>
      <c r="W219" s="241"/>
      <c r="X219" s="241"/>
      <c r="Y219" s="241"/>
      <c r="Z219" s="241"/>
      <c r="AA219" s="241"/>
      <c r="AB219" s="241"/>
      <c r="AC219" s="241" t="s">
        <v>316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row>
    <row r="220" spans="1:214"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416</v>
      </c>
      <c r="V220" s="241"/>
      <c r="W220" s="241"/>
      <c r="X220" s="241"/>
      <c r="Y220" s="241"/>
      <c r="Z220" s="241"/>
      <c r="AA220" s="241"/>
      <c r="AB220" s="241"/>
      <c r="AC220" s="241" t="s">
        <v>366</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row>
    <row r="221" spans="1:214"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417</v>
      </c>
      <c r="V221" s="241"/>
      <c r="W221" s="241"/>
      <c r="X221" s="241"/>
      <c r="Y221" s="241"/>
      <c r="Z221" s="241"/>
      <c r="AA221" s="241"/>
      <c r="AB221" s="241"/>
      <c r="AC221" s="241" t="s">
        <v>386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row>
    <row r="222" spans="1:214"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418</v>
      </c>
      <c r="V222" s="241"/>
      <c r="W222" s="241"/>
      <c r="X222" s="241"/>
      <c r="Y222" s="241"/>
      <c r="Z222" s="241"/>
      <c r="AA222" s="241"/>
      <c r="AB222" s="241"/>
      <c r="AC222" s="241" t="s">
        <v>366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row>
    <row r="223" spans="1:214"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419</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row>
    <row r="224" spans="1:214"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420</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row>
    <row r="225" spans="1:214"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421</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row>
    <row r="226" spans="1:214"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422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row>
    <row r="227" spans="1:214"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423</v>
      </c>
      <c r="V227" s="241"/>
      <c r="W227" s="241"/>
      <c r="X227" s="241"/>
      <c r="Y227" s="241"/>
      <c r="Z227" s="241"/>
      <c r="AA227" s="241"/>
      <c r="AB227" s="241"/>
      <c r="AC227" s="241" t="s">
        <v>309</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row>
    <row r="228" spans="1:214"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424</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row>
    <row r="229" spans="1:214"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425</v>
      </c>
      <c r="V229" s="241"/>
      <c r="W229" s="241"/>
      <c r="X229" s="241"/>
      <c r="Y229" s="241"/>
      <c r="Z229" s="241"/>
      <c r="AA229" s="241"/>
      <c r="AB229" s="241"/>
      <c r="AC229" s="241" t="s">
        <v>350</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row>
    <row r="230" spans="1:214"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426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row>
    <row r="231" spans="1:214"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427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row>
    <row r="232" spans="1:214"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428</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row>
    <row r="233" spans="1:214"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429</v>
      </c>
      <c r="V233" s="241"/>
      <c r="W233" s="241"/>
      <c r="X233" s="241"/>
      <c r="Y233" s="241"/>
      <c r="Z233" s="241"/>
      <c r="AA233" s="241"/>
      <c r="AB233" s="241"/>
      <c r="AC233" s="241" t="s">
        <v>311</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row>
    <row r="234" spans="1:214"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430</v>
      </c>
      <c r="V234" s="241"/>
      <c r="W234" s="241"/>
      <c r="X234" s="241"/>
      <c r="Y234" s="241"/>
      <c r="Z234" s="241"/>
      <c r="AA234" s="241"/>
      <c r="AB234" s="241"/>
      <c r="AC234" s="241" t="s">
        <v>325</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row>
    <row r="235" spans="1:214"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431</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row>
    <row r="236" spans="1:214"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432</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row>
    <row r="237" spans="1:214"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433</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row>
    <row r="238" spans="1:214"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434</v>
      </c>
      <c r="V238" s="241"/>
      <c r="W238" s="241"/>
      <c r="X238" s="241"/>
      <c r="Y238" s="241"/>
      <c r="Z238" s="241"/>
      <c r="AA238" s="241"/>
      <c r="AB238" s="241"/>
      <c r="AC238" s="241" t="s">
        <v>325</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row>
    <row r="239" spans="1:214"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435</v>
      </c>
      <c r="V239" s="241"/>
      <c r="W239" s="241"/>
      <c r="X239" s="241"/>
      <c r="Y239" s="241"/>
      <c r="Z239" s="241"/>
      <c r="AA239" s="241"/>
      <c r="AB239" s="241"/>
      <c r="AC239" s="241" t="s">
        <v>325</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row>
    <row r="240" spans="1:214"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436</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row>
    <row r="241" spans="1:214"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437</v>
      </c>
      <c r="V241" s="241"/>
      <c r="W241" s="241"/>
      <c r="X241" s="241"/>
      <c r="Y241" s="241"/>
      <c r="Z241" s="241"/>
      <c r="AA241" s="241"/>
      <c r="AB241" s="241"/>
      <c r="AC241" s="241" t="s">
        <v>386</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row>
    <row r="242" spans="1:214"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438</v>
      </c>
      <c r="V242" s="241"/>
      <c r="W242" s="241"/>
      <c r="X242" s="241"/>
      <c r="Y242" s="241"/>
      <c r="Z242" s="241"/>
      <c r="AA242" s="241"/>
      <c r="AB242" s="241"/>
      <c r="AC242" s="241" t="s">
        <v>325</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row>
    <row r="243" spans="1:214"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439</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row>
    <row r="244" spans="1:214"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440</v>
      </c>
      <c r="V244" s="241"/>
      <c r="W244" s="241"/>
      <c r="X244" s="241"/>
      <c r="Y244" s="241"/>
      <c r="Z244" s="241"/>
      <c r="AA244" s="241"/>
      <c r="AB244" s="241"/>
      <c r="AC244" s="241" t="s">
        <v>309</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row>
    <row r="245" spans="1:214"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441</v>
      </c>
      <c r="V245" s="241"/>
      <c r="W245" s="241"/>
      <c r="X245" s="241"/>
      <c r="Y245" s="241"/>
      <c r="Z245" s="241"/>
      <c r="AA245" s="241"/>
      <c r="AB245" s="241"/>
      <c r="AC245" s="241" t="s">
        <v>309</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row>
    <row r="246" spans="1:214"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442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row>
    <row r="247" spans="1:214"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443</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row>
    <row r="248" spans="1:214"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444</v>
      </c>
      <c r="V248" s="241"/>
      <c r="W248" s="241"/>
      <c r="X248" s="241"/>
      <c r="Y248" s="241"/>
      <c r="Z248" s="241"/>
      <c r="AA248" s="241"/>
      <c r="AB248" s="241"/>
      <c r="AC248" s="241" t="s">
        <v>313</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row>
    <row r="249" spans="1:214"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445</v>
      </c>
      <c r="V249" s="241"/>
      <c r="W249" s="241"/>
      <c r="X249" s="241"/>
      <c r="Y249" s="241"/>
      <c r="Z249" s="241"/>
      <c r="AA249" s="241"/>
      <c r="AB249" s="241"/>
      <c r="AC249" s="241" t="s">
        <v>309</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row>
    <row r="250" spans="1:214"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446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row>
    <row r="251" spans="1:214"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447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row>
    <row r="252" spans="1:214"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448</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row>
    <row r="253" spans="1:214"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449</v>
      </c>
      <c r="V253" s="241"/>
      <c r="W253" s="241"/>
      <c r="X253" s="241"/>
      <c r="Y253" s="241"/>
      <c r="Z253" s="241"/>
      <c r="AA253" s="241"/>
      <c r="AB253" s="241"/>
      <c r="AC253" s="241" t="s">
        <v>313</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row>
    <row r="254" spans="1:214"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450</v>
      </c>
      <c r="V254" s="241"/>
      <c r="W254" s="241"/>
      <c r="X254" s="241"/>
      <c r="Y254" s="241"/>
      <c r="Z254" s="241"/>
      <c r="AA254" s="241"/>
      <c r="AB254" s="241"/>
      <c r="AC254" s="241" t="s">
        <v>322</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row>
    <row r="255" spans="1:214"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451</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row>
    <row r="256" spans="1:214"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275</v>
      </c>
      <c r="V256" s="241"/>
      <c r="W256" s="241"/>
      <c r="X256" s="241"/>
      <c r="Y256" s="241"/>
      <c r="Z256" s="241"/>
      <c r="AA256" s="241"/>
      <c r="AB256" s="241"/>
      <c r="AC256" s="241" t="s">
        <v>350</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row>
    <row r="257" spans="1:214"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452</v>
      </c>
      <c r="V257" s="241"/>
      <c r="W257" s="241"/>
      <c r="X257" s="241"/>
      <c r="Y257" s="241"/>
      <c r="Z257" s="241"/>
      <c r="AA257" s="241"/>
      <c r="AB257" s="241"/>
      <c r="AC257" s="241" t="s">
        <v>309</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row>
    <row r="258" spans="1:214"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453</v>
      </c>
      <c r="V258" s="241"/>
      <c r="W258" s="241"/>
      <c r="X258" s="241"/>
      <c r="Y258" s="241"/>
      <c r="Z258" s="241"/>
      <c r="AA258" s="241"/>
      <c r="AB258" s="241"/>
      <c r="AC258" s="241" t="s">
        <v>316</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row>
    <row r="259" spans="1:214"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454</v>
      </c>
      <c r="V259" s="241"/>
      <c r="W259" s="241"/>
      <c r="X259" s="241"/>
      <c r="Y259" s="241"/>
      <c r="Z259" s="241"/>
      <c r="AA259" s="241"/>
      <c r="AB259" s="241"/>
      <c r="AC259" s="241" t="s">
        <v>386</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row>
    <row r="260" spans="1:214"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455</v>
      </c>
      <c r="V260" s="241"/>
      <c r="W260" s="241"/>
      <c r="X260" s="241"/>
      <c r="Y260" s="241"/>
      <c r="Z260" s="241"/>
      <c r="AA260" s="241"/>
      <c r="AB260" s="241"/>
      <c r="AC260" s="241" t="s">
        <v>311</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row>
    <row r="261" spans="1:214"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456</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row>
    <row r="262" spans="1:214"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457</v>
      </c>
      <c r="V262" s="241"/>
      <c r="W262" s="241"/>
      <c r="X262" s="241"/>
      <c r="Y262" s="241"/>
      <c r="Z262" s="241"/>
      <c r="AA262" s="241"/>
      <c r="AB262" s="241"/>
      <c r="AC262" s="241" t="s">
        <v>316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row>
    <row r="263" spans="1:214"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458</v>
      </c>
      <c r="V263" s="241"/>
      <c r="W263" s="241"/>
      <c r="X263" s="241"/>
      <c r="Y263" s="241"/>
      <c r="Z263" s="241"/>
      <c r="AA263" s="241"/>
      <c r="AB263" s="241"/>
      <c r="AC263" s="241" t="s">
        <v>350</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row>
    <row r="264" spans="1:214"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459</v>
      </c>
      <c r="V264" s="241"/>
      <c r="W264" s="241"/>
      <c r="X264" s="241"/>
      <c r="Y264" s="241"/>
      <c r="Z264" s="241"/>
      <c r="AA264" s="241"/>
      <c r="AB264" s="241"/>
      <c r="AC264" s="241" t="s">
        <v>313</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row>
    <row r="265" spans="1:214"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460</v>
      </c>
      <c r="V265" s="241"/>
      <c r="W265" s="241"/>
      <c r="X265" s="241"/>
      <c r="Y265" s="241"/>
      <c r="Z265" s="241"/>
      <c r="AA265" s="241"/>
      <c r="AB265" s="241"/>
      <c r="AC265" s="241" t="s">
        <v>313</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row>
    <row r="266" spans="1:214"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461</v>
      </c>
      <c r="V266" s="241"/>
      <c r="W266" s="241"/>
      <c r="X266" s="241"/>
      <c r="Y266" s="241"/>
      <c r="Z266" s="241"/>
      <c r="AA266" s="241"/>
      <c r="AB266" s="241"/>
      <c r="AC266" s="241" t="s">
        <v>316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row>
    <row r="267" spans="1:214"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462</v>
      </c>
      <c r="V267" s="241"/>
      <c r="W267" s="241"/>
      <c r="X267" s="241"/>
      <c r="Y267" s="241"/>
      <c r="Z267" s="241"/>
      <c r="AA267" s="241"/>
      <c r="AB267" s="241"/>
      <c r="AC267" s="241" t="s">
        <v>322</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row>
    <row r="268" spans="1:214"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463</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row>
    <row r="269" spans="1:214"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464</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row>
    <row r="270" spans="1:214"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465</v>
      </c>
      <c r="V270" s="241"/>
      <c r="W270" s="241"/>
      <c r="X270" s="241"/>
      <c r="Y270" s="241"/>
      <c r="Z270" s="241"/>
      <c r="AA270" s="241"/>
      <c r="AB270" s="241"/>
      <c r="AC270" s="241" t="s">
        <v>316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row>
    <row r="271" spans="1:214"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466</v>
      </c>
      <c r="V271" s="241"/>
      <c r="W271" s="241"/>
      <c r="X271" s="241"/>
      <c r="Y271" s="241"/>
      <c r="Z271" s="241"/>
      <c r="AA271" s="241"/>
      <c r="AB271" s="241"/>
      <c r="AC271" s="241" t="s">
        <v>325</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row>
    <row r="272" spans="1:214"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467</v>
      </c>
      <c r="V272" s="241"/>
      <c r="W272" s="241"/>
      <c r="X272" s="241"/>
      <c r="Y272" s="241"/>
      <c r="Z272" s="241"/>
      <c r="AA272" s="241"/>
      <c r="AB272" s="241"/>
      <c r="AC272" s="241" t="s">
        <v>311</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row>
    <row r="273" spans="1:214"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468</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row>
    <row r="274" spans="1:214"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469</v>
      </c>
      <c r="V274" s="241"/>
      <c r="W274" s="241"/>
      <c r="X274" s="241"/>
      <c r="Y274" s="241"/>
      <c r="Z274" s="241"/>
      <c r="AA274" s="241"/>
      <c r="AB274" s="241"/>
      <c r="AC274" s="241" t="s">
        <v>311</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row>
    <row r="275" spans="1:214"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470</v>
      </c>
      <c r="V275" s="241"/>
      <c r="W275" s="241"/>
      <c r="X275" s="241"/>
      <c r="Y275" s="241"/>
      <c r="Z275" s="241"/>
      <c r="AA275" s="241"/>
      <c r="AB275" s="241"/>
      <c r="AC275" s="241" t="s">
        <v>309</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row>
    <row r="276" spans="1:214"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471</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row>
    <row r="277" spans="1:214"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472</v>
      </c>
      <c r="V277" s="241"/>
      <c r="W277" s="241"/>
      <c r="X277" s="241"/>
      <c r="Y277" s="241"/>
      <c r="Z277" s="241"/>
      <c r="AA277" s="241"/>
      <c r="AB277" s="241"/>
      <c r="AC277" s="241" t="s">
        <v>311</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row>
    <row r="278" spans="1:214"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473</v>
      </c>
      <c r="V278" s="241"/>
      <c r="W278" s="241"/>
      <c r="X278" s="241"/>
      <c r="Y278" s="241"/>
      <c r="Z278" s="241"/>
      <c r="AA278" s="241"/>
      <c r="AB278" s="241"/>
      <c r="AC278" s="241" t="s">
        <v>309</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row>
    <row r="279" spans="1:214"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474</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row>
    <row r="280" spans="1:214"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475</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row>
    <row r="281" spans="1:214"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476</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row>
    <row r="282" spans="1:214"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477</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row>
    <row r="283" spans="1:214"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478</v>
      </c>
      <c r="V283" s="241"/>
      <c r="W283" s="241"/>
      <c r="X283" s="241"/>
      <c r="Y283" s="241"/>
      <c r="Z283" s="241"/>
      <c r="AA283" s="241"/>
      <c r="AB283" s="241"/>
      <c r="AC283" s="241" t="s">
        <v>309</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row>
    <row r="284" spans="1:214"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479</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row>
    <row r="285" spans="1:214"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480</v>
      </c>
      <c r="V285" s="241"/>
      <c r="W285" s="241"/>
      <c r="X285" s="241"/>
      <c r="Y285" s="241"/>
      <c r="Z285" s="241"/>
      <c r="AA285" s="241"/>
      <c r="AB285" s="241"/>
      <c r="AC285" s="241" t="s">
        <v>313</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row>
    <row r="286" spans="1:214"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481</v>
      </c>
      <c r="V286" s="241"/>
      <c r="W286" s="241"/>
      <c r="X286" s="241"/>
      <c r="Y286" s="241"/>
      <c r="Z286" s="241"/>
      <c r="AA286" s="241"/>
      <c r="AB286" s="241"/>
      <c r="AC286" s="241" t="s">
        <v>316</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row>
    <row r="287" spans="1:214"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482</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row>
    <row r="288" spans="1:214"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483</v>
      </c>
      <c r="V288" s="241"/>
      <c r="W288" s="241"/>
      <c r="X288" s="241"/>
      <c r="Y288" s="241"/>
      <c r="Z288" s="241"/>
      <c r="AA288" s="241"/>
      <c r="AB288" s="241"/>
      <c r="AC288" s="241" t="s">
        <v>316</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row>
    <row r="289" spans="1:214"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484</v>
      </c>
      <c r="V289" s="241"/>
      <c r="W289" s="241"/>
      <c r="X289" s="241"/>
      <c r="Y289" s="241"/>
      <c r="Z289" s="241"/>
      <c r="AA289" s="241"/>
      <c r="AB289" s="241"/>
      <c r="AC289" s="241" t="s">
        <v>386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row>
    <row r="290" spans="1:214"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485</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row>
    <row r="291" spans="1:214"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486</v>
      </c>
      <c r="V291" s="241"/>
      <c r="W291" s="241"/>
      <c r="X291" s="241"/>
      <c r="Y291" s="241"/>
      <c r="Z291" s="241"/>
      <c r="AA291" s="241"/>
      <c r="AB291" s="241"/>
      <c r="AC291" s="241" t="s">
        <v>311</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row>
    <row r="292" spans="1:214"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487</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row>
    <row r="293" spans="1:214"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488</v>
      </c>
      <c r="V293" s="241"/>
      <c r="W293" s="241"/>
      <c r="X293" s="241"/>
      <c r="Y293" s="241"/>
      <c r="Z293" s="241"/>
      <c r="AA293" s="241"/>
      <c r="AB293" s="241"/>
      <c r="AC293" s="241" t="s">
        <v>309</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row>
    <row r="294" spans="1:214"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489</v>
      </c>
      <c r="V294" s="241"/>
      <c r="W294" s="241"/>
      <c r="X294" s="241"/>
      <c r="Y294" s="241"/>
      <c r="Z294" s="241"/>
      <c r="AA294" s="241"/>
      <c r="AB294" s="241"/>
      <c r="AC294" s="241" t="s">
        <v>313</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row>
    <row r="295" spans="1:214"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490</v>
      </c>
      <c r="V295" s="241"/>
      <c r="W295" s="241"/>
      <c r="X295" s="241"/>
      <c r="Y295" s="241"/>
      <c r="Z295" s="241"/>
      <c r="AA295" s="241"/>
      <c r="AB295" s="241"/>
      <c r="AC295" s="241" t="s">
        <v>313</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row>
    <row r="296" spans="1:214"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491</v>
      </c>
      <c r="V296" s="241"/>
      <c r="W296" s="241"/>
      <c r="X296" s="241"/>
      <c r="Y296" s="241"/>
      <c r="Z296" s="241"/>
      <c r="AA296" s="241"/>
      <c r="AB296" s="241"/>
      <c r="AC296" s="241" t="s">
        <v>322</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row>
    <row r="297" spans="1:214"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492</v>
      </c>
      <c r="V297" s="241"/>
      <c r="W297" s="241"/>
      <c r="X297" s="241"/>
      <c r="Y297" s="241"/>
      <c r="Z297" s="241"/>
      <c r="AA297" s="241"/>
      <c r="AB297" s="241"/>
      <c r="AC297" s="241" t="s">
        <v>386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row>
    <row r="298" spans="1:214"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493</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row>
    <row r="299" spans="1:214"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494</v>
      </c>
      <c r="V299" s="241"/>
      <c r="W299" s="241"/>
      <c r="X299" s="241"/>
      <c r="Y299" s="241"/>
      <c r="Z299" s="241"/>
      <c r="AA299" s="241"/>
      <c r="AB299" s="241"/>
      <c r="AC299" s="241" t="s">
        <v>313</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row>
    <row r="300" spans="1:214"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495</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row>
    <row r="301" spans="1:214"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496</v>
      </c>
      <c r="V301" s="241"/>
      <c r="W301" s="241"/>
      <c r="X301" s="241"/>
      <c r="Y301" s="241"/>
      <c r="Z301" s="241"/>
      <c r="AA301" s="241"/>
      <c r="AB301" s="241"/>
      <c r="AC301" s="241" t="s">
        <v>386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row>
    <row r="302" spans="1:214"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497</v>
      </c>
      <c r="V302" s="241"/>
      <c r="W302" s="241"/>
      <c r="X302" s="241"/>
      <c r="Y302" s="241"/>
      <c r="Z302" s="241"/>
      <c r="AA302" s="241"/>
      <c r="AB302" s="241"/>
      <c r="AC302" s="241" t="s">
        <v>311</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row>
    <row r="303" spans="1:214"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498</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row>
    <row r="304" spans="1:214"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499</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row>
    <row r="305" spans="1:214"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500</v>
      </c>
      <c r="V305" s="241"/>
      <c r="W305" s="241"/>
      <c r="X305" s="241"/>
      <c r="Y305" s="241"/>
      <c r="Z305" s="241"/>
      <c r="AA305" s="241"/>
      <c r="AB305" s="241"/>
      <c r="AC305" s="241" t="s">
        <v>309</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row>
    <row r="306" spans="1:214"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501</v>
      </c>
      <c r="V306" s="241"/>
      <c r="W306" s="241"/>
      <c r="X306" s="241"/>
      <c r="Y306" s="241"/>
      <c r="Z306" s="241"/>
      <c r="AA306" s="241"/>
      <c r="AB306" s="241"/>
      <c r="AC306" s="241" t="s">
        <v>322</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row>
    <row r="307" spans="1:214"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502</v>
      </c>
      <c r="V307" s="241"/>
      <c r="W307" s="241"/>
      <c r="X307" s="241"/>
      <c r="Y307" s="241"/>
      <c r="Z307" s="241"/>
      <c r="AA307" s="241"/>
      <c r="AB307" s="241"/>
      <c r="AC307" s="241" t="s">
        <v>325</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row>
    <row r="308" spans="1:214"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503</v>
      </c>
      <c r="V308" s="241"/>
      <c r="W308" s="241"/>
      <c r="X308" s="241"/>
      <c r="Y308" s="241"/>
      <c r="Z308" s="241"/>
      <c r="AA308" s="241"/>
      <c r="AB308" s="241"/>
      <c r="AC308" s="241" t="s">
        <v>325</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row>
    <row r="309" spans="1:214"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504</v>
      </c>
      <c r="V309" s="241"/>
      <c r="W309" s="241"/>
      <c r="X309" s="241"/>
      <c r="Y309" s="241"/>
      <c r="Z309" s="241"/>
      <c r="AA309" s="241"/>
      <c r="AB309" s="241"/>
      <c r="AC309" s="241" t="s">
        <v>309</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row>
    <row r="310" spans="1:214"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505</v>
      </c>
      <c r="V310" s="241"/>
      <c r="W310" s="241"/>
      <c r="X310" s="241"/>
      <c r="Y310" s="241"/>
      <c r="Z310" s="241"/>
      <c r="AA310" s="241"/>
      <c r="AB310" s="241"/>
      <c r="AC310" s="241" t="s">
        <v>325</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row>
    <row r="311" spans="1:214"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506</v>
      </c>
      <c r="V311" s="241"/>
      <c r="W311" s="241"/>
      <c r="X311" s="241"/>
      <c r="Y311" s="241"/>
      <c r="Z311" s="241"/>
      <c r="AA311" s="241"/>
      <c r="AB311" s="241"/>
      <c r="AC311" s="241" t="s">
        <v>316</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row>
    <row r="312" spans="1:214"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271</v>
      </c>
      <c r="V312" s="241"/>
      <c r="W312" s="241"/>
      <c r="X312" s="241"/>
      <c r="Y312" s="241"/>
      <c r="Z312" s="241"/>
      <c r="AA312" s="241"/>
      <c r="AB312" s="241"/>
      <c r="AC312" s="241" t="s">
        <v>322</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row>
    <row r="313" spans="1:214"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507</v>
      </c>
      <c r="V313" s="241"/>
      <c r="W313" s="241"/>
      <c r="X313" s="241"/>
      <c r="Y313" s="241"/>
      <c r="Z313" s="241"/>
      <c r="AA313" s="241"/>
      <c r="AB313" s="241"/>
      <c r="AC313" s="241" t="s">
        <v>311</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row>
    <row r="314" spans="1:214"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508</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row>
    <row r="315" spans="1:214"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509</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row>
    <row r="316" spans="1:214"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510</v>
      </c>
      <c r="V316" s="241"/>
      <c r="W316" s="241"/>
      <c r="X316" s="241"/>
      <c r="Y316" s="241"/>
      <c r="Z316" s="241"/>
      <c r="AA316" s="241"/>
      <c r="AB316" s="241"/>
      <c r="AC316" s="241" t="s">
        <v>386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row>
    <row r="317" spans="1:214"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278</v>
      </c>
      <c r="V317" s="241"/>
      <c r="W317" s="241"/>
      <c r="X317" s="241"/>
      <c r="Y317" s="241"/>
      <c r="Z317" s="241"/>
      <c r="AA317" s="241"/>
      <c r="AB317" s="241"/>
      <c r="AC317" s="241" t="s">
        <v>350</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row>
    <row r="318" spans="1:214"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511</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row>
    <row r="319" spans="1:214"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512</v>
      </c>
      <c r="V319" s="241"/>
      <c r="W319" s="241"/>
      <c r="X319" s="241"/>
      <c r="Y319" s="241"/>
      <c r="Z319" s="241"/>
      <c r="AA319" s="241"/>
      <c r="AB319" s="241"/>
      <c r="AC319" s="241" t="s">
        <v>350</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row>
    <row r="320" spans="1:214"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513</v>
      </c>
      <c r="V320" s="241"/>
      <c r="W320" s="241"/>
      <c r="X320" s="241"/>
      <c r="Y320" s="241"/>
      <c r="Z320" s="241"/>
      <c r="AA320" s="241"/>
      <c r="AB320" s="241"/>
      <c r="AC320" s="241" t="s">
        <v>322</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row>
    <row r="321" spans="1:214"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514</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row>
    <row r="322" spans="1:214"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515</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row>
    <row r="323" spans="1:214"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516</v>
      </c>
      <c r="V323" s="241"/>
      <c r="W323" s="241"/>
      <c r="X323" s="241"/>
      <c r="Y323" s="241"/>
      <c r="Z323" s="241"/>
      <c r="AA323" s="241"/>
      <c r="AB323" s="241"/>
      <c r="AC323" s="241" t="s">
        <v>316</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row>
    <row r="324" spans="1:214"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517</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row>
    <row r="325" spans="1:214"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281</v>
      </c>
      <c r="V325" s="241"/>
      <c r="W325" s="241"/>
      <c r="X325" s="241"/>
      <c r="Y325" s="241"/>
      <c r="Z325" s="241"/>
      <c r="AA325" s="241"/>
      <c r="AB325" s="241"/>
      <c r="AC325" s="241" t="s">
        <v>350</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row>
    <row r="326" spans="1:214"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518</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row>
    <row r="327" spans="1:214"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519</v>
      </c>
      <c r="V327" s="241"/>
      <c r="W327" s="241"/>
      <c r="X327" s="241"/>
      <c r="Y327" s="241"/>
      <c r="Z327" s="241"/>
      <c r="AA327" s="241"/>
      <c r="AB327" s="241"/>
      <c r="AC327" s="241" t="s">
        <v>386</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row>
    <row r="328" spans="1:214"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520</v>
      </c>
      <c r="V328" s="241"/>
      <c r="W328" s="241"/>
      <c r="X328" s="241"/>
      <c r="Y328" s="241"/>
      <c r="Z328" s="241"/>
      <c r="AA328" s="241"/>
      <c r="AB328" s="241"/>
      <c r="AC328" s="241" t="s">
        <v>350</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row>
    <row r="329" spans="1:214"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521</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row>
    <row r="330" spans="1:214"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522</v>
      </c>
      <c r="V330" s="241"/>
      <c r="W330" s="241"/>
      <c r="X330" s="241"/>
      <c r="Y330" s="241"/>
      <c r="Z330" s="241"/>
      <c r="AA330" s="241"/>
      <c r="AB330" s="241"/>
      <c r="AC330" s="241" t="s">
        <v>350</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row>
    <row r="331" spans="1:214"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523</v>
      </c>
      <c r="V331" s="241"/>
      <c r="W331" s="241"/>
      <c r="X331" s="241"/>
      <c r="Y331" s="241"/>
      <c r="Z331" s="241"/>
      <c r="AA331" s="241"/>
      <c r="AB331" s="241"/>
      <c r="AC331" s="241" t="s">
        <v>316</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row>
    <row r="332" spans="1:214"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524</v>
      </c>
      <c r="V332" s="241"/>
      <c r="W332" s="241"/>
      <c r="X332" s="241"/>
      <c r="Y332" s="241"/>
      <c r="Z332" s="241"/>
      <c r="AA332" s="241"/>
      <c r="AB332" s="241"/>
      <c r="AC332" s="241" t="s">
        <v>309</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row>
    <row r="333" spans="1:214"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525</v>
      </c>
      <c r="V333" s="241"/>
      <c r="W333" s="241"/>
      <c r="X333" s="241"/>
      <c r="Y333" s="241"/>
      <c r="Z333" s="241"/>
      <c r="AA333" s="241"/>
      <c r="AB333" s="241"/>
      <c r="AC333" s="241" t="s">
        <v>316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row>
    <row r="334" spans="1:214"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526</v>
      </c>
      <c r="V334" s="241"/>
      <c r="W334" s="241"/>
      <c r="X334" s="241"/>
      <c r="Y334" s="241"/>
      <c r="Z334" s="241"/>
      <c r="AA334" s="241"/>
      <c r="AB334" s="241"/>
      <c r="AC334" s="241" t="s">
        <v>322</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row>
    <row r="335" spans="1:214"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527</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row>
    <row r="336" spans="1:214"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528</v>
      </c>
      <c r="V336" s="241"/>
      <c r="W336" s="241"/>
      <c r="X336" s="241"/>
      <c r="Y336" s="241"/>
      <c r="Z336" s="241"/>
      <c r="AA336" s="241"/>
      <c r="AB336" s="241"/>
      <c r="AC336" s="241" t="s">
        <v>325</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row>
    <row r="337" spans="1:214"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529</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row>
    <row r="338" spans="1:214"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530</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row>
    <row r="339" spans="1:214"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531</v>
      </c>
      <c r="V339" s="241"/>
      <c r="W339" s="241"/>
      <c r="X339" s="241"/>
      <c r="Y339" s="241"/>
      <c r="Z339" s="241"/>
      <c r="AA339" s="241"/>
      <c r="AB339" s="241"/>
      <c r="AC339" s="241" t="s">
        <v>311</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row>
    <row r="340" spans="1:214"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532</v>
      </c>
      <c r="V340" s="241"/>
      <c r="W340" s="241"/>
      <c r="X340" s="241"/>
      <c r="Y340" s="241"/>
      <c r="Z340" s="241"/>
      <c r="AA340" s="241"/>
      <c r="AB340" s="241"/>
      <c r="AC340" s="241" t="s">
        <v>316</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row>
    <row r="341" spans="1:214"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533</v>
      </c>
      <c r="V341" s="241"/>
      <c r="W341" s="241"/>
      <c r="X341" s="241"/>
      <c r="Y341" s="241"/>
      <c r="Z341" s="241"/>
      <c r="AA341" s="241"/>
      <c r="AB341" s="241"/>
      <c r="AC341" s="241" t="s">
        <v>322</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row>
    <row r="342" spans="1:214"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534</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row>
    <row r="343" spans="1:214"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535</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row>
    <row r="344" spans="1:214"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536</v>
      </c>
      <c r="V344" s="241"/>
      <c r="W344" s="241"/>
      <c r="X344" s="241"/>
      <c r="Y344" s="241"/>
      <c r="Z344" s="241"/>
      <c r="AA344" s="241"/>
      <c r="AB344" s="241"/>
      <c r="AC344" s="241" t="s">
        <v>386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row>
    <row r="345" spans="1:214"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537</v>
      </c>
      <c r="V345" s="241"/>
      <c r="W345" s="241"/>
      <c r="X345" s="241"/>
      <c r="Y345" s="241"/>
      <c r="Z345" s="241"/>
      <c r="AA345" s="241"/>
      <c r="AB345" s="241"/>
      <c r="AC345" s="241" t="s">
        <v>350</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row>
    <row r="346" spans="1:214"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538</v>
      </c>
      <c r="V346" s="241"/>
      <c r="W346" s="241"/>
      <c r="X346" s="241"/>
      <c r="Y346" s="241"/>
      <c r="Z346" s="241"/>
      <c r="AA346" s="241"/>
      <c r="AB346" s="241"/>
      <c r="AC346" s="241" t="s">
        <v>325</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row>
    <row r="347" spans="1:214"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539</v>
      </c>
      <c r="V347" s="241"/>
      <c r="W347" s="241"/>
      <c r="X347" s="241"/>
      <c r="Y347" s="241"/>
      <c r="Z347" s="241"/>
      <c r="AA347" s="241"/>
      <c r="AB347" s="241"/>
      <c r="AC347" s="241" t="s">
        <v>350</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row>
    <row r="348" spans="1:214"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540</v>
      </c>
      <c r="V348" s="241"/>
      <c r="W348" s="241"/>
      <c r="X348" s="241"/>
      <c r="Y348" s="241"/>
      <c r="Z348" s="241"/>
      <c r="AA348" s="241"/>
      <c r="AB348" s="241"/>
      <c r="AC348" s="241" t="s">
        <v>309</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row>
    <row r="349" spans="1:214"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541</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row>
    <row r="350" spans="1:214"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542</v>
      </c>
      <c r="V350" s="241"/>
      <c r="W350" s="241"/>
      <c r="X350" s="241"/>
      <c r="Y350" s="241"/>
      <c r="Z350" s="241"/>
      <c r="AA350" s="241"/>
      <c r="AB350" s="241"/>
      <c r="AC350" s="241" t="s">
        <v>316</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row>
    <row r="351" spans="1:214"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543</v>
      </c>
      <c r="V351" s="241"/>
      <c r="W351" s="241"/>
      <c r="X351" s="241"/>
      <c r="Y351" s="241"/>
      <c r="Z351" s="241"/>
      <c r="AA351" s="241"/>
      <c r="AB351" s="241"/>
      <c r="AC351" s="241" t="s">
        <v>322</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row>
    <row r="352" spans="1:214"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544</v>
      </c>
      <c r="V352" s="241"/>
      <c r="W352" s="241"/>
      <c r="X352" s="241"/>
      <c r="Y352" s="241"/>
      <c r="Z352" s="241"/>
      <c r="AA352" s="241"/>
      <c r="AB352" s="241"/>
      <c r="AC352" s="241" t="s">
        <v>350</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row>
    <row r="353" spans="1:214"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545</v>
      </c>
      <c r="V353" s="241"/>
      <c r="W353" s="241"/>
      <c r="X353" s="241"/>
      <c r="Y353" s="241"/>
      <c r="Z353" s="241"/>
      <c r="AA353" s="241"/>
      <c r="AB353" s="241"/>
      <c r="AC353" s="241" t="s">
        <v>322</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row>
    <row r="354" spans="1:214"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546</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row>
    <row r="355" spans="1:214"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547</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row>
    <row r="356" spans="1:214"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548</v>
      </c>
      <c r="V356" s="241"/>
      <c r="W356" s="241"/>
      <c r="X356" s="241"/>
      <c r="Y356" s="241"/>
      <c r="Z356" s="241"/>
      <c r="AA356" s="241"/>
      <c r="AB356" s="241"/>
      <c r="AC356" s="241" t="s">
        <v>309</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row>
    <row r="357" spans="1:214"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549</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row>
    <row r="358" spans="1:214"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550</v>
      </c>
      <c r="V358" s="241"/>
      <c r="W358" s="241"/>
      <c r="X358" s="241"/>
      <c r="Y358" s="241"/>
      <c r="Z358" s="241"/>
      <c r="AA358" s="241"/>
      <c r="AB358" s="241"/>
      <c r="AC358" s="241" t="s">
        <v>311</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row>
    <row r="359" spans="1:214"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551</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row>
    <row r="360" spans="1:214"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552</v>
      </c>
      <c r="V360" s="241"/>
      <c r="W360" s="241"/>
      <c r="X360" s="241"/>
      <c r="Y360" s="241"/>
      <c r="Z360" s="241"/>
      <c r="AA360" s="241"/>
      <c r="AB360" s="241"/>
      <c r="AC360" s="241" t="s">
        <v>322</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row>
    <row r="361" spans="1:214"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553</v>
      </c>
      <c r="V361" s="241"/>
      <c r="W361" s="241"/>
      <c r="X361" s="241"/>
      <c r="Y361" s="241"/>
      <c r="Z361" s="241"/>
      <c r="AA361" s="241"/>
      <c r="AB361" s="241"/>
      <c r="AC361" s="241" t="s">
        <v>350</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row>
    <row r="362" spans="1:214"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554</v>
      </c>
      <c r="V362" s="241"/>
      <c r="W362" s="241"/>
      <c r="X362" s="241"/>
      <c r="Y362" s="241"/>
      <c r="Z362" s="241"/>
      <c r="AA362" s="241"/>
      <c r="AB362" s="241"/>
      <c r="AC362" s="241" t="s">
        <v>316</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row>
    <row r="363" spans="1:214"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555</v>
      </c>
      <c r="V363" s="241"/>
      <c r="W363" s="241"/>
      <c r="X363" s="241"/>
      <c r="Y363" s="241"/>
      <c r="Z363" s="241"/>
      <c r="AA363" s="241"/>
      <c r="AB363" s="241"/>
      <c r="AC363" s="241" t="s">
        <v>313</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row>
    <row r="364" spans="1:214"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556</v>
      </c>
      <c r="V364" s="241"/>
      <c r="W364" s="241"/>
      <c r="X364" s="241"/>
      <c r="Y364" s="241"/>
      <c r="Z364" s="241"/>
      <c r="AA364" s="241"/>
      <c r="AB364" s="241"/>
      <c r="AC364" s="241" t="s">
        <v>313</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row>
    <row r="365" spans="1:214"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557</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row>
    <row r="366" spans="1:214"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558</v>
      </c>
      <c r="V366" s="241"/>
      <c r="W366" s="241"/>
      <c r="X366" s="241"/>
      <c r="Y366" s="241"/>
      <c r="Z366" s="241"/>
      <c r="AA366" s="241"/>
      <c r="AB366" s="241"/>
      <c r="AC366" s="241" t="s">
        <v>316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row>
    <row r="367" spans="1:214"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559</v>
      </c>
      <c r="V367" s="241"/>
      <c r="W367" s="241"/>
      <c r="X367" s="241"/>
      <c r="Y367" s="241"/>
      <c r="Z367" s="241"/>
      <c r="AA367" s="241"/>
      <c r="AB367" s="241"/>
      <c r="AC367" s="241" t="s">
        <v>311</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row>
    <row r="368" spans="1:214"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560</v>
      </c>
      <c r="V368" s="241"/>
      <c r="W368" s="241"/>
      <c r="X368" s="241"/>
      <c r="Y368" s="241"/>
      <c r="Z368" s="241"/>
      <c r="AA368" s="241"/>
      <c r="AB368" s="241"/>
      <c r="AC368" s="241" t="s">
        <v>322</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row>
    <row r="369" spans="1:214"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561</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row>
    <row r="370" spans="1:214"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562</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row>
    <row r="371" spans="1:214"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563</v>
      </c>
      <c r="V371" s="241"/>
      <c r="W371" s="241"/>
      <c r="X371" s="241"/>
      <c r="Y371" s="241"/>
      <c r="Z371" s="241"/>
      <c r="AA371" s="241"/>
      <c r="AB371" s="241"/>
      <c r="AC371" s="241" t="s">
        <v>366</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row>
    <row r="372" spans="1:214"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564</v>
      </c>
      <c r="V372" s="241"/>
      <c r="W372" s="241"/>
      <c r="X372" s="241"/>
      <c r="Y372" s="241"/>
      <c r="Z372" s="241"/>
      <c r="AA372" s="241"/>
      <c r="AB372" s="241"/>
      <c r="AC372" s="241" t="s">
        <v>316</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row>
    <row r="373" spans="1:214"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565</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row>
    <row r="374" spans="1:214"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566</v>
      </c>
      <c r="V374" s="241"/>
      <c r="W374" s="241"/>
      <c r="X374" s="241"/>
      <c r="Y374" s="241"/>
      <c r="Z374" s="241"/>
      <c r="AA374" s="241"/>
      <c r="AB374" s="241"/>
      <c r="AC374" s="241" t="s">
        <v>313</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row>
    <row r="375" spans="1:214"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567</v>
      </c>
      <c r="V375" s="241"/>
      <c r="W375" s="241"/>
      <c r="X375" s="241"/>
      <c r="Y375" s="241"/>
      <c r="Z375" s="241"/>
      <c r="AA375" s="241"/>
      <c r="AB375" s="241"/>
      <c r="AC375" s="241" t="s">
        <v>325</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row>
    <row r="376" spans="1:214"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568</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row>
    <row r="377" spans="1:214"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569</v>
      </c>
      <c r="V377" s="241"/>
      <c r="W377" s="241"/>
      <c r="X377" s="241"/>
      <c r="Y377" s="241"/>
      <c r="Z377" s="241"/>
      <c r="AA377" s="241"/>
      <c r="AB377" s="241"/>
      <c r="AC377" s="241" t="s">
        <v>313</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row>
    <row r="378" spans="1:214"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570</v>
      </c>
      <c r="V378" s="241"/>
      <c r="W378" s="241"/>
      <c r="X378" s="241"/>
      <c r="Y378" s="241"/>
      <c r="Z378" s="241"/>
      <c r="AA378" s="241"/>
      <c r="AB378" s="241"/>
      <c r="AC378" s="241" t="s">
        <v>316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row>
    <row r="379" spans="1:214"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571</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row>
    <row r="380" spans="1:214"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572</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row>
    <row r="381" spans="1:214"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573</v>
      </c>
      <c r="V381" s="241"/>
      <c r="W381" s="241"/>
      <c r="X381" s="241"/>
      <c r="Y381" s="241"/>
      <c r="Z381" s="241"/>
      <c r="AA381" s="241"/>
      <c r="AB381" s="241"/>
      <c r="AC381" s="241" t="s">
        <v>311</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row>
    <row r="382" spans="1:214"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574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row>
    <row r="383" spans="1:214"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575</v>
      </c>
      <c r="V383" s="241"/>
      <c r="W383" s="241"/>
      <c r="X383" s="241"/>
      <c r="Y383" s="241"/>
      <c r="Z383" s="241"/>
      <c r="AA383" s="241"/>
      <c r="AB383" s="241"/>
      <c r="AC383" s="241" t="s">
        <v>313</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row>
    <row r="384" spans="1:214"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576</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row>
    <row r="385" spans="1:214"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577</v>
      </c>
      <c r="V385" s="241"/>
      <c r="W385" s="241"/>
      <c r="X385" s="241"/>
      <c r="Y385" s="241"/>
      <c r="Z385" s="241"/>
      <c r="AA385" s="241"/>
      <c r="AB385" s="241"/>
      <c r="AC385" s="241" t="s">
        <v>316</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row>
    <row r="386" spans="1:214"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578</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row>
    <row r="387" spans="1:214"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579</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row>
    <row r="388" spans="1:214"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580</v>
      </c>
      <c r="V388" s="241"/>
      <c r="W388" s="241"/>
      <c r="X388" s="241"/>
      <c r="Y388" s="241"/>
      <c r="Z388" s="241"/>
      <c r="AA388" s="241"/>
      <c r="AB388" s="241"/>
      <c r="AC388" s="241" t="s">
        <v>350</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row>
    <row r="389" spans="1:214"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581</v>
      </c>
      <c r="V389" s="241"/>
      <c r="W389" s="241"/>
      <c r="X389" s="241"/>
      <c r="Y389" s="241"/>
      <c r="Z389" s="241"/>
      <c r="AA389" s="241"/>
      <c r="AB389" s="241"/>
      <c r="AC389" s="241" t="s">
        <v>313</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row>
    <row r="390" spans="1:214"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282</v>
      </c>
      <c r="V390" s="241"/>
      <c r="W390" s="241"/>
      <c r="X390" s="241"/>
      <c r="Y390" s="241"/>
      <c r="Z390" s="241"/>
      <c r="AA390" s="241"/>
      <c r="AB390" s="241"/>
      <c r="AC390" s="241" t="s">
        <v>350</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row>
    <row r="391" spans="1:214"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582</v>
      </c>
      <c r="V391" s="241"/>
      <c r="W391" s="241"/>
      <c r="X391" s="241"/>
      <c r="Y391" s="241"/>
      <c r="Z391" s="241"/>
      <c r="AA391" s="241"/>
      <c r="AB391" s="241"/>
      <c r="AC391" s="241" t="s">
        <v>313</v>
      </c>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row>
    <row r="392" spans="1:214"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583</v>
      </c>
      <c r="V392" s="241"/>
      <c r="W392" s="241"/>
      <c r="X392" s="241"/>
      <c r="Y392" s="241"/>
      <c r="Z392" s="241"/>
      <c r="AA392" s="241"/>
      <c r="AB392" s="241"/>
      <c r="AC392" s="241" t="s">
        <v>386</v>
      </c>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row>
    <row r="393" spans="1:214"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584</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row>
    <row r="394" spans="1:214"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585</v>
      </c>
      <c r="V394" s="241"/>
      <c r="W394" s="241"/>
      <c r="X394" s="241"/>
      <c r="Y394" s="241"/>
      <c r="Z394" s="241"/>
      <c r="AA394" s="241"/>
      <c r="AB394" s="241"/>
      <c r="AC394" s="241" t="s">
        <v>325</v>
      </c>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row>
    <row r="395" spans="1:214" s="299" customFormat="1" ht="15" customHeight="1" x14ac:dyDescent="0.25">
      <c r="A395" s="240"/>
      <c r="B395" s="241"/>
      <c r="C395" s="241"/>
      <c r="D395" s="241"/>
      <c r="E395" s="241"/>
      <c r="F395" s="241"/>
      <c r="G395" s="241"/>
      <c r="H395" s="241"/>
      <c r="I395" s="241"/>
      <c r="J395" s="241"/>
      <c r="K395" s="241"/>
      <c r="L395" s="241"/>
      <c r="M395" s="241"/>
      <c r="N395" s="241"/>
      <c r="O395" s="241"/>
      <c r="P395" s="241"/>
      <c r="Q395" s="241"/>
      <c r="R395" s="241"/>
      <c r="S395" s="241"/>
      <c r="T395" s="241"/>
      <c r="U395" s="241" t="s">
        <v>586</v>
      </c>
      <c r="V395" s="241"/>
      <c r="W395" s="241"/>
      <c r="X395" s="241"/>
      <c r="Y395" s="241"/>
      <c r="Z395" s="241"/>
      <c r="AA395" s="241"/>
      <c r="AB395" s="241"/>
      <c r="AC395" s="241" t="s">
        <v>313</v>
      </c>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row>
    <row r="396" spans="1:214" s="299" customFormat="1" ht="15" customHeight="1" x14ac:dyDescent="0.25">
      <c r="A396" s="240"/>
      <c r="B396" s="241"/>
      <c r="C396" s="241"/>
      <c r="D396" s="241"/>
      <c r="E396" s="241"/>
      <c r="F396" s="241"/>
      <c r="G396" s="241"/>
      <c r="H396" s="241"/>
      <c r="I396" s="241"/>
      <c r="J396" s="241"/>
      <c r="K396" s="241"/>
      <c r="L396" s="241"/>
      <c r="M396" s="241"/>
      <c r="N396" s="241"/>
      <c r="O396" s="241"/>
      <c r="P396" s="241"/>
      <c r="Q396" s="241"/>
      <c r="R396" s="241"/>
      <c r="S396" s="241"/>
      <c r="T396" s="241"/>
      <c r="U396" s="241" t="s">
        <v>587</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row>
    <row r="397" spans="1:214" s="299" customFormat="1" ht="15" customHeight="1" x14ac:dyDescent="0.25">
      <c r="A397" s="240"/>
      <c r="B397" s="241"/>
      <c r="C397" s="241"/>
      <c r="D397" s="241"/>
      <c r="E397" s="241"/>
      <c r="F397" s="241"/>
      <c r="G397" s="241"/>
      <c r="H397" s="241"/>
      <c r="I397" s="241"/>
      <c r="J397" s="241"/>
      <c r="K397" s="241"/>
      <c r="L397" s="241"/>
      <c r="M397" s="241"/>
      <c r="N397" s="241"/>
      <c r="O397" s="241"/>
      <c r="P397" s="241"/>
      <c r="Q397" s="241"/>
      <c r="R397" s="241"/>
      <c r="S397" s="241"/>
      <c r="T397" s="241"/>
      <c r="U397" s="241" t="s">
        <v>588</v>
      </c>
      <c r="V397" s="241"/>
      <c r="W397" s="241"/>
      <c r="X397" s="241"/>
      <c r="Y397" s="241"/>
      <c r="Z397" s="241"/>
      <c r="AA397" s="241"/>
      <c r="AB397" s="241"/>
      <c r="AC397" s="241" t="s">
        <v>309</v>
      </c>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row>
    <row r="398" spans="1:214" s="299" customFormat="1" ht="15" customHeight="1" x14ac:dyDescent="0.25">
      <c r="A398" s="240"/>
      <c r="B398" s="241"/>
      <c r="C398" s="241"/>
      <c r="D398" s="241"/>
      <c r="E398" s="241"/>
      <c r="F398" s="241"/>
      <c r="G398" s="241"/>
      <c r="H398" s="241"/>
      <c r="I398" s="241"/>
      <c r="J398" s="241"/>
      <c r="K398" s="241"/>
      <c r="L398" s="241"/>
      <c r="M398" s="241"/>
      <c r="N398" s="241"/>
      <c r="O398" s="241"/>
      <c r="P398" s="241"/>
      <c r="Q398" s="241"/>
      <c r="R398" s="241"/>
      <c r="S398" s="241"/>
      <c r="T398" s="241"/>
      <c r="U398" s="241" t="s">
        <v>589</v>
      </c>
      <c r="V398" s="241"/>
      <c r="W398" s="241"/>
      <c r="X398" s="241"/>
      <c r="Y398" s="241"/>
      <c r="Z398" s="241"/>
      <c r="AA398" s="241"/>
      <c r="AB398" s="241"/>
      <c r="AC398" s="241" t="s">
        <v>313</v>
      </c>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row>
    <row r="399" spans="1:214" s="299" customFormat="1" ht="15" customHeight="1" x14ac:dyDescent="0.25">
      <c r="A399" s="240"/>
      <c r="B399" s="241"/>
      <c r="C399" s="241"/>
      <c r="D399" s="241"/>
      <c r="E399" s="241"/>
      <c r="F399" s="241"/>
      <c r="G399" s="241"/>
      <c r="H399" s="241"/>
      <c r="I399" s="241"/>
      <c r="J399" s="241"/>
      <c r="K399" s="241"/>
      <c r="L399" s="241"/>
      <c r="M399" s="241"/>
      <c r="N399" s="241"/>
      <c r="O399" s="241"/>
      <c r="P399" s="241"/>
      <c r="Q399" s="241"/>
      <c r="R399" s="241"/>
      <c r="S399" s="241"/>
      <c r="T399" s="241"/>
      <c r="U399" s="241" t="s">
        <v>590</v>
      </c>
      <c r="V399" s="241"/>
      <c r="W399" s="241"/>
      <c r="X399" s="241"/>
      <c r="Y399" s="241"/>
      <c r="Z399" s="241"/>
      <c r="AA399" s="241"/>
      <c r="AB399" s="241"/>
      <c r="AC399" s="241" t="s">
        <v>313</v>
      </c>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row>
    <row r="400" spans="1:214" s="299" customFormat="1" ht="15" customHeight="1" x14ac:dyDescent="0.25">
      <c r="A400" s="240"/>
      <c r="B400" s="241"/>
      <c r="C400" s="241"/>
      <c r="D400" s="241"/>
      <c r="E400" s="241"/>
      <c r="F400" s="241"/>
      <c r="G400" s="241"/>
      <c r="H400" s="241"/>
      <c r="I400" s="241"/>
      <c r="J400" s="241"/>
      <c r="K400" s="241"/>
      <c r="L400" s="241"/>
      <c r="M400" s="241"/>
      <c r="N400" s="241"/>
      <c r="O400" s="241"/>
      <c r="P400" s="241"/>
      <c r="Q400" s="241"/>
      <c r="R400" s="241"/>
      <c r="S400" s="241"/>
      <c r="T400" s="241"/>
      <c r="U400" s="241" t="s">
        <v>591</v>
      </c>
      <c r="V400" s="241"/>
      <c r="W400" s="241"/>
      <c r="X400" s="241"/>
      <c r="Y400" s="241"/>
      <c r="Z400" s="241"/>
      <c r="AA400" s="241"/>
      <c r="AB400" s="241"/>
      <c r="AC400" s="241" t="s">
        <v>325</v>
      </c>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row>
    <row r="401" spans="1:214" s="299" customFormat="1" ht="15" customHeight="1" x14ac:dyDescent="0.25">
      <c r="A401" s="240"/>
      <c r="B401" s="241"/>
      <c r="C401" s="241"/>
      <c r="D401" s="241"/>
      <c r="E401" s="241"/>
      <c r="F401" s="241"/>
      <c r="G401" s="241"/>
      <c r="H401" s="241"/>
      <c r="I401" s="241"/>
      <c r="J401" s="241"/>
      <c r="K401" s="241"/>
      <c r="L401" s="241"/>
      <c r="M401" s="241"/>
      <c r="N401" s="241"/>
      <c r="O401" s="241"/>
      <c r="P401" s="241"/>
      <c r="Q401" s="241"/>
      <c r="R401" s="241"/>
      <c r="S401" s="241"/>
      <c r="T401" s="241"/>
      <c r="U401" s="241" t="s">
        <v>592</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row>
    <row r="402" spans="1:214" s="299" customFormat="1" ht="15" customHeight="1" x14ac:dyDescent="0.25">
      <c r="A402" s="240"/>
      <c r="B402" s="241"/>
      <c r="C402" s="241"/>
      <c r="D402" s="241"/>
      <c r="E402" s="241"/>
      <c r="F402" s="241"/>
      <c r="G402" s="241"/>
      <c r="H402" s="241"/>
      <c r="I402" s="241"/>
      <c r="J402" s="241"/>
      <c r="K402" s="241"/>
      <c r="L402" s="241"/>
      <c r="M402" s="241"/>
      <c r="N402" s="241"/>
      <c r="O402" s="241"/>
      <c r="P402" s="241"/>
      <c r="Q402" s="241"/>
      <c r="R402" s="241"/>
      <c r="S402" s="241"/>
      <c r="T402" s="241"/>
      <c r="U402" s="241" t="s">
        <v>593</v>
      </c>
      <c r="V402" s="241"/>
      <c r="W402" s="241"/>
      <c r="X402" s="241"/>
      <c r="Y402" s="241"/>
      <c r="Z402" s="241"/>
      <c r="AA402" s="241"/>
      <c r="AB402" s="241"/>
      <c r="AC402" s="241" t="s">
        <v>313</v>
      </c>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row>
    <row r="403" spans="1:214" s="299" customFormat="1" ht="15" customHeight="1" x14ac:dyDescent="0.25">
      <c r="A403" s="240"/>
      <c r="B403" s="241"/>
      <c r="C403" s="241"/>
      <c r="D403" s="241"/>
      <c r="E403" s="241"/>
      <c r="F403" s="241"/>
      <c r="G403" s="241"/>
      <c r="H403" s="241"/>
      <c r="I403" s="241"/>
      <c r="J403" s="241"/>
      <c r="K403" s="241"/>
      <c r="L403" s="241"/>
      <c r="M403" s="241"/>
      <c r="N403" s="241"/>
      <c r="O403" s="241"/>
      <c r="P403" s="241"/>
      <c r="Q403" s="241"/>
      <c r="R403" s="241"/>
      <c r="S403" s="241"/>
      <c r="T403" s="241"/>
      <c r="U403" s="241" t="s">
        <v>594</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row>
    <row r="404" spans="1:214" s="299" customFormat="1" ht="15" customHeight="1" x14ac:dyDescent="0.25">
      <c r="A404" s="240"/>
      <c r="B404" s="241"/>
      <c r="C404" s="241"/>
      <c r="D404" s="241"/>
      <c r="E404" s="241"/>
      <c r="F404" s="241"/>
      <c r="G404" s="241"/>
      <c r="H404" s="241"/>
      <c r="I404" s="241"/>
      <c r="J404" s="241"/>
      <c r="K404" s="241"/>
      <c r="L404" s="241"/>
      <c r="M404" s="241"/>
      <c r="N404" s="241"/>
      <c r="O404" s="241"/>
      <c r="P404" s="241"/>
      <c r="Q404" s="241"/>
      <c r="R404" s="241"/>
      <c r="S404" s="241"/>
      <c r="T404" s="241"/>
      <c r="U404" s="241" t="s">
        <v>595</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row>
    <row r="405" spans="1:214" s="299" customFormat="1" ht="15" customHeight="1" x14ac:dyDescent="0.25">
      <c r="A405" s="240"/>
      <c r="B405" s="241"/>
      <c r="C405" s="241"/>
      <c r="D405" s="241"/>
      <c r="E405" s="241"/>
      <c r="F405" s="241"/>
      <c r="G405" s="241"/>
      <c r="H405" s="241"/>
      <c r="I405" s="241"/>
      <c r="J405" s="241"/>
      <c r="K405" s="241"/>
      <c r="L405" s="241"/>
      <c r="M405" s="241"/>
      <c r="N405" s="241"/>
      <c r="O405" s="241"/>
      <c r="P405" s="241"/>
      <c r="Q405" s="241"/>
      <c r="R405" s="241"/>
      <c r="S405" s="241"/>
      <c r="T405" s="241"/>
      <c r="U405" s="241" t="s">
        <v>596</v>
      </c>
      <c r="V405" s="241"/>
      <c r="W405" s="241"/>
      <c r="X405" s="241"/>
      <c r="Y405" s="241"/>
      <c r="Z405" s="241"/>
      <c r="AA405" s="241"/>
      <c r="AB405" s="241"/>
      <c r="AC405" s="241" t="s">
        <v>322</v>
      </c>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row>
    <row r="406" spans="1:214" s="299" customFormat="1" ht="15" customHeight="1" x14ac:dyDescent="0.25">
      <c r="A406" s="240"/>
      <c r="B406" s="241"/>
      <c r="C406" s="241"/>
      <c r="D406" s="241"/>
      <c r="E406" s="241"/>
      <c r="F406" s="241"/>
      <c r="G406" s="241"/>
      <c r="H406" s="241"/>
      <c r="I406" s="241"/>
      <c r="J406" s="241"/>
      <c r="K406" s="241"/>
      <c r="L406" s="241"/>
      <c r="M406" s="241"/>
      <c r="N406" s="241"/>
      <c r="O406" s="241"/>
      <c r="P406" s="241"/>
      <c r="Q406" s="241"/>
      <c r="R406" s="241"/>
      <c r="S406" s="241"/>
      <c r="T406" s="241"/>
      <c r="U406" s="241" t="s">
        <v>597</v>
      </c>
      <c r="V406" s="241"/>
      <c r="W406" s="241"/>
      <c r="X406" s="241"/>
      <c r="Y406" s="241"/>
      <c r="Z406" s="241"/>
      <c r="AA406" s="241"/>
      <c r="AB406" s="241"/>
      <c r="AC406" s="241" t="s">
        <v>316</v>
      </c>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row>
    <row r="407" spans="1:214" s="299" customFormat="1" ht="15" customHeight="1" x14ac:dyDescent="0.25">
      <c r="A407" s="240"/>
      <c r="B407" s="241"/>
      <c r="C407" s="241"/>
      <c r="D407" s="241"/>
      <c r="E407" s="241"/>
      <c r="F407" s="241"/>
      <c r="G407" s="241"/>
      <c r="H407" s="241"/>
      <c r="I407" s="241"/>
      <c r="J407" s="241"/>
      <c r="K407" s="241"/>
      <c r="L407" s="241"/>
      <c r="M407" s="241"/>
      <c r="N407" s="241"/>
      <c r="O407" s="241"/>
      <c r="P407" s="241"/>
      <c r="Q407" s="241"/>
      <c r="R407" s="241"/>
      <c r="S407" s="241"/>
      <c r="T407" s="241"/>
      <c r="U407" s="241" t="s">
        <v>598</v>
      </c>
      <c r="V407" s="241"/>
      <c r="W407" s="241"/>
      <c r="X407" s="241"/>
      <c r="Y407" s="241"/>
      <c r="Z407" s="241"/>
      <c r="AA407" s="241"/>
      <c r="AB407" s="241"/>
      <c r="AC407" s="241" t="s">
        <v>316</v>
      </c>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row>
    <row r="408" spans="1:214" s="299" customFormat="1" ht="15" customHeight="1" x14ac:dyDescent="0.25">
      <c r="A408" s="240"/>
      <c r="B408" s="241"/>
      <c r="C408" s="241"/>
      <c r="D408" s="241"/>
      <c r="E408" s="241"/>
      <c r="F408" s="241"/>
      <c r="G408" s="241"/>
      <c r="H408" s="241"/>
      <c r="I408" s="241"/>
      <c r="J408" s="241"/>
      <c r="K408" s="241"/>
      <c r="L408" s="241"/>
      <c r="M408" s="241"/>
      <c r="N408" s="241"/>
      <c r="O408" s="241"/>
      <c r="P408" s="241"/>
      <c r="Q408" s="241"/>
      <c r="R408" s="241"/>
      <c r="S408" s="241"/>
      <c r="T408" s="241"/>
      <c r="U408" s="241" t="s">
        <v>599</v>
      </c>
      <c r="V408" s="241"/>
      <c r="W408" s="241"/>
      <c r="X408" s="241"/>
      <c r="Y408" s="241"/>
      <c r="Z408" s="241"/>
      <c r="AA408" s="241"/>
      <c r="AB408" s="241"/>
      <c r="AC408" s="241" t="s">
        <v>313</v>
      </c>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row>
    <row r="409" spans="1:214" s="299" customFormat="1" ht="15" customHeight="1" x14ac:dyDescent="0.25">
      <c r="A409" s="240"/>
      <c r="B409" s="241"/>
      <c r="C409" s="241"/>
      <c r="D409" s="241"/>
      <c r="E409" s="241"/>
      <c r="F409" s="241"/>
      <c r="G409" s="241"/>
      <c r="H409" s="241"/>
      <c r="I409" s="241"/>
      <c r="J409" s="241"/>
      <c r="K409" s="241"/>
      <c r="L409" s="241"/>
      <c r="M409" s="241"/>
      <c r="N409" s="241"/>
      <c r="O409" s="241"/>
      <c r="P409" s="241"/>
      <c r="Q409" s="241"/>
      <c r="R409" s="241"/>
      <c r="S409" s="241"/>
      <c r="T409" s="241"/>
      <c r="U409" s="241" t="s">
        <v>600</v>
      </c>
      <c r="V409" s="241"/>
      <c r="W409" s="241"/>
      <c r="X409" s="241"/>
      <c r="Y409" s="241"/>
      <c r="Z409" s="241"/>
      <c r="AA409" s="241"/>
      <c r="AB409" s="241"/>
      <c r="AC409" s="241" t="s">
        <v>350</v>
      </c>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row>
    <row r="410" spans="1:214" s="299" customFormat="1" ht="15" customHeight="1" x14ac:dyDescent="0.25">
      <c r="A410" s="240"/>
      <c r="B410" s="241"/>
      <c r="C410" s="241"/>
      <c r="D410" s="241"/>
      <c r="E410" s="241"/>
      <c r="F410" s="241"/>
      <c r="G410" s="241"/>
      <c r="H410" s="241"/>
      <c r="I410" s="241"/>
      <c r="J410" s="241"/>
      <c r="K410" s="241"/>
      <c r="L410" s="241"/>
      <c r="M410" s="241"/>
      <c r="N410" s="241"/>
      <c r="O410" s="241"/>
      <c r="P410" s="241"/>
      <c r="Q410" s="241"/>
      <c r="R410" s="241"/>
      <c r="S410" s="241"/>
      <c r="T410" s="241"/>
      <c r="U410" s="241" t="s">
        <v>601</v>
      </c>
      <c r="V410" s="241"/>
      <c r="W410" s="241"/>
      <c r="X410" s="241"/>
      <c r="Y410" s="241"/>
      <c r="Z410" s="241"/>
      <c r="AA410" s="241"/>
      <c r="AB410" s="241"/>
      <c r="AC410" s="241" t="s">
        <v>311</v>
      </c>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row>
    <row r="411" spans="1:214" s="299" customFormat="1" ht="15" customHeight="1" x14ac:dyDescent="0.25">
      <c r="A411" s="240"/>
      <c r="B411" s="241"/>
      <c r="C411" s="241"/>
      <c r="D411" s="241"/>
      <c r="E411" s="241"/>
      <c r="F411" s="241"/>
      <c r="G411" s="241"/>
      <c r="H411" s="241"/>
      <c r="I411" s="241"/>
      <c r="J411" s="241"/>
      <c r="K411" s="241"/>
      <c r="L411" s="241"/>
      <c r="M411" s="241"/>
      <c r="N411" s="241"/>
      <c r="O411" s="241"/>
      <c r="P411" s="241"/>
      <c r="Q411" s="241"/>
      <c r="R411" s="241"/>
      <c r="S411" s="241"/>
      <c r="T411" s="241"/>
      <c r="U411" s="241" t="s">
        <v>602</v>
      </c>
      <c r="V411" s="241"/>
      <c r="W411" s="241"/>
      <c r="X411" s="241"/>
      <c r="Y411" s="241"/>
      <c r="Z411" s="241"/>
      <c r="AA411" s="241"/>
      <c r="AB411" s="241"/>
      <c r="AC411" s="241" t="s">
        <v>366</v>
      </c>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row>
    <row r="412" spans="1:214" s="299" customFormat="1" ht="15" customHeight="1" x14ac:dyDescent="0.25">
      <c r="A412" s="240"/>
      <c r="B412" s="241"/>
      <c r="C412" s="241"/>
      <c r="D412" s="241"/>
      <c r="E412" s="241"/>
      <c r="F412" s="241"/>
      <c r="G412" s="241"/>
      <c r="H412" s="241"/>
      <c r="I412" s="241"/>
      <c r="J412" s="241"/>
      <c r="K412" s="241"/>
      <c r="L412" s="241"/>
      <c r="M412" s="241"/>
      <c r="N412" s="241"/>
      <c r="O412" s="241"/>
      <c r="P412" s="241"/>
      <c r="Q412" s="241"/>
      <c r="R412" s="241"/>
      <c r="S412" s="241"/>
      <c r="T412" s="241"/>
      <c r="U412" s="241" t="s">
        <v>603</v>
      </c>
      <c r="V412" s="241"/>
      <c r="W412" s="241"/>
      <c r="X412" s="241"/>
      <c r="Y412" s="241"/>
      <c r="Z412" s="241"/>
      <c r="AA412" s="241"/>
      <c r="AB412" s="241"/>
      <c r="AC412" s="241" t="s">
        <v>325</v>
      </c>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row>
    <row r="413" spans="1:214" s="299" customFormat="1" ht="15" customHeight="1" x14ac:dyDescent="0.25">
      <c r="A413" s="240"/>
      <c r="B413" s="241"/>
      <c r="C413" s="241"/>
      <c r="D413" s="241"/>
      <c r="E413" s="241"/>
      <c r="F413" s="241"/>
      <c r="G413" s="241"/>
      <c r="H413" s="241"/>
      <c r="I413" s="241"/>
      <c r="J413" s="241"/>
      <c r="K413" s="241"/>
      <c r="L413" s="241"/>
      <c r="M413" s="241"/>
      <c r="N413" s="241"/>
      <c r="O413" s="241"/>
      <c r="P413" s="241"/>
      <c r="Q413" s="241"/>
      <c r="R413" s="241"/>
      <c r="S413" s="241"/>
      <c r="T413" s="241"/>
      <c r="U413" s="241" t="s">
        <v>604</v>
      </c>
      <c r="V413" s="241"/>
      <c r="W413" s="241"/>
      <c r="X413" s="241"/>
      <c r="Y413" s="241"/>
      <c r="Z413" s="241"/>
      <c r="AA413" s="241"/>
      <c r="AB413" s="241"/>
      <c r="AC413" s="241" t="s">
        <v>350</v>
      </c>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row>
    <row r="414" spans="1:214" s="299" customFormat="1" ht="15" customHeight="1" x14ac:dyDescent="0.25">
      <c r="A414" s="240"/>
      <c r="B414" s="241"/>
      <c r="C414" s="241"/>
      <c r="D414" s="241"/>
      <c r="E414" s="241"/>
      <c r="F414" s="241"/>
      <c r="G414" s="241"/>
      <c r="H414" s="241"/>
      <c r="I414" s="241"/>
      <c r="J414" s="241"/>
      <c r="K414" s="241"/>
      <c r="L414" s="241"/>
      <c r="M414" s="241"/>
      <c r="N414" s="241"/>
      <c r="O414" s="241"/>
      <c r="P414" s="241"/>
      <c r="Q414" s="241"/>
      <c r="R414" s="241"/>
      <c r="S414" s="241"/>
      <c r="T414" s="241"/>
      <c r="U414" s="241" t="s">
        <v>605</v>
      </c>
      <c r="V414" s="241"/>
      <c r="W414" s="241"/>
      <c r="X414" s="241"/>
      <c r="Y414" s="241"/>
      <c r="Z414" s="241"/>
      <c r="AA414" s="241"/>
      <c r="AB414" s="241"/>
      <c r="AC414" s="241" t="s">
        <v>322</v>
      </c>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row>
    <row r="415" spans="1:214" s="299" customFormat="1" ht="15" customHeight="1" x14ac:dyDescent="0.25">
      <c r="A415" s="240"/>
      <c r="B415" s="241"/>
      <c r="C415" s="241"/>
      <c r="D415" s="241"/>
      <c r="E415" s="241"/>
      <c r="F415" s="241"/>
      <c r="G415" s="241"/>
      <c r="H415" s="241"/>
      <c r="I415" s="241"/>
      <c r="J415" s="241"/>
      <c r="K415" s="241"/>
      <c r="L415" s="241"/>
      <c r="M415" s="241"/>
      <c r="N415" s="241"/>
      <c r="O415" s="241"/>
      <c r="P415" s="241"/>
      <c r="Q415" s="241"/>
      <c r="R415" s="241"/>
      <c r="S415" s="241"/>
      <c r="T415" s="241"/>
      <c r="U415" s="241" t="s">
        <v>606</v>
      </c>
      <c r="V415" s="241"/>
      <c r="W415" s="241"/>
      <c r="X415" s="241"/>
      <c r="Y415" s="241"/>
      <c r="Z415" s="241"/>
      <c r="AA415" s="241"/>
      <c r="AB415" s="241"/>
      <c r="AC415" s="241" t="s">
        <v>386</v>
      </c>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row>
    <row r="416" spans="1:214" s="299" customFormat="1" ht="15" customHeight="1" x14ac:dyDescent="0.25">
      <c r="A416" s="240"/>
      <c r="B416" s="241"/>
      <c r="C416" s="241"/>
      <c r="D416" s="241"/>
      <c r="E416" s="241"/>
      <c r="F416" s="241"/>
      <c r="G416" s="241"/>
      <c r="H416" s="241"/>
      <c r="I416" s="241"/>
      <c r="J416" s="241"/>
      <c r="K416" s="241"/>
      <c r="L416" s="241"/>
      <c r="M416" s="241"/>
      <c r="N416" s="241"/>
      <c r="O416" s="241"/>
      <c r="P416" s="241"/>
      <c r="Q416" s="241"/>
      <c r="R416" s="241"/>
      <c r="S416" s="241"/>
      <c r="T416" s="241"/>
      <c r="U416" s="241" t="s">
        <v>607</v>
      </c>
      <c r="V416" s="241"/>
      <c r="W416" s="241"/>
      <c r="X416" s="241"/>
      <c r="Y416" s="241"/>
      <c r="Z416" s="241"/>
      <c r="AA416" s="241"/>
      <c r="AB416" s="241"/>
      <c r="AC416" s="241" t="s">
        <v>386</v>
      </c>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row>
    <row r="417" spans="1:214" s="299" customFormat="1" ht="15" customHeight="1" x14ac:dyDescent="0.25">
      <c r="A417" s="240"/>
      <c r="B417" s="241"/>
      <c r="C417" s="241"/>
      <c r="D417" s="241"/>
      <c r="E417" s="241"/>
      <c r="F417" s="241"/>
      <c r="G417" s="241"/>
      <c r="H417" s="241"/>
      <c r="I417" s="241"/>
      <c r="J417" s="241"/>
      <c r="K417" s="241"/>
      <c r="L417" s="241"/>
      <c r="M417" s="241"/>
      <c r="N417" s="241"/>
      <c r="O417" s="241"/>
      <c r="P417" s="241"/>
      <c r="Q417" s="241"/>
      <c r="R417" s="241"/>
      <c r="S417" s="241"/>
      <c r="T417" s="241"/>
      <c r="U417" s="241" t="s">
        <v>608</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row>
    <row r="418" spans="1:214" s="299" customFormat="1" ht="15" customHeight="1" x14ac:dyDescent="0.25">
      <c r="A418" s="240"/>
      <c r="B418" s="241"/>
      <c r="C418" s="241"/>
      <c r="D418" s="241"/>
      <c r="E418" s="241"/>
      <c r="F418" s="241"/>
      <c r="G418" s="241"/>
      <c r="H418" s="241"/>
      <c r="I418" s="241"/>
      <c r="J418" s="241"/>
      <c r="K418" s="241"/>
      <c r="L418" s="241"/>
      <c r="M418" s="241"/>
      <c r="N418" s="241"/>
      <c r="O418" s="241"/>
      <c r="P418" s="241"/>
      <c r="Q418" s="241"/>
      <c r="R418" s="241"/>
      <c r="S418" s="241"/>
      <c r="T418" s="241"/>
      <c r="U418" s="241" t="s">
        <v>609</v>
      </c>
      <c r="V418" s="241"/>
      <c r="W418" s="241"/>
      <c r="X418" s="241"/>
      <c r="Y418" s="241"/>
      <c r="Z418" s="241"/>
      <c r="AA418" s="241"/>
      <c r="AB418" s="241"/>
      <c r="AC418" s="241" t="s">
        <v>316</v>
      </c>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row>
    <row r="419" spans="1:214" s="299" customFormat="1" ht="15" customHeight="1" x14ac:dyDescent="0.25">
      <c r="A419" s="240"/>
      <c r="B419" s="241"/>
      <c r="C419" s="241"/>
      <c r="D419" s="241"/>
      <c r="E419" s="241"/>
      <c r="F419" s="241"/>
      <c r="G419" s="241"/>
      <c r="H419" s="241"/>
      <c r="I419" s="241"/>
      <c r="J419" s="241"/>
      <c r="K419" s="241"/>
      <c r="L419" s="241"/>
      <c r="M419" s="241"/>
      <c r="N419" s="241"/>
      <c r="O419" s="241"/>
      <c r="P419" s="241"/>
      <c r="Q419" s="241"/>
      <c r="R419" s="241"/>
      <c r="S419" s="241"/>
      <c r="T419" s="241"/>
      <c r="U419" s="241" t="s">
        <v>610</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row>
    <row r="420" spans="1:214" s="299" customFormat="1" ht="15" customHeight="1" x14ac:dyDescent="0.25">
      <c r="A420" s="240"/>
      <c r="B420" s="241"/>
      <c r="C420" s="241"/>
      <c r="D420" s="241"/>
      <c r="E420" s="241"/>
      <c r="F420" s="241"/>
      <c r="G420" s="241"/>
      <c r="H420" s="241"/>
      <c r="I420" s="241"/>
      <c r="J420" s="241"/>
      <c r="K420" s="241"/>
      <c r="L420" s="241"/>
      <c r="M420" s="241"/>
      <c r="N420" s="241"/>
      <c r="O420" s="241"/>
      <c r="P420" s="241"/>
      <c r="Q420" s="241"/>
      <c r="R420" s="241"/>
      <c r="S420" s="241"/>
      <c r="T420" s="241"/>
      <c r="U420" s="241" t="s">
        <v>611</v>
      </c>
      <c r="V420" s="241"/>
      <c r="W420" s="241"/>
      <c r="X420" s="241"/>
      <c r="Y420" s="241"/>
      <c r="Z420" s="241"/>
      <c r="AA420" s="241"/>
      <c r="AB420" s="241"/>
      <c r="AC420" s="241" t="s">
        <v>316</v>
      </c>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row>
    <row r="421" spans="1:214" s="299" customFormat="1" ht="15" customHeight="1" x14ac:dyDescent="0.25">
      <c r="A421" s="240"/>
      <c r="B421" s="241"/>
      <c r="C421" s="241"/>
      <c r="D421" s="241"/>
      <c r="E421" s="241"/>
      <c r="F421" s="241"/>
      <c r="G421" s="241"/>
      <c r="H421" s="241"/>
      <c r="I421" s="241"/>
      <c r="J421" s="241"/>
      <c r="K421" s="241"/>
      <c r="L421" s="241"/>
      <c r="M421" s="241"/>
      <c r="N421" s="241"/>
      <c r="O421" s="241"/>
      <c r="P421" s="241"/>
      <c r="Q421" s="241"/>
      <c r="R421" s="241"/>
      <c r="S421" s="241"/>
      <c r="T421" s="241"/>
      <c r="U421" s="241" t="s">
        <v>612</v>
      </c>
      <c r="V421" s="241"/>
      <c r="W421" s="241"/>
      <c r="X421" s="241"/>
      <c r="Y421" s="241"/>
      <c r="Z421" s="241"/>
      <c r="AA421" s="241"/>
      <c r="AB421" s="241"/>
      <c r="AC421" s="241" t="s">
        <v>309</v>
      </c>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row>
    <row r="422" spans="1:214" s="299" customFormat="1" ht="15" customHeight="1" x14ac:dyDescent="0.25">
      <c r="A422" s="240"/>
      <c r="B422" s="241"/>
      <c r="C422" s="241"/>
      <c r="D422" s="241"/>
      <c r="E422" s="241"/>
      <c r="F422" s="241"/>
      <c r="G422" s="241"/>
      <c r="H422" s="241"/>
      <c r="I422" s="241"/>
      <c r="J422" s="241"/>
      <c r="K422" s="241"/>
      <c r="L422" s="241"/>
      <c r="M422" s="241"/>
      <c r="N422" s="241"/>
      <c r="O422" s="241"/>
      <c r="P422" s="241"/>
      <c r="Q422" s="241"/>
      <c r="R422" s="241"/>
      <c r="S422" s="241"/>
      <c r="T422" s="241"/>
      <c r="U422" s="241" t="s">
        <v>613</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row>
    <row r="423" spans="1:214" s="299" customFormat="1" ht="15" customHeight="1" x14ac:dyDescent="0.25">
      <c r="A423" s="240"/>
      <c r="B423" s="241"/>
      <c r="C423" s="241"/>
      <c r="D423" s="241"/>
      <c r="E423" s="241"/>
      <c r="F423" s="241"/>
      <c r="G423" s="241"/>
      <c r="H423" s="241"/>
      <c r="I423" s="241"/>
      <c r="J423" s="241"/>
      <c r="K423" s="241"/>
      <c r="L423" s="241"/>
      <c r="M423" s="241"/>
      <c r="N423" s="241"/>
      <c r="O423" s="241"/>
      <c r="P423" s="241"/>
      <c r="Q423" s="241"/>
      <c r="R423" s="241"/>
      <c r="S423" s="241"/>
      <c r="T423" s="241"/>
      <c r="U423" s="241" t="s">
        <v>614</v>
      </c>
      <c r="V423" s="241"/>
      <c r="W423" s="241"/>
      <c r="X423" s="241"/>
      <c r="Y423" s="241"/>
      <c r="Z423" s="241"/>
      <c r="AA423" s="241"/>
      <c r="AB423" s="241"/>
      <c r="AC423" s="241" t="s">
        <v>386</v>
      </c>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row>
    <row r="424" spans="1:214" s="299" customFormat="1" ht="15" customHeight="1" x14ac:dyDescent="0.25">
      <c r="A424" s="240"/>
      <c r="B424" s="241"/>
      <c r="C424" s="241"/>
      <c r="D424" s="241"/>
      <c r="E424" s="241"/>
      <c r="F424" s="241"/>
      <c r="G424" s="241"/>
      <c r="H424" s="241"/>
      <c r="I424" s="241"/>
      <c r="J424" s="241"/>
      <c r="K424" s="241"/>
      <c r="L424" s="241"/>
      <c r="M424" s="241"/>
      <c r="N424" s="241"/>
      <c r="O424" s="241"/>
      <c r="P424" s="241"/>
      <c r="Q424" s="241"/>
      <c r="R424" s="241"/>
      <c r="S424" s="241"/>
      <c r="T424" s="241"/>
      <c r="U424" s="241" t="s">
        <v>615</v>
      </c>
      <c r="V424" s="241"/>
      <c r="W424" s="241"/>
      <c r="X424" s="241"/>
      <c r="Y424" s="241"/>
      <c r="Z424" s="241"/>
      <c r="AA424" s="241"/>
      <c r="AB424" s="241"/>
      <c r="AC424" s="241" t="s">
        <v>309</v>
      </c>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row>
    <row r="425" spans="1:214" s="299" customFormat="1" ht="15" customHeight="1" x14ac:dyDescent="0.25">
      <c r="A425" s="240"/>
      <c r="B425" s="241"/>
      <c r="C425" s="241"/>
      <c r="D425" s="241"/>
      <c r="E425" s="241"/>
      <c r="F425" s="241"/>
      <c r="G425" s="241"/>
      <c r="H425" s="241"/>
      <c r="I425" s="241"/>
      <c r="J425" s="241"/>
      <c r="K425" s="241"/>
      <c r="L425" s="241"/>
      <c r="M425" s="241"/>
      <c r="N425" s="241"/>
      <c r="O425" s="241"/>
      <c r="P425" s="241"/>
      <c r="Q425" s="241"/>
      <c r="R425" s="241"/>
      <c r="S425" s="241"/>
      <c r="T425" s="241"/>
      <c r="U425" s="241" t="s">
        <v>270</v>
      </c>
      <c r="V425" s="241"/>
      <c r="W425" s="241"/>
      <c r="X425" s="241"/>
      <c r="Y425" s="241"/>
      <c r="Z425" s="241"/>
      <c r="AA425" s="241"/>
      <c r="AB425" s="241"/>
      <c r="AC425" s="241" t="s">
        <v>350</v>
      </c>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row>
    <row r="426" spans="1:214" s="299" customFormat="1" ht="15" customHeight="1" x14ac:dyDescent="0.25">
      <c r="A426" s="240"/>
      <c r="B426" s="241"/>
      <c r="C426" s="241"/>
      <c r="D426" s="241"/>
      <c r="E426" s="241"/>
      <c r="F426" s="241"/>
      <c r="G426" s="241"/>
      <c r="H426" s="241"/>
      <c r="I426" s="241"/>
      <c r="J426" s="241"/>
      <c r="K426" s="241"/>
      <c r="L426" s="241"/>
      <c r="M426" s="241"/>
      <c r="N426" s="241"/>
      <c r="O426" s="241"/>
      <c r="P426" s="241"/>
      <c r="Q426" s="241"/>
      <c r="R426" s="241"/>
      <c r="S426" s="241"/>
      <c r="T426" s="241"/>
      <c r="U426" s="241" t="s">
        <v>616</v>
      </c>
      <c r="V426" s="241"/>
      <c r="W426" s="241"/>
      <c r="X426" s="241"/>
      <c r="Y426" s="241"/>
      <c r="Z426" s="241"/>
      <c r="AA426" s="241"/>
      <c r="AB426" s="241"/>
      <c r="AC426" s="241" t="s">
        <v>316</v>
      </c>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row>
    <row r="427" spans="1:214" s="299" customFormat="1" ht="15" customHeight="1" x14ac:dyDescent="0.25">
      <c r="A427" s="240"/>
      <c r="B427" s="241"/>
      <c r="C427" s="241"/>
      <c r="D427" s="241"/>
      <c r="E427" s="241"/>
      <c r="F427" s="241"/>
      <c r="G427" s="241"/>
      <c r="H427" s="241"/>
      <c r="I427" s="241"/>
      <c r="J427" s="241"/>
      <c r="K427" s="241"/>
      <c r="L427" s="241"/>
      <c r="M427" s="241"/>
      <c r="N427" s="241"/>
      <c r="O427" s="241"/>
      <c r="P427" s="241"/>
      <c r="Q427" s="241"/>
      <c r="R427" s="241"/>
      <c r="S427" s="241"/>
      <c r="T427" s="241"/>
      <c r="U427" s="241" t="s">
        <v>617</v>
      </c>
      <c r="V427" s="241"/>
      <c r="W427" s="241"/>
      <c r="X427" s="241"/>
      <c r="Y427" s="241"/>
      <c r="Z427" s="241"/>
      <c r="AA427" s="241"/>
      <c r="AB427" s="241"/>
      <c r="AC427" s="241" t="s">
        <v>386</v>
      </c>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row>
    <row r="428" spans="1:214" s="299" customFormat="1" ht="15" customHeight="1" x14ac:dyDescent="0.25">
      <c r="A428" s="240"/>
      <c r="B428" s="241"/>
      <c r="C428" s="241"/>
      <c r="D428" s="241"/>
      <c r="E428" s="241"/>
      <c r="F428" s="241"/>
      <c r="G428" s="241"/>
      <c r="H428" s="241"/>
      <c r="I428" s="241"/>
      <c r="J428" s="241"/>
      <c r="K428" s="241"/>
      <c r="L428" s="241"/>
      <c r="M428" s="241"/>
      <c r="N428" s="241"/>
      <c r="O428" s="241"/>
      <c r="P428" s="241"/>
      <c r="Q428" s="241"/>
      <c r="R428" s="241"/>
      <c r="S428" s="241"/>
      <c r="T428" s="241"/>
      <c r="U428" s="241" t="s">
        <v>618</v>
      </c>
      <c r="V428" s="241"/>
      <c r="W428" s="241"/>
      <c r="X428" s="241"/>
      <c r="Y428" s="241"/>
      <c r="Z428" s="241"/>
      <c r="AA428" s="241"/>
      <c r="AB428" s="241"/>
      <c r="AC428" s="241" t="s">
        <v>386</v>
      </c>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row>
    <row r="429" spans="1:214" s="299" customFormat="1" ht="15" customHeight="1" x14ac:dyDescent="0.25">
      <c r="A429" s="240"/>
      <c r="B429" s="241"/>
      <c r="C429" s="241"/>
      <c r="D429" s="241"/>
      <c r="E429" s="241"/>
      <c r="F429" s="241"/>
      <c r="G429" s="241"/>
      <c r="H429" s="241"/>
      <c r="I429" s="241"/>
      <c r="J429" s="241"/>
      <c r="K429" s="241"/>
      <c r="L429" s="241"/>
      <c r="M429" s="241"/>
      <c r="N429" s="241"/>
      <c r="O429" s="241"/>
      <c r="P429" s="241"/>
      <c r="Q429" s="241"/>
      <c r="R429" s="241"/>
      <c r="S429" s="241"/>
      <c r="T429" s="241"/>
      <c r="U429" s="241" t="s">
        <v>619</v>
      </c>
      <c r="V429" s="241"/>
      <c r="W429" s="241"/>
      <c r="X429" s="241"/>
      <c r="Y429" s="241"/>
      <c r="Z429" s="241"/>
      <c r="AA429" s="241"/>
      <c r="AB429" s="241"/>
      <c r="AC429" s="241" t="s">
        <v>316</v>
      </c>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row>
    <row r="430" spans="1:214" s="299" customFormat="1" ht="15" customHeight="1" x14ac:dyDescent="0.25">
      <c r="A430" s="240"/>
      <c r="B430" s="241"/>
      <c r="C430" s="241"/>
      <c r="D430" s="241"/>
      <c r="E430" s="241"/>
      <c r="F430" s="241"/>
      <c r="G430" s="241"/>
      <c r="H430" s="241"/>
      <c r="I430" s="241"/>
      <c r="J430" s="241"/>
      <c r="K430" s="241"/>
      <c r="L430" s="241"/>
      <c r="M430" s="241"/>
      <c r="N430" s="241"/>
      <c r="O430" s="241"/>
      <c r="P430" s="241"/>
      <c r="Q430" s="241"/>
      <c r="R430" s="241"/>
      <c r="S430" s="241"/>
      <c r="T430" s="241"/>
      <c r="U430" s="241" t="s">
        <v>620</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row>
    <row r="431" spans="1:214" s="299" customFormat="1" ht="15" customHeight="1" x14ac:dyDescent="0.25">
      <c r="A431" s="240"/>
      <c r="B431" s="241"/>
      <c r="C431" s="241"/>
      <c r="D431" s="241"/>
      <c r="E431" s="241"/>
      <c r="F431" s="241"/>
      <c r="G431" s="241"/>
      <c r="H431" s="241"/>
      <c r="I431" s="241"/>
      <c r="J431" s="241"/>
      <c r="K431" s="241"/>
      <c r="L431" s="241"/>
      <c r="M431" s="241"/>
      <c r="N431" s="241"/>
      <c r="O431" s="241"/>
      <c r="P431" s="241"/>
      <c r="Q431" s="241"/>
      <c r="R431" s="241"/>
      <c r="S431" s="241"/>
      <c r="T431" s="241"/>
      <c r="U431" s="241" t="s">
        <v>621</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row>
    <row r="432" spans="1:214" s="299" customFormat="1" ht="15" customHeight="1" x14ac:dyDescent="0.25">
      <c r="A432" s="240"/>
      <c r="B432" s="241"/>
      <c r="C432" s="241"/>
      <c r="D432" s="241"/>
      <c r="E432" s="241"/>
      <c r="F432" s="241"/>
      <c r="G432" s="241"/>
      <c r="H432" s="241"/>
      <c r="I432" s="241"/>
      <c r="J432" s="241"/>
      <c r="K432" s="241"/>
      <c r="L432" s="241"/>
      <c r="M432" s="241"/>
      <c r="N432" s="241"/>
      <c r="O432" s="241"/>
      <c r="P432" s="241"/>
      <c r="Q432" s="241"/>
      <c r="R432" s="241"/>
      <c r="S432" s="241"/>
      <c r="T432" s="241"/>
      <c r="U432" s="241" t="s">
        <v>622</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row>
    <row r="433" spans="1:214" s="299" customFormat="1" ht="15" customHeight="1" x14ac:dyDescent="0.25">
      <c r="A433" s="240"/>
      <c r="B433" s="241"/>
      <c r="C433" s="241"/>
      <c r="D433" s="241"/>
      <c r="E433" s="241"/>
      <c r="F433" s="241"/>
      <c r="G433" s="241"/>
      <c r="H433" s="241"/>
      <c r="I433" s="241"/>
      <c r="J433" s="241"/>
      <c r="K433" s="241"/>
      <c r="L433" s="241"/>
      <c r="M433" s="241"/>
      <c r="N433" s="241"/>
      <c r="O433" s="241"/>
      <c r="P433" s="241"/>
      <c r="Q433" s="241"/>
      <c r="R433" s="241"/>
      <c r="S433" s="241"/>
      <c r="T433" s="241"/>
      <c r="U433" s="241" t="s">
        <v>623</v>
      </c>
      <c r="V433" s="241"/>
      <c r="W433" s="241"/>
      <c r="X433" s="241"/>
      <c r="Y433" s="241"/>
      <c r="Z433" s="241"/>
      <c r="AA433" s="241"/>
      <c r="AB433" s="241"/>
      <c r="AC433" s="241" t="s">
        <v>322</v>
      </c>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row>
    <row r="434" spans="1:214" s="299" customFormat="1" ht="15" customHeight="1" x14ac:dyDescent="0.25">
      <c r="A434" s="240"/>
      <c r="B434" s="241"/>
      <c r="C434" s="241"/>
      <c r="D434" s="241"/>
      <c r="E434" s="241"/>
      <c r="F434" s="241"/>
      <c r="G434" s="241"/>
      <c r="H434" s="241"/>
      <c r="I434" s="241"/>
      <c r="J434" s="241"/>
      <c r="K434" s="241"/>
      <c r="L434" s="241"/>
      <c r="M434" s="241"/>
      <c r="N434" s="241"/>
      <c r="O434" s="241"/>
      <c r="P434" s="241"/>
      <c r="Q434" s="241"/>
      <c r="R434" s="241"/>
      <c r="S434" s="241"/>
      <c r="T434" s="241"/>
      <c r="U434" s="241" t="s">
        <v>624</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row>
    <row r="435" spans="1:214" s="299" customFormat="1" ht="15" customHeight="1" x14ac:dyDescent="0.25">
      <c r="A435" s="240"/>
      <c r="B435" s="241"/>
      <c r="C435" s="241"/>
      <c r="D435" s="241"/>
      <c r="E435" s="241"/>
      <c r="F435" s="241"/>
      <c r="G435" s="241"/>
      <c r="H435" s="241"/>
      <c r="I435" s="241"/>
      <c r="J435" s="241"/>
      <c r="K435" s="241"/>
      <c r="L435" s="241"/>
      <c r="M435" s="241"/>
      <c r="N435" s="241"/>
      <c r="O435" s="241"/>
      <c r="P435" s="241"/>
      <c r="Q435" s="241"/>
      <c r="R435" s="241"/>
      <c r="S435" s="241"/>
      <c r="T435" s="241"/>
      <c r="U435" s="241" t="s">
        <v>625</v>
      </c>
      <c r="V435" s="241"/>
      <c r="W435" s="241"/>
      <c r="X435" s="241"/>
      <c r="Y435" s="241"/>
      <c r="Z435" s="241"/>
      <c r="AA435" s="241"/>
      <c r="AB435" s="241"/>
      <c r="AC435" s="241" t="s">
        <v>386</v>
      </c>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row>
    <row r="436" spans="1:214" s="299" customFormat="1" ht="15" customHeight="1" x14ac:dyDescent="0.25">
      <c r="A436" s="240"/>
      <c r="B436" s="241"/>
      <c r="C436" s="241"/>
      <c r="D436" s="241"/>
      <c r="E436" s="241"/>
      <c r="F436" s="241"/>
      <c r="G436" s="241"/>
      <c r="H436" s="241"/>
      <c r="I436" s="241"/>
      <c r="J436" s="241"/>
      <c r="K436" s="241"/>
      <c r="L436" s="241"/>
      <c r="M436" s="241"/>
      <c r="N436" s="241"/>
      <c r="O436" s="241"/>
      <c r="P436" s="241"/>
      <c r="Q436" s="241"/>
      <c r="R436" s="241"/>
      <c r="S436" s="241"/>
      <c r="T436" s="241"/>
      <c r="U436" s="241" t="s">
        <v>626</v>
      </c>
      <c r="V436" s="241"/>
      <c r="W436" s="241"/>
      <c r="X436" s="241"/>
      <c r="Y436" s="241"/>
      <c r="Z436" s="241"/>
      <c r="AA436" s="241"/>
      <c r="AB436" s="241"/>
      <c r="AC436" s="241" t="s">
        <v>309</v>
      </c>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row>
    <row r="437" spans="1:214" s="299" customFormat="1" ht="15" customHeight="1" x14ac:dyDescent="0.25">
      <c r="A437" s="240"/>
      <c r="B437" s="241"/>
      <c r="C437" s="241"/>
      <c r="D437" s="241"/>
      <c r="E437" s="241"/>
      <c r="F437" s="241"/>
      <c r="G437" s="241"/>
      <c r="H437" s="241"/>
      <c r="I437" s="241"/>
      <c r="J437" s="241"/>
      <c r="K437" s="241"/>
      <c r="L437" s="241"/>
      <c r="M437" s="241"/>
      <c r="N437" s="241"/>
      <c r="O437" s="241"/>
      <c r="P437" s="241"/>
      <c r="Q437" s="241"/>
      <c r="R437" s="241"/>
      <c r="S437" s="241"/>
      <c r="T437" s="241"/>
      <c r="U437" s="241" t="s">
        <v>627</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row>
    <row r="438" spans="1:214" s="299" customFormat="1" ht="15" customHeight="1" x14ac:dyDescent="0.25">
      <c r="A438" s="240"/>
      <c r="B438" s="241"/>
      <c r="C438" s="241"/>
      <c r="D438" s="241"/>
      <c r="E438" s="241"/>
      <c r="F438" s="241"/>
      <c r="G438" s="241"/>
      <c r="H438" s="241"/>
      <c r="I438" s="241"/>
      <c r="J438" s="241"/>
      <c r="K438" s="241"/>
      <c r="L438" s="241"/>
      <c r="M438" s="241"/>
      <c r="N438" s="241"/>
      <c r="O438" s="241"/>
      <c r="P438" s="241"/>
      <c r="Q438" s="241"/>
      <c r="R438" s="241"/>
      <c r="S438" s="241"/>
      <c r="T438" s="241"/>
      <c r="U438" s="241" t="s">
        <v>628</v>
      </c>
      <c r="V438" s="241"/>
      <c r="W438" s="241"/>
      <c r="X438" s="241"/>
      <c r="Y438" s="241"/>
      <c r="Z438" s="241"/>
      <c r="AA438" s="241"/>
      <c r="AB438" s="241"/>
      <c r="AC438" s="241" t="s">
        <v>325</v>
      </c>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row>
    <row r="439" spans="1:214" s="299" customFormat="1" ht="15" customHeight="1" x14ac:dyDescent="0.25">
      <c r="A439" s="240"/>
      <c r="B439" s="241"/>
      <c r="C439" s="241"/>
      <c r="D439" s="241"/>
      <c r="E439" s="241"/>
      <c r="F439" s="241"/>
      <c r="G439" s="241"/>
      <c r="H439" s="241"/>
      <c r="I439" s="241"/>
      <c r="J439" s="241"/>
      <c r="K439" s="241"/>
      <c r="L439" s="241"/>
      <c r="M439" s="241"/>
      <c r="N439" s="241"/>
      <c r="O439" s="241"/>
      <c r="P439" s="241"/>
      <c r="Q439" s="241"/>
      <c r="R439" s="241"/>
      <c r="S439" s="241"/>
      <c r="T439" s="241"/>
      <c r="U439" s="241" t="s">
        <v>629</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row>
    <row r="440" spans="1:214" s="299" customFormat="1" ht="15" customHeight="1" x14ac:dyDescent="0.25">
      <c r="A440" s="240"/>
      <c r="B440" s="241"/>
      <c r="C440" s="241"/>
      <c r="D440" s="241"/>
      <c r="E440" s="241"/>
      <c r="F440" s="241"/>
      <c r="G440" s="241"/>
      <c r="H440" s="241"/>
      <c r="I440" s="241"/>
      <c r="J440" s="241"/>
      <c r="K440" s="241"/>
      <c r="L440" s="241"/>
      <c r="M440" s="241"/>
      <c r="N440" s="241"/>
      <c r="O440" s="241"/>
      <c r="P440" s="241"/>
      <c r="Q440" s="241"/>
      <c r="R440" s="241"/>
      <c r="S440" s="241"/>
      <c r="T440" s="241"/>
      <c r="U440" s="241" t="s">
        <v>630</v>
      </c>
      <c r="V440" s="241"/>
      <c r="W440" s="241"/>
      <c r="X440" s="241"/>
      <c r="Y440" s="241"/>
      <c r="Z440" s="241"/>
      <c r="AA440" s="241"/>
      <c r="AB440" s="241"/>
      <c r="AC440" s="241" t="s">
        <v>386</v>
      </c>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row>
    <row r="441" spans="1:214" s="299" customFormat="1" ht="15" customHeight="1" x14ac:dyDescent="0.25">
      <c r="A441" s="240"/>
      <c r="B441" s="241"/>
      <c r="C441" s="241"/>
      <c r="D441" s="241"/>
      <c r="E441" s="241"/>
      <c r="F441" s="241"/>
      <c r="G441" s="241"/>
      <c r="H441" s="241"/>
      <c r="I441" s="241"/>
      <c r="J441" s="241"/>
      <c r="K441" s="241"/>
      <c r="L441" s="241"/>
      <c r="M441" s="241"/>
      <c r="N441" s="241"/>
      <c r="O441" s="241"/>
      <c r="P441" s="241"/>
      <c r="Q441" s="241"/>
      <c r="R441" s="241"/>
      <c r="S441" s="241"/>
      <c r="T441" s="241"/>
      <c r="U441" s="241" t="s">
        <v>631</v>
      </c>
      <c r="V441" s="241"/>
      <c r="W441" s="241"/>
      <c r="X441" s="241"/>
      <c r="Y441" s="241"/>
      <c r="Z441" s="241"/>
      <c r="AA441" s="241"/>
      <c r="AB441" s="241"/>
      <c r="AC441" s="241" t="s">
        <v>325</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row>
    <row r="442" spans="1:214" s="299" customFormat="1" ht="15" customHeight="1" x14ac:dyDescent="0.25">
      <c r="A442" s="240"/>
      <c r="B442" s="241"/>
      <c r="C442" s="241"/>
      <c r="D442" s="241"/>
      <c r="E442" s="241"/>
      <c r="F442" s="241"/>
      <c r="G442" s="241"/>
      <c r="H442" s="241"/>
      <c r="I442" s="241"/>
      <c r="J442" s="241"/>
      <c r="K442" s="241"/>
      <c r="L442" s="241"/>
      <c r="M442" s="241"/>
      <c r="N442" s="241"/>
      <c r="O442" s="241"/>
      <c r="P442" s="241"/>
      <c r="Q442" s="241"/>
      <c r="R442" s="241"/>
      <c r="S442" s="241"/>
      <c r="T442" s="241"/>
      <c r="U442" s="241" t="s">
        <v>632</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row>
    <row r="443" spans="1:214" s="299" customFormat="1" ht="15" customHeight="1" x14ac:dyDescent="0.25">
      <c r="A443" s="240"/>
      <c r="B443" s="241"/>
      <c r="C443" s="241"/>
      <c r="D443" s="241"/>
      <c r="E443" s="241"/>
      <c r="F443" s="241"/>
      <c r="G443" s="241"/>
      <c r="H443" s="241"/>
      <c r="I443" s="241"/>
      <c r="J443" s="241"/>
      <c r="K443" s="241"/>
      <c r="L443" s="241"/>
      <c r="M443" s="241"/>
      <c r="N443" s="241"/>
      <c r="O443" s="241"/>
      <c r="P443" s="241"/>
      <c r="Q443" s="241"/>
      <c r="R443" s="241"/>
      <c r="S443" s="241"/>
      <c r="T443" s="241"/>
      <c r="U443" s="241" t="s">
        <v>633</v>
      </c>
      <c r="V443" s="241"/>
      <c r="W443" s="241"/>
      <c r="X443" s="241"/>
      <c r="Y443" s="241"/>
      <c r="Z443" s="241"/>
      <c r="AA443" s="241"/>
      <c r="AB443" s="241"/>
      <c r="AC443" s="241" t="s">
        <v>313</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row>
    <row r="444" spans="1:214" s="299" customFormat="1" ht="15" customHeight="1" x14ac:dyDescent="0.25">
      <c r="A444" s="240"/>
      <c r="B444" s="241"/>
      <c r="C444" s="241"/>
      <c r="D444" s="241"/>
      <c r="E444" s="241"/>
      <c r="F444" s="241"/>
      <c r="G444" s="241"/>
      <c r="H444" s="241"/>
      <c r="I444" s="241"/>
      <c r="J444" s="241"/>
      <c r="K444" s="241"/>
      <c r="L444" s="241"/>
      <c r="M444" s="241"/>
      <c r="N444" s="241"/>
      <c r="O444" s="241"/>
      <c r="P444" s="241"/>
      <c r="Q444" s="241"/>
      <c r="R444" s="241"/>
      <c r="S444" s="241"/>
      <c r="T444" s="241"/>
      <c r="U444" s="241" t="s">
        <v>634</v>
      </c>
      <c r="V444" s="241"/>
      <c r="W444" s="241"/>
      <c r="X444" s="241"/>
      <c r="Y444" s="241"/>
      <c r="Z444" s="241"/>
      <c r="AA444" s="241"/>
      <c r="AB444" s="241"/>
      <c r="AC444" s="241" t="s">
        <v>366</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row>
    <row r="445" spans="1:214" s="299" customFormat="1" ht="15" customHeight="1" x14ac:dyDescent="0.25">
      <c r="A445" s="240"/>
      <c r="B445" s="241"/>
      <c r="C445" s="241"/>
      <c r="D445" s="241"/>
      <c r="E445" s="241"/>
      <c r="F445" s="241"/>
      <c r="G445" s="241"/>
      <c r="H445" s="241"/>
      <c r="I445" s="241"/>
      <c r="J445" s="241"/>
      <c r="K445" s="241"/>
      <c r="L445" s="241"/>
      <c r="M445" s="241"/>
      <c r="N445" s="241"/>
      <c r="O445" s="241"/>
      <c r="P445" s="241"/>
      <c r="Q445" s="241"/>
      <c r="R445" s="241"/>
      <c r="S445" s="241"/>
      <c r="T445" s="241"/>
      <c r="U445" s="241" t="s">
        <v>635</v>
      </c>
      <c r="V445" s="241"/>
      <c r="W445" s="241"/>
      <c r="X445" s="241"/>
      <c r="Y445" s="241"/>
      <c r="Z445" s="241"/>
      <c r="AA445" s="241"/>
      <c r="AB445" s="241"/>
      <c r="AC445" s="241" t="s">
        <v>325</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row>
    <row r="446" spans="1:214" s="299" customFormat="1" ht="15" customHeight="1" x14ac:dyDescent="0.25">
      <c r="A446" s="240"/>
      <c r="B446" s="241"/>
      <c r="C446" s="241"/>
      <c r="D446" s="241"/>
      <c r="E446" s="241"/>
      <c r="F446" s="241"/>
      <c r="G446" s="241"/>
      <c r="H446" s="241"/>
      <c r="I446" s="241"/>
      <c r="J446" s="241"/>
      <c r="K446" s="241"/>
      <c r="L446" s="241"/>
      <c r="M446" s="241"/>
      <c r="N446" s="241"/>
      <c r="O446" s="241"/>
      <c r="P446" s="241"/>
      <c r="Q446" s="241"/>
      <c r="R446" s="241"/>
      <c r="S446" s="241"/>
      <c r="T446" s="241"/>
      <c r="U446" s="241" t="s">
        <v>636</v>
      </c>
      <c r="V446" s="241"/>
      <c r="W446" s="241"/>
      <c r="X446" s="241"/>
      <c r="Y446" s="241"/>
      <c r="Z446" s="241"/>
      <c r="AA446" s="241"/>
      <c r="AB446" s="241"/>
      <c r="AC446" s="241" t="s">
        <v>313</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row>
    <row r="447" spans="1:214" s="299" customFormat="1" ht="15" customHeight="1" x14ac:dyDescent="0.25">
      <c r="A447" s="240"/>
      <c r="B447" s="241"/>
      <c r="C447" s="241"/>
      <c r="D447" s="241"/>
      <c r="E447" s="241"/>
      <c r="F447" s="241"/>
      <c r="G447" s="241"/>
      <c r="H447" s="241"/>
      <c r="I447" s="241"/>
      <c r="J447" s="241"/>
      <c r="K447" s="241"/>
      <c r="L447" s="241"/>
      <c r="M447" s="241"/>
      <c r="N447" s="241"/>
      <c r="O447" s="241"/>
      <c r="P447" s="241"/>
      <c r="Q447" s="241"/>
      <c r="R447" s="241"/>
      <c r="S447" s="241"/>
      <c r="T447" s="241"/>
      <c r="U447" s="241" t="s">
        <v>637</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row>
    <row r="448" spans="1:214" s="299" customFormat="1" ht="15" customHeight="1" x14ac:dyDescent="0.25">
      <c r="A448" s="240"/>
      <c r="B448" s="241"/>
      <c r="C448" s="241"/>
      <c r="D448" s="241"/>
      <c r="E448" s="241"/>
      <c r="F448" s="241"/>
      <c r="G448" s="241"/>
      <c r="H448" s="241"/>
      <c r="I448" s="241"/>
      <c r="J448" s="241"/>
      <c r="K448" s="241"/>
      <c r="L448" s="241"/>
      <c r="M448" s="241"/>
      <c r="N448" s="241"/>
      <c r="O448" s="241"/>
      <c r="P448" s="241"/>
      <c r="Q448" s="241"/>
      <c r="R448" s="241"/>
      <c r="S448" s="241"/>
      <c r="T448" s="241"/>
      <c r="U448" s="241" t="s">
        <v>638</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row>
    <row r="449" spans="1:214" s="299" customFormat="1" ht="15" customHeight="1" x14ac:dyDescent="0.25">
      <c r="A449" s="240"/>
      <c r="B449" s="241"/>
      <c r="C449" s="241"/>
      <c r="D449" s="241"/>
      <c r="E449" s="241"/>
      <c r="F449" s="241"/>
      <c r="G449" s="241"/>
      <c r="H449" s="241"/>
      <c r="I449" s="241"/>
      <c r="J449" s="241"/>
      <c r="K449" s="241"/>
      <c r="L449" s="241"/>
      <c r="M449" s="241"/>
      <c r="N449" s="241"/>
      <c r="O449" s="241"/>
      <c r="P449" s="241"/>
      <c r="Q449" s="241"/>
      <c r="R449" s="241"/>
      <c r="S449" s="241"/>
      <c r="T449" s="241"/>
      <c r="U449" s="241" t="s">
        <v>639</v>
      </c>
      <c r="V449" s="241"/>
      <c r="W449" s="241"/>
      <c r="X449" s="241"/>
      <c r="Y449" s="241"/>
      <c r="Z449" s="241"/>
      <c r="AA449" s="241"/>
      <c r="AB449" s="241"/>
      <c r="AC449" s="241" t="s">
        <v>309</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row>
    <row r="450" spans="1:214" s="299" customFormat="1" ht="15" customHeight="1" x14ac:dyDescent="0.25">
      <c r="A450" s="240"/>
      <c r="B450" s="241"/>
      <c r="C450" s="241"/>
      <c r="D450" s="241"/>
      <c r="E450" s="241"/>
      <c r="F450" s="241"/>
      <c r="G450" s="241"/>
      <c r="H450" s="241"/>
      <c r="I450" s="241"/>
      <c r="J450" s="241"/>
      <c r="K450" s="241"/>
      <c r="L450" s="241"/>
      <c r="M450" s="241"/>
      <c r="N450" s="241"/>
      <c r="O450" s="241"/>
      <c r="P450" s="241"/>
      <c r="Q450" s="241"/>
      <c r="R450" s="241"/>
      <c r="S450" s="241"/>
      <c r="T450" s="241"/>
      <c r="U450" s="241" t="s">
        <v>640</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row>
    <row r="451" spans="1:214" s="299" customFormat="1" ht="15" customHeight="1" x14ac:dyDescent="0.25">
      <c r="A451" s="240"/>
      <c r="B451" s="241"/>
      <c r="C451" s="241"/>
      <c r="D451" s="241"/>
      <c r="E451" s="241"/>
      <c r="F451" s="241"/>
      <c r="G451" s="241"/>
      <c r="H451" s="241"/>
      <c r="I451" s="241"/>
      <c r="J451" s="241"/>
      <c r="K451" s="241"/>
      <c r="L451" s="241"/>
      <c r="M451" s="241"/>
      <c r="N451" s="241"/>
      <c r="O451" s="241"/>
      <c r="P451" s="241"/>
      <c r="Q451" s="241"/>
      <c r="R451" s="241"/>
      <c r="S451" s="241"/>
      <c r="T451" s="241"/>
      <c r="U451" s="241" t="s">
        <v>641</v>
      </c>
      <c r="V451" s="241"/>
      <c r="W451" s="241"/>
      <c r="X451" s="241"/>
      <c r="Y451" s="241"/>
      <c r="Z451" s="241"/>
      <c r="AA451" s="241"/>
      <c r="AB451" s="241"/>
      <c r="AC451" s="241" t="s">
        <v>316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row>
    <row r="452" spans="1:214" s="299" customFormat="1" ht="15" customHeight="1" x14ac:dyDescent="0.25">
      <c r="A452" s="240"/>
      <c r="B452" s="241"/>
      <c r="C452" s="241"/>
      <c r="D452" s="241"/>
      <c r="E452" s="241"/>
      <c r="F452" s="241"/>
      <c r="G452" s="241"/>
      <c r="H452" s="241"/>
      <c r="I452" s="241"/>
      <c r="J452" s="241"/>
      <c r="K452" s="241"/>
      <c r="L452" s="241"/>
      <c r="M452" s="241"/>
      <c r="N452" s="241"/>
      <c r="O452" s="241"/>
      <c r="P452" s="241"/>
      <c r="Q452" s="241"/>
      <c r="R452" s="241"/>
      <c r="S452" s="241"/>
      <c r="T452" s="241"/>
      <c r="U452" s="241" t="s">
        <v>642</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row>
    <row r="453" spans="1:214" s="299" customFormat="1" ht="15" customHeight="1" x14ac:dyDescent="0.25">
      <c r="A453" s="240"/>
      <c r="B453" s="241"/>
      <c r="C453" s="241"/>
      <c r="D453" s="241"/>
      <c r="E453" s="241"/>
      <c r="F453" s="241"/>
      <c r="G453" s="241"/>
      <c r="H453" s="241"/>
      <c r="I453" s="241"/>
      <c r="J453" s="241"/>
      <c r="K453" s="241"/>
      <c r="L453" s="241"/>
      <c r="M453" s="241"/>
      <c r="N453" s="241"/>
      <c r="O453" s="241"/>
      <c r="P453" s="241"/>
      <c r="Q453" s="241"/>
      <c r="R453" s="241"/>
      <c r="S453" s="241"/>
      <c r="T453" s="241"/>
      <c r="U453" s="241" t="s">
        <v>643</v>
      </c>
      <c r="V453" s="241"/>
      <c r="W453" s="241"/>
      <c r="X453" s="241"/>
      <c r="Y453" s="241"/>
      <c r="Z453" s="241"/>
      <c r="AA453" s="241"/>
      <c r="AB453" s="241"/>
      <c r="AC453" s="241" t="s">
        <v>386</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row>
    <row r="454" spans="1:214" s="299" customFormat="1" ht="15" customHeight="1" x14ac:dyDescent="0.25">
      <c r="A454" s="240"/>
      <c r="B454" s="241"/>
      <c r="C454" s="241"/>
      <c r="D454" s="241"/>
      <c r="E454" s="241"/>
      <c r="F454" s="241"/>
      <c r="G454" s="241"/>
      <c r="H454" s="241"/>
      <c r="I454" s="241"/>
      <c r="J454" s="241"/>
      <c r="K454" s="241"/>
      <c r="L454" s="241"/>
      <c r="M454" s="241"/>
      <c r="N454" s="241"/>
      <c r="O454" s="241"/>
      <c r="P454" s="241"/>
      <c r="Q454" s="241"/>
      <c r="R454" s="241"/>
      <c r="S454" s="241"/>
      <c r="T454" s="241"/>
      <c r="U454" s="241" t="s">
        <v>644</v>
      </c>
      <c r="V454" s="241"/>
      <c r="W454" s="241"/>
      <c r="X454" s="241"/>
      <c r="Y454" s="241"/>
      <c r="Z454" s="241"/>
      <c r="AA454" s="241"/>
      <c r="AB454" s="241"/>
      <c r="AC454" s="241" t="s">
        <v>309</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row>
    <row r="455" spans="1:214" s="299" customFormat="1" ht="15" customHeight="1" x14ac:dyDescent="0.25">
      <c r="A455" s="240"/>
      <c r="B455" s="241"/>
      <c r="C455" s="241"/>
      <c r="D455" s="241"/>
      <c r="E455" s="241"/>
      <c r="F455" s="241"/>
      <c r="G455" s="241"/>
      <c r="H455" s="241"/>
      <c r="I455" s="241"/>
      <c r="J455" s="241"/>
      <c r="K455" s="241"/>
      <c r="L455" s="241"/>
      <c r="M455" s="241"/>
      <c r="N455" s="241"/>
      <c r="O455" s="241"/>
      <c r="P455" s="241"/>
      <c r="Q455" s="241"/>
      <c r="R455" s="241"/>
      <c r="S455" s="241"/>
      <c r="T455" s="241"/>
      <c r="U455" s="241" t="s">
        <v>645</v>
      </c>
      <c r="V455" s="241"/>
      <c r="W455" s="241"/>
      <c r="X455" s="241"/>
      <c r="Y455" s="241"/>
      <c r="Z455" s="241"/>
      <c r="AA455" s="241"/>
      <c r="AB455" s="241"/>
      <c r="AC455" s="241" t="s">
        <v>386</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row>
    <row r="456" spans="1:214" s="299" customFormat="1" ht="15" customHeight="1" x14ac:dyDescent="0.25">
      <c r="A456" s="240"/>
      <c r="B456" s="241"/>
      <c r="C456" s="241"/>
      <c r="D456" s="241"/>
      <c r="E456" s="241"/>
      <c r="F456" s="241"/>
      <c r="G456" s="241"/>
      <c r="H456" s="241"/>
      <c r="I456" s="241"/>
      <c r="J456" s="241"/>
      <c r="K456" s="241"/>
      <c r="L456" s="241"/>
      <c r="M456" s="241"/>
      <c r="N456" s="241"/>
      <c r="O456" s="241"/>
      <c r="P456" s="241"/>
      <c r="Q456" s="241"/>
      <c r="R456" s="241"/>
      <c r="S456" s="241"/>
      <c r="T456" s="241"/>
      <c r="U456" s="241" t="s">
        <v>646</v>
      </c>
      <c r="V456" s="241"/>
      <c r="W456" s="241"/>
      <c r="X456" s="241"/>
      <c r="Y456" s="241"/>
      <c r="Z456" s="241"/>
      <c r="AA456" s="241"/>
      <c r="AB456" s="241"/>
      <c r="AC456" s="241" t="s">
        <v>325</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row>
    <row r="457" spans="1:214" s="299" customFormat="1" ht="15" customHeight="1" x14ac:dyDescent="0.25">
      <c r="A457" s="240"/>
      <c r="B457" s="241"/>
      <c r="C457" s="241"/>
      <c r="D457" s="241"/>
      <c r="E457" s="241"/>
      <c r="F457" s="241"/>
      <c r="G457" s="241"/>
      <c r="H457" s="241"/>
      <c r="I457" s="241"/>
      <c r="J457" s="241"/>
      <c r="K457" s="241"/>
      <c r="L457" s="241"/>
      <c r="M457" s="241"/>
      <c r="N457" s="241"/>
      <c r="O457" s="241"/>
      <c r="P457" s="241"/>
      <c r="Q457" s="241"/>
      <c r="R457" s="241"/>
      <c r="S457" s="241"/>
      <c r="T457" s="241"/>
      <c r="U457" s="241" t="s">
        <v>647</v>
      </c>
      <c r="V457" s="241"/>
      <c r="W457" s="241"/>
      <c r="X457" s="241"/>
      <c r="Y457" s="241"/>
      <c r="Z457" s="241"/>
      <c r="AA457" s="241"/>
      <c r="AB457" s="241"/>
      <c r="AC457" s="241" t="s">
        <v>350</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row>
    <row r="458" spans="1:214" s="299" customFormat="1" ht="15" customHeight="1" x14ac:dyDescent="0.25">
      <c r="A458" s="240"/>
      <c r="B458" s="241"/>
      <c r="C458" s="241"/>
      <c r="D458" s="241"/>
      <c r="E458" s="241"/>
      <c r="F458" s="241"/>
      <c r="G458" s="241"/>
      <c r="H458" s="241"/>
      <c r="I458" s="241"/>
      <c r="J458" s="241"/>
      <c r="K458" s="241"/>
      <c r="L458" s="241"/>
      <c r="M458" s="241"/>
      <c r="N458" s="241"/>
      <c r="O458" s="241"/>
      <c r="P458" s="241"/>
      <c r="Q458" s="241"/>
      <c r="R458" s="241"/>
      <c r="S458" s="241"/>
      <c r="T458" s="241"/>
      <c r="U458" s="241" t="s">
        <v>648</v>
      </c>
      <c r="V458" s="241"/>
      <c r="W458" s="241"/>
      <c r="X458" s="241"/>
      <c r="Y458" s="241"/>
      <c r="Z458" s="241"/>
      <c r="AA458" s="241"/>
      <c r="AB458" s="241"/>
      <c r="AC458" s="241" t="s">
        <v>325</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row>
    <row r="459" spans="1:214" s="299" customFormat="1" ht="15" customHeight="1" x14ac:dyDescent="0.25">
      <c r="A459" s="240"/>
      <c r="B459" s="241"/>
      <c r="C459" s="241"/>
      <c r="D459" s="241"/>
      <c r="E459" s="241"/>
      <c r="F459" s="241"/>
      <c r="G459" s="241"/>
      <c r="H459" s="241"/>
      <c r="I459" s="241"/>
      <c r="J459" s="241"/>
      <c r="K459" s="241"/>
      <c r="L459" s="241"/>
      <c r="M459" s="241"/>
      <c r="N459" s="241"/>
      <c r="O459" s="241"/>
      <c r="P459" s="241"/>
      <c r="Q459" s="241"/>
      <c r="R459" s="241"/>
      <c r="S459" s="241"/>
      <c r="T459" s="241"/>
      <c r="U459" s="241" t="s">
        <v>649</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row>
    <row r="460" spans="1:214" s="299" customFormat="1" ht="15" customHeight="1" x14ac:dyDescent="0.25">
      <c r="A460" s="240"/>
      <c r="B460" s="241"/>
      <c r="C460" s="241"/>
      <c r="D460" s="241"/>
      <c r="E460" s="241"/>
      <c r="F460" s="241"/>
      <c r="G460" s="241"/>
      <c r="H460" s="241"/>
      <c r="I460" s="241"/>
      <c r="J460" s="241"/>
      <c r="K460" s="241"/>
      <c r="L460" s="241"/>
      <c r="M460" s="241"/>
      <c r="N460" s="241"/>
      <c r="O460" s="241"/>
      <c r="P460" s="241"/>
      <c r="Q460" s="241"/>
      <c r="R460" s="241"/>
      <c r="S460" s="241"/>
      <c r="T460" s="241"/>
      <c r="U460" s="241" t="s">
        <v>650</v>
      </c>
      <c r="V460" s="241"/>
      <c r="W460" s="241"/>
      <c r="X460" s="241"/>
      <c r="Y460" s="241"/>
      <c r="Z460" s="241"/>
      <c r="AA460" s="241"/>
      <c r="AB460" s="241"/>
      <c r="AC460" s="241" t="s">
        <v>386</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row>
    <row r="461" spans="1:214" s="299" customFormat="1" ht="15" customHeight="1" x14ac:dyDescent="0.25">
      <c r="A461" s="240"/>
      <c r="B461" s="241"/>
      <c r="C461" s="241"/>
      <c r="D461" s="241"/>
      <c r="E461" s="241"/>
      <c r="F461" s="241"/>
      <c r="G461" s="241"/>
      <c r="H461" s="241"/>
      <c r="I461" s="241"/>
      <c r="J461" s="241"/>
      <c r="K461" s="241"/>
      <c r="L461" s="241"/>
      <c r="M461" s="241"/>
      <c r="N461" s="241"/>
      <c r="O461" s="241"/>
      <c r="P461" s="241"/>
      <c r="Q461" s="241"/>
      <c r="R461" s="241"/>
      <c r="S461" s="241"/>
      <c r="T461" s="241"/>
      <c r="U461" s="241" t="s">
        <v>651</v>
      </c>
      <c r="V461" s="241"/>
      <c r="W461" s="241"/>
      <c r="X461" s="241"/>
      <c r="Y461" s="241"/>
      <c r="Z461" s="241"/>
      <c r="AA461" s="241"/>
      <c r="AB461" s="241"/>
      <c r="AC461" s="241" t="s">
        <v>350</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row>
    <row r="462" spans="1:214" s="299" customFormat="1" ht="15" customHeight="1" x14ac:dyDescent="0.25">
      <c r="A462" s="240"/>
      <c r="B462" s="241"/>
      <c r="C462" s="241"/>
      <c r="D462" s="241"/>
      <c r="E462" s="241"/>
      <c r="F462" s="241"/>
      <c r="G462" s="241"/>
      <c r="H462" s="241"/>
      <c r="I462" s="241"/>
      <c r="J462" s="241"/>
      <c r="K462" s="241"/>
      <c r="L462" s="241"/>
      <c r="M462" s="241"/>
      <c r="N462" s="241"/>
      <c r="O462" s="241"/>
      <c r="P462" s="241"/>
      <c r="Q462" s="241"/>
      <c r="R462" s="241"/>
      <c r="S462" s="241"/>
      <c r="T462" s="241"/>
      <c r="U462" s="241" t="s">
        <v>652</v>
      </c>
      <c r="V462" s="241"/>
      <c r="W462" s="241"/>
      <c r="X462" s="241"/>
      <c r="Y462" s="241"/>
      <c r="Z462" s="241"/>
      <c r="AA462" s="241"/>
      <c r="AB462" s="241"/>
      <c r="AC462" s="241" t="s">
        <v>311</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row>
    <row r="463" spans="1:214" s="299" customFormat="1" ht="15" customHeight="1" x14ac:dyDescent="0.25">
      <c r="A463" s="240"/>
      <c r="B463" s="241"/>
      <c r="C463" s="241"/>
      <c r="D463" s="241"/>
      <c r="E463" s="241"/>
      <c r="F463" s="241"/>
      <c r="G463" s="241"/>
      <c r="H463" s="241"/>
      <c r="I463" s="241"/>
      <c r="J463" s="241"/>
      <c r="K463" s="241"/>
      <c r="L463" s="241"/>
      <c r="M463" s="241"/>
      <c r="N463" s="241"/>
      <c r="O463" s="241"/>
      <c r="P463" s="241"/>
      <c r="Q463" s="241"/>
      <c r="R463" s="241"/>
      <c r="S463" s="241"/>
      <c r="T463" s="241"/>
      <c r="U463" s="241" t="s">
        <v>653</v>
      </c>
      <c r="V463" s="241"/>
      <c r="W463" s="241"/>
      <c r="X463" s="241"/>
      <c r="Y463" s="241"/>
      <c r="Z463" s="241"/>
      <c r="AA463" s="241"/>
      <c r="AB463" s="241"/>
      <c r="AC463" s="241" t="s">
        <v>311</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row>
    <row r="464" spans="1:214" s="299" customFormat="1" ht="15" customHeight="1" x14ac:dyDescent="0.25">
      <c r="A464" s="240"/>
      <c r="B464" s="241"/>
      <c r="C464" s="241"/>
      <c r="D464" s="241"/>
      <c r="E464" s="241"/>
      <c r="F464" s="241"/>
      <c r="G464" s="241"/>
      <c r="H464" s="241"/>
      <c r="I464" s="241"/>
      <c r="J464" s="241"/>
      <c r="K464" s="241"/>
      <c r="L464" s="241"/>
      <c r="M464" s="241"/>
      <c r="N464" s="241"/>
      <c r="O464" s="241"/>
      <c r="P464" s="241"/>
      <c r="Q464" s="241"/>
      <c r="R464" s="241"/>
      <c r="S464" s="241"/>
      <c r="T464" s="241"/>
      <c r="U464" s="241" t="s">
        <v>654</v>
      </c>
      <c r="V464" s="241"/>
      <c r="W464" s="241"/>
      <c r="X464" s="241"/>
      <c r="Y464" s="241"/>
      <c r="Z464" s="241"/>
      <c r="AA464" s="241"/>
      <c r="AB464" s="241"/>
      <c r="AC464" s="241" t="s">
        <v>325</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row>
    <row r="465" spans="1:214" s="299" customFormat="1" ht="15" customHeight="1" x14ac:dyDescent="0.25">
      <c r="A465" s="240"/>
      <c r="B465" s="241"/>
      <c r="C465" s="241"/>
      <c r="D465" s="241"/>
      <c r="E465" s="241"/>
      <c r="F465" s="241"/>
      <c r="G465" s="241"/>
      <c r="H465" s="241"/>
      <c r="I465" s="241"/>
      <c r="J465" s="241"/>
      <c r="K465" s="241"/>
      <c r="L465" s="241"/>
      <c r="M465" s="241"/>
      <c r="N465" s="241"/>
      <c r="O465" s="241"/>
      <c r="P465" s="241"/>
      <c r="Q465" s="241"/>
      <c r="R465" s="241"/>
      <c r="S465" s="241"/>
      <c r="T465" s="241"/>
      <c r="U465" s="241" t="s">
        <v>655</v>
      </c>
      <c r="V465" s="241"/>
      <c r="W465" s="241"/>
      <c r="X465" s="241"/>
      <c r="Y465" s="241"/>
      <c r="Z465" s="241"/>
      <c r="AA465" s="241"/>
      <c r="AB465" s="241"/>
      <c r="AC465" s="241" t="s">
        <v>325</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row>
    <row r="466" spans="1:214" s="299" customFormat="1" ht="15" customHeight="1" x14ac:dyDescent="0.25">
      <c r="A466" s="240"/>
      <c r="B466" s="241"/>
      <c r="C466" s="241"/>
      <c r="D466" s="241"/>
      <c r="E466" s="241"/>
      <c r="F466" s="241"/>
      <c r="G466" s="241"/>
      <c r="H466" s="241"/>
      <c r="I466" s="241"/>
      <c r="J466" s="241"/>
      <c r="K466" s="241"/>
      <c r="L466" s="241"/>
      <c r="M466" s="241"/>
      <c r="N466" s="241"/>
      <c r="O466" s="241"/>
      <c r="P466" s="241"/>
      <c r="Q466" s="241"/>
      <c r="R466" s="241"/>
      <c r="S466" s="241"/>
      <c r="T466" s="241"/>
      <c r="U466" s="241" t="s">
        <v>656</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row>
    <row r="467" spans="1:214" s="299" customFormat="1" ht="15" customHeight="1" x14ac:dyDescent="0.25">
      <c r="A467" s="240"/>
      <c r="B467" s="241"/>
      <c r="C467" s="241"/>
      <c r="D467" s="241"/>
      <c r="E467" s="241"/>
      <c r="F467" s="241"/>
      <c r="G467" s="241"/>
      <c r="H467" s="241"/>
      <c r="I467" s="241"/>
      <c r="J467" s="241"/>
      <c r="K467" s="241"/>
      <c r="L467" s="241"/>
      <c r="M467" s="241"/>
      <c r="N467" s="241"/>
      <c r="O467" s="241"/>
      <c r="P467" s="241"/>
      <c r="Q467" s="241"/>
      <c r="R467" s="241"/>
      <c r="S467" s="241"/>
      <c r="T467" s="241"/>
      <c r="U467" s="241" t="s">
        <v>657</v>
      </c>
      <c r="V467" s="241"/>
      <c r="W467" s="241"/>
      <c r="X467" s="241"/>
      <c r="Y467" s="241"/>
      <c r="Z467" s="241"/>
      <c r="AA467" s="241"/>
      <c r="AB467" s="241"/>
      <c r="AC467" s="241" t="s">
        <v>325</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row>
    <row r="468" spans="1:214" s="299" customFormat="1" ht="15" customHeight="1" x14ac:dyDescent="0.25">
      <c r="A468" s="240"/>
      <c r="B468" s="241"/>
      <c r="C468" s="241"/>
      <c r="D468" s="241"/>
      <c r="E468" s="241"/>
      <c r="F468" s="241"/>
      <c r="G468" s="241"/>
      <c r="H468" s="241"/>
      <c r="I468" s="241"/>
      <c r="J468" s="241"/>
      <c r="K468" s="241"/>
      <c r="L468" s="241"/>
      <c r="M468" s="241"/>
      <c r="N468" s="241"/>
      <c r="O468" s="241"/>
      <c r="P468" s="241"/>
      <c r="Q468" s="241"/>
      <c r="R468" s="241"/>
      <c r="S468" s="241"/>
      <c r="T468" s="241"/>
      <c r="U468" s="241" t="s">
        <v>658</v>
      </c>
      <c r="V468" s="241"/>
      <c r="W468" s="241"/>
      <c r="X468" s="241"/>
      <c r="Y468" s="241"/>
      <c r="Z468" s="241"/>
      <c r="AA468" s="241"/>
      <c r="AB468" s="241"/>
      <c r="AC468" s="241" t="s">
        <v>386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row>
    <row r="469" spans="1:214" s="299" customFormat="1" ht="15" customHeight="1" x14ac:dyDescent="0.25">
      <c r="A469" s="240"/>
      <c r="B469" s="241"/>
      <c r="C469" s="241"/>
      <c r="D469" s="241"/>
      <c r="E469" s="241"/>
      <c r="F469" s="241"/>
      <c r="G469" s="241"/>
      <c r="H469" s="241"/>
      <c r="I469" s="241"/>
      <c r="J469" s="241"/>
      <c r="K469" s="241"/>
      <c r="L469" s="241"/>
      <c r="M469" s="241"/>
      <c r="N469" s="241"/>
      <c r="O469" s="241"/>
      <c r="P469" s="241"/>
      <c r="Q469" s="241"/>
      <c r="R469" s="241"/>
      <c r="S469" s="241"/>
      <c r="T469" s="241"/>
      <c r="U469" s="241" t="s">
        <v>659</v>
      </c>
      <c r="V469" s="241"/>
      <c r="W469" s="241"/>
      <c r="X469" s="241"/>
      <c r="Y469" s="241"/>
      <c r="Z469" s="241"/>
      <c r="AA469" s="241"/>
      <c r="AB469" s="241"/>
      <c r="AC469" s="241" t="s">
        <v>309</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row>
    <row r="470" spans="1:214" s="299" customFormat="1" ht="15" customHeight="1" x14ac:dyDescent="0.25">
      <c r="A470" s="240"/>
      <c r="B470" s="241"/>
      <c r="C470" s="241"/>
      <c r="D470" s="241"/>
      <c r="E470" s="241"/>
      <c r="F470" s="241"/>
      <c r="G470" s="241"/>
      <c r="H470" s="241"/>
      <c r="I470" s="241"/>
      <c r="J470" s="241"/>
      <c r="K470" s="241"/>
      <c r="L470" s="241"/>
      <c r="M470" s="241"/>
      <c r="N470" s="241"/>
      <c r="O470" s="241"/>
      <c r="P470" s="241"/>
      <c r="Q470" s="241"/>
      <c r="R470" s="241"/>
      <c r="S470" s="241"/>
      <c r="T470" s="241"/>
      <c r="U470" s="241" t="s">
        <v>660</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row>
    <row r="471" spans="1:214" s="299" customFormat="1" ht="15" customHeight="1" x14ac:dyDescent="0.25">
      <c r="A471" s="240"/>
      <c r="B471" s="241"/>
      <c r="C471" s="241"/>
      <c r="D471" s="241"/>
      <c r="E471" s="241"/>
      <c r="F471" s="241"/>
      <c r="G471" s="241"/>
      <c r="H471" s="241"/>
      <c r="I471" s="241"/>
      <c r="J471" s="241"/>
      <c r="K471" s="241"/>
      <c r="L471" s="241"/>
      <c r="M471" s="241"/>
      <c r="N471" s="241"/>
      <c r="O471" s="241"/>
      <c r="P471" s="241"/>
      <c r="Q471" s="241"/>
      <c r="R471" s="241"/>
      <c r="S471" s="241"/>
      <c r="T471" s="241"/>
      <c r="U471" s="241" t="s">
        <v>661</v>
      </c>
      <c r="V471" s="241"/>
      <c r="W471" s="241"/>
      <c r="X471" s="241"/>
      <c r="Y471" s="241"/>
      <c r="Z471" s="241"/>
      <c r="AA471" s="241"/>
      <c r="AB471" s="241"/>
      <c r="AC471" s="241" t="s">
        <v>316</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row>
    <row r="472" spans="1:214" s="299" customFormat="1" ht="15" customHeight="1" x14ac:dyDescent="0.25">
      <c r="A472" s="240"/>
      <c r="B472" s="241"/>
      <c r="C472" s="241"/>
      <c r="D472" s="241"/>
      <c r="E472" s="241"/>
      <c r="F472" s="241"/>
      <c r="G472" s="241"/>
      <c r="H472" s="241"/>
      <c r="I472" s="241"/>
      <c r="J472" s="241"/>
      <c r="K472" s="241"/>
      <c r="L472" s="241"/>
      <c r="M472" s="241"/>
      <c r="N472" s="241"/>
      <c r="O472" s="241"/>
      <c r="P472" s="241"/>
      <c r="Q472" s="241"/>
      <c r="R472" s="241"/>
      <c r="S472" s="241"/>
      <c r="T472" s="241"/>
      <c r="U472" s="241" t="s">
        <v>662</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row>
    <row r="473" spans="1:214" s="299" customFormat="1" ht="15" customHeight="1" x14ac:dyDescent="0.25">
      <c r="A473" s="240"/>
      <c r="B473" s="241"/>
      <c r="C473" s="241"/>
      <c r="D473" s="241"/>
      <c r="E473" s="241"/>
      <c r="F473" s="241"/>
      <c r="G473" s="241"/>
      <c r="H473" s="241"/>
      <c r="I473" s="241"/>
      <c r="J473" s="241"/>
      <c r="K473" s="241"/>
      <c r="L473" s="241"/>
      <c r="M473" s="241"/>
      <c r="N473" s="241"/>
      <c r="O473" s="241"/>
      <c r="P473" s="241"/>
      <c r="Q473" s="241"/>
      <c r="R473" s="241"/>
      <c r="S473" s="241"/>
      <c r="T473" s="241"/>
      <c r="U473" s="241" t="s">
        <v>663</v>
      </c>
      <c r="V473" s="241"/>
      <c r="W473" s="241"/>
      <c r="X473" s="241"/>
      <c r="Y473" s="241"/>
      <c r="Z473" s="241"/>
      <c r="AA473" s="241"/>
      <c r="AB473" s="241"/>
      <c r="AC473" s="241" t="s">
        <v>350</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row>
    <row r="474" spans="1:214" s="299" customFormat="1" ht="15" customHeight="1" x14ac:dyDescent="0.25">
      <c r="A474" s="240"/>
      <c r="B474" s="241"/>
      <c r="C474" s="241"/>
      <c r="D474" s="241"/>
      <c r="E474" s="241"/>
      <c r="F474" s="241"/>
      <c r="G474" s="241"/>
      <c r="H474" s="241"/>
      <c r="I474" s="241"/>
      <c r="J474" s="241"/>
      <c r="K474" s="241"/>
      <c r="L474" s="241"/>
      <c r="M474" s="241"/>
      <c r="N474" s="241"/>
      <c r="O474" s="241"/>
      <c r="P474" s="241"/>
      <c r="Q474" s="241"/>
      <c r="R474" s="241"/>
      <c r="S474" s="241"/>
      <c r="T474" s="241"/>
      <c r="U474" s="241" t="s">
        <v>664</v>
      </c>
      <c r="V474" s="241"/>
      <c r="W474" s="241"/>
      <c r="X474" s="241"/>
      <c r="Y474" s="241"/>
      <c r="Z474" s="241"/>
      <c r="AA474" s="241"/>
      <c r="AB474" s="241"/>
      <c r="AC474" s="241" t="s">
        <v>316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row>
    <row r="475" spans="1:214" s="299" customFormat="1" ht="15" customHeight="1" x14ac:dyDescent="0.25">
      <c r="A475" s="240"/>
      <c r="B475" s="241"/>
      <c r="C475" s="241"/>
      <c r="D475" s="241"/>
      <c r="E475" s="241"/>
      <c r="F475" s="241"/>
      <c r="G475" s="241"/>
      <c r="H475" s="241"/>
      <c r="I475" s="241"/>
      <c r="J475" s="241"/>
      <c r="K475" s="241"/>
      <c r="L475" s="241"/>
      <c r="M475" s="241"/>
      <c r="N475" s="241"/>
      <c r="O475" s="241"/>
      <c r="P475" s="241"/>
      <c r="Q475" s="241"/>
      <c r="R475" s="241"/>
      <c r="S475" s="241"/>
      <c r="T475" s="241"/>
      <c r="U475" s="241" t="s">
        <v>665</v>
      </c>
      <c r="V475" s="241"/>
      <c r="W475" s="241"/>
      <c r="X475" s="241"/>
      <c r="Y475" s="241"/>
      <c r="Z475" s="241"/>
      <c r="AA475" s="241"/>
      <c r="AB475" s="241"/>
      <c r="AC475" s="241" t="s">
        <v>316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row>
    <row r="476" spans="1:214" s="299" customFormat="1" ht="15" customHeight="1" x14ac:dyDescent="0.25">
      <c r="A476" s="240"/>
      <c r="B476" s="241"/>
      <c r="C476" s="241"/>
      <c r="D476" s="241"/>
      <c r="E476" s="241"/>
      <c r="F476" s="241"/>
      <c r="G476" s="241"/>
      <c r="H476" s="241"/>
      <c r="I476" s="241"/>
      <c r="J476" s="241"/>
      <c r="K476" s="241"/>
      <c r="L476" s="241"/>
      <c r="M476" s="241"/>
      <c r="N476" s="241"/>
      <c r="O476" s="241"/>
      <c r="P476" s="241"/>
      <c r="Q476" s="241"/>
      <c r="R476" s="241"/>
      <c r="S476" s="241"/>
      <c r="T476" s="241"/>
      <c r="U476" s="241" t="s">
        <v>666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row>
    <row r="477" spans="1:214" s="299" customFormat="1" ht="15" customHeight="1" x14ac:dyDescent="0.25">
      <c r="A477" s="240"/>
      <c r="B477" s="241"/>
      <c r="C477" s="241"/>
      <c r="D477" s="241"/>
      <c r="E477" s="241"/>
      <c r="F477" s="241"/>
      <c r="G477" s="241"/>
      <c r="H477" s="241"/>
      <c r="I477" s="241"/>
      <c r="J477" s="241"/>
      <c r="K477" s="241"/>
      <c r="L477" s="241"/>
      <c r="M477" s="241"/>
      <c r="N477" s="241"/>
      <c r="O477" s="241"/>
      <c r="P477" s="241"/>
      <c r="Q477" s="241"/>
      <c r="R477" s="241"/>
      <c r="S477" s="241"/>
      <c r="T477" s="241"/>
      <c r="U477" s="241" t="s">
        <v>667</v>
      </c>
      <c r="V477" s="241"/>
      <c r="W477" s="241"/>
      <c r="X477" s="241"/>
      <c r="Y477" s="241"/>
      <c r="Z477" s="241"/>
      <c r="AA477" s="241"/>
      <c r="AB477" s="241"/>
      <c r="AC477" s="241" t="s">
        <v>309</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row>
    <row r="478" spans="1:214" s="299" customFormat="1" ht="15" customHeight="1" x14ac:dyDescent="0.25">
      <c r="A478" s="240"/>
      <c r="B478" s="241"/>
      <c r="C478" s="241"/>
      <c r="D478" s="241"/>
      <c r="E478" s="241"/>
      <c r="F478" s="241"/>
      <c r="G478" s="241"/>
      <c r="H478" s="241"/>
      <c r="I478" s="241"/>
      <c r="J478" s="241"/>
      <c r="K478" s="241"/>
      <c r="L478" s="241"/>
      <c r="M478" s="241"/>
      <c r="N478" s="241"/>
      <c r="O478" s="241"/>
      <c r="P478" s="241"/>
      <c r="Q478" s="241"/>
      <c r="R478" s="241"/>
      <c r="S478" s="241"/>
      <c r="T478" s="241"/>
      <c r="U478" s="241" t="s">
        <v>668</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row>
    <row r="479" spans="1:214" s="299" customFormat="1" ht="15" customHeight="1" x14ac:dyDescent="0.25">
      <c r="A479" s="240"/>
      <c r="B479" s="241"/>
      <c r="C479" s="241"/>
      <c r="D479" s="241"/>
      <c r="E479" s="241"/>
      <c r="F479" s="241"/>
      <c r="G479" s="241"/>
      <c r="H479" s="241"/>
      <c r="I479" s="241"/>
      <c r="J479" s="241"/>
      <c r="K479" s="241"/>
      <c r="L479" s="241"/>
      <c r="M479" s="241"/>
      <c r="N479" s="241"/>
      <c r="O479" s="241"/>
      <c r="P479" s="241"/>
      <c r="Q479" s="241"/>
      <c r="R479" s="241"/>
      <c r="S479" s="241"/>
      <c r="T479" s="241"/>
      <c r="U479" s="241" t="s">
        <v>669</v>
      </c>
      <c r="V479" s="241"/>
      <c r="W479" s="241"/>
      <c r="X479" s="241"/>
      <c r="Y479" s="241"/>
      <c r="Z479" s="241"/>
      <c r="AA479" s="241"/>
      <c r="AB479" s="241"/>
      <c r="AC479" s="241" t="s">
        <v>309</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row>
    <row r="480" spans="1:214" s="299" customFormat="1" ht="15" customHeight="1" x14ac:dyDescent="0.25">
      <c r="A480" s="240"/>
      <c r="B480" s="241"/>
      <c r="C480" s="241"/>
      <c r="D480" s="241"/>
      <c r="E480" s="241"/>
      <c r="F480" s="241"/>
      <c r="G480" s="241"/>
      <c r="H480" s="241"/>
      <c r="I480" s="241"/>
      <c r="J480" s="241"/>
      <c r="K480" s="241"/>
      <c r="L480" s="241"/>
      <c r="M480" s="241"/>
      <c r="N480" s="241"/>
      <c r="O480" s="241"/>
      <c r="P480" s="241"/>
      <c r="Q480" s="241"/>
      <c r="R480" s="241"/>
      <c r="S480" s="241"/>
      <c r="T480" s="241"/>
      <c r="U480" s="241" t="s">
        <v>274</v>
      </c>
      <c r="V480" s="241"/>
      <c r="W480" s="241"/>
      <c r="X480" s="241"/>
      <c r="Y480" s="241"/>
      <c r="Z480" s="241"/>
      <c r="AA480" s="241"/>
      <c r="AB480" s="241"/>
      <c r="AC480" s="241" t="s">
        <v>316</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row>
    <row r="481" spans="1:214" s="299" customFormat="1" ht="15" customHeight="1" x14ac:dyDescent="0.25">
      <c r="A481" s="240"/>
      <c r="B481" s="241"/>
      <c r="C481" s="241"/>
      <c r="D481" s="241"/>
      <c r="E481" s="241"/>
      <c r="F481" s="241"/>
      <c r="G481" s="241"/>
      <c r="H481" s="241"/>
      <c r="I481" s="241"/>
      <c r="J481" s="241"/>
      <c r="K481" s="241"/>
      <c r="L481" s="241"/>
      <c r="M481" s="241"/>
      <c r="N481" s="241"/>
      <c r="O481" s="241"/>
      <c r="P481" s="241"/>
      <c r="Q481" s="241"/>
      <c r="R481" s="241"/>
      <c r="S481" s="241"/>
      <c r="T481" s="241"/>
      <c r="U481" s="241" t="s">
        <v>670</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row>
    <row r="482" spans="1:214" s="299" customFormat="1" ht="15" customHeight="1" x14ac:dyDescent="0.25">
      <c r="A482" s="240"/>
      <c r="B482" s="241"/>
      <c r="C482" s="241"/>
      <c r="D482" s="241"/>
      <c r="E482" s="241"/>
      <c r="F482" s="241"/>
      <c r="G482" s="241"/>
      <c r="H482" s="241"/>
      <c r="I482" s="241"/>
      <c r="J482" s="241"/>
      <c r="K482" s="241"/>
      <c r="L482" s="241"/>
      <c r="M482" s="241"/>
      <c r="N482" s="241"/>
      <c r="O482" s="241"/>
      <c r="P482" s="241"/>
      <c r="Q482" s="241"/>
      <c r="R482" s="241"/>
      <c r="S482" s="241"/>
      <c r="T482" s="241"/>
      <c r="U482" s="241" t="s">
        <v>671</v>
      </c>
      <c r="V482" s="241"/>
      <c r="W482" s="241"/>
      <c r="X482" s="241"/>
      <c r="Y482" s="241"/>
      <c r="Z482" s="241"/>
      <c r="AA482" s="241"/>
      <c r="AB482" s="241"/>
      <c r="AC482" s="241" t="s">
        <v>350</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row>
    <row r="483" spans="1:214" s="299" customFormat="1" ht="15" customHeight="1" x14ac:dyDescent="0.25">
      <c r="A483" s="240"/>
      <c r="B483" s="241"/>
      <c r="C483" s="241"/>
      <c r="D483" s="241"/>
      <c r="E483" s="241"/>
      <c r="F483" s="241"/>
      <c r="G483" s="241"/>
      <c r="H483" s="241"/>
      <c r="I483" s="241"/>
      <c r="J483" s="241"/>
      <c r="K483" s="241"/>
      <c r="L483" s="241"/>
      <c r="M483" s="241"/>
      <c r="N483" s="241"/>
      <c r="O483" s="241"/>
      <c r="P483" s="241"/>
      <c r="Q483" s="241"/>
      <c r="R483" s="241"/>
      <c r="S483" s="241"/>
      <c r="T483" s="241"/>
      <c r="U483" s="241" t="s">
        <v>672</v>
      </c>
      <c r="V483" s="241"/>
      <c r="W483" s="241"/>
      <c r="X483" s="241"/>
      <c r="Y483" s="241"/>
      <c r="Z483" s="241"/>
      <c r="AA483" s="241"/>
      <c r="AB483" s="241"/>
      <c r="AC483" s="241" t="s">
        <v>386</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row>
    <row r="484" spans="1:214" s="299" customFormat="1" ht="15" customHeight="1" x14ac:dyDescent="0.25">
      <c r="A484" s="240"/>
      <c r="B484" s="241"/>
      <c r="C484" s="241"/>
      <c r="D484" s="241"/>
      <c r="E484" s="241"/>
      <c r="F484" s="241"/>
      <c r="G484" s="241"/>
      <c r="H484" s="241"/>
      <c r="I484" s="241"/>
      <c r="J484" s="241"/>
      <c r="K484" s="241"/>
      <c r="L484" s="241"/>
      <c r="M484" s="241"/>
      <c r="N484" s="241"/>
      <c r="O484" s="241"/>
      <c r="P484" s="241"/>
      <c r="Q484" s="241"/>
      <c r="R484" s="241"/>
      <c r="S484" s="241"/>
      <c r="T484" s="241"/>
      <c r="U484" s="241" t="s">
        <v>673</v>
      </c>
      <c r="V484" s="241"/>
      <c r="W484" s="241"/>
      <c r="X484" s="241"/>
      <c r="Y484" s="241"/>
      <c r="Z484" s="241"/>
      <c r="AA484" s="241"/>
      <c r="AB484" s="241"/>
      <c r="AC484" s="241" t="s">
        <v>386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row>
    <row r="485" spans="1:214" s="299" customFormat="1" ht="15" customHeight="1" x14ac:dyDescent="0.25">
      <c r="A485" s="240"/>
      <c r="B485" s="241"/>
      <c r="C485" s="241"/>
      <c r="D485" s="241"/>
      <c r="E485" s="241"/>
      <c r="F485" s="241"/>
      <c r="G485" s="241"/>
      <c r="H485" s="241"/>
      <c r="I485" s="241"/>
      <c r="J485" s="241"/>
      <c r="K485" s="241"/>
      <c r="L485" s="241"/>
      <c r="M485" s="241"/>
      <c r="N485" s="241"/>
      <c r="O485" s="241"/>
      <c r="P485" s="241"/>
      <c r="Q485" s="241"/>
      <c r="R485" s="241"/>
      <c r="S485" s="241"/>
      <c r="T485" s="241"/>
      <c r="U485" s="241" t="s">
        <v>674</v>
      </c>
      <c r="V485" s="241"/>
      <c r="W485" s="241"/>
      <c r="X485" s="241"/>
      <c r="Y485" s="241"/>
      <c r="Z485" s="241"/>
      <c r="AA485" s="241"/>
      <c r="AB485" s="241"/>
      <c r="AC485" s="241" t="s">
        <v>311</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row>
    <row r="486" spans="1:214" s="299" customFormat="1" ht="15" customHeight="1" x14ac:dyDescent="0.25">
      <c r="A486" s="240"/>
      <c r="B486" s="241"/>
      <c r="C486" s="241"/>
      <c r="D486" s="241"/>
      <c r="E486" s="241"/>
      <c r="F486" s="241"/>
      <c r="G486" s="241"/>
      <c r="H486" s="241"/>
      <c r="I486" s="241"/>
      <c r="J486" s="241"/>
      <c r="K486" s="241"/>
      <c r="L486" s="241"/>
      <c r="M486" s="241"/>
      <c r="N486" s="241"/>
      <c r="O486" s="241"/>
      <c r="P486" s="241"/>
      <c r="Q486" s="241"/>
      <c r="R486" s="241"/>
      <c r="S486" s="241"/>
      <c r="T486" s="241"/>
      <c r="U486" s="241" t="s">
        <v>675</v>
      </c>
      <c r="V486" s="241"/>
      <c r="W486" s="241"/>
      <c r="X486" s="241"/>
      <c r="Y486" s="241"/>
      <c r="Z486" s="241"/>
      <c r="AA486" s="241"/>
      <c r="AB486" s="241"/>
      <c r="AC486" s="241" t="s">
        <v>316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row>
    <row r="487" spans="1:214" s="299" customFormat="1" ht="15" customHeight="1" x14ac:dyDescent="0.25">
      <c r="A487" s="240"/>
      <c r="B487" s="241"/>
      <c r="C487" s="241"/>
      <c r="D487" s="241"/>
      <c r="E487" s="241"/>
      <c r="F487" s="241"/>
      <c r="G487" s="241"/>
      <c r="H487" s="241"/>
      <c r="I487" s="241"/>
      <c r="J487" s="241"/>
      <c r="K487" s="241"/>
      <c r="L487" s="241"/>
      <c r="M487" s="241"/>
      <c r="N487" s="241"/>
      <c r="O487" s="241"/>
      <c r="P487" s="241"/>
      <c r="Q487" s="241"/>
      <c r="R487" s="241"/>
      <c r="S487" s="241"/>
      <c r="T487" s="241"/>
      <c r="U487" s="241" t="s">
        <v>676</v>
      </c>
      <c r="V487" s="241"/>
      <c r="W487" s="241"/>
      <c r="X487" s="241"/>
      <c r="Y487" s="241"/>
      <c r="Z487" s="241"/>
      <c r="AA487" s="241"/>
      <c r="AB487" s="241"/>
      <c r="AC487" s="241" t="s">
        <v>325</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row>
    <row r="488" spans="1:214" s="299" customFormat="1" ht="15" customHeight="1" x14ac:dyDescent="0.25">
      <c r="A488" s="240"/>
      <c r="B488" s="241"/>
      <c r="C488" s="241"/>
      <c r="D488" s="241"/>
      <c r="E488" s="241"/>
      <c r="F488" s="241"/>
      <c r="G488" s="241"/>
      <c r="H488" s="241"/>
      <c r="I488" s="241"/>
      <c r="J488" s="241"/>
      <c r="K488" s="241"/>
      <c r="L488" s="241"/>
      <c r="M488" s="241"/>
      <c r="N488" s="241"/>
      <c r="O488" s="241"/>
      <c r="P488" s="241"/>
      <c r="Q488" s="241"/>
      <c r="R488" s="241"/>
      <c r="S488" s="241"/>
      <c r="T488" s="241"/>
      <c r="U488" s="241" t="s">
        <v>677</v>
      </c>
      <c r="V488" s="241"/>
      <c r="W488" s="241"/>
      <c r="X488" s="241"/>
      <c r="Y488" s="241"/>
      <c r="Z488" s="241"/>
      <c r="AA488" s="241"/>
      <c r="AB488" s="241"/>
      <c r="AC488" s="241" t="s">
        <v>322</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row>
    <row r="489" spans="1:214" s="299" customFormat="1" ht="15" customHeight="1" x14ac:dyDescent="0.25">
      <c r="A489" s="240"/>
      <c r="B489" s="241"/>
      <c r="C489" s="241"/>
      <c r="D489" s="241"/>
      <c r="E489" s="241"/>
      <c r="F489" s="241"/>
      <c r="G489" s="241"/>
      <c r="H489" s="241"/>
      <c r="I489" s="241"/>
      <c r="J489" s="241"/>
      <c r="K489" s="241"/>
      <c r="L489" s="241"/>
      <c r="M489" s="241"/>
      <c r="N489" s="241"/>
      <c r="O489" s="241"/>
      <c r="P489" s="241"/>
      <c r="Q489" s="241"/>
      <c r="R489" s="241"/>
      <c r="S489" s="241"/>
      <c r="T489" s="241"/>
      <c r="U489" s="241" t="s">
        <v>678</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row>
    <row r="490" spans="1:214" s="299" customFormat="1" ht="15" customHeight="1" x14ac:dyDescent="0.25">
      <c r="A490" s="240"/>
      <c r="B490" s="241"/>
      <c r="C490" s="241"/>
      <c r="D490" s="241"/>
      <c r="E490" s="241"/>
      <c r="F490" s="241"/>
      <c r="G490" s="241"/>
      <c r="H490" s="241"/>
      <c r="I490" s="241"/>
      <c r="J490" s="241"/>
      <c r="K490" s="241"/>
      <c r="L490" s="241"/>
      <c r="M490" s="241"/>
      <c r="N490" s="241"/>
      <c r="O490" s="241"/>
      <c r="P490" s="241"/>
      <c r="Q490" s="241"/>
      <c r="R490" s="241"/>
      <c r="S490" s="241"/>
      <c r="T490" s="241"/>
      <c r="U490" s="241" t="s">
        <v>679</v>
      </c>
      <c r="V490" s="241"/>
      <c r="W490" s="241"/>
      <c r="X490" s="241"/>
      <c r="Y490" s="241"/>
      <c r="Z490" s="241"/>
      <c r="AA490" s="241"/>
      <c r="AB490" s="241"/>
      <c r="AC490" s="241" t="s">
        <v>316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row>
    <row r="491" spans="1:214" s="299" customFormat="1" ht="15" customHeight="1" x14ac:dyDescent="0.25">
      <c r="A491" s="240"/>
      <c r="B491" s="241"/>
      <c r="C491" s="241"/>
      <c r="D491" s="241"/>
      <c r="E491" s="241"/>
      <c r="F491" s="241"/>
      <c r="G491" s="241"/>
      <c r="H491" s="241"/>
      <c r="I491" s="241"/>
      <c r="J491" s="241"/>
      <c r="K491" s="241"/>
      <c r="L491" s="241"/>
      <c r="M491" s="241"/>
      <c r="N491" s="241"/>
      <c r="O491" s="241"/>
      <c r="P491" s="241"/>
      <c r="Q491" s="241"/>
      <c r="R491" s="241"/>
      <c r="S491" s="241"/>
      <c r="T491" s="241"/>
      <c r="U491" s="241" t="s">
        <v>277</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row>
    <row r="492" spans="1:214" s="299" customFormat="1" ht="15" customHeight="1" x14ac:dyDescent="0.25">
      <c r="A492" s="240"/>
      <c r="B492" s="241"/>
      <c r="C492" s="241"/>
      <c r="D492" s="241"/>
      <c r="E492" s="241"/>
      <c r="F492" s="241"/>
      <c r="G492" s="241"/>
      <c r="H492" s="241"/>
      <c r="I492" s="241"/>
      <c r="J492" s="241"/>
      <c r="K492" s="241"/>
      <c r="L492" s="241"/>
      <c r="M492" s="241"/>
      <c r="N492" s="241"/>
      <c r="O492" s="241"/>
      <c r="P492" s="241"/>
      <c r="Q492" s="241"/>
      <c r="R492" s="241"/>
      <c r="S492" s="241"/>
      <c r="T492" s="241"/>
      <c r="U492" s="241" t="s">
        <v>680</v>
      </c>
      <c r="V492" s="241"/>
      <c r="W492" s="241"/>
      <c r="X492" s="241"/>
      <c r="Y492" s="241"/>
      <c r="Z492" s="241"/>
      <c r="AA492" s="241"/>
      <c r="AB492" s="241"/>
      <c r="AC492" s="241" t="s">
        <v>325</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row>
    <row r="493" spans="1:214" s="299" customFormat="1" ht="15" customHeight="1" x14ac:dyDescent="0.25">
      <c r="A493" s="240"/>
      <c r="B493" s="241"/>
      <c r="C493" s="241"/>
      <c r="D493" s="241"/>
      <c r="E493" s="241"/>
      <c r="F493" s="241"/>
      <c r="G493" s="241"/>
      <c r="H493" s="241"/>
      <c r="I493" s="241"/>
      <c r="J493" s="241"/>
      <c r="K493" s="241"/>
      <c r="L493" s="241"/>
      <c r="M493" s="241"/>
      <c r="N493" s="241"/>
      <c r="O493" s="241"/>
      <c r="P493" s="241"/>
      <c r="Q493" s="241"/>
      <c r="R493" s="241"/>
      <c r="S493" s="241"/>
      <c r="T493" s="241"/>
      <c r="U493" s="241" t="s">
        <v>681</v>
      </c>
      <c r="V493" s="241"/>
      <c r="W493" s="241"/>
      <c r="X493" s="241"/>
      <c r="Y493" s="241"/>
      <c r="Z493" s="241"/>
      <c r="AA493" s="241"/>
      <c r="AB493" s="241"/>
      <c r="AC493" s="241" t="s">
        <v>325</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row>
    <row r="494" spans="1:214" s="299" customFormat="1" ht="15" customHeight="1" x14ac:dyDescent="0.25">
      <c r="A494" s="240"/>
      <c r="B494" s="241"/>
      <c r="C494" s="241"/>
      <c r="D494" s="241"/>
      <c r="E494" s="241"/>
      <c r="F494" s="241"/>
      <c r="G494" s="241"/>
      <c r="H494" s="241"/>
      <c r="I494" s="241"/>
      <c r="J494" s="241"/>
      <c r="K494" s="241"/>
      <c r="L494" s="241"/>
      <c r="M494" s="241"/>
      <c r="N494" s="241"/>
      <c r="O494" s="241"/>
      <c r="P494" s="241"/>
      <c r="Q494" s="241"/>
      <c r="R494" s="241"/>
      <c r="S494" s="241"/>
      <c r="T494" s="241"/>
      <c r="U494" s="241" t="s">
        <v>682</v>
      </c>
      <c r="V494" s="241"/>
      <c r="W494" s="241"/>
      <c r="X494" s="241"/>
      <c r="Y494" s="241"/>
      <c r="Z494" s="241"/>
      <c r="AA494" s="241"/>
      <c r="AB494" s="241"/>
      <c r="AC494" s="241" t="s">
        <v>325</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row>
    <row r="495" spans="1:214" s="299" customFormat="1" ht="15" customHeight="1" x14ac:dyDescent="0.25">
      <c r="A495" s="240"/>
      <c r="B495" s="241"/>
      <c r="C495" s="241"/>
      <c r="D495" s="241"/>
      <c r="E495" s="241"/>
      <c r="F495" s="241"/>
      <c r="G495" s="241"/>
      <c r="H495" s="241"/>
      <c r="I495" s="241"/>
      <c r="J495" s="241"/>
      <c r="K495" s="241"/>
      <c r="L495" s="241"/>
      <c r="M495" s="241"/>
      <c r="N495" s="241"/>
      <c r="O495" s="241"/>
      <c r="P495" s="241"/>
      <c r="Q495" s="241"/>
      <c r="R495" s="241"/>
      <c r="S495" s="241"/>
      <c r="T495" s="241"/>
      <c r="U495" s="241" t="s">
        <v>683</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row>
    <row r="496" spans="1:214" s="299" customFormat="1" ht="15" customHeight="1" x14ac:dyDescent="0.25">
      <c r="A496" s="240"/>
      <c r="B496" s="241"/>
      <c r="C496" s="241"/>
      <c r="D496" s="241"/>
      <c r="E496" s="241"/>
      <c r="F496" s="241"/>
      <c r="G496" s="241"/>
      <c r="H496" s="241"/>
      <c r="I496" s="241"/>
      <c r="J496" s="241"/>
      <c r="K496" s="241"/>
      <c r="L496" s="241"/>
      <c r="M496" s="241"/>
      <c r="N496" s="241"/>
      <c r="O496" s="241"/>
      <c r="P496" s="241"/>
      <c r="Q496" s="241"/>
      <c r="R496" s="241"/>
      <c r="S496" s="241"/>
      <c r="T496" s="241"/>
      <c r="U496" s="241" t="s">
        <v>684</v>
      </c>
      <c r="V496" s="241"/>
      <c r="W496" s="241"/>
      <c r="X496" s="241"/>
      <c r="Y496" s="241"/>
      <c r="Z496" s="241"/>
      <c r="AA496" s="241"/>
      <c r="AB496" s="241"/>
      <c r="AC496" s="241" t="s">
        <v>322</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row>
    <row r="497" spans="1:214" s="299" customFormat="1" ht="15" customHeight="1" x14ac:dyDescent="0.25">
      <c r="A497" s="240"/>
      <c r="B497" s="241"/>
      <c r="C497" s="241"/>
      <c r="D497" s="241"/>
      <c r="E497" s="241"/>
      <c r="F497" s="241"/>
      <c r="G497" s="241"/>
      <c r="H497" s="241"/>
      <c r="I497" s="241"/>
      <c r="J497" s="241"/>
      <c r="K497" s="241"/>
      <c r="L497" s="241"/>
      <c r="M497" s="241"/>
      <c r="N497" s="241"/>
      <c r="O497" s="241"/>
      <c r="P497" s="241"/>
      <c r="Q497" s="241"/>
      <c r="R497" s="241"/>
      <c r="S497" s="241"/>
      <c r="T497" s="241"/>
      <c r="U497" s="241" t="s">
        <v>685</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row>
    <row r="498" spans="1:214" s="299" customFormat="1" ht="15" customHeight="1" x14ac:dyDescent="0.25">
      <c r="A498" s="240"/>
      <c r="B498" s="241"/>
      <c r="C498" s="241"/>
      <c r="D498" s="241"/>
      <c r="E498" s="241"/>
      <c r="F498" s="241"/>
      <c r="G498" s="241"/>
      <c r="H498" s="241"/>
      <c r="I498" s="241"/>
      <c r="J498" s="241"/>
      <c r="K498" s="241"/>
      <c r="L498" s="241"/>
      <c r="M498" s="241"/>
      <c r="N498" s="241"/>
      <c r="O498" s="241"/>
      <c r="P498" s="241"/>
      <c r="Q498" s="241"/>
      <c r="R498" s="241"/>
      <c r="S498" s="241"/>
      <c r="T498" s="241"/>
      <c r="U498" s="241" t="s">
        <v>686</v>
      </c>
      <c r="V498" s="241"/>
      <c r="W498" s="241"/>
      <c r="X498" s="241"/>
      <c r="Y498" s="241"/>
      <c r="Z498" s="241"/>
      <c r="AA498" s="241"/>
      <c r="AB498" s="241"/>
      <c r="AC498" s="241" t="s">
        <v>311</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row>
    <row r="499" spans="1:214" s="299" customFormat="1" ht="15" customHeight="1" x14ac:dyDescent="0.25">
      <c r="A499" s="240"/>
      <c r="B499" s="241"/>
      <c r="C499" s="241"/>
      <c r="D499" s="241"/>
      <c r="E499" s="241"/>
      <c r="F499" s="241"/>
      <c r="G499" s="241"/>
      <c r="H499" s="241"/>
      <c r="I499" s="241"/>
      <c r="J499" s="241"/>
      <c r="K499" s="241"/>
      <c r="L499" s="241"/>
      <c r="M499" s="241"/>
      <c r="N499" s="241"/>
      <c r="O499" s="241"/>
      <c r="P499" s="241"/>
      <c r="Q499" s="241"/>
      <c r="R499" s="241"/>
      <c r="S499" s="241"/>
      <c r="T499" s="241"/>
      <c r="U499" s="241" t="s">
        <v>687</v>
      </c>
      <c r="V499" s="241"/>
      <c r="W499" s="241"/>
      <c r="X499" s="241"/>
      <c r="Y499" s="241"/>
      <c r="Z499" s="241"/>
      <c r="AA499" s="241"/>
      <c r="AB499" s="241"/>
      <c r="AC499" s="241" t="s">
        <v>325</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row>
    <row r="500" spans="1:214" s="299" customFormat="1" ht="15" customHeight="1" x14ac:dyDescent="0.25">
      <c r="A500" s="240"/>
      <c r="B500" s="241"/>
      <c r="C500" s="241"/>
      <c r="D500" s="241"/>
      <c r="E500" s="241"/>
      <c r="F500" s="241"/>
      <c r="G500" s="241"/>
      <c r="H500" s="241"/>
      <c r="I500" s="241"/>
      <c r="J500" s="241"/>
      <c r="K500" s="241"/>
      <c r="L500" s="241"/>
      <c r="M500" s="241"/>
      <c r="N500" s="241"/>
      <c r="O500" s="241"/>
      <c r="P500" s="241"/>
      <c r="Q500" s="241"/>
      <c r="R500" s="241"/>
      <c r="S500" s="241"/>
      <c r="T500" s="241"/>
      <c r="U500" s="241" t="s">
        <v>688</v>
      </c>
      <c r="V500" s="241"/>
      <c r="W500" s="241"/>
      <c r="X500" s="241"/>
      <c r="Y500" s="241"/>
      <c r="Z500" s="241"/>
      <c r="AA500" s="241"/>
      <c r="AB500" s="241"/>
      <c r="AC500" s="241" t="s">
        <v>350</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row>
    <row r="501" spans="1:214" s="299" customFormat="1" ht="15" customHeight="1" x14ac:dyDescent="0.25">
      <c r="A501" s="240"/>
      <c r="B501" s="241"/>
      <c r="C501" s="241"/>
      <c r="D501" s="241"/>
      <c r="E501" s="241"/>
      <c r="F501" s="241"/>
      <c r="G501" s="241"/>
      <c r="H501" s="241"/>
      <c r="I501" s="241"/>
      <c r="J501" s="241"/>
      <c r="K501" s="241"/>
      <c r="L501" s="241"/>
      <c r="M501" s="241"/>
      <c r="N501" s="241"/>
      <c r="O501" s="241"/>
      <c r="P501" s="241"/>
      <c r="Q501" s="241"/>
      <c r="R501" s="241"/>
      <c r="S501" s="241"/>
      <c r="T501" s="241"/>
      <c r="U501" s="241" t="s">
        <v>689</v>
      </c>
      <c r="V501" s="241"/>
      <c r="W501" s="241"/>
      <c r="X501" s="241"/>
      <c r="Y501" s="241"/>
      <c r="Z501" s="241"/>
      <c r="AA501" s="241"/>
      <c r="AB501" s="241"/>
      <c r="AC501" s="241" t="s">
        <v>325</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row>
    <row r="502" spans="1:214" s="299" customFormat="1" ht="15" customHeight="1" x14ac:dyDescent="0.25">
      <c r="A502" s="240"/>
      <c r="B502" s="241"/>
      <c r="C502" s="241"/>
      <c r="D502" s="241"/>
      <c r="E502" s="241"/>
      <c r="F502" s="241"/>
      <c r="G502" s="241"/>
      <c r="H502" s="241"/>
      <c r="I502" s="241"/>
      <c r="J502" s="241"/>
      <c r="K502" s="241"/>
      <c r="L502" s="241"/>
      <c r="M502" s="241"/>
      <c r="N502" s="241"/>
      <c r="O502" s="241"/>
      <c r="P502" s="241"/>
      <c r="Q502" s="241"/>
      <c r="R502" s="241"/>
      <c r="S502" s="241"/>
      <c r="T502" s="241"/>
      <c r="U502" s="241" t="s">
        <v>690</v>
      </c>
      <c r="V502" s="241"/>
      <c r="W502" s="241"/>
      <c r="X502" s="241"/>
      <c r="Y502" s="241"/>
      <c r="Z502" s="241"/>
      <c r="AA502" s="241"/>
      <c r="AB502" s="241"/>
      <c r="AC502" s="241" t="s">
        <v>311</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row>
    <row r="503" spans="1:214" s="299" customFormat="1" ht="15" customHeight="1" x14ac:dyDescent="0.25">
      <c r="A503" s="240"/>
      <c r="B503" s="241"/>
      <c r="C503" s="241"/>
      <c r="D503" s="241"/>
      <c r="E503" s="241"/>
      <c r="F503" s="241"/>
      <c r="G503" s="241"/>
      <c r="H503" s="241"/>
      <c r="I503" s="241"/>
      <c r="J503" s="241"/>
      <c r="K503" s="241"/>
      <c r="L503" s="241"/>
      <c r="M503" s="241"/>
      <c r="N503" s="241"/>
      <c r="O503" s="241"/>
      <c r="P503" s="241"/>
      <c r="Q503" s="241"/>
      <c r="R503" s="241"/>
      <c r="S503" s="241"/>
      <c r="T503" s="241"/>
      <c r="U503" s="241" t="s">
        <v>691</v>
      </c>
      <c r="V503" s="241"/>
      <c r="W503" s="241"/>
      <c r="X503" s="241"/>
      <c r="Y503" s="241"/>
      <c r="Z503" s="241"/>
      <c r="AA503" s="241"/>
      <c r="AB503" s="241"/>
      <c r="AC503" s="241" t="s">
        <v>350</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row>
    <row r="504" spans="1:214" s="299" customFormat="1" ht="15" customHeight="1" x14ac:dyDescent="0.25">
      <c r="A504" s="240"/>
      <c r="B504" s="241"/>
      <c r="C504" s="241"/>
      <c r="D504" s="241"/>
      <c r="E504" s="241"/>
      <c r="F504" s="241"/>
      <c r="G504" s="241"/>
      <c r="H504" s="241"/>
      <c r="I504" s="241"/>
      <c r="J504" s="241"/>
      <c r="K504" s="241"/>
      <c r="L504" s="241"/>
      <c r="M504" s="241"/>
      <c r="N504" s="241"/>
      <c r="O504" s="241"/>
      <c r="P504" s="241"/>
      <c r="Q504" s="241"/>
      <c r="R504" s="241"/>
      <c r="S504" s="241"/>
      <c r="T504" s="241"/>
      <c r="U504" s="241" t="s">
        <v>692</v>
      </c>
      <c r="V504" s="241"/>
      <c r="W504" s="241"/>
      <c r="X504" s="241"/>
      <c r="Y504" s="241"/>
      <c r="Z504" s="241"/>
      <c r="AA504" s="241"/>
      <c r="AB504" s="241"/>
      <c r="AC504" s="241" t="s">
        <v>322</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row>
    <row r="505" spans="1:214" s="299" customFormat="1" ht="15" customHeight="1" x14ac:dyDescent="0.25">
      <c r="A505" s="240"/>
      <c r="B505" s="241"/>
      <c r="C505" s="241"/>
      <c r="D505" s="241"/>
      <c r="E505" s="241"/>
      <c r="F505" s="241"/>
      <c r="G505" s="241"/>
      <c r="H505" s="241"/>
      <c r="I505" s="241"/>
      <c r="J505" s="241"/>
      <c r="K505" s="241"/>
      <c r="L505" s="241"/>
      <c r="M505" s="241"/>
      <c r="N505" s="241"/>
      <c r="O505" s="241"/>
      <c r="P505" s="241"/>
      <c r="Q505" s="241"/>
      <c r="R505" s="241"/>
      <c r="S505" s="241"/>
      <c r="T505" s="241"/>
      <c r="U505" s="241" t="s">
        <v>693</v>
      </c>
      <c r="V505" s="241"/>
      <c r="W505" s="241"/>
      <c r="X505" s="241"/>
      <c r="Y505" s="241"/>
      <c r="Z505" s="241"/>
      <c r="AA505" s="241"/>
      <c r="AB505" s="241"/>
      <c r="AC505" s="241" t="s">
        <v>316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row>
    <row r="506" spans="1:214" s="299" customFormat="1" ht="15" customHeight="1" x14ac:dyDescent="0.25">
      <c r="A506" s="240"/>
      <c r="B506" s="241"/>
      <c r="C506" s="241"/>
      <c r="D506" s="241"/>
      <c r="E506" s="241"/>
      <c r="F506" s="241"/>
      <c r="G506" s="241"/>
      <c r="H506" s="241"/>
      <c r="I506" s="241"/>
      <c r="J506" s="241"/>
      <c r="K506" s="241"/>
      <c r="L506" s="241"/>
      <c r="M506" s="241"/>
      <c r="N506" s="241"/>
      <c r="O506" s="241"/>
      <c r="P506" s="241"/>
      <c r="Q506" s="241"/>
      <c r="R506" s="241"/>
      <c r="S506" s="241"/>
      <c r="T506" s="241"/>
      <c r="U506" s="241" t="s">
        <v>694</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row>
    <row r="507" spans="1:214" s="299" customFormat="1" ht="15" customHeight="1" x14ac:dyDescent="0.25">
      <c r="A507" s="240"/>
      <c r="B507" s="241"/>
      <c r="C507" s="241"/>
      <c r="D507" s="241"/>
      <c r="E507" s="241"/>
      <c r="F507" s="241"/>
      <c r="G507" s="241"/>
      <c r="H507" s="241"/>
      <c r="I507" s="241"/>
      <c r="J507" s="241"/>
      <c r="K507" s="241"/>
      <c r="L507" s="241"/>
      <c r="M507" s="241"/>
      <c r="N507" s="241"/>
      <c r="O507" s="241"/>
      <c r="P507" s="241"/>
      <c r="Q507" s="241"/>
      <c r="R507" s="241"/>
      <c r="S507" s="241"/>
      <c r="T507" s="241"/>
      <c r="U507" s="241" t="s">
        <v>695</v>
      </c>
      <c r="V507" s="241"/>
      <c r="W507" s="241"/>
      <c r="X507" s="241"/>
      <c r="Y507" s="241"/>
      <c r="Z507" s="241"/>
      <c r="AA507" s="241"/>
      <c r="AB507" s="241"/>
      <c r="AC507" s="241" t="s">
        <v>325</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row>
    <row r="508" spans="1:214" s="299" customFormat="1" ht="15" customHeight="1" x14ac:dyDescent="0.25">
      <c r="A508" s="240"/>
      <c r="B508" s="241"/>
      <c r="C508" s="241"/>
      <c r="D508" s="241"/>
      <c r="E508" s="241"/>
      <c r="F508" s="241"/>
      <c r="G508" s="241"/>
      <c r="H508" s="241"/>
      <c r="I508" s="241"/>
      <c r="J508" s="241"/>
      <c r="K508" s="241"/>
      <c r="L508" s="241"/>
      <c r="M508" s="241"/>
      <c r="N508" s="241"/>
      <c r="O508" s="241"/>
      <c r="P508" s="241"/>
      <c r="Q508" s="241"/>
      <c r="R508" s="241"/>
      <c r="S508" s="241"/>
      <c r="T508" s="241"/>
      <c r="U508" s="241" t="s">
        <v>696</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row>
    <row r="509" spans="1:214" s="299" customFormat="1" ht="15" customHeight="1" x14ac:dyDescent="0.25">
      <c r="A509" s="240"/>
      <c r="B509" s="241"/>
      <c r="C509" s="241"/>
      <c r="D509" s="241"/>
      <c r="E509" s="241"/>
      <c r="F509" s="241"/>
      <c r="G509" s="241"/>
      <c r="H509" s="241"/>
      <c r="I509" s="241"/>
      <c r="J509" s="241"/>
      <c r="K509" s="241"/>
      <c r="L509" s="241"/>
      <c r="M509" s="241"/>
      <c r="N509" s="241"/>
      <c r="O509" s="241"/>
      <c r="P509" s="241"/>
      <c r="Q509" s="241"/>
      <c r="R509" s="241"/>
      <c r="S509" s="241"/>
      <c r="T509" s="241"/>
      <c r="U509" s="241" t="s">
        <v>697</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row>
    <row r="510" spans="1:214" s="299" customFormat="1" ht="15" customHeight="1" x14ac:dyDescent="0.25">
      <c r="A510" s="240"/>
      <c r="B510" s="241"/>
      <c r="C510" s="241"/>
      <c r="D510" s="241"/>
      <c r="E510" s="241"/>
      <c r="F510" s="241"/>
      <c r="G510" s="241"/>
      <c r="H510" s="241"/>
      <c r="I510" s="241"/>
      <c r="J510" s="241"/>
      <c r="K510" s="241"/>
      <c r="L510" s="241"/>
      <c r="M510" s="241"/>
      <c r="N510" s="241"/>
      <c r="O510" s="241"/>
      <c r="P510" s="241"/>
      <c r="Q510" s="241"/>
      <c r="R510" s="241"/>
      <c r="S510" s="241"/>
      <c r="T510" s="241"/>
      <c r="U510" s="241" t="s">
        <v>280</v>
      </c>
      <c r="V510" s="241"/>
      <c r="W510" s="241"/>
      <c r="X510" s="241"/>
      <c r="Y510" s="241"/>
      <c r="Z510" s="241"/>
      <c r="AA510" s="241"/>
      <c r="AB510" s="241"/>
      <c r="AC510" s="241" t="s">
        <v>350</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row>
    <row r="511" spans="1:214" s="299" customFormat="1" ht="15" customHeight="1" x14ac:dyDescent="0.25">
      <c r="A511" s="240"/>
      <c r="B511" s="241"/>
      <c r="C511" s="241"/>
      <c r="D511" s="241"/>
      <c r="E511" s="241"/>
      <c r="F511" s="241"/>
      <c r="G511" s="241"/>
      <c r="H511" s="241"/>
      <c r="I511" s="241"/>
      <c r="J511" s="241"/>
      <c r="K511" s="241"/>
      <c r="L511" s="241"/>
      <c r="M511" s="241"/>
      <c r="N511" s="241"/>
      <c r="O511" s="241"/>
      <c r="P511" s="241"/>
      <c r="Q511" s="241"/>
      <c r="R511" s="241"/>
      <c r="S511" s="241"/>
      <c r="T511" s="241"/>
      <c r="U511" s="241" t="s">
        <v>698</v>
      </c>
      <c r="V511" s="241"/>
      <c r="W511" s="241"/>
      <c r="X511" s="241"/>
      <c r="Y511" s="241"/>
      <c r="Z511" s="241"/>
      <c r="AA511" s="241"/>
      <c r="AB511" s="241"/>
      <c r="AC511" s="241" t="s">
        <v>322</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row>
    <row r="512" spans="1:214" s="299" customFormat="1" ht="15" customHeight="1" x14ac:dyDescent="0.25">
      <c r="A512" s="240"/>
      <c r="B512" s="241"/>
      <c r="C512" s="241"/>
      <c r="D512" s="241"/>
      <c r="E512" s="241"/>
      <c r="F512" s="241"/>
      <c r="G512" s="241"/>
      <c r="H512" s="241"/>
      <c r="I512" s="241"/>
      <c r="J512" s="241"/>
      <c r="K512" s="241"/>
      <c r="L512" s="241"/>
      <c r="M512" s="241"/>
      <c r="N512" s="241"/>
      <c r="O512" s="241"/>
      <c r="P512" s="241"/>
      <c r="Q512" s="241"/>
      <c r="R512" s="241"/>
      <c r="S512" s="241"/>
      <c r="T512" s="241"/>
      <c r="U512" s="241" t="s">
        <v>699</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row>
    <row r="513" spans="1:214" s="299" customFormat="1" ht="15" customHeight="1" x14ac:dyDescent="0.25">
      <c r="A513" s="240"/>
      <c r="B513" s="241"/>
      <c r="C513" s="241"/>
      <c r="D513" s="241"/>
      <c r="E513" s="241"/>
      <c r="F513" s="241"/>
      <c r="G513" s="241"/>
      <c r="H513" s="241"/>
      <c r="I513" s="241"/>
      <c r="J513" s="241"/>
      <c r="K513" s="241"/>
      <c r="L513" s="241"/>
      <c r="M513" s="241"/>
      <c r="N513" s="241"/>
      <c r="O513" s="241"/>
      <c r="P513" s="241"/>
      <c r="Q513" s="241"/>
      <c r="R513" s="241"/>
      <c r="S513" s="241"/>
      <c r="T513" s="241"/>
      <c r="U513" s="241" t="s">
        <v>700</v>
      </c>
      <c r="V513" s="241"/>
      <c r="W513" s="241"/>
      <c r="X513" s="241"/>
      <c r="Y513" s="241"/>
      <c r="Z513" s="241"/>
      <c r="AA513" s="241"/>
      <c r="AB513" s="241"/>
      <c r="AC513" s="241" t="s">
        <v>325</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row>
    <row r="514" spans="1:214" s="299" customFormat="1" ht="15" customHeight="1" x14ac:dyDescent="0.25">
      <c r="A514" s="240"/>
      <c r="B514" s="241"/>
      <c r="C514" s="241"/>
      <c r="D514" s="241"/>
      <c r="E514" s="241"/>
      <c r="F514" s="241"/>
      <c r="G514" s="241"/>
      <c r="H514" s="241"/>
      <c r="I514" s="241"/>
      <c r="J514" s="241"/>
      <c r="K514" s="241"/>
      <c r="L514" s="241"/>
      <c r="M514" s="241"/>
      <c r="N514" s="241"/>
      <c r="O514" s="241"/>
      <c r="P514" s="241"/>
      <c r="Q514" s="241"/>
      <c r="R514" s="241"/>
      <c r="S514" s="241"/>
      <c r="T514" s="241"/>
      <c r="U514" s="241" t="s">
        <v>701</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row>
    <row r="515" spans="1:214" s="299" customFormat="1" ht="15" customHeight="1" x14ac:dyDescent="0.25">
      <c r="A515" s="240"/>
      <c r="B515" s="241"/>
      <c r="C515" s="241"/>
      <c r="D515" s="241"/>
      <c r="E515" s="241"/>
      <c r="F515" s="241"/>
      <c r="G515" s="241"/>
      <c r="H515" s="241"/>
      <c r="I515" s="241"/>
      <c r="J515" s="241"/>
      <c r="K515" s="241"/>
      <c r="L515" s="241"/>
      <c r="M515" s="241"/>
      <c r="N515" s="241"/>
      <c r="O515" s="241"/>
      <c r="P515" s="241"/>
      <c r="Q515" s="241"/>
      <c r="R515" s="241"/>
      <c r="S515" s="241"/>
      <c r="T515" s="241"/>
      <c r="U515" s="241" t="s">
        <v>702</v>
      </c>
      <c r="V515" s="241"/>
      <c r="W515" s="241"/>
      <c r="X515" s="241"/>
      <c r="Y515" s="241"/>
      <c r="Z515" s="241"/>
      <c r="AA515" s="241"/>
      <c r="AB515" s="241"/>
      <c r="AC515" s="241" t="s">
        <v>386</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row>
    <row r="516" spans="1:214" s="299" customFormat="1" ht="15" customHeight="1" x14ac:dyDescent="0.25">
      <c r="A516" s="240"/>
      <c r="B516" s="241"/>
      <c r="C516" s="241"/>
      <c r="D516" s="241"/>
      <c r="E516" s="241"/>
      <c r="F516" s="241"/>
      <c r="G516" s="241"/>
      <c r="H516" s="241"/>
      <c r="I516" s="241"/>
      <c r="J516" s="241"/>
      <c r="K516" s="241"/>
      <c r="L516" s="241"/>
      <c r="M516" s="241"/>
      <c r="N516" s="241"/>
      <c r="O516" s="241"/>
      <c r="P516" s="241"/>
      <c r="Q516" s="241"/>
      <c r="R516" s="241"/>
      <c r="S516" s="241"/>
      <c r="T516" s="241"/>
      <c r="U516" s="241" t="s">
        <v>703</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row>
    <row r="517" spans="1:214" s="299" customFormat="1" ht="15" customHeight="1" x14ac:dyDescent="0.25">
      <c r="A517" s="240"/>
      <c r="B517" s="241"/>
      <c r="C517" s="241"/>
      <c r="D517" s="241"/>
      <c r="E517" s="241"/>
      <c r="F517" s="241"/>
      <c r="G517" s="241"/>
      <c r="H517" s="241"/>
      <c r="I517" s="241"/>
      <c r="J517" s="241"/>
      <c r="K517" s="241"/>
      <c r="L517" s="241"/>
      <c r="M517" s="241"/>
      <c r="N517" s="241"/>
      <c r="O517" s="241"/>
      <c r="P517" s="241"/>
      <c r="Q517" s="241"/>
      <c r="R517" s="241"/>
      <c r="S517" s="241"/>
      <c r="T517" s="241"/>
      <c r="U517" s="241" t="s">
        <v>704</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row>
    <row r="518" spans="1:214" s="299" customFormat="1" ht="15" customHeight="1" x14ac:dyDescent="0.25">
      <c r="A518" s="240"/>
      <c r="B518" s="241"/>
      <c r="C518" s="241"/>
      <c r="D518" s="241"/>
      <c r="E518" s="241"/>
      <c r="F518" s="241"/>
      <c r="G518" s="241"/>
      <c r="H518" s="241"/>
      <c r="I518" s="241"/>
      <c r="J518" s="241"/>
      <c r="K518" s="241"/>
      <c r="L518" s="241"/>
      <c r="M518" s="241"/>
      <c r="N518" s="241"/>
      <c r="O518" s="241"/>
      <c r="P518" s="241"/>
      <c r="Q518" s="241"/>
      <c r="R518" s="241"/>
      <c r="S518" s="241"/>
      <c r="T518" s="241"/>
      <c r="U518" s="241" t="s">
        <v>705</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row>
    <row r="519" spans="1:214" s="299" customFormat="1" ht="15" customHeight="1" x14ac:dyDescent="0.25">
      <c r="A519" s="240"/>
      <c r="B519" s="241"/>
      <c r="C519" s="241"/>
      <c r="D519" s="241"/>
      <c r="E519" s="241"/>
      <c r="F519" s="241"/>
      <c r="G519" s="241"/>
      <c r="H519" s="241"/>
      <c r="I519" s="241"/>
      <c r="J519" s="241"/>
      <c r="K519" s="241"/>
      <c r="L519" s="241"/>
      <c r="M519" s="241"/>
      <c r="N519" s="241"/>
      <c r="O519" s="241"/>
      <c r="P519" s="241"/>
      <c r="Q519" s="241"/>
      <c r="R519" s="241"/>
      <c r="S519" s="241"/>
      <c r="T519" s="241"/>
      <c r="U519" s="241" t="s">
        <v>706</v>
      </c>
      <c r="V519" s="241"/>
      <c r="W519" s="241"/>
      <c r="X519" s="241"/>
      <c r="Y519" s="241"/>
      <c r="Z519" s="241"/>
      <c r="AA519" s="241"/>
      <c r="AB519" s="241"/>
      <c r="AC519" s="241" t="s">
        <v>311</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row>
    <row r="520" spans="1:214" s="299" customFormat="1" ht="15" customHeight="1" x14ac:dyDescent="0.25">
      <c r="A520" s="240"/>
      <c r="B520" s="241"/>
      <c r="C520" s="241"/>
      <c r="D520" s="241"/>
      <c r="E520" s="241"/>
      <c r="F520" s="241"/>
      <c r="G520" s="241"/>
      <c r="H520" s="241"/>
      <c r="I520" s="241"/>
      <c r="J520" s="241"/>
      <c r="K520" s="241"/>
      <c r="L520" s="241"/>
      <c r="M520" s="241"/>
      <c r="N520" s="241"/>
      <c r="O520" s="241"/>
      <c r="P520" s="241"/>
      <c r="Q520" s="241"/>
      <c r="R520" s="241"/>
      <c r="S520" s="241"/>
      <c r="T520" s="241"/>
      <c r="U520" s="241" t="s">
        <v>707</v>
      </c>
      <c r="V520" s="241"/>
      <c r="W520" s="241"/>
      <c r="X520" s="241"/>
      <c r="Y520" s="241"/>
      <c r="Z520" s="241"/>
      <c r="AA520" s="241"/>
      <c r="AB520" s="241"/>
      <c r="AC520" s="241" t="s">
        <v>386</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row>
    <row r="521" spans="1:214" s="299" customFormat="1" ht="15" customHeight="1" x14ac:dyDescent="0.25">
      <c r="A521" s="240"/>
      <c r="B521" s="241"/>
      <c r="C521" s="241"/>
      <c r="D521" s="241"/>
      <c r="E521" s="241"/>
      <c r="F521" s="241"/>
      <c r="G521" s="241"/>
      <c r="H521" s="241"/>
      <c r="I521" s="241"/>
      <c r="J521" s="241"/>
      <c r="K521" s="241"/>
      <c r="L521" s="241"/>
      <c r="M521" s="241"/>
      <c r="N521" s="241"/>
      <c r="O521" s="241"/>
      <c r="P521" s="241"/>
      <c r="Q521" s="241"/>
      <c r="R521" s="241"/>
      <c r="S521" s="241"/>
      <c r="T521" s="241"/>
      <c r="U521" s="241" t="s">
        <v>708</v>
      </c>
      <c r="V521" s="241"/>
      <c r="W521" s="241"/>
      <c r="X521" s="241"/>
      <c r="Y521" s="241"/>
      <c r="Z521" s="241"/>
      <c r="AA521" s="241"/>
      <c r="AB521" s="241"/>
      <c r="AC521" s="241" t="s">
        <v>350</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row>
    <row r="522" spans="1:214" s="299" customFormat="1" ht="15" customHeight="1" x14ac:dyDescent="0.25">
      <c r="A522" s="240"/>
      <c r="B522" s="241"/>
      <c r="C522" s="241"/>
      <c r="D522" s="241"/>
      <c r="E522" s="241"/>
      <c r="F522" s="241"/>
      <c r="G522" s="241"/>
      <c r="H522" s="241"/>
      <c r="I522" s="241"/>
      <c r="J522" s="241"/>
      <c r="K522" s="241"/>
      <c r="L522" s="241"/>
      <c r="M522" s="241"/>
      <c r="N522" s="241"/>
      <c r="O522" s="241"/>
      <c r="P522" s="241"/>
      <c r="Q522" s="241"/>
      <c r="R522" s="241"/>
      <c r="S522" s="241"/>
      <c r="T522" s="241"/>
      <c r="U522" s="241" t="s">
        <v>709</v>
      </c>
      <c r="V522" s="241"/>
      <c r="W522" s="241"/>
      <c r="X522" s="241"/>
      <c r="Y522" s="241"/>
      <c r="Z522" s="241"/>
      <c r="AA522" s="241"/>
      <c r="AB522" s="241"/>
      <c r="AC522" s="241" t="s">
        <v>322</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row>
    <row r="523" spans="1:214" s="299" customFormat="1" ht="15" customHeight="1" x14ac:dyDescent="0.25">
      <c r="A523" s="240"/>
      <c r="B523" s="241"/>
      <c r="C523" s="241"/>
      <c r="D523" s="241"/>
      <c r="E523" s="241"/>
      <c r="F523" s="241"/>
      <c r="G523" s="241"/>
      <c r="H523" s="241"/>
      <c r="I523" s="241"/>
      <c r="J523" s="241"/>
      <c r="K523" s="241"/>
      <c r="L523" s="241"/>
      <c r="M523" s="241"/>
      <c r="N523" s="241"/>
      <c r="O523" s="241"/>
      <c r="P523" s="241"/>
      <c r="Q523" s="241"/>
      <c r="R523" s="241"/>
      <c r="S523" s="241"/>
      <c r="T523" s="241"/>
      <c r="U523" s="241" t="s">
        <v>710</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row>
    <row r="524" spans="1:214" s="299" customFormat="1" ht="15" customHeight="1" x14ac:dyDescent="0.25">
      <c r="A524" s="240"/>
      <c r="B524" s="241"/>
      <c r="C524" s="241"/>
      <c r="D524" s="241"/>
      <c r="E524" s="241"/>
      <c r="F524" s="241"/>
      <c r="G524" s="241"/>
      <c r="H524" s="241"/>
      <c r="I524" s="241"/>
      <c r="J524" s="241"/>
      <c r="K524" s="241"/>
      <c r="L524" s="241"/>
      <c r="M524" s="241"/>
      <c r="N524" s="241"/>
      <c r="O524" s="241"/>
      <c r="P524" s="241"/>
      <c r="Q524" s="241"/>
      <c r="R524" s="241"/>
      <c r="S524" s="241"/>
      <c r="T524" s="241"/>
      <c r="U524" s="241" t="s">
        <v>711</v>
      </c>
      <c r="V524" s="241"/>
      <c r="W524" s="241"/>
      <c r="X524" s="241"/>
      <c r="Y524" s="241"/>
      <c r="Z524" s="241"/>
      <c r="AA524" s="241"/>
      <c r="AB524" s="241"/>
      <c r="AC524" s="241" t="s">
        <v>386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row>
    <row r="525" spans="1:214" s="299" customFormat="1" ht="15" customHeight="1" x14ac:dyDescent="0.25">
      <c r="A525" s="240"/>
      <c r="B525" s="241"/>
      <c r="C525" s="241"/>
      <c r="D525" s="241"/>
      <c r="E525" s="241"/>
      <c r="F525" s="241"/>
      <c r="G525" s="241"/>
      <c r="H525" s="241"/>
      <c r="I525" s="241"/>
      <c r="J525" s="241"/>
      <c r="K525" s="241"/>
      <c r="L525" s="241"/>
      <c r="M525" s="241"/>
      <c r="N525" s="241"/>
      <c r="O525" s="241"/>
      <c r="P525" s="241"/>
      <c r="Q525" s="241"/>
      <c r="R525" s="241"/>
      <c r="S525" s="241"/>
      <c r="T525" s="241"/>
      <c r="U525" s="241" t="s">
        <v>712</v>
      </c>
      <c r="V525" s="241"/>
      <c r="W525" s="241"/>
      <c r="X525" s="241"/>
      <c r="Y525" s="241"/>
      <c r="Z525" s="241"/>
      <c r="AA525" s="241"/>
      <c r="AB525" s="241"/>
      <c r="AC525" s="241" t="s">
        <v>350</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row>
    <row r="526" spans="1:214" s="299" customFormat="1" ht="15" customHeight="1" x14ac:dyDescent="0.25">
      <c r="A526" s="240"/>
      <c r="B526" s="241"/>
      <c r="C526" s="241"/>
      <c r="D526" s="241"/>
      <c r="E526" s="241"/>
      <c r="F526" s="241"/>
      <c r="G526" s="241"/>
      <c r="H526" s="241"/>
      <c r="I526" s="241"/>
      <c r="J526" s="241"/>
      <c r="K526" s="241"/>
      <c r="L526" s="241"/>
      <c r="M526" s="241"/>
      <c r="N526" s="241"/>
      <c r="O526" s="241"/>
      <c r="P526" s="241"/>
      <c r="Q526" s="241"/>
      <c r="R526" s="241"/>
      <c r="S526" s="241"/>
      <c r="T526" s="241"/>
      <c r="U526" s="241" t="s">
        <v>713</v>
      </c>
      <c r="V526" s="241"/>
      <c r="W526" s="241"/>
      <c r="X526" s="241"/>
      <c r="Y526" s="241"/>
      <c r="Z526" s="241"/>
      <c r="AA526" s="241"/>
      <c r="AB526" s="241"/>
      <c r="AC526" s="241" t="s">
        <v>322</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row>
    <row r="527" spans="1:214" s="299" customFormat="1" ht="15" customHeight="1" x14ac:dyDescent="0.25">
      <c r="A527" s="240"/>
      <c r="B527" s="241"/>
      <c r="C527" s="241"/>
      <c r="D527" s="241"/>
      <c r="E527" s="241"/>
      <c r="F527" s="241"/>
      <c r="G527" s="241"/>
      <c r="H527" s="241"/>
      <c r="I527" s="241"/>
      <c r="J527" s="241"/>
      <c r="K527" s="241"/>
      <c r="L527" s="241"/>
      <c r="M527" s="241"/>
      <c r="N527" s="241"/>
      <c r="O527" s="241"/>
      <c r="P527" s="241"/>
      <c r="Q527" s="241"/>
      <c r="R527" s="241"/>
      <c r="S527" s="241"/>
      <c r="T527" s="241"/>
      <c r="U527" s="241" t="s">
        <v>714</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row>
    <row r="528" spans="1:214" s="299" customFormat="1" ht="15" customHeight="1" x14ac:dyDescent="0.25">
      <c r="A528" s="240"/>
      <c r="B528" s="241"/>
      <c r="C528" s="241"/>
      <c r="D528" s="241"/>
      <c r="E528" s="241"/>
      <c r="F528" s="241"/>
      <c r="G528" s="241"/>
      <c r="H528" s="241"/>
      <c r="I528" s="241"/>
      <c r="J528" s="241"/>
      <c r="K528" s="241"/>
      <c r="L528" s="241"/>
      <c r="M528" s="241"/>
      <c r="N528" s="241"/>
      <c r="O528" s="241"/>
      <c r="P528" s="241"/>
      <c r="Q528" s="241"/>
      <c r="R528" s="241"/>
      <c r="S528" s="241"/>
      <c r="T528" s="241"/>
      <c r="U528" s="241" t="s">
        <v>715</v>
      </c>
      <c r="V528" s="241"/>
      <c r="W528" s="241"/>
      <c r="X528" s="241"/>
      <c r="Y528" s="241"/>
      <c r="Z528" s="241"/>
      <c r="AA528" s="241"/>
      <c r="AB528" s="241"/>
      <c r="AC528" s="241" t="s">
        <v>322</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row>
    <row r="529" spans="1:214" s="299" customFormat="1" ht="15" customHeight="1" x14ac:dyDescent="0.25">
      <c r="A529" s="240"/>
      <c r="B529" s="241"/>
      <c r="C529" s="241"/>
      <c r="D529" s="241"/>
      <c r="E529" s="241"/>
      <c r="F529" s="241"/>
      <c r="G529" s="241"/>
      <c r="H529" s="241"/>
      <c r="I529" s="241"/>
      <c r="J529" s="241"/>
      <c r="K529" s="241"/>
      <c r="L529" s="241"/>
      <c r="M529" s="241"/>
      <c r="N529" s="241"/>
      <c r="O529" s="241"/>
      <c r="P529" s="241"/>
      <c r="Q529" s="241"/>
      <c r="R529" s="241"/>
      <c r="S529" s="241"/>
      <c r="T529" s="241"/>
      <c r="U529" s="241" t="s">
        <v>716</v>
      </c>
      <c r="V529" s="241"/>
      <c r="W529" s="241"/>
      <c r="X529" s="241"/>
      <c r="Y529" s="241"/>
      <c r="Z529" s="241"/>
      <c r="AA529" s="241"/>
      <c r="AB529" s="241"/>
      <c r="AC529" s="241" t="s">
        <v>316</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row>
    <row r="530" spans="1:214" s="299" customFormat="1" ht="15" customHeight="1" x14ac:dyDescent="0.25">
      <c r="A530" s="240"/>
      <c r="B530" s="241"/>
      <c r="C530" s="241"/>
      <c r="D530" s="241"/>
      <c r="E530" s="241"/>
      <c r="F530" s="241"/>
      <c r="G530" s="241"/>
      <c r="H530" s="241"/>
      <c r="I530" s="241"/>
      <c r="J530" s="241"/>
      <c r="K530" s="241"/>
      <c r="L530" s="241"/>
      <c r="M530" s="241"/>
      <c r="N530" s="241"/>
      <c r="O530" s="241"/>
      <c r="P530" s="241"/>
      <c r="Q530" s="241"/>
      <c r="R530" s="241"/>
      <c r="S530" s="241"/>
      <c r="T530" s="241"/>
      <c r="U530" s="241" t="s">
        <v>717</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row>
    <row r="531" spans="1:214" s="299" customFormat="1" ht="15" customHeight="1" x14ac:dyDescent="0.25">
      <c r="A531" s="240"/>
      <c r="B531" s="241"/>
      <c r="C531" s="241"/>
      <c r="D531" s="241"/>
      <c r="E531" s="241"/>
      <c r="F531" s="241"/>
      <c r="G531" s="241"/>
      <c r="H531" s="241"/>
      <c r="I531" s="241"/>
      <c r="J531" s="241"/>
      <c r="K531" s="241"/>
      <c r="L531" s="241"/>
      <c r="M531" s="241"/>
      <c r="N531" s="241"/>
      <c r="O531" s="241"/>
      <c r="P531" s="241"/>
      <c r="Q531" s="241"/>
      <c r="R531" s="241"/>
      <c r="S531" s="241"/>
      <c r="T531" s="241"/>
      <c r="U531" s="241" t="s">
        <v>718</v>
      </c>
      <c r="V531" s="241"/>
      <c r="W531" s="241"/>
      <c r="X531" s="241"/>
      <c r="Y531" s="241"/>
      <c r="Z531" s="241"/>
      <c r="AA531" s="241"/>
      <c r="AB531" s="241"/>
      <c r="AC531" s="241" t="s">
        <v>366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row>
    <row r="532" spans="1:214" s="240" customFormat="1" ht="15" customHeight="1" x14ac:dyDescent="0.25">
      <c r="E532" s="241"/>
      <c r="F532" s="241"/>
      <c r="G532" s="241"/>
      <c r="H532" s="241"/>
      <c r="I532" s="241"/>
      <c r="J532" s="241"/>
      <c r="K532" s="241"/>
      <c r="L532" s="241"/>
      <c r="M532" s="241"/>
      <c r="N532" s="241"/>
      <c r="O532" s="241"/>
      <c r="P532" s="241"/>
      <c r="Q532" s="241"/>
      <c r="R532" s="241"/>
      <c r="S532" s="241"/>
      <c r="T532" s="241"/>
      <c r="U532" s="241" t="s">
        <v>719</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row>
    <row r="533" spans="1:214" s="299" customFormat="1" ht="15" customHeight="1" x14ac:dyDescent="0.25">
      <c r="A533" s="240"/>
      <c r="B533" s="241"/>
      <c r="C533" s="241"/>
      <c r="D533" s="241"/>
      <c r="E533" s="241"/>
      <c r="F533" s="241"/>
      <c r="G533" s="241"/>
      <c r="H533" s="241"/>
      <c r="I533" s="241"/>
      <c r="J533" s="241"/>
      <c r="K533" s="241"/>
      <c r="L533" s="241"/>
      <c r="M533" s="241"/>
      <c r="N533" s="241"/>
      <c r="O533" s="241"/>
      <c r="P533" s="241"/>
      <c r="Q533" s="241"/>
      <c r="R533" s="241"/>
      <c r="S533" s="241"/>
      <c r="T533" s="241"/>
      <c r="U533" s="241" t="s">
        <v>720</v>
      </c>
      <c r="V533" s="241"/>
      <c r="W533" s="241"/>
      <c r="X533" s="241"/>
      <c r="Y533" s="241"/>
      <c r="Z533" s="241"/>
      <c r="AA533" s="241"/>
      <c r="AB533" s="241"/>
      <c r="AC533" s="241" t="s">
        <v>322</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row>
    <row r="534" spans="1:214" s="299" customFormat="1" ht="15" customHeight="1" x14ac:dyDescent="0.25">
      <c r="A534" s="240"/>
      <c r="B534" s="241"/>
      <c r="C534" s="241"/>
      <c r="D534" s="241"/>
      <c r="E534" s="241"/>
      <c r="F534" s="241"/>
      <c r="G534" s="241"/>
      <c r="H534" s="241"/>
      <c r="I534" s="241"/>
      <c r="J534" s="241"/>
      <c r="K534" s="241"/>
      <c r="L534" s="241"/>
      <c r="M534" s="241"/>
      <c r="N534" s="241"/>
      <c r="O534" s="241"/>
      <c r="P534" s="241"/>
      <c r="Q534" s="241"/>
      <c r="R534" s="241"/>
      <c r="S534" s="241"/>
      <c r="T534" s="241"/>
      <c r="U534" s="241" t="s">
        <v>721</v>
      </c>
      <c r="V534" s="241"/>
      <c r="W534" s="241"/>
      <c r="X534" s="241"/>
      <c r="Y534" s="241"/>
      <c r="Z534" s="241"/>
      <c r="AA534" s="241"/>
      <c r="AB534" s="241"/>
      <c r="AC534" s="241" t="s">
        <v>322</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row>
    <row r="535" spans="1:214" s="299" customFormat="1" ht="15" customHeight="1" x14ac:dyDescent="0.25">
      <c r="A535" s="240"/>
      <c r="B535" s="241"/>
      <c r="C535" s="241"/>
      <c r="D535" s="241"/>
      <c r="E535" s="241"/>
      <c r="F535" s="241"/>
      <c r="G535" s="241"/>
      <c r="H535" s="241"/>
      <c r="I535" s="241"/>
      <c r="J535" s="241"/>
      <c r="K535" s="241"/>
      <c r="L535" s="241"/>
      <c r="M535" s="241"/>
      <c r="N535" s="241"/>
      <c r="O535" s="241"/>
      <c r="P535" s="241"/>
      <c r="Q535" s="241"/>
      <c r="R535" s="241"/>
      <c r="S535" s="241"/>
      <c r="T535" s="241"/>
      <c r="U535" s="241" t="s">
        <v>722</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row>
    <row r="536" spans="1:214" s="299" customFormat="1" ht="15" customHeight="1" x14ac:dyDescent="0.25">
      <c r="A536" s="240"/>
      <c r="B536" s="241"/>
      <c r="C536" s="241"/>
      <c r="D536" s="241"/>
      <c r="E536" s="241"/>
      <c r="F536" s="241"/>
      <c r="G536" s="241"/>
      <c r="H536" s="241"/>
      <c r="I536" s="241"/>
      <c r="J536" s="241"/>
      <c r="K536" s="241"/>
      <c r="L536" s="241"/>
      <c r="M536" s="241"/>
      <c r="N536" s="241"/>
      <c r="O536" s="241"/>
      <c r="P536" s="241"/>
      <c r="Q536" s="241"/>
      <c r="R536" s="241"/>
      <c r="S536" s="241"/>
      <c r="T536" s="241"/>
      <c r="U536" s="241" t="s">
        <v>723</v>
      </c>
      <c r="V536" s="241"/>
      <c r="W536" s="241"/>
      <c r="X536" s="241"/>
      <c r="Y536" s="241"/>
      <c r="Z536" s="241"/>
      <c r="AA536" s="241"/>
      <c r="AB536" s="241"/>
      <c r="AC536" s="241" t="s">
        <v>386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row>
    <row r="537" spans="1:214" s="299" customFormat="1" ht="15" customHeight="1" x14ac:dyDescent="0.25">
      <c r="A537" s="240"/>
      <c r="B537" s="241"/>
      <c r="C537" s="241"/>
      <c r="D537" s="241"/>
      <c r="E537" s="241"/>
      <c r="F537" s="241"/>
      <c r="G537" s="241"/>
      <c r="H537" s="241"/>
      <c r="I537" s="241"/>
      <c r="J537" s="241"/>
      <c r="K537" s="241"/>
      <c r="L537" s="241"/>
      <c r="M537" s="241"/>
      <c r="N537" s="241"/>
      <c r="O537" s="241"/>
      <c r="P537" s="241"/>
      <c r="Q537" s="241"/>
      <c r="R537" s="241"/>
      <c r="S537" s="241"/>
      <c r="T537" s="241"/>
      <c r="U537" s="241" t="s">
        <v>724</v>
      </c>
      <c r="V537" s="241"/>
      <c r="W537" s="241"/>
      <c r="X537" s="241"/>
      <c r="Y537" s="241"/>
      <c r="Z537" s="241"/>
      <c r="AA537" s="241"/>
      <c r="AB537" s="241"/>
      <c r="AC537" s="241" t="s">
        <v>350</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row>
    <row r="538" spans="1:214" s="299" customFormat="1" ht="15" customHeight="1" x14ac:dyDescent="0.25">
      <c r="A538" s="240"/>
      <c r="B538" s="241"/>
      <c r="C538" s="241"/>
      <c r="D538" s="241"/>
      <c r="E538" s="241"/>
      <c r="F538" s="241"/>
      <c r="G538" s="241"/>
      <c r="H538" s="241"/>
      <c r="I538" s="241"/>
      <c r="J538" s="241"/>
      <c r="K538" s="241"/>
      <c r="L538" s="241"/>
      <c r="M538" s="241"/>
      <c r="N538" s="241"/>
      <c r="O538" s="241"/>
      <c r="P538" s="241"/>
      <c r="Q538" s="241"/>
      <c r="R538" s="241"/>
      <c r="S538" s="241"/>
      <c r="T538" s="241"/>
      <c r="U538" s="241" t="s">
        <v>725</v>
      </c>
      <c r="V538" s="241"/>
      <c r="W538" s="241"/>
      <c r="X538" s="241"/>
      <c r="Y538" s="241"/>
      <c r="Z538" s="241"/>
      <c r="AA538" s="241"/>
      <c r="AB538" s="241"/>
      <c r="AC538" s="241" t="s">
        <v>313</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row>
    <row r="539" spans="1:214" s="299" customFormat="1" ht="15" customHeight="1" x14ac:dyDescent="0.25">
      <c r="A539" s="240"/>
      <c r="B539" s="241"/>
      <c r="C539" s="241"/>
      <c r="D539" s="241"/>
      <c r="E539" s="241"/>
      <c r="F539" s="241"/>
      <c r="G539" s="241"/>
      <c r="H539" s="241"/>
      <c r="I539" s="241"/>
      <c r="J539" s="241"/>
      <c r="K539" s="241"/>
      <c r="L539" s="241"/>
      <c r="M539" s="241"/>
      <c r="N539" s="241"/>
      <c r="O539" s="241"/>
      <c r="P539" s="241"/>
      <c r="Q539" s="241"/>
      <c r="R539" s="241"/>
      <c r="S539" s="241"/>
      <c r="T539" s="241"/>
      <c r="U539" s="241" t="s">
        <v>726</v>
      </c>
      <c r="V539" s="241"/>
      <c r="W539" s="241"/>
      <c r="X539" s="241"/>
      <c r="Y539" s="241"/>
      <c r="Z539" s="241"/>
      <c r="AA539" s="241"/>
      <c r="AB539" s="241"/>
      <c r="AC539" s="241" t="s">
        <v>386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row>
    <row r="540" spans="1:214" s="299" customFormat="1" ht="15" customHeight="1" x14ac:dyDescent="0.25">
      <c r="A540" s="240"/>
      <c r="B540" s="241"/>
      <c r="C540" s="241"/>
      <c r="D540" s="241"/>
      <c r="E540" s="241"/>
      <c r="F540" s="241"/>
      <c r="G540" s="241"/>
      <c r="H540" s="241"/>
      <c r="I540" s="241"/>
      <c r="J540" s="241"/>
      <c r="K540" s="241"/>
      <c r="L540" s="241"/>
      <c r="M540" s="241"/>
      <c r="N540" s="241"/>
      <c r="O540" s="241"/>
      <c r="P540" s="241"/>
      <c r="Q540" s="241"/>
      <c r="R540" s="241"/>
      <c r="S540" s="241"/>
      <c r="T540" s="241"/>
      <c r="U540" s="241" t="s">
        <v>727</v>
      </c>
      <c r="V540" s="241"/>
      <c r="W540" s="241"/>
      <c r="X540" s="241"/>
      <c r="Y540" s="241"/>
      <c r="Z540" s="241"/>
      <c r="AA540" s="241"/>
      <c r="AB540" s="241"/>
      <c r="AC540" s="241" t="s">
        <v>325</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row>
    <row r="541" spans="1:214" s="299" customFormat="1" ht="15" customHeight="1" x14ac:dyDescent="0.25">
      <c r="A541" s="240"/>
      <c r="B541" s="241"/>
      <c r="C541" s="241"/>
      <c r="D541" s="241"/>
      <c r="E541" s="241"/>
      <c r="F541" s="241"/>
      <c r="G541" s="241"/>
      <c r="H541" s="241"/>
      <c r="I541" s="241"/>
      <c r="J541" s="241"/>
      <c r="K541" s="241"/>
      <c r="L541" s="241"/>
      <c r="M541" s="241"/>
      <c r="N541" s="241"/>
      <c r="O541" s="241"/>
      <c r="P541" s="241"/>
      <c r="Q541" s="241"/>
      <c r="R541" s="241"/>
      <c r="S541" s="241"/>
      <c r="T541" s="241"/>
      <c r="U541" s="241" t="s">
        <v>728</v>
      </c>
      <c r="V541" s="241"/>
      <c r="W541" s="241"/>
      <c r="X541" s="241"/>
      <c r="Y541" s="241"/>
      <c r="Z541" s="241"/>
      <c r="AA541" s="241"/>
      <c r="AB541" s="241"/>
      <c r="AC541" s="241" t="s">
        <v>386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row>
    <row r="542" spans="1:214" s="299" customFormat="1" ht="15" customHeight="1" x14ac:dyDescent="0.25">
      <c r="A542" s="240"/>
      <c r="B542" s="241"/>
      <c r="C542" s="241"/>
      <c r="D542" s="241"/>
      <c r="E542" s="241"/>
      <c r="F542" s="241"/>
      <c r="G542" s="241"/>
      <c r="H542" s="241"/>
      <c r="I542" s="241"/>
      <c r="J542" s="241"/>
      <c r="K542" s="241"/>
      <c r="L542" s="241"/>
      <c r="M542" s="241"/>
      <c r="N542" s="241"/>
      <c r="O542" s="241"/>
      <c r="P542" s="241"/>
      <c r="Q542" s="241"/>
      <c r="R542" s="241"/>
      <c r="S542" s="241"/>
      <c r="T542" s="241"/>
      <c r="U542" s="241" t="s">
        <v>729</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row>
    <row r="543" spans="1:214" s="299" customFormat="1" ht="15" customHeight="1" x14ac:dyDescent="0.25">
      <c r="A543" s="240"/>
      <c r="B543" s="241"/>
      <c r="C543" s="241"/>
      <c r="D543" s="241"/>
      <c r="E543" s="241"/>
      <c r="F543" s="241"/>
      <c r="G543" s="241"/>
      <c r="H543" s="241"/>
      <c r="I543" s="241"/>
      <c r="J543" s="241"/>
      <c r="K543" s="241"/>
      <c r="L543" s="241"/>
      <c r="M543" s="241"/>
      <c r="N543" s="241"/>
      <c r="O543" s="241"/>
      <c r="P543" s="241"/>
      <c r="Q543" s="241"/>
      <c r="R543" s="241"/>
      <c r="S543" s="241"/>
      <c r="T543" s="241"/>
      <c r="U543" s="241" t="s">
        <v>730</v>
      </c>
      <c r="V543" s="241"/>
      <c r="W543" s="241"/>
      <c r="X543" s="241"/>
      <c r="Y543" s="241"/>
      <c r="Z543" s="241"/>
      <c r="AA543" s="241"/>
      <c r="AB543" s="241"/>
      <c r="AC543" s="241" t="s">
        <v>366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row>
    <row r="544" spans="1:214" s="299" customFormat="1" ht="15" customHeight="1" x14ac:dyDescent="0.25">
      <c r="A544" s="240"/>
      <c r="B544" s="241"/>
      <c r="C544" s="241"/>
      <c r="D544" s="241"/>
      <c r="E544" s="241"/>
      <c r="F544" s="241"/>
      <c r="G544" s="241"/>
      <c r="H544" s="241"/>
      <c r="I544" s="241"/>
      <c r="J544" s="241"/>
      <c r="K544" s="241"/>
      <c r="L544" s="241"/>
      <c r="M544" s="241"/>
      <c r="N544" s="241"/>
      <c r="O544" s="241"/>
      <c r="P544" s="241"/>
      <c r="Q544" s="241"/>
      <c r="R544" s="241"/>
      <c r="S544" s="241"/>
      <c r="T544" s="241"/>
      <c r="U544" s="241" t="s">
        <v>731</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row>
    <row r="545" spans="1:214" s="299" customFormat="1" ht="15" customHeight="1" x14ac:dyDescent="0.25">
      <c r="A545" s="240"/>
      <c r="B545" s="241"/>
      <c r="C545" s="241"/>
      <c r="D545" s="241"/>
      <c r="E545" s="241"/>
      <c r="F545" s="241"/>
      <c r="G545" s="241"/>
      <c r="H545" s="241"/>
      <c r="I545" s="241"/>
      <c r="J545" s="241"/>
      <c r="K545" s="241"/>
      <c r="L545" s="241"/>
      <c r="M545" s="241"/>
      <c r="N545" s="241"/>
      <c r="O545" s="241"/>
      <c r="P545" s="241"/>
      <c r="Q545" s="241"/>
      <c r="R545" s="241"/>
      <c r="S545" s="241"/>
      <c r="T545" s="241"/>
      <c r="U545" s="241" t="s">
        <v>732</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row>
    <row r="546" spans="1:214" s="299" customFormat="1" ht="15" customHeight="1" x14ac:dyDescent="0.25">
      <c r="A546" s="240"/>
      <c r="B546" s="241"/>
      <c r="C546" s="241"/>
      <c r="D546" s="241"/>
      <c r="E546" s="241"/>
      <c r="F546" s="241"/>
      <c r="G546" s="241"/>
      <c r="H546" s="241"/>
      <c r="I546" s="241"/>
      <c r="J546" s="241"/>
      <c r="K546" s="241"/>
      <c r="L546" s="241"/>
      <c r="M546" s="241"/>
      <c r="N546" s="241"/>
      <c r="O546" s="241"/>
      <c r="P546" s="241"/>
      <c r="Q546" s="241"/>
      <c r="R546" s="241"/>
      <c r="S546" s="241"/>
      <c r="T546" s="241"/>
      <c r="U546" s="241" t="s">
        <v>733</v>
      </c>
      <c r="V546" s="241"/>
      <c r="W546" s="241"/>
      <c r="X546" s="241"/>
      <c r="Y546" s="241"/>
      <c r="Z546" s="241"/>
      <c r="AA546" s="241"/>
      <c r="AB546" s="241"/>
      <c r="AC546" s="241" t="s">
        <v>313</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row>
    <row r="547" spans="1:214" s="299" customFormat="1" ht="15" customHeight="1" x14ac:dyDescent="0.25">
      <c r="A547" s="240"/>
      <c r="B547" s="241"/>
      <c r="C547" s="241"/>
      <c r="D547" s="241"/>
      <c r="E547" s="241"/>
      <c r="F547" s="241"/>
      <c r="G547" s="241"/>
      <c r="H547" s="241"/>
      <c r="I547" s="241"/>
      <c r="J547" s="241"/>
      <c r="K547" s="241"/>
      <c r="L547" s="241"/>
      <c r="M547" s="241"/>
      <c r="N547" s="241"/>
      <c r="O547" s="241"/>
      <c r="P547" s="241"/>
      <c r="Q547" s="241"/>
      <c r="R547" s="241"/>
      <c r="S547" s="241"/>
      <c r="T547" s="241"/>
      <c r="U547" s="241" t="s">
        <v>734</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row>
    <row r="548" spans="1:214" s="299" customFormat="1" ht="15" customHeight="1" x14ac:dyDescent="0.25">
      <c r="A548" s="240"/>
      <c r="B548" s="241"/>
      <c r="C548" s="241"/>
      <c r="D548" s="241"/>
      <c r="E548" s="241"/>
      <c r="F548" s="241"/>
      <c r="G548" s="241"/>
      <c r="H548" s="241"/>
      <c r="I548" s="241"/>
      <c r="J548" s="241"/>
      <c r="K548" s="241"/>
      <c r="L548" s="241"/>
      <c r="M548" s="241"/>
      <c r="N548" s="241"/>
      <c r="O548" s="241"/>
      <c r="P548" s="241"/>
      <c r="Q548" s="241"/>
      <c r="R548" s="241"/>
      <c r="S548" s="241"/>
      <c r="T548" s="241"/>
      <c r="U548" s="241" t="s">
        <v>735</v>
      </c>
      <c r="V548" s="241"/>
      <c r="W548" s="241"/>
      <c r="X548" s="241"/>
      <c r="Y548" s="241"/>
      <c r="Z548" s="241"/>
      <c r="AA548" s="241"/>
      <c r="AB548" s="241"/>
      <c r="AC548" s="241" t="s">
        <v>366</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row>
    <row r="549" spans="1:214" s="299" customFormat="1" ht="15" customHeight="1" x14ac:dyDescent="0.25">
      <c r="A549" s="240"/>
      <c r="B549" s="241"/>
      <c r="C549" s="241"/>
      <c r="D549" s="241"/>
      <c r="E549" s="241"/>
      <c r="F549" s="241"/>
      <c r="G549" s="241"/>
      <c r="H549" s="241"/>
      <c r="I549" s="241"/>
      <c r="J549" s="241"/>
      <c r="K549" s="241"/>
      <c r="L549" s="241"/>
      <c r="M549" s="241"/>
      <c r="N549" s="241"/>
      <c r="O549" s="241"/>
      <c r="P549" s="241"/>
      <c r="Q549" s="241"/>
      <c r="R549" s="241"/>
      <c r="S549" s="241"/>
      <c r="T549" s="241"/>
      <c r="U549" s="241" t="s">
        <v>273</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row>
    <row r="550" spans="1:214" s="299" customFormat="1" ht="15" customHeight="1" x14ac:dyDescent="0.25">
      <c r="A550" s="240"/>
      <c r="B550" s="241"/>
      <c r="C550" s="241"/>
      <c r="D550" s="241"/>
      <c r="E550" s="241"/>
      <c r="F550" s="241"/>
      <c r="G550" s="241"/>
      <c r="H550" s="241"/>
      <c r="I550" s="241"/>
      <c r="J550" s="241"/>
      <c r="K550" s="241"/>
      <c r="L550" s="241"/>
      <c r="M550" s="241"/>
      <c r="N550" s="241"/>
      <c r="O550" s="241"/>
      <c r="P550" s="241"/>
      <c r="Q550" s="241"/>
      <c r="R550" s="241"/>
      <c r="S550" s="241"/>
      <c r="T550" s="241"/>
      <c r="U550" s="241" t="s">
        <v>736</v>
      </c>
      <c r="V550" s="241"/>
      <c r="W550" s="241"/>
      <c r="X550" s="241"/>
      <c r="Y550" s="241"/>
      <c r="Z550" s="241"/>
      <c r="AA550" s="241"/>
      <c r="AB550" s="241"/>
      <c r="AC550" s="241" t="s">
        <v>313</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row>
    <row r="551" spans="1:214" s="299" customFormat="1" ht="15" customHeight="1" x14ac:dyDescent="0.25">
      <c r="A551" s="240"/>
      <c r="B551" s="241"/>
      <c r="C551" s="241"/>
      <c r="D551" s="241"/>
      <c r="E551" s="241"/>
      <c r="F551" s="241"/>
      <c r="G551" s="241"/>
      <c r="H551" s="241"/>
      <c r="I551" s="241"/>
      <c r="J551" s="241"/>
      <c r="K551" s="241"/>
      <c r="L551" s="241"/>
      <c r="M551" s="241"/>
      <c r="N551" s="241"/>
      <c r="O551" s="241"/>
      <c r="P551" s="241"/>
      <c r="Q551" s="241"/>
      <c r="R551" s="241"/>
      <c r="S551" s="241"/>
      <c r="T551" s="241"/>
      <c r="U551" s="241" t="s">
        <v>737</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row>
    <row r="552" spans="1:214" s="299" customFormat="1" ht="15" customHeight="1" x14ac:dyDescent="0.25">
      <c r="A552" s="240"/>
      <c r="B552" s="241"/>
      <c r="C552" s="241"/>
      <c r="D552" s="241"/>
      <c r="E552" s="241"/>
      <c r="F552" s="241"/>
      <c r="G552" s="241"/>
      <c r="H552" s="241"/>
      <c r="I552" s="241"/>
      <c r="J552" s="241"/>
      <c r="K552" s="241"/>
      <c r="L552" s="241"/>
      <c r="M552" s="241"/>
      <c r="N552" s="241"/>
      <c r="O552" s="241"/>
      <c r="P552" s="241"/>
      <c r="Q552" s="241"/>
      <c r="R552" s="241"/>
      <c r="S552" s="241"/>
      <c r="T552" s="241"/>
      <c r="U552" s="241" t="s">
        <v>738</v>
      </c>
      <c r="V552" s="241"/>
      <c r="W552" s="241"/>
      <c r="X552" s="241"/>
      <c r="Y552" s="241"/>
      <c r="Z552" s="241"/>
      <c r="AA552" s="241"/>
      <c r="AB552" s="241"/>
      <c r="AC552" s="241" t="s">
        <v>313</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row>
    <row r="553" spans="1:214" s="299" customFormat="1" ht="15" customHeight="1" x14ac:dyDescent="0.25">
      <c r="A553" s="240"/>
      <c r="B553" s="241"/>
      <c r="C553" s="241"/>
      <c r="D553" s="241"/>
      <c r="E553" s="241"/>
      <c r="F553" s="241"/>
      <c r="G553" s="241"/>
      <c r="H553" s="241"/>
      <c r="I553" s="241"/>
      <c r="J553" s="241"/>
      <c r="K553" s="241"/>
      <c r="L553" s="241"/>
      <c r="M553" s="241"/>
      <c r="N553" s="241"/>
      <c r="O553" s="241"/>
      <c r="P553" s="241"/>
      <c r="Q553" s="241"/>
      <c r="R553" s="241"/>
      <c r="S553" s="241"/>
      <c r="T553" s="241"/>
      <c r="U553" s="241" t="s">
        <v>739</v>
      </c>
      <c r="V553" s="241"/>
      <c r="W553" s="241"/>
      <c r="X553" s="241"/>
      <c r="Y553" s="241"/>
      <c r="Z553" s="241"/>
      <c r="AA553" s="241"/>
      <c r="AB553" s="241"/>
      <c r="AC553" s="241" t="s">
        <v>313</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row>
    <row r="554" spans="1:214" s="299" customFormat="1" ht="15" customHeight="1" x14ac:dyDescent="0.25">
      <c r="A554" s="240"/>
      <c r="B554" s="241"/>
      <c r="C554" s="241"/>
      <c r="D554" s="241"/>
      <c r="E554" s="241"/>
      <c r="F554" s="241"/>
      <c r="G554" s="241"/>
      <c r="H554" s="241"/>
      <c r="I554" s="241"/>
      <c r="J554" s="241"/>
      <c r="K554" s="241"/>
      <c r="L554" s="241"/>
      <c r="M554" s="241"/>
      <c r="N554" s="241"/>
      <c r="O554" s="241"/>
      <c r="P554" s="241"/>
      <c r="Q554" s="241"/>
      <c r="R554" s="241"/>
      <c r="S554" s="241"/>
      <c r="T554" s="241"/>
      <c r="U554" s="241" t="s">
        <v>740</v>
      </c>
      <c r="V554" s="241"/>
      <c r="W554" s="241"/>
      <c r="X554" s="241"/>
      <c r="Y554" s="241"/>
      <c r="Z554" s="241"/>
      <c r="AA554" s="241"/>
      <c r="AB554" s="241"/>
      <c r="AC554" s="241" t="s">
        <v>386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row>
    <row r="555" spans="1:214" s="299" customFormat="1" ht="15" customHeight="1" x14ac:dyDescent="0.25">
      <c r="A555" s="240"/>
      <c r="B555" s="241"/>
      <c r="C555" s="241"/>
      <c r="D555" s="241"/>
      <c r="E555" s="241"/>
      <c r="F555" s="241"/>
      <c r="G555" s="241"/>
      <c r="H555" s="241"/>
      <c r="I555" s="241"/>
      <c r="J555" s="241"/>
      <c r="K555" s="241"/>
      <c r="L555" s="241"/>
      <c r="M555" s="241"/>
      <c r="N555" s="241"/>
      <c r="O555" s="241"/>
      <c r="P555" s="241"/>
      <c r="Q555" s="241"/>
      <c r="R555" s="241"/>
      <c r="S555" s="241"/>
      <c r="T555" s="241"/>
      <c r="U555" s="241" t="s">
        <v>741</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row>
    <row r="556" spans="1:214" s="299" customFormat="1" ht="15" customHeight="1" x14ac:dyDescent="0.25">
      <c r="A556" s="240"/>
      <c r="B556" s="241"/>
      <c r="C556" s="241"/>
      <c r="D556" s="241"/>
      <c r="E556" s="241"/>
      <c r="F556" s="241"/>
      <c r="G556" s="241"/>
      <c r="H556" s="241"/>
      <c r="I556" s="241"/>
      <c r="J556" s="241"/>
      <c r="K556" s="241"/>
      <c r="L556" s="241"/>
      <c r="M556" s="241"/>
      <c r="N556" s="241"/>
      <c r="O556" s="241"/>
      <c r="P556" s="241"/>
      <c r="Q556" s="241"/>
      <c r="R556" s="241"/>
      <c r="S556" s="241"/>
      <c r="T556" s="241"/>
      <c r="U556" s="241" t="s">
        <v>742</v>
      </c>
      <c r="V556" s="241"/>
      <c r="W556" s="241"/>
      <c r="X556" s="241"/>
      <c r="Y556" s="241"/>
      <c r="Z556" s="241"/>
      <c r="AA556" s="241"/>
      <c r="AB556" s="241"/>
      <c r="AC556" s="241" t="s">
        <v>311</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row>
    <row r="557" spans="1:214" s="299" customFormat="1" ht="15" customHeight="1" x14ac:dyDescent="0.25">
      <c r="A557" s="240"/>
      <c r="B557" s="241"/>
      <c r="C557" s="241"/>
      <c r="D557" s="241"/>
      <c r="E557" s="241"/>
      <c r="F557" s="241"/>
      <c r="G557" s="241"/>
      <c r="H557" s="241"/>
      <c r="I557" s="241"/>
      <c r="J557" s="241"/>
      <c r="K557" s="241"/>
      <c r="L557" s="241"/>
      <c r="M557" s="241"/>
      <c r="N557" s="241"/>
      <c r="O557" s="241"/>
      <c r="P557" s="241"/>
      <c r="Q557" s="241"/>
      <c r="R557" s="241"/>
      <c r="S557" s="241"/>
      <c r="T557" s="241"/>
      <c r="U557" s="241" t="s">
        <v>743</v>
      </c>
      <c r="V557" s="241"/>
      <c r="W557" s="241"/>
      <c r="X557" s="241"/>
      <c r="Y557" s="241"/>
      <c r="Z557" s="241"/>
      <c r="AA557" s="241"/>
      <c r="AB557" s="241"/>
      <c r="AC557" s="241" t="s">
        <v>322</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row>
    <row r="558" spans="1:214" s="299" customFormat="1" ht="15" customHeight="1" x14ac:dyDescent="0.25">
      <c r="A558" s="240"/>
      <c r="B558" s="241"/>
      <c r="C558" s="241"/>
      <c r="D558" s="241"/>
      <c r="E558" s="241"/>
      <c r="F558" s="241"/>
      <c r="G558" s="241"/>
      <c r="H558" s="241"/>
      <c r="I558" s="241"/>
      <c r="J558" s="241"/>
      <c r="K558" s="241"/>
      <c r="L558" s="241"/>
      <c r="M558" s="241"/>
      <c r="N558" s="241"/>
      <c r="O558" s="241"/>
      <c r="P558" s="241"/>
      <c r="Q558" s="241"/>
      <c r="R558" s="241"/>
      <c r="S558" s="241"/>
      <c r="T558" s="241"/>
      <c r="U558" s="241" t="s">
        <v>744</v>
      </c>
      <c r="V558" s="241"/>
      <c r="W558" s="241"/>
      <c r="X558" s="241"/>
      <c r="Y558" s="241"/>
      <c r="Z558" s="241"/>
      <c r="AA558" s="241"/>
      <c r="AB558" s="241"/>
      <c r="AC558" s="241" t="s">
        <v>313</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row>
    <row r="559" spans="1:214" s="299" customFormat="1" ht="15" customHeight="1" x14ac:dyDescent="0.25">
      <c r="A559" s="240"/>
      <c r="B559" s="241"/>
      <c r="C559" s="241"/>
      <c r="D559" s="241"/>
      <c r="E559" s="241"/>
      <c r="F559" s="241"/>
      <c r="G559" s="241"/>
      <c r="H559" s="241"/>
      <c r="I559" s="241"/>
      <c r="J559" s="241"/>
      <c r="K559" s="241"/>
      <c r="L559" s="241"/>
      <c r="M559" s="241"/>
      <c r="N559" s="241"/>
      <c r="O559" s="241"/>
      <c r="P559" s="241"/>
      <c r="Q559" s="241"/>
      <c r="R559" s="241"/>
      <c r="S559" s="241"/>
      <c r="T559" s="241"/>
      <c r="U559" s="241" t="s">
        <v>745</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row>
    <row r="560" spans="1:214" s="299" customFormat="1" ht="15" customHeight="1" x14ac:dyDescent="0.25">
      <c r="A560" s="240"/>
      <c r="B560" s="241"/>
      <c r="C560" s="241"/>
      <c r="D560" s="241"/>
      <c r="E560" s="241"/>
      <c r="F560" s="241"/>
      <c r="G560" s="241"/>
      <c r="H560" s="241"/>
      <c r="I560" s="241"/>
      <c r="J560" s="241"/>
      <c r="K560" s="241"/>
      <c r="L560" s="241"/>
      <c r="M560" s="241"/>
      <c r="N560" s="241"/>
      <c r="O560" s="241"/>
      <c r="P560" s="241"/>
      <c r="Q560" s="241"/>
      <c r="R560" s="241"/>
      <c r="S560" s="241"/>
      <c r="T560" s="241"/>
      <c r="U560" s="241" t="s">
        <v>746</v>
      </c>
      <c r="V560" s="241"/>
      <c r="W560" s="241"/>
      <c r="X560" s="241"/>
      <c r="Y560" s="241"/>
      <c r="Z560" s="241"/>
      <c r="AA560" s="241"/>
      <c r="AB560" s="241"/>
      <c r="AC560" s="241" t="s">
        <v>313</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row>
    <row r="561" spans="1:214" s="299" customFormat="1" ht="15" customHeight="1" x14ac:dyDescent="0.25">
      <c r="A561" s="240"/>
      <c r="B561" s="241"/>
      <c r="C561" s="241"/>
      <c r="D561" s="241"/>
      <c r="E561" s="241"/>
      <c r="F561" s="241"/>
      <c r="G561" s="241"/>
      <c r="H561" s="241"/>
      <c r="I561" s="241"/>
      <c r="J561" s="241"/>
      <c r="K561" s="241"/>
      <c r="L561" s="241"/>
      <c r="M561" s="241"/>
      <c r="N561" s="241"/>
      <c r="O561" s="241"/>
      <c r="P561" s="241"/>
      <c r="Q561" s="241"/>
      <c r="R561" s="241"/>
      <c r="S561" s="241"/>
      <c r="T561" s="241"/>
      <c r="U561" s="241" t="s">
        <v>747</v>
      </c>
      <c r="V561" s="241"/>
      <c r="W561" s="241"/>
      <c r="X561" s="241"/>
      <c r="Y561" s="241"/>
      <c r="Z561" s="241"/>
      <c r="AA561" s="241"/>
      <c r="AB561" s="241"/>
      <c r="AC561" s="241" t="s">
        <v>309</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row>
    <row r="562" spans="1:214" s="299" customFormat="1" ht="15" customHeight="1" x14ac:dyDescent="0.25">
      <c r="A562" s="240"/>
      <c r="B562" s="241"/>
      <c r="C562" s="241"/>
      <c r="D562" s="241"/>
      <c r="E562" s="241"/>
      <c r="F562" s="241"/>
      <c r="G562" s="241"/>
      <c r="H562" s="241"/>
      <c r="I562" s="241"/>
      <c r="J562" s="241"/>
      <c r="K562" s="241"/>
      <c r="L562" s="241"/>
      <c r="M562" s="241"/>
      <c r="N562" s="241"/>
      <c r="O562" s="241"/>
      <c r="P562" s="241"/>
      <c r="Q562" s="241"/>
      <c r="R562" s="241"/>
      <c r="S562" s="241"/>
      <c r="T562" s="241"/>
      <c r="U562" s="241" t="s">
        <v>748</v>
      </c>
      <c r="V562" s="241"/>
      <c r="W562" s="241"/>
      <c r="X562" s="241"/>
      <c r="Y562" s="241"/>
      <c r="Z562" s="241"/>
      <c r="AA562" s="241"/>
      <c r="AB562" s="241"/>
      <c r="AC562" s="241" t="s">
        <v>386</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row>
    <row r="563" spans="1:214" s="299" customFormat="1" ht="15" customHeight="1" x14ac:dyDescent="0.25">
      <c r="A563" s="240"/>
      <c r="B563" s="241"/>
      <c r="C563" s="241"/>
      <c r="D563" s="241"/>
      <c r="E563" s="241"/>
      <c r="F563" s="241"/>
      <c r="G563" s="241"/>
      <c r="H563" s="241"/>
      <c r="I563" s="241"/>
      <c r="J563" s="241"/>
      <c r="K563" s="241"/>
      <c r="L563" s="241"/>
      <c r="M563" s="241"/>
      <c r="N563" s="241"/>
      <c r="O563" s="241"/>
      <c r="P563" s="241"/>
      <c r="Q563" s="241"/>
      <c r="R563" s="241"/>
      <c r="S563" s="241"/>
      <c r="T563" s="241"/>
      <c r="U563" s="241" t="s">
        <v>749</v>
      </c>
      <c r="V563" s="241"/>
      <c r="W563" s="241"/>
      <c r="X563" s="241"/>
      <c r="Y563" s="241"/>
      <c r="Z563" s="241"/>
      <c r="AA563" s="241"/>
      <c r="AB563" s="241"/>
      <c r="AC563" s="241" t="s">
        <v>313</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row>
    <row r="564" spans="1:214" s="299" customFormat="1" ht="15" customHeight="1" x14ac:dyDescent="0.25">
      <c r="A564" s="240"/>
      <c r="B564" s="241"/>
      <c r="C564" s="241"/>
      <c r="D564" s="241"/>
      <c r="E564" s="241"/>
      <c r="F564" s="241"/>
      <c r="G564" s="241"/>
      <c r="H564" s="241"/>
      <c r="I564" s="241"/>
      <c r="J564" s="241"/>
      <c r="K564" s="241"/>
      <c r="L564" s="241"/>
      <c r="M564" s="241"/>
      <c r="N564" s="241"/>
      <c r="O564" s="241"/>
      <c r="P564" s="241"/>
      <c r="Q564" s="241"/>
      <c r="R564" s="241"/>
      <c r="S564" s="241"/>
      <c r="T564" s="241"/>
      <c r="U564" s="241" t="s">
        <v>750</v>
      </c>
      <c r="V564" s="241"/>
      <c r="W564" s="241"/>
      <c r="X564" s="241"/>
      <c r="Y564" s="241"/>
      <c r="Z564" s="241"/>
      <c r="AA564" s="241"/>
      <c r="AB564" s="241"/>
      <c r="AC564" s="241" t="s">
        <v>386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row>
    <row r="565" spans="1:214" s="299" customFormat="1" ht="15" customHeight="1" x14ac:dyDescent="0.25">
      <c r="A565" s="240"/>
      <c r="B565" s="241"/>
      <c r="C565" s="241"/>
      <c r="D565" s="241"/>
      <c r="E565" s="241"/>
      <c r="F565" s="241"/>
      <c r="G565" s="241"/>
      <c r="H565" s="241"/>
      <c r="I565" s="241"/>
      <c r="J565" s="241"/>
      <c r="K565" s="241"/>
      <c r="L565" s="241"/>
      <c r="M565" s="241"/>
      <c r="N565" s="241"/>
      <c r="O565" s="241"/>
      <c r="P565" s="241"/>
      <c r="Q565" s="241"/>
      <c r="R565" s="241"/>
      <c r="S565" s="241"/>
      <c r="T565" s="241"/>
      <c r="U565" s="241" t="s">
        <v>751</v>
      </c>
      <c r="V565" s="241"/>
      <c r="W565" s="241"/>
      <c r="X565" s="241"/>
      <c r="Y565" s="241"/>
      <c r="Z565" s="241"/>
      <c r="AA565" s="241"/>
      <c r="AB565" s="241"/>
      <c r="AC565" s="241" t="s">
        <v>325</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row>
    <row r="566" spans="1:214" s="299" customFormat="1" ht="15" customHeight="1" x14ac:dyDescent="0.25">
      <c r="A566" s="240"/>
      <c r="B566" s="241"/>
      <c r="C566" s="241"/>
      <c r="D566" s="241"/>
      <c r="E566" s="241"/>
      <c r="F566" s="241"/>
      <c r="G566" s="241"/>
      <c r="H566" s="241"/>
      <c r="I566" s="241"/>
      <c r="J566" s="241"/>
      <c r="K566" s="241"/>
      <c r="L566" s="241"/>
      <c r="M566" s="241"/>
      <c r="N566" s="241"/>
      <c r="O566" s="241"/>
      <c r="P566" s="241"/>
      <c r="Q566" s="241"/>
      <c r="R566" s="241"/>
      <c r="S566" s="241"/>
      <c r="T566" s="241"/>
      <c r="U566" s="241" t="s">
        <v>752</v>
      </c>
      <c r="V566" s="241"/>
      <c r="W566" s="241"/>
      <c r="X566" s="241"/>
      <c r="Y566" s="241"/>
      <c r="Z566" s="241"/>
      <c r="AA566" s="241"/>
      <c r="AB566" s="241"/>
      <c r="AC566" s="241" t="s">
        <v>311</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row>
    <row r="567" spans="1:214" s="299" customFormat="1" ht="15" customHeight="1" x14ac:dyDescent="0.25">
      <c r="A567" s="240"/>
      <c r="B567" s="241"/>
      <c r="C567" s="241"/>
      <c r="D567" s="241"/>
      <c r="E567" s="241"/>
      <c r="F567" s="241"/>
      <c r="G567" s="241"/>
      <c r="H567" s="241"/>
      <c r="I567" s="241"/>
      <c r="J567" s="241"/>
      <c r="K567" s="241"/>
      <c r="L567" s="241"/>
      <c r="M567" s="241"/>
      <c r="N567" s="241"/>
      <c r="O567" s="241"/>
      <c r="P567" s="241"/>
      <c r="Q567" s="241"/>
      <c r="R567" s="241"/>
      <c r="S567" s="241"/>
      <c r="T567" s="241"/>
      <c r="U567" s="241" t="s">
        <v>753</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row>
    <row r="568" spans="1:214" s="299" customFormat="1" ht="15" customHeight="1" x14ac:dyDescent="0.25">
      <c r="A568" s="240"/>
      <c r="B568" s="241"/>
      <c r="C568" s="241"/>
      <c r="D568" s="241"/>
      <c r="E568" s="241"/>
      <c r="F568" s="241"/>
      <c r="G568" s="241"/>
      <c r="H568" s="241"/>
      <c r="I568" s="241"/>
      <c r="J568" s="241"/>
      <c r="K568" s="241"/>
      <c r="L568" s="241"/>
      <c r="M568" s="241"/>
      <c r="N568" s="241"/>
      <c r="O568" s="241"/>
      <c r="P568" s="241"/>
      <c r="Q568" s="241"/>
      <c r="R568" s="241"/>
      <c r="S568" s="241"/>
      <c r="T568" s="241"/>
      <c r="U568" s="241" t="s">
        <v>754</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row>
    <row r="569" spans="1:214" s="299" customFormat="1" ht="15" customHeight="1" x14ac:dyDescent="0.25">
      <c r="A569" s="240"/>
      <c r="B569" s="241"/>
      <c r="C569" s="241"/>
      <c r="D569" s="241"/>
      <c r="E569" s="241"/>
      <c r="F569" s="241"/>
      <c r="G569" s="241"/>
      <c r="H569" s="241"/>
      <c r="I569" s="241"/>
      <c r="J569" s="241"/>
      <c r="K569" s="241"/>
      <c r="L569" s="241"/>
      <c r="M569" s="241"/>
      <c r="N569" s="241"/>
      <c r="O569" s="241"/>
      <c r="P569" s="241"/>
      <c r="Q569" s="241"/>
      <c r="R569" s="241"/>
      <c r="S569" s="241"/>
      <c r="T569" s="241"/>
      <c r="U569" s="241" t="s">
        <v>755</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row>
    <row r="570" spans="1:214" s="299" customFormat="1" ht="15" customHeight="1" x14ac:dyDescent="0.25">
      <c r="A570" s="240"/>
      <c r="B570" s="241"/>
      <c r="C570" s="241"/>
      <c r="D570" s="241"/>
      <c r="E570" s="241"/>
      <c r="F570" s="241"/>
      <c r="G570" s="241"/>
      <c r="H570" s="241"/>
      <c r="I570" s="241"/>
      <c r="J570" s="241"/>
      <c r="K570" s="241"/>
      <c r="L570" s="241"/>
      <c r="M570" s="241"/>
      <c r="N570" s="241"/>
      <c r="O570" s="241"/>
      <c r="P570" s="241"/>
      <c r="Q570" s="241"/>
      <c r="R570" s="241"/>
      <c r="S570" s="241"/>
      <c r="T570" s="241"/>
      <c r="U570" s="241" t="s">
        <v>756</v>
      </c>
      <c r="V570" s="241"/>
      <c r="W570" s="241"/>
      <c r="X570" s="241"/>
      <c r="Y570" s="241"/>
      <c r="Z570" s="241"/>
      <c r="AA570" s="241"/>
      <c r="AB570" s="241"/>
      <c r="AC570" s="241" t="s">
        <v>316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row>
    <row r="571" spans="1:214" s="299" customFormat="1" ht="15" customHeight="1" x14ac:dyDescent="0.25">
      <c r="A571" s="240"/>
      <c r="B571" s="241"/>
      <c r="C571" s="241"/>
      <c r="D571" s="241"/>
      <c r="E571" s="241"/>
      <c r="F571" s="241"/>
      <c r="G571" s="241"/>
      <c r="H571" s="241"/>
      <c r="I571" s="241"/>
      <c r="J571" s="241"/>
      <c r="K571" s="241"/>
      <c r="L571" s="241"/>
      <c r="M571" s="241"/>
      <c r="N571" s="241"/>
      <c r="O571" s="241"/>
      <c r="P571" s="241"/>
      <c r="Q571" s="241"/>
      <c r="R571" s="241"/>
      <c r="S571" s="241"/>
      <c r="T571" s="241"/>
      <c r="U571" s="241" t="s">
        <v>757</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row>
    <row r="572" spans="1:214" s="299" customFormat="1" ht="15" customHeight="1" x14ac:dyDescent="0.25">
      <c r="A572" s="240"/>
      <c r="B572" s="241"/>
      <c r="C572" s="241"/>
      <c r="D572" s="241"/>
      <c r="E572" s="241"/>
      <c r="F572" s="241"/>
      <c r="G572" s="241"/>
      <c r="H572" s="241"/>
      <c r="I572" s="241"/>
      <c r="J572" s="241"/>
      <c r="K572" s="241"/>
      <c r="L572" s="241"/>
      <c r="M572" s="241"/>
      <c r="N572" s="241"/>
      <c r="O572" s="241"/>
      <c r="P572" s="241"/>
      <c r="Q572" s="241"/>
      <c r="R572" s="241"/>
      <c r="S572" s="241"/>
      <c r="T572" s="241"/>
      <c r="U572" s="241" t="s">
        <v>758</v>
      </c>
      <c r="V572" s="241"/>
      <c r="W572" s="241"/>
      <c r="X572" s="241"/>
      <c r="Y572" s="241"/>
      <c r="Z572" s="241"/>
      <c r="AA572" s="241"/>
      <c r="AB572" s="241"/>
      <c r="AC572" s="241" t="s">
        <v>386</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row>
    <row r="573" spans="1:214" s="299" customFormat="1" ht="15" customHeight="1" x14ac:dyDescent="0.25">
      <c r="A573" s="240"/>
      <c r="B573" s="241"/>
      <c r="C573" s="241"/>
      <c r="D573" s="241"/>
      <c r="E573" s="241"/>
      <c r="F573" s="241"/>
      <c r="G573" s="241"/>
      <c r="H573" s="241"/>
      <c r="I573" s="241"/>
      <c r="J573" s="241"/>
      <c r="K573" s="241"/>
      <c r="L573" s="241"/>
      <c r="M573" s="241"/>
      <c r="N573" s="241"/>
      <c r="O573" s="241"/>
      <c r="P573" s="241"/>
      <c r="Q573" s="241"/>
      <c r="R573" s="241"/>
      <c r="S573" s="241"/>
      <c r="T573" s="241"/>
      <c r="U573" s="241" t="s">
        <v>759</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row>
    <row r="574" spans="1:214" s="299" customFormat="1" ht="15" customHeight="1" x14ac:dyDescent="0.25">
      <c r="A574" s="240"/>
      <c r="B574" s="241"/>
      <c r="C574" s="241"/>
      <c r="D574" s="241"/>
      <c r="E574" s="241"/>
      <c r="F574" s="241"/>
      <c r="G574" s="241"/>
      <c r="H574" s="241"/>
      <c r="I574" s="241"/>
      <c r="J574" s="241"/>
      <c r="K574" s="241"/>
      <c r="L574" s="241"/>
      <c r="M574" s="241"/>
      <c r="N574" s="241"/>
      <c r="O574" s="241"/>
      <c r="P574" s="241"/>
      <c r="Q574" s="241"/>
      <c r="R574" s="241"/>
      <c r="S574" s="241"/>
      <c r="T574" s="241"/>
      <c r="U574" s="241" t="s">
        <v>760</v>
      </c>
      <c r="V574" s="241"/>
      <c r="W574" s="241"/>
      <c r="X574" s="241"/>
      <c r="Y574" s="241"/>
      <c r="Z574" s="241"/>
      <c r="AA574" s="241"/>
      <c r="AB574" s="241"/>
      <c r="AC574" s="241" t="s">
        <v>313</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row>
    <row r="575" spans="1:214" s="299" customFormat="1" ht="15" customHeight="1" x14ac:dyDescent="0.25">
      <c r="A575" s="240"/>
      <c r="B575" s="241"/>
      <c r="C575" s="241"/>
      <c r="D575" s="241"/>
      <c r="E575" s="241"/>
      <c r="F575" s="241"/>
      <c r="G575" s="241"/>
      <c r="H575" s="241"/>
      <c r="I575" s="241"/>
      <c r="J575" s="241"/>
      <c r="K575" s="241"/>
      <c r="L575" s="241"/>
      <c r="M575" s="241"/>
      <c r="N575" s="241"/>
      <c r="O575" s="241"/>
      <c r="P575" s="241"/>
      <c r="Q575" s="241"/>
      <c r="R575" s="241"/>
      <c r="S575" s="241"/>
      <c r="T575" s="241"/>
      <c r="U575" s="241" t="s">
        <v>761</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row>
    <row r="576" spans="1:214" s="299" customFormat="1" ht="15" customHeight="1" x14ac:dyDescent="0.25">
      <c r="A576" s="240"/>
      <c r="B576" s="241"/>
      <c r="C576" s="241"/>
      <c r="D576" s="241"/>
      <c r="E576" s="241"/>
      <c r="F576" s="241"/>
      <c r="G576" s="241"/>
      <c r="H576" s="241"/>
      <c r="I576" s="241"/>
      <c r="J576" s="241"/>
      <c r="K576" s="241"/>
      <c r="L576" s="241"/>
      <c r="M576" s="241"/>
      <c r="N576" s="241"/>
      <c r="O576" s="241"/>
      <c r="P576" s="241"/>
      <c r="Q576" s="241"/>
      <c r="R576" s="241"/>
      <c r="S576" s="241"/>
      <c r="T576" s="241"/>
      <c r="U576" s="241" t="s">
        <v>762</v>
      </c>
      <c r="V576" s="241"/>
      <c r="W576" s="241"/>
      <c r="X576" s="241"/>
      <c r="Y576" s="241"/>
      <c r="Z576" s="241"/>
      <c r="AA576" s="241"/>
      <c r="AB576" s="241"/>
      <c r="AC576" s="241" t="s">
        <v>313</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row>
    <row r="577" spans="1:214" s="299" customFormat="1" ht="15" customHeight="1" x14ac:dyDescent="0.25">
      <c r="A577" s="240"/>
      <c r="B577" s="241"/>
      <c r="C577" s="241"/>
      <c r="D577" s="241"/>
      <c r="E577" s="241"/>
      <c r="F577" s="241"/>
      <c r="G577" s="241"/>
      <c r="H577" s="241"/>
      <c r="I577" s="241"/>
      <c r="J577" s="241"/>
      <c r="K577" s="241"/>
      <c r="L577" s="241"/>
      <c r="M577" s="241"/>
      <c r="N577" s="241"/>
      <c r="O577" s="241"/>
      <c r="P577" s="241"/>
      <c r="Q577" s="241"/>
      <c r="R577" s="241"/>
      <c r="S577" s="241"/>
      <c r="T577" s="241"/>
      <c r="U577" s="241" t="s">
        <v>763</v>
      </c>
      <c r="V577" s="241"/>
      <c r="W577" s="241"/>
      <c r="X577" s="241"/>
      <c r="Y577" s="241"/>
      <c r="Z577" s="241"/>
      <c r="AA577" s="241"/>
      <c r="AB577" s="241"/>
      <c r="AC577" s="241" t="s">
        <v>311</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row>
    <row r="578" spans="1:214" s="299" customFormat="1" ht="15" customHeight="1" x14ac:dyDescent="0.25">
      <c r="A578" s="240"/>
      <c r="B578" s="241"/>
      <c r="C578" s="241"/>
      <c r="D578" s="241"/>
      <c r="E578" s="241"/>
      <c r="F578" s="241"/>
      <c r="G578" s="241"/>
      <c r="H578" s="241"/>
      <c r="I578" s="241"/>
      <c r="J578" s="241"/>
      <c r="K578" s="241"/>
      <c r="L578" s="241"/>
      <c r="M578" s="241"/>
      <c r="N578" s="241"/>
      <c r="O578" s="241"/>
      <c r="P578" s="241"/>
      <c r="Q578" s="241"/>
      <c r="R578" s="241"/>
      <c r="S578" s="241"/>
      <c r="T578" s="241"/>
      <c r="U578" s="241" t="s">
        <v>764</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row>
    <row r="579" spans="1:214" s="299" customFormat="1" ht="15" customHeight="1" x14ac:dyDescent="0.25">
      <c r="A579" s="240"/>
      <c r="B579" s="241"/>
      <c r="C579" s="241"/>
      <c r="D579" s="241"/>
      <c r="E579" s="241"/>
      <c r="F579" s="241"/>
      <c r="G579" s="241"/>
      <c r="H579" s="241"/>
      <c r="I579" s="241"/>
      <c r="J579" s="241"/>
      <c r="K579" s="241"/>
      <c r="L579" s="241"/>
      <c r="M579" s="241"/>
      <c r="N579" s="241"/>
      <c r="O579" s="241"/>
      <c r="P579" s="241"/>
      <c r="Q579" s="241"/>
      <c r="R579" s="241"/>
      <c r="S579" s="241"/>
      <c r="T579" s="241"/>
      <c r="U579" s="241" t="s">
        <v>765</v>
      </c>
      <c r="V579" s="241"/>
      <c r="W579" s="241"/>
      <c r="X579" s="241"/>
      <c r="Y579" s="241"/>
      <c r="Z579" s="241"/>
      <c r="AA579" s="241"/>
      <c r="AB579" s="241"/>
      <c r="AC579" s="241" t="s">
        <v>350</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row>
    <row r="580" spans="1:214" s="299" customFormat="1" ht="15" customHeight="1" x14ac:dyDescent="0.25">
      <c r="A580" s="240"/>
      <c r="B580" s="241"/>
      <c r="C580" s="241"/>
      <c r="D580" s="241"/>
      <c r="E580" s="241"/>
      <c r="F580" s="241"/>
      <c r="G580" s="241"/>
      <c r="H580" s="241"/>
      <c r="I580" s="241"/>
      <c r="J580" s="241"/>
      <c r="K580" s="241"/>
      <c r="L580" s="241"/>
      <c r="M580" s="241"/>
      <c r="N580" s="241"/>
      <c r="O580" s="241"/>
      <c r="P580" s="241"/>
      <c r="Q580" s="241"/>
      <c r="R580" s="241"/>
      <c r="S580" s="241"/>
      <c r="T580" s="241"/>
      <c r="U580" s="241" t="s">
        <v>766</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row>
    <row r="581" spans="1:214" s="299" customFormat="1" ht="15" customHeight="1" x14ac:dyDescent="0.25">
      <c r="A581" s="240"/>
      <c r="B581" s="241"/>
      <c r="C581" s="241"/>
      <c r="D581" s="241"/>
      <c r="E581" s="241"/>
      <c r="F581" s="241"/>
      <c r="G581" s="241"/>
      <c r="H581" s="241"/>
      <c r="I581" s="241"/>
      <c r="J581" s="241"/>
      <c r="K581" s="241"/>
      <c r="L581" s="241"/>
      <c r="M581" s="241"/>
      <c r="N581" s="241"/>
      <c r="O581" s="241"/>
      <c r="P581" s="241"/>
      <c r="Q581" s="241"/>
      <c r="R581" s="241"/>
      <c r="S581" s="241"/>
      <c r="T581" s="241"/>
      <c r="U581" s="241" t="s">
        <v>767</v>
      </c>
      <c r="V581" s="241"/>
      <c r="W581" s="241"/>
      <c r="X581" s="241"/>
      <c r="Y581" s="241"/>
      <c r="Z581" s="241"/>
      <c r="AA581" s="241"/>
      <c r="AB581" s="241"/>
      <c r="AC581" s="241" t="s">
        <v>350</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row>
    <row r="582" spans="1:214" s="299" customFormat="1" ht="15" customHeight="1" x14ac:dyDescent="0.25">
      <c r="A582" s="240"/>
      <c r="B582" s="241"/>
      <c r="C582" s="241"/>
      <c r="D582" s="241"/>
      <c r="E582" s="241"/>
      <c r="F582" s="241"/>
      <c r="G582" s="241"/>
      <c r="H582" s="241"/>
      <c r="I582" s="241"/>
      <c r="J582" s="241"/>
      <c r="K582" s="241"/>
      <c r="L582" s="241"/>
      <c r="M582" s="241"/>
      <c r="N582" s="241"/>
      <c r="O582" s="241"/>
      <c r="P582" s="241"/>
      <c r="Q582" s="241"/>
      <c r="R582" s="241"/>
      <c r="S582" s="241"/>
      <c r="T582" s="241"/>
      <c r="U582" s="241" t="s">
        <v>768</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row>
    <row r="583" spans="1:214" s="299" customFormat="1" ht="15" customHeight="1" x14ac:dyDescent="0.25">
      <c r="A583" s="240"/>
      <c r="B583" s="241"/>
      <c r="C583" s="241"/>
      <c r="D583" s="241"/>
      <c r="E583" s="241"/>
      <c r="F583" s="241"/>
      <c r="G583" s="241"/>
      <c r="H583" s="241"/>
      <c r="I583" s="241"/>
      <c r="J583" s="241"/>
      <c r="K583" s="241"/>
      <c r="L583" s="241"/>
      <c r="M583" s="241"/>
      <c r="N583" s="241"/>
      <c r="O583" s="241"/>
      <c r="P583" s="241"/>
      <c r="Q583" s="241"/>
      <c r="R583" s="241"/>
      <c r="S583" s="241"/>
      <c r="T583" s="241"/>
      <c r="U583" s="241" t="s">
        <v>769</v>
      </c>
      <c r="V583" s="241"/>
      <c r="W583" s="241"/>
      <c r="X583" s="241"/>
      <c r="Y583" s="241"/>
      <c r="Z583" s="241"/>
      <c r="AA583" s="241"/>
      <c r="AB583" s="241"/>
      <c r="AC583" s="241" t="s">
        <v>316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row>
    <row r="584" spans="1:214" s="299" customFormat="1" ht="15" customHeight="1" x14ac:dyDescent="0.25">
      <c r="A584" s="240"/>
      <c r="B584" s="241"/>
      <c r="C584" s="241"/>
      <c r="D584" s="241"/>
      <c r="E584" s="241"/>
      <c r="F584" s="241"/>
      <c r="G584" s="241"/>
      <c r="H584" s="241"/>
      <c r="I584" s="241"/>
      <c r="J584" s="241"/>
      <c r="K584" s="241"/>
      <c r="L584" s="241"/>
      <c r="M584" s="241"/>
      <c r="N584" s="241"/>
      <c r="O584" s="241"/>
      <c r="P584" s="241"/>
      <c r="Q584" s="241"/>
      <c r="R584" s="241"/>
      <c r="S584" s="241"/>
      <c r="T584" s="241"/>
      <c r="U584" s="241" t="s">
        <v>770</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row>
    <row r="585" spans="1:214" s="299" customFormat="1" ht="15" customHeight="1" x14ac:dyDescent="0.25">
      <c r="A585" s="240"/>
      <c r="B585" s="241"/>
      <c r="C585" s="241"/>
      <c r="D585" s="241"/>
      <c r="E585" s="241"/>
      <c r="F585" s="241"/>
      <c r="G585" s="241"/>
      <c r="H585" s="241"/>
      <c r="I585" s="241"/>
      <c r="J585" s="241"/>
      <c r="K585" s="241"/>
      <c r="L585" s="241"/>
      <c r="M585" s="241"/>
      <c r="N585" s="241"/>
      <c r="O585" s="241"/>
      <c r="P585" s="241"/>
      <c r="Q585" s="241"/>
      <c r="R585" s="241"/>
      <c r="S585" s="241"/>
      <c r="T585" s="241"/>
      <c r="U585" s="241" t="s">
        <v>771</v>
      </c>
      <c r="V585" s="241"/>
      <c r="W585" s="241"/>
      <c r="X585" s="241"/>
      <c r="Y585" s="241"/>
      <c r="Z585" s="241"/>
      <c r="AA585" s="241"/>
      <c r="AB585" s="241"/>
      <c r="AC585" s="241" t="s">
        <v>311</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row>
    <row r="586" spans="1:214" s="299" customFormat="1" ht="15" customHeight="1" x14ac:dyDescent="0.25">
      <c r="A586" s="240"/>
      <c r="B586" s="241"/>
      <c r="C586" s="241"/>
      <c r="D586" s="241"/>
      <c r="E586" s="241"/>
      <c r="F586" s="241"/>
      <c r="G586" s="241"/>
      <c r="H586" s="241"/>
      <c r="I586" s="241"/>
      <c r="J586" s="241"/>
      <c r="K586" s="241"/>
      <c r="L586" s="241"/>
      <c r="M586" s="241"/>
      <c r="N586" s="241"/>
      <c r="O586" s="241"/>
      <c r="P586" s="241"/>
      <c r="Q586" s="241"/>
      <c r="R586" s="241"/>
      <c r="S586" s="241"/>
      <c r="T586" s="241"/>
      <c r="U586" s="241" t="s">
        <v>772</v>
      </c>
      <c r="V586" s="241"/>
      <c r="W586" s="241"/>
      <c r="X586" s="241"/>
      <c r="Y586" s="241"/>
      <c r="Z586" s="241"/>
      <c r="AA586" s="241"/>
      <c r="AB586" s="241"/>
      <c r="AC586" s="241" t="s">
        <v>313</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row>
    <row r="587" spans="1:214" s="299" customFormat="1" ht="15" customHeight="1" x14ac:dyDescent="0.25">
      <c r="A587" s="240"/>
      <c r="B587" s="241"/>
      <c r="C587" s="241"/>
      <c r="D587" s="241"/>
      <c r="E587" s="241"/>
      <c r="F587" s="241"/>
      <c r="G587" s="241"/>
      <c r="H587" s="241"/>
      <c r="I587" s="241"/>
      <c r="J587" s="241"/>
      <c r="K587" s="241"/>
      <c r="L587" s="241"/>
      <c r="M587" s="241"/>
      <c r="N587" s="241"/>
      <c r="O587" s="241"/>
      <c r="P587" s="241"/>
      <c r="Q587" s="241"/>
      <c r="R587" s="241"/>
      <c r="S587" s="241"/>
      <c r="T587" s="241"/>
      <c r="U587" s="241" t="s">
        <v>773</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row>
    <row r="588" spans="1:214" s="299" customFormat="1" ht="15" customHeight="1" x14ac:dyDescent="0.25">
      <c r="A588" s="240"/>
      <c r="B588" s="241"/>
      <c r="C588" s="241"/>
      <c r="D588" s="241"/>
      <c r="E588" s="241"/>
      <c r="F588" s="241"/>
      <c r="G588" s="241"/>
      <c r="H588" s="241"/>
      <c r="I588" s="241"/>
      <c r="J588" s="241"/>
      <c r="K588" s="241"/>
      <c r="L588" s="241"/>
      <c r="M588" s="241"/>
      <c r="N588" s="241"/>
      <c r="O588" s="241"/>
      <c r="P588" s="241"/>
      <c r="Q588" s="241"/>
      <c r="R588" s="241"/>
      <c r="S588" s="241"/>
      <c r="T588" s="241"/>
      <c r="U588" s="241" t="s">
        <v>774</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row>
    <row r="589" spans="1:214" s="299" customFormat="1" ht="15" customHeight="1" x14ac:dyDescent="0.25">
      <c r="A589" s="240"/>
      <c r="B589" s="241"/>
      <c r="C589" s="241"/>
      <c r="D589" s="241"/>
      <c r="E589" s="241"/>
      <c r="F589" s="241"/>
      <c r="G589" s="241"/>
      <c r="H589" s="241"/>
      <c r="I589" s="241"/>
      <c r="J589" s="241"/>
      <c r="K589" s="241"/>
      <c r="L589" s="241"/>
      <c r="M589" s="241"/>
      <c r="N589" s="241"/>
      <c r="O589" s="241"/>
      <c r="P589" s="241"/>
      <c r="Q589" s="241"/>
      <c r="R589" s="241"/>
      <c r="S589" s="241"/>
      <c r="T589" s="241"/>
      <c r="U589" s="241" t="s">
        <v>775</v>
      </c>
      <c r="V589" s="241"/>
      <c r="W589" s="241"/>
      <c r="X589" s="241"/>
      <c r="Y589" s="241"/>
      <c r="Z589" s="241"/>
      <c r="AA589" s="241"/>
      <c r="AB589" s="241"/>
      <c r="AC589" s="241" t="s">
        <v>350</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row>
    <row r="590" spans="1:214" s="299" customFormat="1" ht="15" customHeight="1" x14ac:dyDescent="0.25">
      <c r="A590" s="240"/>
      <c r="B590" s="241"/>
      <c r="C590" s="241"/>
      <c r="D590" s="241"/>
      <c r="E590" s="241"/>
      <c r="F590" s="241"/>
      <c r="G590" s="241"/>
      <c r="H590" s="241"/>
      <c r="I590" s="241"/>
      <c r="J590" s="241"/>
      <c r="K590" s="241"/>
      <c r="L590" s="241"/>
      <c r="M590" s="241"/>
      <c r="N590" s="241"/>
      <c r="O590" s="241"/>
      <c r="P590" s="241"/>
      <c r="Q590" s="241"/>
      <c r="R590" s="241"/>
      <c r="S590" s="241"/>
      <c r="T590" s="241"/>
      <c r="U590" s="241" t="s">
        <v>776</v>
      </c>
      <c r="V590" s="241"/>
      <c r="W590" s="241"/>
      <c r="X590" s="241"/>
      <c r="Y590" s="241"/>
      <c r="Z590" s="241"/>
      <c r="AA590" s="241"/>
      <c r="AB590" s="241"/>
      <c r="AC590" s="241" t="s">
        <v>316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row>
    <row r="591" spans="1:214" s="299" customFormat="1" ht="15" customHeight="1" x14ac:dyDescent="0.25">
      <c r="A591" s="240"/>
      <c r="B591" s="241"/>
      <c r="C591" s="241"/>
      <c r="D591" s="241"/>
      <c r="E591" s="241"/>
      <c r="F591" s="241"/>
      <c r="G591" s="241"/>
      <c r="H591" s="241"/>
      <c r="I591" s="241"/>
      <c r="J591" s="241"/>
      <c r="K591" s="241"/>
      <c r="L591" s="241"/>
      <c r="M591" s="241"/>
      <c r="N591" s="241"/>
      <c r="O591" s="241"/>
      <c r="P591" s="241"/>
      <c r="Q591" s="241"/>
      <c r="R591" s="241"/>
      <c r="S591" s="241"/>
      <c r="T591" s="241"/>
      <c r="U591" s="241" t="s">
        <v>777</v>
      </c>
      <c r="V591" s="241"/>
      <c r="W591" s="241"/>
      <c r="X591" s="241"/>
      <c r="Y591" s="241"/>
      <c r="Z591" s="241"/>
      <c r="AA591" s="241"/>
      <c r="AB591" s="241"/>
      <c r="AC591" s="241" t="s">
        <v>313</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row>
    <row r="592" spans="1:214" s="299" customFormat="1" ht="15" customHeight="1" x14ac:dyDescent="0.25">
      <c r="A592" s="240"/>
      <c r="B592" s="241"/>
      <c r="C592" s="241"/>
      <c r="D592" s="241"/>
      <c r="E592" s="241"/>
      <c r="F592" s="241"/>
      <c r="G592" s="241"/>
      <c r="H592" s="241"/>
      <c r="I592" s="241"/>
      <c r="J592" s="241"/>
      <c r="K592" s="241"/>
      <c r="L592" s="241"/>
      <c r="M592" s="241"/>
      <c r="N592" s="241"/>
      <c r="O592" s="241"/>
      <c r="P592" s="241"/>
      <c r="Q592" s="241"/>
      <c r="R592" s="241"/>
      <c r="S592" s="241"/>
      <c r="T592" s="241"/>
      <c r="U592" s="241" t="s">
        <v>778</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row>
    <row r="593" spans="1:214" s="299" customFormat="1" ht="15" customHeight="1" x14ac:dyDescent="0.25">
      <c r="A593" s="240"/>
      <c r="B593" s="241"/>
      <c r="C593" s="241"/>
      <c r="D593" s="241"/>
      <c r="E593" s="241"/>
      <c r="F593" s="241"/>
      <c r="G593" s="241"/>
      <c r="H593" s="241"/>
      <c r="I593" s="241"/>
      <c r="J593" s="241"/>
      <c r="K593" s="241"/>
      <c r="L593" s="241"/>
      <c r="M593" s="241"/>
      <c r="N593" s="241"/>
      <c r="O593" s="241"/>
      <c r="P593" s="241"/>
      <c r="Q593" s="241"/>
      <c r="R593" s="241"/>
      <c r="S593" s="241"/>
      <c r="T593" s="241"/>
      <c r="U593" s="241" t="s">
        <v>779</v>
      </c>
      <c r="V593" s="241"/>
      <c r="W593" s="241"/>
      <c r="X593" s="241"/>
      <c r="Y593" s="241"/>
      <c r="Z593" s="241"/>
      <c r="AA593" s="241"/>
      <c r="AB593" s="241"/>
      <c r="AC593" s="241" t="s">
        <v>313</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row>
    <row r="594" spans="1:214" s="299" customFormat="1" ht="15" customHeight="1" x14ac:dyDescent="0.25">
      <c r="A594" s="240"/>
      <c r="B594" s="241"/>
      <c r="C594" s="241"/>
      <c r="D594" s="241"/>
      <c r="E594" s="241"/>
      <c r="F594" s="241"/>
      <c r="G594" s="241"/>
      <c r="H594" s="241"/>
      <c r="I594" s="241"/>
      <c r="J594" s="241"/>
      <c r="K594" s="241"/>
      <c r="L594" s="241"/>
      <c r="M594" s="241"/>
      <c r="N594" s="241"/>
      <c r="O594" s="241"/>
      <c r="P594" s="241"/>
      <c r="Q594" s="241"/>
      <c r="R594" s="241"/>
      <c r="S594" s="241"/>
      <c r="T594" s="241"/>
      <c r="U594" s="241" t="s">
        <v>780</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row>
    <row r="595" spans="1:214" s="299" customFormat="1" ht="15" customHeight="1" x14ac:dyDescent="0.25">
      <c r="A595" s="240"/>
      <c r="B595" s="241"/>
      <c r="C595" s="241"/>
      <c r="D595" s="241"/>
      <c r="E595" s="241"/>
      <c r="F595" s="241"/>
      <c r="G595" s="241"/>
      <c r="H595" s="241"/>
      <c r="I595" s="241"/>
      <c r="J595" s="241"/>
      <c r="K595" s="241"/>
      <c r="L595" s="241"/>
      <c r="M595" s="241"/>
      <c r="N595" s="241"/>
      <c r="O595" s="241"/>
      <c r="P595" s="241"/>
      <c r="Q595" s="241"/>
      <c r="R595" s="241"/>
      <c r="S595" s="241"/>
      <c r="T595" s="241"/>
      <c r="U595" s="241" t="s">
        <v>276</v>
      </c>
      <c r="V595" s="241"/>
      <c r="W595" s="241"/>
      <c r="X595" s="241"/>
      <c r="Y595" s="241"/>
      <c r="Z595" s="241"/>
      <c r="AA595" s="241"/>
      <c r="AB595" s="241"/>
      <c r="AC595" s="241" t="s">
        <v>350</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row>
    <row r="596" spans="1:214" s="299" customFormat="1" ht="15" customHeight="1" x14ac:dyDescent="0.25">
      <c r="A596" s="240"/>
      <c r="B596" s="241"/>
      <c r="C596" s="241"/>
      <c r="D596" s="241"/>
      <c r="E596" s="241"/>
      <c r="F596" s="241"/>
      <c r="G596" s="241"/>
      <c r="H596" s="241"/>
      <c r="I596" s="241"/>
      <c r="J596" s="241"/>
      <c r="K596" s="241"/>
      <c r="L596" s="241"/>
      <c r="M596" s="241"/>
      <c r="N596" s="241"/>
      <c r="O596" s="241"/>
      <c r="P596" s="241"/>
      <c r="Q596" s="241"/>
      <c r="R596" s="241"/>
      <c r="S596" s="241"/>
      <c r="T596" s="241"/>
      <c r="U596" s="241" t="s">
        <v>781</v>
      </c>
      <c r="V596" s="241"/>
      <c r="W596" s="241"/>
      <c r="X596" s="241"/>
      <c r="Y596" s="241"/>
      <c r="Z596" s="241"/>
      <c r="AA596" s="241"/>
      <c r="AB596" s="241"/>
      <c r="AC596" s="241" t="s">
        <v>309</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row>
    <row r="597" spans="1:214" s="299" customFormat="1" ht="15" customHeight="1" x14ac:dyDescent="0.25">
      <c r="A597" s="240"/>
      <c r="B597" s="241"/>
      <c r="C597" s="241"/>
      <c r="D597" s="241"/>
      <c r="E597" s="241"/>
      <c r="F597" s="241"/>
      <c r="G597" s="241"/>
      <c r="H597" s="241"/>
      <c r="I597" s="241"/>
      <c r="J597" s="241"/>
      <c r="K597" s="241"/>
      <c r="L597" s="241"/>
      <c r="M597" s="241"/>
      <c r="N597" s="241"/>
      <c r="O597" s="241"/>
      <c r="P597" s="241"/>
      <c r="Q597" s="241"/>
      <c r="R597" s="241"/>
      <c r="S597" s="241"/>
      <c r="T597" s="241"/>
      <c r="U597" s="241" t="s">
        <v>782</v>
      </c>
      <c r="V597" s="241"/>
      <c r="W597" s="241"/>
      <c r="X597" s="241"/>
      <c r="Y597" s="241"/>
      <c r="Z597" s="241"/>
      <c r="AA597" s="241"/>
      <c r="AB597" s="241"/>
      <c r="AC597" s="241" t="s">
        <v>311</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row>
    <row r="598" spans="1:214" s="299" customFormat="1" ht="15" customHeight="1" x14ac:dyDescent="0.25">
      <c r="A598" s="240"/>
      <c r="B598" s="241"/>
      <c r="C598" s="241"/>
      <c r="D598" s="241"/>
      <c r="E598" s="241"/>
      <c r="F598" s="241"/>
      <c r="G598" s="241"/>
      <c r="H598" s="241"/>
      <c r="I598" s="241"/>
      <c r="J598" s="241"/>
      <c r="K598" s="241"/>
      <c r="L598" s="241"/>
      <c r="M598" s="241"/>
      <c r="N598" s="241"/>
      <c r="O598" s="241"/>
      <c r="P598" s="241"/>
      <c r="Q598" s="241"/>
      <c r="R598" s="241"/>
      <c r="S598" s="241"/>
      <c r="T598" s="241"/>
      <c r="U598" s="241" t="s">
        <v>783</v>
      </c>
      <c r="V598" s="241"/>
      <c r="W598" s="241"/>
      <c r="X598" s="241"/>
      <c r="Y598" s="241"/>
      <c r="Z598" s="241"/>
      <c r="AA598" s="241"/>
      <c r="AB598" s="241"/>
      <c r="AC598" s="241" t="s">
        <v>322</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row>
    <row r="599" spans="1:214" s="299" customFormat="1" ht="15" customHeight="1" x14ac:dyDescent="0.25">
      <c r="A599" s="240"/>
      <c r="B599" s="241"/>
      <c r="C599" s="241"/>
      <c r="D599" s="241"/>
      <c r="E599" s="241"/>
      <c r="F599" s="241"/>
      <c r="G599" s="241"/>
      <c r="H599" s="241"/>
      <c r="I599" s="241"/>
      <c r="J599" s="241"/>
      <c r="K599" s="241"/>
      <c r="L599" s="241"/>
      <c r="M599" s="241"/>
      <c r="N599" s="241"/>
      <c r="O599" s="241"/>
      <c r="P599" s="241"/>
      <c r="Q599" s="241"/>
      <c r="R599" s="241"/>
      <c r="S599" s="241"/>
      <c r="T599" s="241"/>
      <c r="U599" s="241" t="s">
        <v>784</v>
      </c>
      <c r="V599" s="241"/>
      <c r="W599" s="241"/>
      <c r="X599" s="241"/>
      <c r="Y599" s="241"/>
      <c r="Z599" s="241"/>
      <c r="AA599" s="241"/>
      <c r="AB599" s="241"/>
      <c r="AC599" s="241" t="s">
        <v>316</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row>
    <row r="600" spans="1:214" s="299" customFormat="1" ht="15" customHeight="1" x14ac:dyDescent="0.25">
      <c r="A600" s="240"/>
      <c r="B600" s="241"/>
      <c r="C600" s="241"/>
      <c r="D600" s="241"/>
      <c r="E600" s="241"/>
      <c r="F600" s="241"/>
      <c r="G600" s="241"/>
      <c r="H600" s="241"/>
      <c r="I600" s="241"/>
      <c r="J600" s="241"/>
      <c r="K600" s="241"/>
      <c r="L600" s="241"/>
      <c r="M600" s="241"/>
      <c r="N600" s="241"/>
      <c r="O600" s="241"/>
      <c r="P600" s="241"/>
      <c r="Q600" s="241"/>
      <c r="R600" s="241"/>
      <c r="S600" s="241"/>
      <c r="T600" s="241"/>
      <c r="U600" s="241" t="s">
        <v>785</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row>
    <row r="601" spans="1:214" s="299" customFormat="1" ht="15" customHeight="1" x14ac:dyDescent="0.25">
      <c r="A601" s="240"/>
      <c r="B601" s="241"/>
      <c r="C601" s="241"/>
      <c r="D601" s="241"/>
      <c r="E601" s="241"/>
      <c r="F601" s="241"/>
      <c r="G601" s="241"/>
      <c r="H601" s="241"/>
      <c r="I601" s="241"/>
      <c r="J601" s="241"/>
      <c r="K601" s="241"/>
      <c r="L601" s="241"/>
      <c r="M601" s="241"/>
      <c r="N601" s="241"/>
      <c r="O601" s="241"/>
      <c r="P601" s="241"/>
      <c r="Q601" s="241"/>
      <c r="R601" s="241"/>
      <c r="S601" s="241"/>
      <c r="T601" s="241"/>
      <c r="U601" s="241" t="s">
        <v>786</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row>
    <row r="602" spans="1:214" s="299" customFormat="1" ht="15" customHeight="1" x14ac:dyDescent="0.25">
      <c r="A602" s="240"/>
      <c r="B602" s="241"/>
      <c r="C602" s="241"/>
      <c r="D602" s="241"/>
      <c r="E602" s="241"/>
      <c r="F602" s="241"/>
      <c r="G602" s="241"/>
      <c r="H602" s="241"/>
      <c r="I602" s="241"/>
      <c r="J602" s="241"/>
      <c r="K602" s="241"/>
      <c r="L602" s="241"/>
      <c r="M602" s="241"/>
      <c r="N602" s="241"/>
      <c r="O602" s="241"/>
      <c r="P602" s="241"/>
      <c r="Q602" s="241"/>
      <c r="R602" s="241"/>
      <c r="S602" s="241"/>
      <c r="T602" s="241"/>
      <c r="U602" s="241" t="s">
        <v>787</v>
      </c>
      <c r="V602" s="241"/>
      <c r="W602" s="241"/>
      <c r="X602" s="241"/>
      <c r="Y602" s="241"/>
      <c r="Z602" s="241"/>
      <c r="AA602" s="241"/>
      <c r="AB602" s="241"/>
      <c r="AC602" s="241" t="s">
        <v>322</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row>
    <row r="603" spans="1:214" s="299" customFormat="1" ht="15" customHeight="1" x14ac:dyDescent="0.25">
      <c r="A603" s="240"/>
      <c r="B603" s="241"/>
      <c r="C603" s="241"/>
      <c r="D603" s="241"/>
      <c r="E603" s="241"/>
      <c r="F603" s="241"/>
      <c r="G603" s="241"/>
      <c r="H603" s="241"/>
      <c r="I603" s="241"/>
      <c r="J603" s="241"/>
      <c r="K603" s="241"/>
      <c r="L603" s="241"/>
      <c r="M603" s="241"/>
      <c r="N603" s="241"/>
      <c r="O603" s="241"/>
      <c r="P603" s="241"/>
      <c r="Q603" s="241"/>
      <c r="R603" s="241"/>
      <c r="S603" s="241"/>
      <c r="T603" s="241"/>
      <c r="U603" s="241" t="s">
        <v>788</v>
      </c>
      <c r="V603" s="241"/>
      <c r="W603" s="241"/>
      <c r="X603" s="241"/>
      <c r="Y603" s="241"/>
      <c r="Z603" s="241"/>
      <c r="AA603" s="241"/>
      <c r="AB603" s="241"/>
      <c r="AC603" s="241" t="s">
        <v>325</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row>
    <row r="604" spans="1:214" s="299" customFormat="1" ht="15" customHeight="1" x14ac:dyDescent="0.25">
      <c r="A604" s="240"/>
      <c r="B604" s="241"/>
      <c r="C604" s="241"/>
      <c r="D604" s="241"/>
      <c r="E604" s="241"/>
      <c r="F604" s="241"/>
      <c r="G604" s="241"/>
      <c r="H604" s="241"/>
      <c r="I604" s="241"/>
      <c r="J604" s="241"/>
      <c r="K604" s="241"/>
      <c r="L604" s="241"/>
      <c r="M604" s="241"/>
      <c r="N604" s="241"/>
      <c r="O604" s="241"/>
      <c r="P604" s="241"/>
      <c r="Q604" s="241"/>
      <c r="R604" s="241"/>
      <c r="S604" s="241"/>
      <c r="T604" s="241"/>
      <c r="U604" s="241" t="s">
        <v>789</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row>
    <row r="605" spans="1:214" s="299" customFormat="1" ht="15" customHeight="1" x14ac:dyDescent="0.25">
      <c r="A605" s="240"/>
      <c r="B605" s="241"/>
      <c r="C605" s="241"/>
      <c r="D605" s="241"/>
      <c r="E605" s="241"/>
      <c r="F605" s="241"/>
      <c r="G605" s="241"/>
      <c r="H605" s="241"/>
      <c r="I605" s="241"/>
      <c r="J605" s="241"/>
      <c r="K605" s="241"/>
      <c r="L605" s="241"/>
      <c r="M605" s="241"/>
      <c r="N605" s="241"/>
      <c r="O605" s="241"/>
      <c r="P605" s="241"/>
      <c r="Q605" s="241"/>
      <c r="R605" s="241"/>
      <c r="S605" s="241"/>
      <c r="T605" s="241"/>
      <c r="U605" s="241" t="s">
        <v>790</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row>
    <row r="606" spans="1:214" s="299" customFormat="1" ht="15" customHeight="1" x14ac:dyDescent="0.25">
      <c r="A606" s="240"/>
      <c r="B606" s="241"/>
      <c r="C606" s="241"/>
      <c r="D606" s="241"/>
      <c r="E606" s="241"/>
      <c r="F606" s="241"/>
      <c r="G606" s="241"/>
      <c r="H606" s="241"/>
      <c r="I606" s="241"/>
      <c r="J606" s="241"/>
      <c r="K606" s="241"/>
      <c r="L606" s="241"/>
      <c r="M606" s="241"/>
      <c r="N606" s="241"/>
      <c r="O606" s="241"/>
      <c r="P606" s="241"/>
      <c r="Q606" s="241"/>
      <c r="R606" s="241"/>
      <c r="S606" s="241"/>
      <c r="T606" s="241"/>
      <c r="U606" s="241" t="s">
        <v>791</v>
      </c>
      <c r="V606" s="241"/>
      <c r="W606" s="241"/>
      <c r="X606" s="241"/>
      <c r="Y606" s="241"/>
      <c r="Z606" s="241"/>
      <c r="AA606" s="241"/>
      <c r="AB606" s="241"/>
      <c r="AC606" s="241" t="s">
        <v>313</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row>
    <row r="607" spans="1:214" s="299" customFormat="1" ht="15" customHeight="1" x14ac:dyDescent="0.25">
      <c r="A607" s="240"/>
      <c r="B607" s="241"/>
      <c r="C607" s="241"/>
      <c r="D607" s="241"/>
      <c r="E607" s="241"/>
      <c r="F607" s="241"/>
      <c r="G607" s="241"/>
      <c r="H607" s="241"/>
      <c r="I607" s="241"/>
      <c r="J607" s="241"/>
      <c r="K607" s="241"/>
      <c r="L607" s="241"/>
      <c r="M607" s="241"/>
      <c r="N607" s="241"/>
      <c r="O607" s="241"/>
      <c r="P607" s="241"/>
      <c r="Q607" s="241"/>
      <c r="R607" s="241"/>
      <c r="S607" s="241"/>
      <c r="T607" s="241"/>
      <c r="U607" s="241" t="s">
        <v>792</v>
      </c>
      <c r="V607" s="241"/>
      <c r="W607" s="241"/>
      <c r="X607" s="241"/>
      <c r="Y607" s="241"/>
      <c r="Z607" s="241"/>
      <c r="AA607" s="241"/>
      <c r="AB607" s="241"/>
      <c r="AC607" s="241" t="s">
        <v>386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row>
    <row r="608" spans="1:214" s="299" customFormat="1" ht="15" customHeight="1" x14ac:dyDescent="0.25">
      <c r="A608" s="240"/>
      <c r="B608" s="241"/>
      <c r="C608" s="241"/>
      <c r="D608" s="241"/>
      <c r="E608" s="241"/>
      <c r="F608" s="241"/>
      <c r="G608" s="241"/>
      <c r="H608" s="241"/>
      <c r="I608" s="241"/>
      <c r="J608" s="241"/>
      <c r="K608" s="241"/>
      <c r="L608" s="241"/>
      <c r="M608" s="241"/>
      <c r="N608" s="241"/>
      <c r="O608" s="241"/>
      <c r="P608" s="241"/>
      <c r="Q608" s="241"/>
      <c r="R608" s="241"/>
      <c r="S608" s="241"/>
      <c r="T608" s="241"/>
      <c r="U608" s="241" t="s">
        <v>793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row>
    <row r="609" spans="1:214" s="299" customFormat="1" ht="15" customHeight="1" x14ac:dyDescent="0.25">
      <c r="A609" s="240"/>
      <c r="B609" s="241"/>
      <c r="C609" s="241"/>
      <c r="D609" s="241"/>
      <c r="E609" s="241"/>
      <c r="F609" s="241"/>
      <c r="G609" s="241"/>
      <c r="H609" s="241"/>
      <c r="I609" s="241"/>
      <c r="J609" s="241"/>
      <c r="K609" s="241"/>
      <c r="L609" s="241"/>
      <c r="M609" s="241"/>
      <c r="N609" s="241"/>
      <c r="O609" s="241"/>
      <c r="P609" s="241"/>
      <c r="Q609" s="241"/>
      <c r="R609" s="241"/>
      <c r="S609" s="241"/>
      <c r="T609" s="241"/>
      <c r="U609" s="241" t="s">
        <v>794</v>
      </c>
      <c r="V609" s="241"/>
      <c r="W609" s="241"/>
      <c r="X609" s="241"/>
      <c r="Y609" s="241"/>
      <c r="Z609" s="241"/>
      <c r="AA609" s="241"/>
      <c r="AB609" s="241"/>
      <c r="AC609" s="241" t="s">
        <v>311</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row>
    <row r="610" spans="1:214" s="299" customFormat="1" ht="15" customHeight="1" x14ac:dyDescent="0.25">
      <c r="A610" s="240"/>
      <c r="B610" s="241"/>
      <c r="C610" s="241"/>
      <c r="D610" s="241"/>
      <c r="E610" s="241"/>
      <c r="F610" s="241"/>
      <c r="G610" s="241"/>
      <c r="H610" s="241"/>
      <c r="I610" s="241"/>
      <c r="J610" s="241"/>
      <c r="K610" s="241"/>
      <c r="L610" s="241"/>
      <c r="M610" s="241"/>
      <c r="N610" s="241"/>
      <c r="O610" s="241"/>
      <c r="P610" s="241"/>
      <c r="Q610" s="241"/>
      <c r="R610" s="241"/>
      <c r="S610" s="241"/>
      <c r="T610" s="241"/>
      <c r="U610" s="241" t="s">
        <v>795</v>
      </c>
      <c r="V610" s="241"/>
      <c r="W610" s="241"/>
      <c r="X610" s="241"/>
      <c r="Y610" s="241"/>
      <c r="Z610" s="241"/>
      <c r="AA610" s="241"/>
      <c r="AB610" s="241"/>
      <c r="AC610" s="241" t="s">
        <v>350</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row>
    <row r="611" spans="1:214" s="299" customFormat="1" ht="15" customHeight="1" x14ac:dyDescent="0.25">
      <c r="A611" s="240"/>
      <c r="B611" s="241"/>
      <c r="C611" s="241"/>
      <c r="D611" s="241"/>
      <c r="E611" s="241"/>
      <c r="F611" s="241"/>
      <c r="G611" s="241"/>
      <c r="H611" s="241"/>
      <c r="I611" s="241"/>
      <c r="J611" s="241"/>
      <c r="K611" s="241"/>
      <c r="L611" s="241"/>
      <c r="M611" s="241"/>
      <c r="N611" s="241"/>
      <c r="O611" s="241"/>
      <c r="P611" s="241"/>
      <c r="Q611" s="241"/>
      <c r="R611" s="241"/>
      <c r="S611" s="241"/>
      <c r="T611" s="241"/>
      <c r="U611" s="241" t="s">
        <v>796</v>
      </c>
      <c r="V611" s="241"/>
      <c r="W611" s="241"/>
      <c r="X611" s="241"/>
      <c r="Y611" s="241"/>
      <c r="Z611" s="241"/>
      <c r="AA611" s="241"/>
      <c r="AB611" s="241"/>
      <c r="AC611" s="241" t="s">
        <v>325</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row>
    <row r="612" spans="1:214" s="299" customFormat="1" ht="15" customHeight="1" x14ac:dyDescent="0.25">
      <c r="A612" s="240"/>
      <c r="B612" s="241"/>
      <c r="C612" s="241"/>
      <c r="D612" s="241"/>
      <c r="E612" s="241"/>
      <c r="F612" s="241"/>
      <c r="G612" s="241"/>
      <c r="H612" s="241"/>
      <c r="I612" s="241"/>
      <c r="J612" s="241"/>
      <c r="K612" s="241"/>
      <c r="L612" s="241"/>
      <c r="M612" s="241"/>
      <c r="N612" s="241"/>
      <c r="O612" s="241"/>
      <c r="P612" s="241"/>
      <c r="Q612" s="241"/>
      <c r="R612" s="241"/>
      <c r="S612" s="241"/>
      <c r="T612" s="241"/>
      <c r="U612" s="241" t="s">
        <v>797</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row>
    <row r="613" spans="1:214" s="299" customFormat="1" ht="15" customHeight="1" x14ac:dyDescent="0.25">
      <c r="A613" s="240"/>
      <c r="B613" s="241"/>
      <c r="C613" s="241"/>
      <c r="D613" s="241"/>
      <c r="E613" s="241"/>
      <c r="F613" s="241"/>
      <c r="G613" s="241"/>
      <c r="H613" s="241"/>
      <c r="I613" s="241"/>
      <c r="J613" s="241"/>
      <c r="K613" s="241"/>
      <c r="L613" s="241"/>
      <c r="M613" s="241"/>
      <c r="N613" s="241"/>
      <c r="O613" s="241"/>
      <c r="P613" s="241"/>
      <c r="Q613" s="241"/>
      <c r="R613" s="241"/>
      <c r="S613" s="241"/>
      <c r="T613" s="241"/>
      <c r="U613" s="241" t="s">
        <v>798</v>
      </c>
      <c r="V613" s="241"/>
      <c r="W613" s="241"/>
      <c r="X613" s="241"/>
      <c r="Y613" s="241"/>
      <c r="Z613" s="241"/>
      <c r="AA613" s="241"/>
      <c r="AB613" s="241"/>
      <c r="AC613" s="241" t="s">
        <v>309</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row>
    <row r="614" spans="1:214" s="299" customFormat="1" ht="15" customHeight="1" x14ac:dyDescent="0.25">
      <c r="A614" s="240"/>
      <c r="B614" s="241"/>
      <c r="C614" s="241"/>
      <c r="D614" s="241"/>
      <c r="E614" s="241"/>
      <c r="F614" s="241"/>
      <c r="G614" s="241"/>
      <c r="H614" s="241"/>
      <c r="I614" s="241"/>
      <c r="J614" s="241"/>
      <c r="K614" s="241"/>
      <c r="L614" s="241"/>
      <c r="M614" s="241"/>
      <c r="N614" s="241"/>
      <c r="O614" s="241"/>
      <c r="P614" s="241"/>
      <c r="Q614" s="241"/>
      <c r="R614" s="241"/>
      <c r="S614" s="241"/>
      <c r="T614" s="241"/>
      <c r="U614" s="241" t="s">
        <v>799</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row>
    <row r="615" spans="1:214" s="299" customFormat="1" ht="15" customHeight="1" x14ac:dyDescent="0.25">
      <c r="A615" s="240"/>
      <c r="B615" s="241"/>
      <c r="C615" s="241"/>
      <c r="D615" s="241"/>
      <c r="E615" s="241"/>
      <c r="F615" s="241"/>
      <c r="G615" s="241"/>
      <c r="H615" s="241"/>
      <c r="I615" s="241"/>
      <c r="J615" s="241"/>
      <c r="K615" s="241"/>
      <c r="L615" s="241"/>
      <c r="M615" s="241"/>
      <c r="N615" s="241"/>
      <c r="O615" s="241"/>
      <c r="P615" s="241"/>
      <c r="Q615" s="241"/>
      <c r="R615" s="241"/>
      <c r="S615" s="241"/>
      <c r="T615" s="241"/>
      <c r="U615" s="241" t="s">
        <v>800</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row>
    <row r="616" spans="1:214" s="299" customFormat="1" ht="15" customHeight="1" x14ac:dyDescent="0.25">
      <c r="A616" s="240"/>
      <c r="B616" s="241"/>
      <c r="C616" s="241"/>
      <c r="D616" s="241"/>
      <c r="E616" s="241"/>
      <c r="F616" s="241"/>
      <c r="G616" s="241"/>
      <c r="H616" s="241"/>
      <c r="I616" s="241"/>
      <c r="J616" s="241"/>
      <c r="K616" s="241"/>
      <c r="L616" s="241"/>
      <c r="M616" s="241"/>
      <c r="N616" s="241"/>
      <c r="O616" s="241"/>
      <c r="P616" s="241"/>
      <c r="Q616" s="241"/>
      <c r="R616" s="241"/>
      <c r="S616" s="241"/>
      <c r="T616" s="241"/>
      <c r="U616" s="241" t="s">
        <v>801</v>
      </c>
      <c r="V616" s="241"/>
      <c r="W616" s="241"/>
      <c r="X616" s="241"/>
      <c r="Y616" s="241"/>
      <c r="Z616" s="241"/>
      <c r="AA616" s="241"/>
      <c r="AB616" s="241"/>
      <c r="AC616" s="241" t="s">
        <v>309</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row>
    <row r="617" spans="1:214" s="299" customFormat="1" ht="15" customHeight="1" x14ac:dyDescent="0.25">
      <c r="A617" s="240"/>
      <c r="B617" s="241"/>
      <c r="C617" s="241"/>
      <c r="D617" s="241"/>
      <c r="E617" s="241"/>
      <c r="F617" s="241"/>
      <c r="G617" s="241"/>
      <c r="H617" s="241"/>
      <c r="I617" s="241"/>
      <c r="J617" s="241"/>
      <c r="K617" s="241"/>
      <c r="L617" s="241"/>
      <c r="M617" s="241"/>
      <c r="N617" s="241"/>
      <c r="O617" s="241"/>
      <c r="P617" s="241"/>
      <c r="Q617" s="241"/>
      <c r="R617" s="241"/>
      <c r="S617" s="241"/>
      <c r="T617" s="241"/>
      <c r="U617" s="241" t="s">
        <v>802</v>
      </c>
      <c r="V617" s="241"/>
      <c r="W617" s="241"/>
      <c r="X617" s="241"/>
      <c r="Y617" s="241"/>
      <c r="Z617" s="241"/>
      <c r="AA617" s="241"/>
      <c r="AB617" s="241"/>
      <c r="AC617" s="241" t="s">
        <v>322</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row>
    <row r="618" spans="1:214" s="299" customFormat="1" ht="15" customHeight="1" x14ac:dyDescent="0.25">
      <c r="A618" s="240"/>
      <c r="B618" s="241"/>
      <c r="C618" s="241"/>
      <c r="D618" s="241"/>
      <c r="E618" s="241"/>
      <c r="F618" s="241"/>
      <c r="G618" s="241"/>
      <c r="H618" s="241"/>
      <c r="I618" s="241"/>
      <c r="J618" s="241"/>
      <c r="K618" s="241"/>
      <c r="L618" s="241"/>
      <c r="M618" s="241"/>
      <c r="N618" s="241"/>
      <c r="O618" s="241"/>
      <c r="P618" s="241"/>
      <c r="Q618" s="241"/>
      <c r="R618" s="241"/>
      <c r="S618" s="241"/>
      <c r="T618" s="241"/>
      <c r="U618" s="241" t="s">
        <v>803</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row>
    <row r="619" spans="1:214" s="299" customFormat="1" ht="15" customHeight="1" x14ac:dyDescent="0.25">
      <c r="A619" s="240"/>
      <c r="B619" s="241"/>
      <c r="C619" s="241"/>
      <c r="D619" s="241"/>
      <c r="E619" s="241"/>
      <c r="F619" s="241"/>
      <c r="G619" s="241"/>
      <c r="H619" s="241"/>
      <c r="I619" s="241"/>
      <c r="J619" s="241"/>
      <c r="K619" s="241"/>
      <c r="L619" s="241"/>
      <c r="M619" s="241"/>
      <c r="N619" s="241"/>
      <c r="O619" s="241"/>
      <c r="P619" s="241"/>
      <c r="Q619" s="241"/>
      <c r="R619" s="241"/>
      <c r="S619" s="241"/>
      <c r="T619" s="241"/>
      <c r="U619" s="241" t="s">
        <v>804</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row>
    <row r="620" spans="1:214" s="299" customFormat="1" ht="15" customHeight="1" x14ac:dyDescent="0.25">
      <c r="A620" s="240"/>
      <c r="B620" s="241"/>
      <c r="C620" s="241"/>
      <c r="D620" s="241"/>
      <c r="E620" s="241"/>
      <c r="F620" s="241"/>
      <c r="G620" s="241"/>
      <c r="H620" s="241"/>
      <c r="I620" s="241"/>
      <c r="J620" s="241"/>
      <c r="K620" s="241"/>
      <c r="L620" s="241"/>
      <c r="M620" s="241"/>
      <c r="N620" s="241"/>
      <c r="O620" s="241"/>
      <c r="P620" s="241"/>
      <c r="Q620" s="241"/>
      <c r="R620" s="241"/>
      <c r="S620" s="241"/>
      <c r="T620" s="241"/>
      <c r="U620" s="241" t="s">
        <v>805</v>
      </c>
      <c r="V620" s="241"/>
      <c r="W620" s="241"/>
      <c r="X620" s="241"/>
      <c r="Y620" s="241"/>
      <c r="Z620" s="241"/>
      <c r="AA620" s="241"/>
      <c r="AB620" s="241"/>
      <c r="AC620" s="241" t="s">
        <v>386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row>
    <row r="621" spans="1:214" s="299" customFormat="1" ht="15" customHeight="1" x14ac:dyDescent="0.25">
      <c r="A621" s="240"/>
      <c r="B621" s="241"/>
      <c r="C621" s="241"/>
      <c r="D621" s="241"/>
      <c r="E621" s="241"/>
      <c r="F621" s="241"/>
      <c r="G621" s="241"/>
      <c r="H621" s="241"/>
      <c r="I621" s="241"/>
      <c r="J621" s="241"/>
      <c r="K621" s="241"/>
      <c r="L621" s="241"/>
      <c r="M621" s="241"/>
      <c r="N621" s="241"/>
      <c r="O621" s="241"/>
      <c r="P621" s="241"/>
      <c r="Q621" s="241"/>
      <c r="R621" s="241"/>
      <c r="S621" s="241"/>
      <c r="T621" s="241"/>
      <c r="U621" s="241" t="s">
        <v>806</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row>
    <row r="622" spans="1:214" s="299" customFormat="1" ht="15" customHeight="1" x14ac:dyDescent="0.25">
      <c r="A622" s="240"/>
      <c r="B622" s="241"/>
      <c r="C622" s="241"/>
      <c r="D622" s="241"/>
      <c r="E622" s="241"/>
      <c r="F622" s="241"/>
      <c r="G622" s="241"/>
      <c r="H622" s="241"/>
      <c r="I622" s="241"/>
      <c r="J622" s="241"/>
      <c r="K622" s="241"/>
      <c r="L622" s="241"/>
      <c r="M622" s="241"/>
      <c r="N622" s="241"/>
      <c r="O622" s="241"/>
      <c r="P622" s="241"/>
      <c r="Q622" s="241"/>
      <c r="R622" s="241"/>
      <c r="S622" s="241"/>
      <c r="T622" s="241"/>
      <c r="U622" s="241" t="s">
        <v>807</v>
      </c>
      <c r="V622" s="241"/>
      <c r="W622" s="241"/>
      <c r="X622" s="241"/>
      <c r="Y622" s="241"/>
      <c r="Z622" s="241"/>
      <c r="AA622" s="241"/>
      <c r="AB622" s="241"/>
      <c r="AC622" s="241" t="s">
        <v>311</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row>
    <row r="623" spans="1:214" s="299" customFormat="1" ht="15" customHeight="1" x14ac:dyDescent="0.25">
      <c r="A623" s="240"/>
      <c r="B623" s="241"/>
      <c r="C623" s="241"/>
      <c r="D623" s="241"/>
      <c r="E623" s="241"/>
      <c r="F623" s="241"/>
      <c r="G623" s="241"/>
      <c r="H623" s="241"/>
      <c r="I623" s="241"/>
      <c r="J623" s="241"/>
      <c r="K623" s="241"/>
      <c r="L623" s="241"/>
      <c r="M623" s="241"/>
      <c r="N623" s="241"/>
      <c r="O623" s="241"/>
      <c r="P623" s="241"/>
      <c r="Q623" s="241"/>
      <c r="R623" s="241"/>
      <c r="S623" s="241"/>
      <c r="T623" s="241"/>
      <c r="U623" s="241" t="s">
        <v>808</v>
      </c>
      <c r="V623" s="241"/>
      <c r="W623" s="241"/>
      <c r="X623" s="241"/>
      <c r="Y623" s="241"/>
      <c r="Z623" s="241"/>
      <c r="AA623" s="241"/>
      <c r="AB623" s="241"/>
      <c r="AC623" s="241" t="s">
        <v>350</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row>
    <row r="624" spans="1:214" s="299" customFormat="1" ht="15" customHeight="1" x14ac:dyDescent="0.25">
      <c r="A624" s="240"/>
      <c r="B624" s="241"/>
      <c r="C624" s="241"/>
      <c r="D624" s="241"/>
      <c r="E624" s="241"/>
      <c r="F624" s="241"/>
      <c r="G624" s="241"/>
      <c r="H624" s="241"/>
      <c r="I624" s="241"/>
      <c r="J624" s="241"/>
      <c r="K624" s="241"/>
      <c r="L624" s="241"/>
      <c r="M624" s="241"/>
      <c r="N624" s="241"/>
      <c r="O624" s="241"/>
      <c r="P624" s="241"/>
      <c r="Q624" s="241"/>
      <c r="R624" s="241"/>
      <c r="S624" s="241"/>
      <c r="T624" s="241"/>
      <c r="U624" s="241" t="s">
        <v>283</v>
      </c>
      <c r="V624" s="241"/>
      <c r="W624" s="241"/>
      <c r="X624" s="241"/>
      <c r="Y624" s="241"/>
      <c r="Z624" s="241"/>
      <c r="AA624" s="241"/>
      <c r="AB624" s="241"/>
      <c r="AC624" s="241" t="s">
        <v>322</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row>
    <row r="625" spans="1:214" s="299" customFormat="1" ht="15" customHeight="1" x14ac:dyDescent="0.25">
      <c r="A625" s="240"/>
      <c r="B625" s="241"/>
      <c r="C625" s="241"/>
      <c r="D625" s="241"/>
      <c r="E625" s="241"/>
      <c r="F625" s="241"/>
      <c r="G625" s="241"/>
      <c r="H625" s="241"/>
      <c r="I625" s="241"/>
      <c r="J625" s="241"/>
      <c r="K625" s="241"/>
      <c r="L625" s="241"/>
      <c r="M625" s="241"/>
      <c r="N625" s="241"/>
      <c r="O625" s="241"/>
      <c r="P625" s="241"/>
      <c r="Q625" s="241"/>
      <c r="R625" s="241"/>
      <c r="S625" s="241"/>
      <c r="T625" s="241"/>
      <c r="U625" s="241" t="s">
        <v>809</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row>
    <row r="626" spans="1:214" s="299" customFormat="1" ht="15" customHeight="1" x14ac:dyDescent="0.25">
      <c r="A626" s="240"/>
      <c r="B626" s="241"/>
      <c r="C626" s="241"/>
      <c r="D626" s="241"/>
      <c r="E626" s="241"/>
      <c r="F626" s="241"/>
      <c r="G626" s="241"/>
      <c r="H626" s="241"/>
      <c r="I626" s="241"/>
      <c r="J626" s="241"/>
      <c r="K626" s="241"/>
      <c r="L626" s="241"/>
      <c r="M626" s="241"/>
      <c r="N626" s="241"/>
      <c r="O626" s="241"/>
      <c r="P626" s="241"/>
      <c r="Q626" s="241"/>
      <c r="R626" s="241"/>
      <c r="S626" s="241"/>
      <c r="T626" s="241"/>
      <c r="U626" s="241" t="s">
        <v>810</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row>
    <row r="627" spans="1:214" s="299" customFormat="1" ht="15" customHeight="1" x14ac:dyDescent="0.25">
      <c r="A627" s="240"/>
      <c r="B627" s="241"/>
      <c r="C627" s="241"/>
      <c r="D627" s="241"/>
      <c r="E627" s="241"/>
      <c r="F627" s="241"/>
      <c r="G627" s="241"/>
      <c r="H627" s="241"/>
      <c r="I627" s="241"/>
      <c r="J627" s="241"/>
      <c r="K627" s="241"/>
      <c r="L627" s="241"/>
      <c r="M627" s="241"/>
      <c r="N627" s="241"/>
      <c r="O627" s="241"/>
      <c r="P627" s="241"/>
      <c r="Q627" s="241"/>
      <c r="R627" s="241"/>
      <c r="S627" s="241"/>
      <c r="T627" s="241"/>
      <c r="U627" s="241" t="s">
        <v>811</v>
      </c>
      <c r="V627" s="241"/>
      <c r="W627" s="241"/>
      <c r="X627" s="241"/>
      <c r="Y627" s="241"/>
      <c r="Z627" s="241"/>
      <c r="AA627" s="241"/>
      <c r="AB627" s="241"/>
      <c r="AC627" s="241" t="s">
        <v>316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row>
    <row r="628" spans="1:214" s="299" customFormat="1" ht="15" customHeight="1" x14ac:dyDescent="0.25">
      <c r="A628" s="240"/>
      <c r="B628" s="241"/>
      <c r="C628" s="241"/>
      <c r="D628" s="241"/>
      <c r="E628" s="241"/>
      <c r="F628" s="241"/>
      <c r="G628" s="241"/>
      <c r="H628" s="241"/>
      <c r="I628" s="241"/>
      <c r="J628" s="241"/>
      <c r="K628" s="241"/>
      <c r="L628" s="241"/>
      <c r="M628" s="241"/>
      <c r="N628" s="241"/>
      <c r="O628" s="241"/>
      <c r="P628" s="241"/>
      <c r="Q628" s="241"/>
      <c r="R628" s="241"/>
      <c r="S628" s="241"/>
      <c r="T628" s="241"/>
      <c r="U628" s="241" t="s">
        <v>812</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row>
    <row r="629" spans="1:214" s="299" customFormat="1" ht="15" customHeight="1" x14ac:dyDescent="0.25">
      <c r="A629" s="240"/>
      <c r="B629" s="241"/>
      <c r="C629" s="241"/>
      <c r="D629" s="241"/>
      <c r="E629" s="241"/>
      <c r="F629" s="241"/>
      <c r="G629" s="241"/>
      <c r="H629" s="241"/>
      <c r="I629" s="241"/>
      <c r="J629" s="241"/>
      <c r="K629" s="241"/>
      <c r="L629" s="241"/>
      <c r="M629" s="241"/>
      <c r="N629" s="241"/>
      <c r="O629" s="241"/>
      <c r="P629" s="241"/>
      <c r="Q629" s="241"/>
      <c r="R629" s="241"/>
      <c r="S629" s="241"/>
      <c r="T629" s="241"/>
      <c r="U629" s="241" t="s">
        <v>813</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row>
    <row r="630" spans="1:214" s="299" customFormat="1" ht="15" customHeight="1" x14ac:dyDescent="0.25">
      <c r="A630" s="240"/>
      <c r="B630" s="241"/>
      <c r="C630" s="241"/>
      <c r="D630" s="241"/>
      <c r="E630" s="241"/>
      <c r="F630" s="241"/>
      <c r="G630" s="241"/>
      <c r="H630" s="241"/>
      <c r="I630" s="241"/>
      <c r="J630" s="241"/>
      <c r="K630" s="241"/>
      <c r="L630" s="241"/>
      <c r="M630" s="241"/>
      <c r="N630" s="241"/>
      <c r="O630" s="241"/>
      <c r="P630" s="241"/>
      <c r="Q630" s="241"/>
      <c r="R630" s="241"/>
      <c r="S630" s="241"/>
      <c r="T630" s="241"/>
      <c r="U630" s="241" t="s">
        <v>814</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row>
    <row r="631" spans="1:214" s="299" customFormat="1" ht="15" customHeight="1" x14ac:dyDescent="0.25">
      <c r="A631" s="240"/>
      <c r="B631" s="241"/>
      <c r="C631" s="241"/>
      <c r="D631" s="241"/>
      <c r="E631" s="241"/>
      <c r="F631" s="241"/>
      <c r="G631" s="241"/>
      <c r="H631" s="241"/>
      <c r="I631" s="241"/>
      <c r="J631" s="241"/>
      <c r="K631" s="241"/>
      <c r="L631" s="241"/>
      <c r="M631" s="241"/>
      <c r="N631" s="241"/>
      <c r="O631" s="241"/>
      <c r="P631" s="241"/>
      <c r="Q631" s="241"/>
      <c r="R631" s="241"/>
      <c r="S631" s="241"/>
      <c r="T631" s="241"/>
      <c r="U631" s="241" t="s">
        <v>815</v>
      </c>
      <c r="V631" s="241"/>
      <c r="W631" s="241"/>
      <c r="X631" s="241"/>
      <c r="Y631" s="241"/>
      <c r="Z631" s="241"/>
      <c r="AA631" s="241"/>
      <c r="AB631" s="241"/>
      <c r="AC631" s="241" t="s">
        <v>316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row>
    <row r="632" spans="1:214" s="299" customFormat="1" ht="15" customHeight="1" x14ac:dyDescent="0.25">
      <c r="A632" s="240"/>
      <c r="B632" s="241"/>
      <c r="C632" s="241"/>
      <c r="D632" s="241"/>
      <c r="E632" s="241"/>
      <c r="F632" s="241"/>
      <c r="G632" s="241"/>
      <c r="H632" s="241"/>
      <c r="I632" s="241"/>
      <c r="J632" s="241"/>
      <c r="K632" s="241"/>
      <c r="L632" s="241"/>
      <c r="M632" s="241"/>
      <c r="N632" s="241"/>
      <c r="O632" s="241"/>
      <c r="P632" s="241"/>
      <c r="Q632" s="241"/>
      <c r="R632" s="241"/>
      <c r="S632" s="241"/>
      <c r="T632" s="241"/>
      <c r="U632" s="241" t="s">
        <v>816</v>
      </c>
      <c r="V632" s="241"/>
      <c r="W632" s="241"/>
      <c r="X632" s="241"/>
      <c r="Y632" s="241"/>
      <c r="Z632" s="241"/>
      <c r="AA632" s="241"/>
      <c r="AB632" s="241"/>
      <c r="AC632" s="241" t="s">
        <v>366</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row>
    <row r="633" spans="1:214" s="299" customFormat="1" ht="15" customHeight="1" x14ac:dyDescent="0.25">
      <c r="A633" s="240"/>
      <c r="B633" s="241"/>
      <c r="C633" s="241"/>
      <c r="D633" s="241"/>
      <c r="E633" s="241"/>
      <c r="F633" s="241"/>
      <c r="G633" s="241"/>
      <c r="H633" s="241"/>
      <c r="I633" s="241"/>
      <c r="J633" s="241"/>
      <c r="K633" s="241"/>
      <c r="L633" s="241"/>
      <c r="M633" s="241"/>
      <c r="N633" s="241"/>
      <c r="O633" s="241"/>
      <c r="P633" s="241"/>
      <c r="Q633" s="241"/>
      <c r="R633" s="241"/>
      <c r="S633" s="241"/>
      <c r="T633" s="241"/>
      <c r="U633" s="241" t="s">
        <v>817</v>
      </c>
      <c r="V633" s="241"/>
      <c r="W633" s="241"/>
      <c r="X633" s="241"/>
      <c r="Y633" s="241"/>
      <c r="Z633" s="241"/>
      <c r="AA633" s="241"/>
      <c r="AB633" s="241"/>
      <c r="AC633" s="241" t="s">
        <v>325</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row>
    <row r="634" spans="1:214" s="299" customFormat="1" ht="15" customHeight="1" x14ac:dyDescent="0.25">
      <c r="A634" s="240"/>
      <c r="B634" s="241"/>
      <c r="C634" s="241"/>
      <c r="D634" s="241"/>
      <c r="E634" s="241"/>
      <c r="F634" s="241"/>
      <c r="G634" s="241"/>
      <c r="H634" s="241"/>
      <c r="I634" s="241"/>
      <c r="J634" s="241"/>
      <c r="K634" s="241"/>
      <c r="L634" s="241"/>
      <c r="M634" s="241"/>
      <c r="N634" s="241"/>
      <c r="O634" s="241"/>
      <c r="P634" s="241"/>
      <c r="Q634" s="241"/>
      <c r="R634" s="241"/>
      <c r="S634" s="241"/>
      <c r="T634" s="241"/>
      <c r="U634" s="241" t="s">
        <v>818</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row>
    <row r="635" spans="1:214" s="299" customFormat="1" ht="15" customHeight="1" x14ac:dyDescent="0.25">
      <c r="A635" s="240"/>
      <c r="B635" s="241"/>
      <c r="C635" s="241"/>
      <c r="D635" s="241"/>
      <c r="E635" s="241"/>
      <c r="F635" s="241"/>
      <c r="G635" s="241"/>
      <c r="H635" s="241"/>
      <c r="I635" s="241"/>
      <c r="J635" s="241"/>
      <c r="K635" s="241"/>
      <c r="L635" s="241"/>
      <c r="M635" s="241"/>
      <c r="N635" s="241"/>
      <c r="O635" s="241"/>
      <c r="P635" s="241"/>
      <c r="Q635" s="241"/>
      <c r="R635" s="241"/>
      <c r="S635" s="241"/>
      <c r="T635" s="241"/>
      <c r="U635" s="241" t="s">
        <v>819</v>
      </c>
      <c r="V635" s="241"/>
      <c r="W635" s="241"/>
      <c r="X635" s="241"/>
      <c r="Y635" s="241"/>
      <c r="Z635" s="241"/>
      <c r="AA635" s="241"/>
      <c r="AB635" s="241"/>
      <c r="AC635" s="241" t="s">
        <v>325</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row>
    <row r="636" spans="1:214" s="299" customFormat="1" ht="15" customHeight="1" x14ac:dyDescent="0.25">
      <c r="A636" s="240"/>
      <c r="B636" s="241"/>
      <c r="C636" s="241"/>
      <c r="D636" s="241"/>
      <c r="E636" s="241"/>
      <c r="F636" s="241"/>
      <c r="G636" s="241"/>
      <c r="H636" s="241"/>
      <c r="I636" s="241"/>
      <c r="J636" s="241"/>
      <c r="K636" s="241"/>
      <c r="L636" s="241"/>
      <c r="M636" s="241"/>
      <c r="N636" s="241"/>
      <c r="O636" s="241"/>
      <c r="P636" s="241"/>
      <c r="Q636" s="241"/>
      <c r="R636" s="241"/>
      <c r="S636" s="241"/>
      <c r="T636" s="241"/>
      <c r="U636" s="241" t="s">
        <v>820</v>
      </c>
      <c r="V636" s="241"/>
      <c r="W636" s="241"/>
      <c r="X636" s="241"/>
      <c r="Y636" s="241"/>
      <c r="Z636" s="241"/>
      <c r="AA636" s="241"/>
      <c r="AB636" s="241"/>
      <c r="AC636" s="241" t="s">
        <v>386</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row>
    <row r="637" spans="1:214" s="299" customFormat="1" ht="15" customHeight="1" x14ac:dyDescent="0.25">
      <c r="A637" s="240"/>
      <c r="B637" s="241"/>
      <c r="C637" s="241"/>
      <c r="D637" s="241"/>
      <c r="E637" s="241"/>
      <c r="F637" s="241"/>
      <c r="G637" s="241"/>
      <c r="H637" s="241"/>
      <c r="I637" s="241"/>
      <c r="J637" s="241"/>
      <c r="K637" s="241"/>
      <c r="L637" s="241"/>
      <c r="M637" s="241"/>
      <c r="N637" s="241"/>
      <c r="O637" s="241"/>
      <c r="P637" s="241"/>
      <c r="Q637" s="241"/>
      <c r="R637" s="241"/>
      <c r="S637" s="241"/>
      <c r="T637" s="241"/>
      <c r="U637" s="241" t="s">
        <v>821</v>
      </c>
      <c r="V637" s="241"/>
      <c r="W637" s="241"/>
      <c r="X637" s="241"/>
      <c r="Y637" s="241"/>
      <c r="Z637" s="241"/>
      <c r="AA637" s="241"/>
      <c r="AB637" s="241"/>
      <c r="AC637" s="241" t="s">
        <v>316</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row>
    <row r="638" spans="1:214" s="299" customFormat="1" ht="15" customHeight="1" x14ac:dyDescent="0.25">
      <c r="A638" s="240"/>
      <c r="B638" s="241"/>
      <c r="C638" s="241"/>
      <c r="D638" s="241"/>
      <c r="E638" s="241"/>
      <c r="F638" s="241"/>
      <c r="G638" s="241"/>
      <c r="H638" s="241"/>
      <c r="I638" s="241"/>
      <c r="J638" s="241"/>
      <c r="K638" s="241"/>
      <c r="L638" s="241"/>
      <c r="M638" s="241"/>
      <c r="N638" s="241"/>
      <c r="O638" s="241"/>
      <c r="P638" s="241"/>
      <c r="Q638" s="241"/>
      <c r="R638" s="241"/>
      <c r="S638" s="241"/>
      <c r="T638" s="241"/>
      <c r="U638" s="241" t="s">
        <v>822</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row>
    <row r="639" spans="1:214" s="299" customFormat="1" ht="15" customHeight="1" x14ac:dyDescent="0.25">
      <c r="A639" s="240"/>
      <c r="B639" s="241"/>
      <c r="C639" s="241"/>
      <c r="D639" s="241"/>
      <c r="E639" s="241"/>
      <c r="F639" s="241"/>
      <c r="G639" s="241"/>
      <c r="H639" s="241"/>
      <c r="I639" s="241"/>
      <c r="J639" s="241"/>
      <c r="K639" s="241"/>
      <c r="L639" s="241"/>
      <c r="M639" s="241"/>
      <c r="N639" s="241"/>
      <c r="O639" s="241"/>
      <c r="P639" s="241"/>
      <c r="Q639" s="241"/>
      <c r="R639" s="241"/>
      <c r="S639" s="241"/>
      <c r="T639" s="241"/>
      <c r="U639" s="241" t="s">
        <v>823</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row>
    <row r="640" spans="1:214" s="299" customFormat="1" ht="15" customHeight="1" x14ac:dyDescent="0.25">
      <c r="A640" s="240"/>
      <c r="B640" s="241"/>
      <c r="C640" s="241"/>
      <c r="D640" s="241"/>
      <c r="E640" s="241"/>
      <c r="F640" s="241"/>
      <c r="G640" s="241"/>
      <c r="H640" s="241"/>
      <c r="I640" s="241"/>
      <c r="J640" s="241"/>
      <c r="K640" s="241"/>
      <c r="L640" s="241"/>
      <c r="M640" s="241"/>
      <c r="N640" s="241"/>
      <c r="O640" s="241"/>
      <c r="P640" s="241"/>
      <c r="Q640" s="241"/>
      <c r="R640" s="241"/>
      <c r="S640" s="241"/>
      <c r="T640" s="241"/>
      <c r="U640" s="241" t="s">
        <v>824</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row>
    <row r="641" spans="1:214" s="299" customFormat="1" ht="15" customHeight="1" x14ac:dyDescent="0.25">
      <c r="A641" s="240"/>
      <c r="B641" s="241"/>
      <c r="C641" s="241"/>
      <c r="D641" s="241"/>
      <c r="E641" s="241"/>
      <c r="F641" s="241"/>
      <c r="G641" s="241"/>
      <c r="H641" s="241"/>
      <c r="I641" s="241"/>
      <c r="J641" s="241"/>
      <c r="K641" s="241"/>
      <c r="L641" s="241"/>
      <c r="M641" s="241"/>
      <c r="N641" s="241"/>
      <c r="O641" s="241"/>
      <c r="P641" s="241"/>
      <c r="Q641" s="241"/>
      <c r="R641" s="241"/>
      <c r="S641" s="241"/>
      <c r="T641" s="241"/>
      <c r="U641" s="241" t="s">
        <v>825</v>
      </c>
      <c r="V641" s="241"/>
      <c r="W641" s="241"/>
      <c r="X641" s="241"/>
      <c r="Y641" s="241"/>
      <c r="Z641" s="241"/>
      <c r="AA641" s="241"/>
      <c r="AB641" s="241"/>
      <c r="AC641" s="241" t="s">
        <v>309</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row>
    <row r="642" spans="1:214" s="299" customFormat="1" ht="15" customHeight="1" x14ac:dyDescent="0.25">
      <c r="A642" s="240"/>
      <c r="B642" s="241"/>
      <c r="C642" s="241"/>
      <c r="D642" s="241"/>
      <c r="E642" s="241"/>
      <c r="F642" s="241"/>
      <c r="G642" s="241"/>
      <c r="H642" s="241"/>
      <c r="I642" s="241"/>
      <c r="J642" s="241"/>
      <c r="K642" s="241"/>
      <c r="L642" s="241"/>
      <c r="M642" s="241"/>
      <c r="N642" s="241"/>
      <c r="O642" s="241"/>
      <c r="P642" s="241"/>
      <c r="Q642" s="241"/>
      <c r="R642" s="241"/>
      <c r="S642" s="241"/>
      <c r="T642" s="241"/>
      <c r="U642" s="241" t="s">
        <v>826</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row>
    <row r="643" spans="1:214" s="299" customFormat="1" ht="15" customHeight="1" x14ac:dyDescent="0.25">
      <c r="A643" s="240"/>
      <c r="B643" s="241"/>
      <c r="C643" s="241"/>
      <c r="D643" s="241"/>
      <c r="E643" s="241"/>
      <c r="F643" s="241"/>
      <c r="G643" s="241"/>
      <c r="H643" s="241"/>
      <c r="I643" s="241"/>
      <c r="J643" s="241"/>
      <c r="K643" s="241"/>
      <c r="L643" s="241"/>
      <c r="M643" s="241"/>
      <c r="N643" s="241"/>
      <c r="O643" s="241"/>
      <c r="P643" s="241"/>
      <c r="Q643" s="241"/>
      <c r="R643" s="241"/>
      <c r="S643" s="241"/>
      <c r="T643" s="241"/>
      <c r="U643" s="241" t="s">
        <v>827</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row>
    <row r="644" spans="1:214" s="299" customFormat="1" ht="15" customHeight="1" x14ac:dyDescent="0.25">
      <c r="A644" s="240"/>
      <c r="B644" s="241"/>
      <c r="C644" s="241"/>
      <c r="D644" s="241"/>
      <c r="E644" s="241"/>
      <c r="F644" s="241"/>
      <c r="G644" s="241"/>
      <c r="H644" s="241"/>
      <c r="I644" s="241"/>
      <c r="J644" s="241"/>
      <c r="K644" s="241"/>
      <c r="L644" s="241"/>
      <c r="M644" s="241"/>
      <c r="N644" s="241"/>
      <c r="O644" s="241"/>
      <c r="P644" s="241"/>
      <c r="Q644" s="241"/>
      <c r="R644" s="241"/>
      <c r="S644" s="241"/>
      <c r="T644" s="241"/>
      <c r="U644" s="241" t="s">
        <v>828</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row>
    <row r="645" spans="1:214" s="299" customFormat="1" ht="15" customHeight="1" x14ac:dyDescent="0.25">
      <c r="A645" s="240"/>
      <c r="B645" s="241"/>
      <c r="C645" s="241"/>
      <c r="D645" s="241"/>
      <c r="E645" s="241"/>
      <c r="F645" s="241"/>
      <c r="G645" s="241"/>
      <c r="H645" s="241"/>
      <c r="I645" s="241"/>
      <c r="J645" s="241"/>
      <c r="K645" s="241"/>
      <c r="L645" s="241"/>
      <c r="M645" s="241"/>
      <c r="N645" s="241"/>
      <c r="O645" s="241"/>
      <c r="P645" s="241"/>
      <c r="Q645" s="241"/>
      <c r="R645" s="241"/>
      <c r="S645" s="241"/>
      <c r="T645" s="241"/>
      <c r="U645" s="241" t="s">
        <v>829</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row>
    <row r="646" spans="1:214" s="299" customFormat="1" ht="15" customHeight="1" x14ac:dyDescent="0.25">
      <c r="A646" s="240"/>
      <c r="B646" s="241"/>
      <c r="C646" s="241"/>
      <c r="D646" s="241"/>
      <c r="E646" s="241"/>
      <c r="F646" s="241"/>
      <c r="G646" s="241"/>
      <c r="H646" s="241"/>
      <c r="I646" s="241"/>
      <c r="J646" s="241"/>
      <c r="K646" s="241"/>
      <c r="L646" s="241"/>
      <c r="M646" s="241"/>
      <c r="N646" s="241"/>
      <c r="O646" s="241"/>
      <c r="P646" s="241"/>
      <c r="Q646" s="241"/>
      <c r="R646" s="241"/>
      <c r="S646" s="241"/>
      <c r="T646" s="241"/>
      <c r="U646" s="241" t="s">
        <v>830</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row>
    <row r="647" spans="1:214" s="299" customFormat="1" ht="15" customHeight="1" x14ac:dyDescent="0.25">
      <c r="A647" s="240"/>
      <c r="B647" s="241"/>
      <c r="C647" s="241"/>
      <c r="D647" s="241"/>
      <c r="E647" s="241"/>
      <c r="F647" s="241"/>
      <c r="G647" s="241"/>
      <c r="H647" s="241"/>
      <c r="I647" s="241"/>
      <c r="J647" s="241"/>
      <c r="K647" s="241"/>
      <c r="L647" s="241"/>
      <c r="M647" s="241"/>
      <c r="N647" s="241"/>
      <c r="O647" s="241"/>
      <c r="P647" s="241"/>
      <c r="Q647" s="241"/>
      <c r="R647" s="241"/>
      <c r="S647" s="241"/>
      <c r="T647" s="241"/>
      <c r="U647" s="241" t="s">
        <v>831</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row>
    <row r="648" spans="1:214" s="299" customFormat="1" ht="15" customHeight="1" x14ac:dyDescent="0.25">
      <c r="A648" s="240"/>
      <c r="B648" s="241"/>
      <c r="C648" s="241"/>
      <c r="D648" s="241"/>
      <c r="E648" s="241"/>
      <c r="F648" s="241"/>
      <c r="G648" s="241"/>
      <c r="H648" s="241"/>
      <c r="I648" s="241"/>
      <c r="J648" s="241"/>
      <c r="K648" s="241"/>
      <c r="L648" s="241"/>
      <c r="M648" s="241"/>
      <c r="N648" s="241"/>
      <c r="O648" s="241"/>
      <c r="P648" s="241"/>
      <c r="Q648" s="241"/>
      <c r="R648" s="241"/>
      <c r="S648" s="241"/>
      <c r="T648" s="241"/>
      <c r="U648" s="241" t="s">
        <v>832</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row>
    <row r="649" spans="1:214" s="299" customFormat="1" ht="15" customHeight="1" x14ac:dyDescent="0.25">
      <c r="A649" s="240"/>
      <c r="B649" s="241"/>
      <c r="C649" s="241"/>
      <c r="D649" s="241"/>
      <c r="E649" s="241"/>
      <c r="F649" s="241"/>
      <c r="G649" s="241"/>
      <c r="H649" s="241"/>
      <c r="I649" s="241"/>
      <c r="J649" s="241"/>
      <c r="K649" s="241"/>
      <c r="L649" s="241"/>
      <c r="M649" s="241"/>
      <c r="N649" s="241"/>
      <c r="O649" s="241"/>
      <c r="P649" s="241"/>
      <c r="Q649" s="241"/>
      <c r="R649" s="241"/>
      <c r="S649" s="241"/>
      <c r="T649" s="241"/>
      <c r="U649" s="241" t="s">
        <v>833</v>
      </c>
      <c r="V649" s="241"/>
      <c r="W649" s="241"/>
      <c r="X649" s="241"/>
      <c r="Y649" s="241"/>
      <c r="Z649" s="241"/>
      <c r="AA649" s="241"/>
      <c r="AB649" s="241"/>
      <c r="AC649" s="241" t="s">
        <v>313</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row>
    <row r="650" spans="1:214" s="299" customFormat="1" ht="15" customHeight="1" x14ac:dyDescent="0.25">
      <c r="A650" s="240"/>
      <c r="B650" s="241"/>
      <c r="C650" s="241"/>
      <c r="D650" s="241"/>
      <c r="E650" s="241"/>
      <c r="F650" s="241"/>
      <c r="G650" s="241"/>
      <c r="H650" s="241"/>
      <c r="I650" s="241"/>
      <c r="J650" s="241"/>
      <c r="K650" s="241"/>
      <c r="L650" s="241"/>
      <c r="M650" s="241"/>
      <c r="N650" s="241"/>
      <c r="O650" s="241"/>
      <c r="P650" s="241"/>
      <c r="Q650" s="241"/>
      <c r="R650" s="241"/>
      <c r="S650" s="241"/>
      <c r="T650" s="241"/>
      <c r="U650" s="241" t="s">
        <v>834</v>
      </c>
      <c r="V650" s="241"/>
      <c r="W650" s="241"/>
      <c r="X650" s="241"/>
      <c r="Y650" s="241"/>
      <c r="Z650" s="241"/>
      <c r="AA650" s="241"/>
      <c r="AB650" s="241"/>
      <c r="AC650" s="241" t="s">
        <v>386</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row>
    <row r="651" spans="1:214" s="299" customFormat="1" ht="15" customHeight="1" x14ac:dyDescent="0.25">
      <c r="A651" s="240"/>
      <c r="B651" s="241"/>
      <c r="C651" s="241"/>
      <c r="D651" s="241"/>
      <c r="E651" s="241"/>
      <c r="F651" s="241"/>
      <c r="G651" s="241"/>
      <c r="H651" s="241"/>
      <c r="I651" s="241"/>
      <c r="J651" s="241"/>
      <c r="K651" s="241"/>
      <c r="L651" s="241"/>
      <c r="M651" s="241"/>
      <c r="N651" s="241"/>
      <c r="O651" s="241"/>
      <c r="P651" s="241"/>
      <c r="Q651" s="241"/>
      <c r="R651" s="241"/>
      <c r="S651" s="241"/>
      <c r="T651" s="241"/>
      <c r="U651" s="241" t="s">
        <v>835</v>
      </c>
      <c r="V651" s="241"/>
      <c r="W651" s="241"/>
      <c r="X651" s="241"/>
      <c r="Y651" s="241"/>
      <c r="Z651" s="241"/>
      <c r="AA651" s="241"/>
      <c r="AB651" s="241"/>
      <c r="AC651" s="241" t="s">
        <v>325</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row>
    <row r="652" spans="1:214" s="299" customFormat="1" ht="15" customHeight="1" x14ac:dyDescent="0.25">
      <c r="A652" s="240"/>
      <c r="B652" s="241"/>
      <c r="C652" s="241"/>
      <c r="D652" s="241"/>
      <c r="E652" s="241"/>
      <c r="F652" s="241"/>
      <c r="G652" s="241"/>
      <c r="H652" s="241"/>
      <c r="I652" s="241"/>
      <c r="J652" s="241"/>
      <c r="K652" s="241"/>
      <c r="L652" s="241"/>
      <c r="M652" s="241"/>
      <c r="N652" s="241"/>
      <c r="O652" s="241"/>
      <c r="P652" s="241"/>
      <c r="Q652" s="241"/>
      <c r="R652" s="241"/>
      <c r="S652" s="241"/>
      <c r="T652" s="241"/>
      <c r="U652" s="241" t="s">
        <v>836</v>
      </c>
      <c r="V652" s="241"/>
      <c r="W652" s="241"/>
      <c r="X652" s="241"/>
      <c r="Y652" s="241"/>
      <c r="Z652" s="241"/>
      <c r="AA652" s="241"/>
      <c r="AB652" s="241"/>
      <c r="AC652" s="241" t="s">
        <v>311</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row>
    <row r="653" spans="1:214" s="299" customFormat="1" ht="15" customHeight="1" x14ac:dyDescent="0.25">
      <c r="A653" s="240"/>
      <c r="B653" s="241"/>
      <c r="C653" s="241"/>
      <c r="D653" s="241"/>
      <c r="E653" s="241"/>
      <c r="F653" s="241"/>
      <c r="G653" s="241"/>
      <c r="H653" s="241"/>
      <c r="I653" s="241"/>
      <c r="J653" s="241"/>
      <c r="K653" s="241"/>
      <c r="L653" s="241"/>
      <c r="M653" s="241"/>
      <c r="N653" s="241"/>
      <c r="O653" s="241"/>
      <c r="P653" s="241"/>
      <c r="Q653" s="241"/>
      <c r="R653" s="241"/>
      <c r="S653" s="241"/>
      <c r="T653" s="241"/>
      <c r="U653" s="241" t="s">
        <v>837</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row>
    <row r="654" spans="1:214" s="299" customFormat="1" ht="15" customHeight="1" x14ac:dyDescent="0.25">
      <c r="A654" s="240"/>
      <c r="B654" s="241"/>
      <c r="C654" s="241"/>
      <c r="D654" s="241"/>
      <c r="E654" s="241"/>
      <c r="F654" s="241"/>
      <c r="G654" s="241"/>
      <c r="H654" s="241"/>
      <c r="I654" s="241"/>
      <c r="J654" s="241"/>
      <c r="K654" s="241"/>
      <c r="L654" s="241"/>
      <c r="M654" s="241"/>
      <c r="N654" s="241"/>
      <c r="O654" s="241"/>
      <c r="P654" s="241"/>
      <c r="Q654" s="241"/>
      <c r="R654" s="241"/>
      <c r="S654" s="241"/>
      <c r="T654" s="241"/>
      <c r="U654" s="241" t="s">
        <v>838</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row>
    <row r="655" spans="1:214" s="299" customFormat="1" ht="15" customHeight="1" x14ac:dyDescent="0.25">
      <c r="A655" s="240"/>
      <c r="B655" s="241"/>
      <c r="C655" s="241"/>
      <c r="D655" s="241"/>
      <c r="E655" s="241"/>
      <c r="F655" s="241"/>
      <c r="G655" s="241"/>
      <c r="H655" s="241"/>
      <c r="I655" s="241"/>
      <c r="J655" s="241"/>
      <c r="K655" s="241"/>
      <c r="L655" s="241"/>
      <c r="M655" s="241"/>
      <c r="N655" s="241"/>
      <c r="O655" s="241"/>
      <c r="P655" s="241"/>
      <c r="Q655" s="241"/>
      <c r="R655" s="241"/>
      <c r="S655" s="241"/>
      <c r="T655" s="241"/>
      <c r="U655" s="241" t="s">
        <v>839</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row>
    <row r="656" spans="1:214" s="299" customFormat="1" ht="15" customHeight="1" x14ac:dyDescent="0.25">
      <c r="A656" s="240"/>
      <c r="B656" s="241"/>
      <c r="C656" s="241"/>
      <c r="D656" s="241"/>
      <c r="E656" s="241"/>
      <c r="F656" s="241"/>
      <c r="G656" s="241"/>
      <c r="H656" s="241"/>
      <c r="I656" s="241"/>
      <c r="J656" s="241"/>
      <c r="K656" s="241"/>
      <c r="L656" s="241"/>
      <c r="M656" s="241"/>
      <c r="N656" s="241"/>
      <c r="O656" s="241"/>
      <c r="P656" s="241"/>
      <c r="Q656" s="241"/>
      <c r="R656" s="241"/>
      <c r="S656" s="241"/>
      <c r="T656" s="241"/>
      <c r="U656" s="241" t="s">
        <v>840</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row>
    <row r="657" spans="1:214" s="299" customFormat="1" ht="15" customHeight="1" x14ac:dyDescent="0.25">
      <c r="A657" s="240"/>
      <c r="B657" s="241"/>
      <c r="C657" s="241"/>
      <c r="D657" s="241"/>
      <c r="E657" s="241"/>
      <c r="F657" s="241"/>
      <c r="G657" s="241"/>
      <c r="H657" s="241"/>
      <c r="I657" s="241"/>
      <c r="J657" s="241"/>
      <c r="K657" s="241"/>
      <c r="L657" s="241"/>
      <c r="M657" s="241"/>
      <c r="N657" s="241"/>
      <c r="O657" s="241"/>
      <c r="P657" s="241"/>
      <c r="Q657" s="241"/>
      <c r="R657" s="241"/>
      <c r="S657" s="241"/>
      <c r="T657" s="241"/>
      <c r="U657" s="241" t="s">
        <v>841</v>
      </c>
      <c r="V657" s="241"/>
      <c r="W657" s="241"/>
      <c r="X657" s="241"/>
      <c r="Y657" s="241"/>
      <c r="Z657" s="241"/>
      <c r="AA657" s="241"/>
      <c r="AB657" s="241"/>
      <c r="AC657" s="241" t="s">
        <v>350</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row>
    <row r="658" spans="1:214" s="299" customFormat="1" ht="15" customHeight="1" x14ac:dyDescent="0.25">
      <c r="A658" s="240"/>
      <c r="B658" s="241"/>
      <c r="C658" s="241"/>
      <c r="D658" s="241"/>
      <c r="E658" s="241"/>
      <c r="F658" s="241"/>
      <c r="G658" s="241"/>
      <c r="H658" s="241"/>
      <c r="I658" s="241"/>
      <c r="J658" s="241"/>
      <c r="K658" s="241"/>
      <c r="L658" s="241"/>
      <c r="M658" s="241"/>
      <c r="N658" s="241"/>
      <c r="O658" s="241"/>
      <c r="P658" s="241"/>
      <c r="Q658" s="241"/>
      <c r="R658" s="241"/>
      <c r="S658" s="241"/>
      <c r="T658" s="241"/>
      <c r="U658" s="241" t="s">
        <v>842</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row>
    <row r="659" spans="1:214" s="299" customFormat="1" ht="15" customHeight="1" x14ac:dyDescent="0.25">
      <c r="A659" s="240"/>
      <c r="B659" s="241"/>
      <c r="C659" s="241"/>
      <c r="D659" s="241"/>
      <c r="E659" s="241"/>
      <c r="F659" s="241"/>
      <c r="G659" s="241"/>
      <c r="H659" s="241"/>
      <c r="I659" s="241"/>
      <c r="J659" s="241"/>
      <c r="K659" s="241"/>
      <c r="L659" s="241"/>
      <c r="M659" s="241"/>
      <c r="N659" s="241"/>
      <c r="O659" s="241"/>
      <c r="P659" s="241"/>
      <c r="Q659" s="241"/>
      <c r="R659" s="241"/>
      <c r="S659" s="241"/>
      <c r="T659" s="241"/>
      <c r="U659" s="241" t="s">
        <v>843</v>
      </c>
      <c r="V659" s="241"/>
      <c r="W659" s="241"/>
      <c r="X659" s="241"/>
      <c r="Y659" s="241"/>
      <c r="Z659" s="241"/>
      <c r="AA659" s="241"/>
      <c r="AB659" s="241"/>
      <c r="AC659" s="241" t="s">
        <v>350</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row>
    <row r="660" spans="1:214" s="299" customFormat="1" ht="15" customHeight="1" x14ac:dyDescent="0.25">
      <c r="A660" s="240"/>
      <c r="B660" s="241"/>
      <c r="C660" s="241"/>
      <c r="D660" s="241"/>
      <c r="E660" s="241"/>
      <c r="F660" s="241"/>
      <c r="G660" s="241"/>
      <c r="H660" s="241"/>
      <c r="I660" s="241"/>
      <c r="J660" s="241"/>
      <c r="K660" s="241"/>
      <c r="L660" s="241"/>
      <c r="M660" s="241"/>
      <c r="N660" s="241"/>
      <c r="O660" s="241"/>
      <c r="P660" s="241"/>
      <c r="Q660" s="241"/>
      <c r="R660" s="241"/>
      <c r="S660" s="241"/>
      <c r="T660" s="241"/>
      <c r="U660" s="241" t="s">
        <v>844</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row>
    <row r="661" spans="1:214" s="299" customFormat="1" ht="15" customHeight="1" x14ac:dyDescent="0.25">
      <c r="A661" s="240"/>
      <c r="B661" s="241"/>
      <c r="C661" s="241"/>
      <c r="D661" s="241"/>
      <c r="E661" s="241"/>
      <c r="F661" s="241"/>
      <c r="G661" s="241"/>
      <c r="H661" s="241"/>
      <c r="I661" s="241"/>
      <c r="J661" s="241"/>
      <c r="K661" s="241"/>
      <c r="L661" s="241"/>
      <c r="M661" s="241"/>
      <c r="N661" s="241"/>
      <c r="O661" s="241"/>
      <c r="P661" s="241"/>
      <c r="Q661" s="241"/>
      <c r="R661" s="241"/>
      <c r="S661" s="241"/>
      <c r="T661" s="241"/>
      <c r="U661" s="241" t="s">
        <v>845</v>
      </c>
      <c r="V661" s="241"/>
      <c r="W661" s="241"/>
      <c r="X661" s="241"/>
      <c r="Y661" s="241"/>
      <c r="Z661" s="241"/>
      <c r="AA661" s="241"/>
      <c r="AB661" s="241"/>
      <c r="AC661" s="241" t="s">
        <v>386</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row>
    <row r="662" spans="1:214" s="299" customFormat="1" ht="15" customHeight="1" x14ac:dyDescent="0.25">
      <c r="A662" s="240"/>
      <c r="B662" s="241"/>
      <c r="C662" s="241"/>
      <c r="D662" s="241"/>
      <c r="E662" s="241"/>
      <c r="F662" s="241"/>
      <c r="G662" s="241"/>
      <c r="H662" s="241"/>
      <c r="I662" s="241"/>
      <c r="J662" s="241"/>
      <c r="K662" s="241"/>
      <c r="L662" s="241"/>
      <c r="M662" s="241"/>
      <c r="N662" s="241"/>
      <c r="O662" s="241"/>
      <c r="P662" s="241"/>
      <c r="Q662" s="241"/>
      <c r="R662" s="241"/>
      <c r="S662" s="241"/>
      <c r="T662" s="241"/>
      <c r="U662" s="241" t="s">
        <v>846</v>
      </c>
      <c r="V662" s="241"/>
      <c r="W662" s="241"/>
      <c r="X662" s="241"/>
      <c r="Y662" s="241"/>
      <c r="Z662" s="241"/>
      <c r="AA662" s="241"/>
      <c r="AB662" s="241"/>
      <c r="AC662" s="241" t="s">
        <v>322</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row>
    <row r="663" spans="1:214" s="299" customFormat="1" ht="15" customHeight="1" x14ac:dyDescent="0.25">
      <c r="A663" s="240"/>
      <c r="B663" s="241"/>
      <c r="C663" s="241"/>
      <c r="D663" s="241"/>
      <c r="E663" s="241"/>
      <c r="F663" s="241"/>
      <c r="G663" s="241"/>
      <c r="H663" s="241"/>
      <c r="I663" s="241"/>
      <c r="J663" s="241"/>
      <c r="K663" s="241"/>
      <c r="L663" s="241"/>
      <c r="M663" s="241"/>
      <c r="N663" s="241"/>
      <c r="O663" s="241"/>
      <c r="P663" s="241"/>
      <c r="Q663" s="241"/>
      <c r="R663" s="241"/>
      <c r="S663" s="241"/>
      <c r="T663" s="241"/>
      <c r="U663" s="241" t="s">
        <v>847</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row>
    <row r="664" spans="1:214" s="299" customFormat="1" ht="15" customHeight="1" x14ac:dyDescent="0.25">
      <c r="A664" s="240"/>
      <c r="B664" s="241"/>
      <c r="C664" s="241"/>
      <c r="D664" s="241"/>
      <c r="E664" s="241"/>
      <c r="F664" s="241"/>
      <c r="G664" s="241"/>
      <c r="H664" s="241"/>
      <c r="I664" s="241"/>
      <c r="J664" s="241"/>
      <c r="K664" s="241"/>
      <c r="L664" s="241"/>
      <c r="M664" s="241"/>
      <c r="N664" s="241"/>
      <c r="O664" s="241"/>
      <c r="P664" s="241"/>
      <c r="Q664" s="241"/>
      <c r="R664" s="241"/>
      <c r="S664" s="241"/>
      <c r="T664" s="241"/>
      <c r="U664" s="241" t="s">
        <v>848</v>
      </c>
      <c r="V664" s="241"/>
      <c r="W664" s="241"/>
      <c r="X664" s="241"/>
      <c r="Y664" s="241"/>
      <c r="Z664" s="241"/>
      <c r="AA664" s="241"/>
      <c r="AB664" s="241"/>
      <c r="AC664" s="241" t="s">
        <v>311</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row>
    <row r="665" spans="1:214" s="299" customFormat="1" ht="15" customHeight="1" x14ac:dyDescent="0.25">
      <c r="A665" s="240"/>
      <c r="B665" s="241"/>
      <c r="C665" s="241"/>
      <c r="D665" s="241"/>
      <c r="E665" s="241"/>
      <c r="F665" s="241"/>
      <c r="G665" s="241"/>
      <c r="H665" s="241"/>
      <c r="I665" s="241"/>
      <c r="J665" s="241"/>
      <c r="K665" s="241"/>
      <c r="L665" s="241"/>
      <c r="M665" s="241"/>
      <c r="N665" s="241"/>
      <c r="O665" s="241"/>
      <c r="P665" s="241"/>
      <c r="Q665" s="241"/>
      <c r="R665" s="241"/>
      <c r="S665" s="241"/>
      <c r="T665" s="241"/>
      <c r="U665" s="241" t="s">
        <v>849</v>
      </c>
      <c r="V665" s="241"/>
      <c r="W665" s="241"/>
      <c r="X665" s="241"/>
      <c r="Y665" s="241"/>
      <c r="Z665" s="241"/>
      <c r="AA665" s="241"/>
      <c r="AB665" s="241"/>
      <c r="AC665" s="241" t="s">
        <v>311</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row>
    <row r="666" spans="1:214" s="299" customFormat="1" ht="15" customHeight="1" x14ac:dyDescent="0.25">
      <c r="A666" s="240"/>
      <c r="B666" s="241"/>
      <c r="C666" s="241"/>
      <c r="D666" s="241"/>
      <c r="E666" s="241"/>
      <c r="F666" s="241"/>
      <c r="G666" s="241"/>
      <c r="H666" s="241"/>
      <c r="I666" s="241"/>
      <c r="J666" s="241"/>
      <c r="K666" s="241"/>
      <c r="L666" s="241"/>
      <c r="M666" s="241"/>
      <c r="N666" s="241"/>
      <c r="O666" s="241"/>
      <c r="P666" s="241"/>
      <c r="Q666" s="241"/>
      <c r="R666" s="241"/>
      <c r="S666" s="241"/>
      <c r="T666" s="241"/>
      <c r="U666" s="241" t="s">
        <v>850</v>
      </c>
      <c r="V666" s="241"/>
      <c r="W666" s="241"/>
      <c r="X666" s="241"/>
      <c r="Y666" s="241"/>
      <c r="Z666" s="241"/>
      <c r="AA666" s="241"/>
      <c r="AB666" s="241"/>
      <c r="AC666" s="241" t="s">
        <v>313</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row>
    <row r="667" spans="1:214" s="299" customFormat="1" ht="15" customHeight="1" x14ac:dyDescent="0.25">
      <c r="A667" s="240"/>
      <c r="B667" s="241"/>
      <c r="C667" s="241"/>
      <c r="D667" s="241"/>
      <c r="E667" s="241"/>
      <c r="F667" s="241"/>
      <c r="G667" s="241"/>
      <c r="H667" s="241"/>
      <c r="I667" s="241"/>
      <c r="J667" s="241"/>
      <c r="K667" s="241"/>
      <c r="L667" s="241"/>
      <c r="M667" s="241"/>
      <c r="N667" s="241"/>
      <c r="O667" s="241"/>
      <c r="P667" s="241"/>
      <c r="Q667" s="241"/>
      <c r="R667" s="241"/>
      <c r="S667" s="241"/>
      <c r="T667" s="241"/>
      <c r="U667" s="241" t="s">
        <v>851</v>
      </c>
      <c r="V667" s="241"/>
      <c r="W667" s="241"/>
      <c r="X667" s="241"/>
      <c r="Y667" s="241"/>
      <c r="Z667" s="241"/>
      <c r="AA667" s="241"/>
      <c r="AB667" s="241"/>
      <c r="AC667" s="241" t="s">
        <v>313</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row>
    <row r="668" spans="1:214" s="299" customFormat="1" ht="15" customHeight="1" x14ac:dyDescent="0.25">
      <c r="A668" s="240"/>
      <c r="B668" s="241"/>
      <c r="C668" s="241"/>
      <c r="D668" s="241"/>
      <c r="E668" s="241"/>
      <c r="F668" s="241"/>
      <c r="G668" s="241"/>
      <c r="H668" s="241"/>
      <c r="I668" s="241"/>
      <c r="J668" s="241"/>
      <c r="K668" s="241"/>
      <c r="L668" s="241"/>
      <c r="M668" s="241"/>
      <c r="N668" s="241"/>
      <c r="O668" s="241"/>
      <c r="P668" s="241"/>
      <c r="Q668" s="241"/>
      <c r="R668" s="241"/>
      <c r="S668" s="241"/>
      <c r="T668" s="241"/>
      <c r="U668" s="241" t="s">
        <v>852</v>
      </c>
      <c r="V668" s="241"/>
      <c r="W668" s="241"/>
      <c r="X668" s="241"/>
      <c r="Y668" s="241"/>
      <c r="Z668" s="241"/>
      <c r="AA668" s="241"/>
      <c r="AB668" s="241"/>
      <c r="AC668" s="241" t="s">
        <v>322</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row>
    <row r="669" spans="1:214" s="299" customFormat="1" ht="15" customHeight="1" x14ac:dyDescent="0.25">
      <c r="A669" s="240"/>
      <c r="B669" s="241"/>
      <c r="C669" s="241"/>
      <c r="D669" s="241"/>
      <c r="E669" s="241"/>
      <c r="F669" s="241"/>
      <c r="G669" s="241"/>
      <c r="H669" s="241"/>
      <c r="I669" s="241"/>
      <c r="J669" s="241"/>
      <c r="K669" s="241"/>
      <c r="L669" s="241"/>
      <c r="M669" s="241"/>
      <c r="N669" s="241"/>
      <c r="O669" s="241"/>
      <c r="P669" s="241"/>
      <c r="Q669" s="241"/>
      <c r="R669" s="241"/>
      <c r="S669" s="241"/>
      <c r="T669" s="241"/>
      <c r="U669" s="241" t="s">
        <v>853</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row>
    <row r="670" spans="1:214" s="299" customFormat="1" ht="15" customHeight="1" x14ac:dyDescent="0.25">
      <c r="A670" s="240"/>
      <c r="B670" s="241"/>
      <c r="C670" s="241"/>
      <c r="D670" s="241"/>
      <c r="E670" s="241"/>
      <c r="F670" s="241"/>
      <c r="G670" s="241"/>
      <c r="H670" s="241"/>
      <c r="I670" s="241"/>
      <c r="J670" s="241"/>
      <c r="K670" s="241"/>
      <c r="L670" s="241"/>
      <c r="M670" s="241"/>
      <c r="N670" s="241"/>
      <c r="O670" s="241"/>
      <c r="P670" s="241"/>
      <c r="Q670" s="241"/>
      <c r="R670" s="241"/>
      <c r="S670" s="241"/>
      <c r="T670" s="241"/>
      <c r="U670" s="241" t="s">
        <v>854</v>
      </c>
      <c r="V670" s="241"/>
      <c r="W670" s="241"/>
      <c r="X670" s="241"/>
      <c r="Y670" s="241"/>
      <c r="Z670" s="241"/>
      <c r="AA670" s="241"/>
      <c r="AB670" s="241"/>
      <c r="AC670" s="241" t="s">
        <v>311</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row>
    <row r="671" spans="1:214" s="299" customFormat="1" ht="15" customHeight="1" x14ac:dyDescent="0.25">
      <c r="A671" s="240"/>
      <c r="B671" s="241"/>
      <c r="C671" s="241"/>
      <c r="D671" s="241"/>
      <c r="E671" s="241"/>
      <c r="F671" s="241"/>
      <c r="G671" s="241"/>
      <c r="H671" s="241"/>
      <c r="I671" s="241"/>
      <c r="J671" s="241"/>
      <c r="K671" s="241"/>
      <c r="L671" s="241"/>
      <c r="M671" s="241"/>
      <c r="N671" s="241"/>
      <c r="O671" s="241"/>
      <c r="P671" s="241"/>
      <c r="Q671" s="241"/>
      <c r="R671" s="241"/>
      <c r="S671" s="241"/>
      <c r="T671" s="241"/>
      <c r="U671" s="241" t="s">
        <v>855</v>
      </c>
      <c r="V671" s="241"/>
      <c r="W671" s="241"/>
      <c r="X671" s="241"/>
      <c r="Y671" s="241"/>
      <c r="Z671" s="241"/>
      <c r="AA671" s="241"/>
      <c r="AB671" s="241"/>
      <c r="AC671" s="241" t="s">
        <v>366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row>
    <row r="672" spans="1:214" s="299" customFormat="1" ht="15" customHeight="1" x14ac:dyDescent="0.25">
      <c r="A672" s="240"/>
      <c r="B672" s="241"/>
      <c r="C672" s="241"/>
      <c r="D672" s="241"/>
      <c r="E672" s="241"/>
      <c r="F672" s="241"/>
      <c r="G672" s="241"/>
      <c r="H672" s="241"/>
      <c r="I672" s="241"/>
      <c r="J672" s="241"/>
      <c r="K672" s="241"/>
      <c r="L672" s="241"/>
      <c r="M672" s="241"/>
      <c r="N672" s="241"/>
      <c r="O672" s="241"/>
      <c r="P672" s="241"/>
      <c r="Q672" s="241"/>
      <c r="R672" s="241"/>
      <c r="S672" s="241"/>
      <c r="T672" s="241"/>
      <c r="U672" s="241" t="s">
        <v>856</v>
      </c>
      <c r="V672" s="241"/>
      <c r="W672" s="241"/>
      <c r="X672" s="241"/>
      <c r="Y672" s="241"/>
      <c r="Z672" s="241"/>
      <c r="AA672" s="241"/>
      <c r="AB672" s="241"/>
      <c r="AC672" s="241" t="s">
        <v>325</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row>
    <row r="673" spans="1:214" s="299" customFormat="1" ht="15" customHeight="1" x14ac:dyDescent="0.25">
      <c r="A673" s="240"/>
      <c r="B673" s="241"/>
      <c r="C673" s="241"/>
      <c r="D673" s="241"/>
      <c r="E673" s="241"/>
      <c r="F673" s="241"/>
      <c r="G673" s="241"/>
      <c r="H673" s="241"/>
      <c r="I673" s="241"/>
      <c r="J673" s="241"/>
      <c r="K673" s="241"/>
      <c r="L673" s="241"/>
      <c r="M673" s="241"/>
      <c r="N673" s="241"/>
      <c r="O673" s="241"/>
      <c r="P673" s="241"/>
      <c r="Q673" s="241"/>
      <c r="R673" s="241"/>
      <c r="S673" s="241"/>
      <c r="T673" s="241"/>
      <c r="U673" s="241" t="s">
        <v>857</v>
      </c>
      <c r="V673" s="241"/>
      <c r="W673" s="241"/>
      <c r="X673" s="241"/>
      <c r="Y673" s="241"/>
      <c r="Z673" s="241"/>
      <c r="AA673" s="241"/>
      <c r="AB673" s="241"/>
      <c r="AC673" s="241" t="s">
        <v>325</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row>
    <row r="674" spans="1:214" s="299" customFormat="1" ht="15" customHeight="1" x14ac:dyDescent="0.25">
      <c r="A674" s="240"/>
      <c r="B674" s="241"/>
      <c r="C674" s="241"/>
      <c r="D674" s="241"/>
      <c r="E674" s="241"/>
      <c r="F674" s="241"/>
      <c r="G674" s="241"/>
      <c r="H674" s="241"/>
      <c r="I674" s="241"/>
      <c r="J674" s="241"/>
      <c r="K674" s="241"/>
      <c r="L674" s="241"/>
      <c r="M674" s="241"/>
      <c r="N674" s="241"/>
      <c r="O674" s="241"/>
      <c r="P674" s="241"/>
      <c r="Q674" s="241"/>
      <c r="R674" s="241"/>
      <c r="S674" s="241"/>
      <c r="T674" s="241"/>
      <c r="U674" s="241" t="s">
        <v>858</v>
      </c>
      <c r="V674" s="241"/>
      <c r="W674" s="241"/>
      <c r="X674" s="241"/>
      <c r="Y674" s="241"/>
      <c r="Z674" s="241"/>
      <c r="AA674" s="241"/>
      <c r="AB674" s="241"/>
      <c r="AC674" s="241" t="s">
        <v>350</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row>
    <row r="675" spans="1:214" s="299" customFormat="1" ht="15" customHeight="1" x14ac:dyDescent="0.25">
      <c r="A675" s="240"/>
      <c r="B675" s="241"/>
      <c r="C675" s="241"/>
      <c r="D675" s="241"/>
      <c r="E675" s="241"/>
      <c r="F675" s="241"/>
      <c r="G675" s="241"/>
      <c r="H675" s="241"/>
      <c r="I675" s="241"/>
      <c r="J675" s="241"/>
      <c r="K675" s="241"/>
      <c r="L675" s="241"/>
      <c r="M675" s="241"/>
      <c r="N675" s="241"/>
      <c r="O675" s="241"/>
      <c r="P675" s="241"/>
      <c r="Q675" s="241"/>
      <c r="R675" s="241"/>
      <c r="S675" s="241"/>
      <c r="T675" s="241"/>
      <c r="U675" s="241" t="s">
        <v>859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row>
    <row r="676" spans="1:214" s="299" customFormat="1" ht="15" customHeight="1" x14ac:dyDescent="0.25">
      <c r="A676" s="240"/>
      <c r="B676" s="241"/>
      <c r="C676" s="241"/>
      <c r="D676" s="241"/>
      <c r="E676" s="241"/>
      <c r="F676" s="241"/>
      <c r="G676" s="241"/>
      <c r="H676" s="241"/>
      <c r="I676" s="241"/>
      <c r="J676" s="241"/>
      <c r="K676" s="241"/>
      <c r="L676" s="241"/>
      <c r="M676" s="241"/>
      <c r="N676" s="241"/>
      <c r="O676" s="241"/>
      <c r="P676" s="241"/>
      <c r="Q676" s="241"/>
      <c r="R676" s="241"/>
      <c r="S676" s="241"/>
      <c r="T676" s="241"/>
      <c r="U676" s="241" t="s">
        <v>860</v>
      </c>
      <c r="V676" s="241"/>
      <c r="W676" s="241"/>
      <c r="X676" s="241"/>
      <c r="Y676" s="241"/>
      <c r="Z676" s="241"/>
      <c r="AA676" s="241"/>
      <c r="AB676" s="241"/>
      <c r="AC676" s="241" t="s">
        <v>311</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row>
    <row r="677" spans="1:214" s="299" customFormat="1" ht="15" customHeight="1" x14ac:dyDescent="0.25">
      <c r="A677" s="240"/>
      <c r="B677" s="241"/>
      <c r="C677" s="241"/>
      <c r="D677" s="241"/>
      <c r="E677" s="241"/>
      <c r="F677" s="241"/>
      <c r="G677" s="241"/>
      <c r="H677" s="241"/>
      <c r="I677" s="241"/>
      <c r="J677" s="241"/>
      <c r="K677" s="241"/>
      <c r="L677" s="241"/>
      <c r="M677" s="241"/>
      <c r="N677" s="241"/>
      <c r="O677" s="241"/>
      <c r="P677" s="241"/>
      <c r="Q677" s="241"/>
      <c r="R677" s="241"/>
      <c r="S677" s="241"/>
      <c r="T677" s="241"/>
      <c r="U677" s="241" t="s">
        <v>861</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row>
    <row r="678" spans="1:214" s="299" customFormat="1" ht="15" customHeight="1" x14ac:dyDescent="0.25">
      <c r="A678" s="240"/>
      <c r="B678" s="241"/>
      <c r="C678" s="241"/>
      <c r="D678" s="241"/>
      <c r="E678" s="241"/>
      <c r="F678" s="241"/>
      <c r="G678" s="241"/>
      <c r="H678" s="241"/>
      <c r="I678" s="241"/>
      <c r="J678" s="241"/>
      <c r="K678" s="241"/>
      <c r="L678" s="241"/>
      <c r="M678" s="241"/>
      <c r="N678" s="241"/>
      <c r="O678" s="241"/>
      <c r="P678" s="241"/>
      <c r="Q678" s="241"/>
      <c r="R678" s="241"/>
      <c r="S678" s="241"/>
      <c r="T678" s="241"/>
      <c r="U678" s="241" t="s">
        <v>862</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row>
    <row r="679" spans="1:214" s="299" customFormat="1" ht="15" customHeight="1" x14ac:dyDescent="0.25">
      <c r="A679" s="240"/>
      <c r="B679" s="241"/>
      <c r="C679" s="241"/>
      <c r="D679" s="241"/>
      <c r="E679" s="241"/>
      <c r="F679" s="241"/>
      <c r="G679" s="241"/>
      <c r="H679" s="241"/>
      <c r="I679" s="241"/>
      <c r="J679" s="241"/>
      <c r="K679" s="241"/>
      <c r="L679" s="241"/>
      <c r="M679" s="241"/>
      <c r="N679" s="241"/>
      <c r="O679" s="241"/>
      <c r="P679" s="241"/>
      <c r="Q679" s="241"/>
      <c r="R679" s="241"/>
      <c r="S679" s="241"/>
      <c r="T679" s="241"/>
      <c r="U679" s="241" t="s">
        <v>863</v>
      </c>
      <c r="V679" s="241"/>
      <c r="W679" s="241"/>
      <c r="X679" s="241"/>
      <c r="Y679" s="241"/>
      <c r="Z679" s="241"/>
      <c r="AA679" s="241"/>
      <c r="AB679" s="241"/>
      <c r="AC679" s="241" t="s">
        <v>325</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row>
    <row r="680" spans="1:214" s="299" customFormat="1" ht="15" customHeight="1" x14ac:dyDescent="0.25">
      <c r="A680" s="240"/>
      <c r="B680" s="241"/>
      <c r="C680" s="241"/>
      <c r="D680" s="241"/>
      <c r="E680" s="241"/>
      <c r="F680" s="241"/>
      <c r="G680" s="241"/>
      <c r="H680" s="241"/>
      <c r="I680" s="241"/>
      <c r="J680" s="241"/>
      <c r="K680" s="241"/>
      <c r="L680" s="241"/>
      <c r="M680" s="241"/>
      <c r="N680" s="241"/>
      <c r="O680" s="241"/>
      <c r="P680" s="241"/>
      <c r="Q680" s="241"/>
      <c r="R680" s="241"/>
      <c r="S680" s="241"/>
      <c r="T680" s="241"/>
      <c r="U680" s="241" t="s">
        <v>864</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row>
    <row r="681" spans="1:214" s="299" customFormat="1" ht="15" customHeight="1" x14ac:dyDescent="0.25">
      <c r="A681" s="240"/>
      <c r="B681" s="241"/>
      <c r="C681" s="241"/>
      <c r="D681" s="241"/>
      <c r="E681" s="241"/>
      <c r="F681" s="241"/>
      <c r="G681" s="241"/>
      <c r="H681" s="241"/>
      <c r="I681" s="241"/>
      <c r="J681" s="241"/>
      <c r="K681" s="241"/>
      <c r="L681" s="241"/>
      <c r="M681" s="241"/>
      <c r="N681" s="241"/>
      <c r="O681" s="241"/>
      <c r="P681" s="241"/>
      <c r="Q681" s="241"/>
      <c r="R681" s="241"/>
      <c r="S681" s="241"/>
      <c r="T681" s="241"/>
      <c r="U681" s="241" t="s">
        <v>865</v>
      </c>
      <c r="V681" s="241"/>
      <c r="W681" s="241"/>
      <c r="X681" s="241"/>
      <c r="Y681" s="241"/>
      <c r="Z681" s="241"/>
      <c r="AA681" s="241"/>
      <c r="AB681" s="241"/>
      <c r="AC681" s="241" t="s">
        <v>309</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row>
    <row r="682" spans="1:214" s="299" customFormat="1" ht="15" customHeight="1" x14ac:dyDescent="0.25">
      <c r="A682" s="240"/>
      <c r="B682" s="241"/>
      <c r="C682" s="241"/>
      <c r="D682" s="241"/>
      <c r="E682" s="241"/>
      <c r="F682" s="241"/>
      <c r="G682" s="241"/>
      <c r="H682" s="241"/>
      <c r="I682" s="241"/>
      <c r="J682" s="241"/>
      <c r="K682" s="241"/>
      <c r="L682" s="241"/>
      <c r="M682" s="241"/>
      <c r="N682" s="241"/>
      <c r="O682" s="241"/>
      <c r="P682" s="241"/>
      <c r="Q682" s="241"/>
      <c r="R682" s="241"/>
      <c r="S682" s="241"/>
      <c r="T682" s="241"/>
      <c r="U682" s="241" t="s">
        <v>866</v>
      </c>
      <c r="V682" s="241"/>
      <c r="W682" s="241"/>
      <c r="X682" s="241"/>
      <c r="Y682" s="241"/>
      <c r="Z682" s="241"/>
      <c r="AA682" s="241"/>
      <c r="AB682" s="241"/>
      <c r="AC682" s="241" t="s">
        <v>309</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row>
    <row r="683" spans="1:214" s="299" customFormat="1" ht="15" customHeight="1" x14ac:dyDescent="0.25">
      <c r="A683" s="240"/>
      <c r="B683" s="241"/>
      <c r="C683" s="241"/>
      <c r="D683" s="241"/>
      <c r="E683" s="241"/>
      <c r="F683" s="241"/>
      <c r="G683" s="241"/>
      <c r="H683" s="241"/>
      <c r="I683" s="241"/>
      <c r="J683" s="241"/>
      <c r="K683" s="241"/>
      <c r="L683" s="241"/>
      <c r="M683" s="241"/>
      <c r="N683" s="241"/>
      <c r="O683" s="241"/>
      <c r="P683" s="241"/>
      <c r="Q683" s="241"/>
      <c r="R683" s="241"/>
      <c r="S683" s="241"/>
      <c r="T683" s="241"/>
      <c r="U683" s="241" t="s">
        <v>867</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row>
    <row r="684" spans="1:214" s="299" customFormat="1" ht="15" customHeight="1" x14ac:dyDescent="0.25">
      <c r="A684" s="240"/>
      <c r="B684" s="241"/>
      <c r="C684" s="241"/>
      <c r="D684" s="241"/>
      <c r="E684" s="241"/>
      <c r="F684" s="241"/>
      <c r="G684" s="241"/>
      <c r="H684" s="241"/>
      <c r="I684" s="241"/>
      <c r="J684" s="241"/>
      <c r="K684" s="241"/>
      <c r="L684" s="241"/>
      <c r="M684" s="241"/>
      <c r="N684" s="241"/>
      <c r="O684" s="241"/>
      <c r="P684" s="241"/>
      <c r="Q684" s="241"/>
      <c r="R684" s="241"/>
      <c r="S684" s="241"/>
      <c r="T684" s="241"/>
      <c r="U684" s="241" t="s">
        <v>868</v>
      </c>
      <c r="V684" s="241"/>
      <c r="W684" s="241"/>
      <c r="X684" s="241"/>
      <c r="Y684" s="241"/>
      <c r="Z684" s="241"/>
      <c r="AA684" s="241"/>
      <c r="AB684" s="241"/>
      <c r="AC684" s="241" t="s">
        <v>313</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row>
    <row r="685" spans="1:214" s="299" customFormat="1" ht="15" customHeight="1" x14ac:dyDescent="0.25">
      <c r="A685" s="240"/>
      <c r="B685" s="241"/>
      <c r="C685" s="241"/>
      <c r="D685" s="241"/>
      <c r="E685" s="241"/>
      <c r="F685" s="241"/>
      <c r="G685" s="241"/>
      <c r="H685" s="241"/>
      <c r="I685" s="241"/>
      <c r="J685" s="241"/>
      <c r="K685" s="241"/>
      <c r="L685" s="241"/>
      <c r="M685" s="241"/>
      <c r="N685" s="241"/>
      <c r="O685" s="241"/>
      <c r="P685" s="241"/>
      <c r="Q685" s="241"/>
      <c r="R685" s="241"/>
      <c r="S685" s="241"/>
      <c r="T685" s="241"/>
      <c r="U685" s="241" t="s">
        <v>869</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row>
    <row r="686" spans="1:214" s="299" customFormat="1" ht="15" customHeight="1" x14ac:dyDescent="0.25">
      <c r="A686" s="240"/>
      <c r="B686" s="241"/>
      <c r="C686" s="241"/>
      <c r="D686" s="241"/>
      <c r="E686" s="241"/>
      <c r="F686" s="241"/>
      <c r="G686" s="241"/>
      <c r="H686" s="241"/>
      <c r="I686" s="241"/>
      <c r="J686" s="241"/>
      <c r="K686" s="241"/>
      <c r="L686" s="241"/>
      <c r="M686" s="241"/>
      <c r="N686" s="241"/>
      <c r="O686" s="241"/>
      <c r="P686" s="241"/>
      <c r="Q686" s="241"/>
      <c r="R686" s="241"/>
      <c r="S686" s="241"/>
      <c r="T686" s="241"/>
      <c r="U686" s="241" t="s">
        <v>870</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row>
    <row r="687" spans="1:214" s="299" customFormat="1" ht="15" customHeight="1" x14ac:dyDescent="0.25">
      <c r="A687" s="240"/>
      <c r="B687" s="241"/>
      <c r="C687" s="241"/>
      <c r="D687" s="241"/>
      <c r="E687" s="241"/>
      <c r="F687" s="241"/>
      <c r="G687" s="241"/>
      <c r="H687" s="241"/>
      <c r="I687" s="241"/>
      <c r="J687" s="241"/>
      <c r="K687" s="241"/>
      <c r="L687" s="241"/>
      <c r="M687" s="241"/>
      <c r="N687" s="241"/>
      <c r="O687" s="241"/>
      <c r="P687" s="241"/>
      <c r="Q687" s="241"/>
      <c r="R687" s="241"/>
      <c r="S687" s="241"/>
      <c r="T687" s="241"/>
      <c r="U687" s="241" t="s">
        <v>871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row>
    <row r="688" spans="1:214" s="299" customFormat="1" ht="15" customHeight="1" x14ac:dyDescent="0.25">
      <c r="A688" s="240"/>
      <c r="B688" s="241"/>
      <c r="C688" s="241"/>
      <c r="D688" s="241"/>
      <c r="E688" s="241"/>
      <c r="F688" s="241"/>
      <c r="G688" s="241"/>
      <c r="H688" s="241"/>
      <c r="I688" s="241"/>
      <c r="J688" s="241"/>
      <c r="K688" s="241"/>
      <c r="L688" s="241"/>
      <c r="M688" s="241"/>
      <c r="N688" s="241"/>
      <c r="O688" s="241"/>
      <c r="P688" s="241"/>
      <c r="Q688" s="241"/>
      <c r="R688" s="241"/>
      <c r="S688" s="241"/>
      <c r="T688" s="241"/>
      <c r="U688" s="241" t="s">
        <v>872</v>
      </c>
      <c r="V688" s="241"/>
      <c r="W688" s="241"/>
      <c r="X688" s="241"/>
      <c r="Y688" s="241"/>
      <c r="Z688" s="241"/>
      <c r="AA688" s="241"/>
      <c r="AB688" s="241"/>
      <c r="AC688" s="241" t="s">
        <v>322</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row>
    <row r="689" spans="1:214" s="299" customFormat="1" ht="15" customHeight="1" x14ac:dyDescent="0.25">
      <c r="A689" s="240"/>
      <c r="B689" s="241"/>
      <c r="C689" s="241"/>
      <c r="D689" s="241"/>
      <c r="E689" s="241"/>
      <c r="F689" s="241"/>
      <c r="G689" s="241"/>
      <c r="H689" s="241"/>
      <c r="I689" s="241"/>
      <c r="J689" s="241"/>
      <c r="K689" s="241"/>
      <c r="L689" s="241"/>
      <c r="M689" s="241"/>
      <c r="N689" s="241"/>
      <c r="O689" s="241"/>
      <c r="P689" s="241"/>
      <c r="Q689" s="241"/>
      <c r="R689" s="241"/>
      <c r="S689" s="241"/>
      <c r="T689" s="241"/>
      <c r="U689" s="241" t="s">
        <v>873</v>
      </c>
      <c r="V689" s="241"/>
      <c r="W689" s="241"/>
      <c r="X689" s="241"/>
      <c r="Y689" s="241"/>
      <c r="Z689" s="241"/>
      <c r="AA689" s="241"/>
      <c r="AB689" s="241"/>
      <c r="AC689" s="241" t="s">
        <v>313</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row>
    <row r="690" spans="1:214" s="299" customFormat="1" ht="15" customHeight="1" x14ac:dyDescent="0.25">
      <c r="A690" s="240"/>
      <c r="B690" s="241"/>
      <c r="C690" s="241"/>
      <c r="D690" s="241"/>
      <c r="E690" s="241"/>
      <c r="F690" s="241"/>
      <c r="G690" s="241"/>
      <c r="H690" s="241"/>
      <c r="I690" s="241"/>
      <c r="J690" s="241"/>
      <c r="K690" s="241"/>
      <c r="L690" s="241"/>
      <c r="M690" s="241"/>
      <c r="N690" s="241"/>
      <c r="O690" s="241"/>
      <c r="P690" s="241"/>
      <c r="Q690" s="241"/>
      <c r="R690" s="241"/>
      <c r="S690" s="241"/>
      <c r="T690" s="241"/>
      <c r="U690" s="241" t="s">
        <v>874</v>
      </c>
      <c r="V690" s="241"/>
      <c r="W690" s="241"/>
      <c r="X690" s="241"/>
      <c r="Y690" s="241"/>
      <c r="Z690" s="241"/>
      <c r="AA690" s="241"/>
      <c r="AB690" s="241"/>
      <c r="AC690" s="241" t="s">
        <v>313</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row>
    <row r="691" spans="1:214" s="299" customFormat="1" ht="15" customHeight="1" x14ac:dyDescent="0.25">
      <c r="A691" s="240"/>
      <c r="B691" s="241"/>
      <c r="C691" s="241"/>
      <c r="D691" s="241"/>
      <c r="E691" s="241"/>
      <c r="F691" s="241"/>
      <c r="G691" s="241"/>
      <c r="H691" s="241"/>
      <c r="I691" s="241"/>
      <c r="J691" s="241"/>
      <c r="K691" s="241"/>
      <c r="L691" s="241"/>
      <c r="M691" s="241"/>
      <c r="N691" s="241"/>
      <c r="O691" s="241"/>
      <c r="P691" s="241"/>
      <c r="Q691" s="241"/>
      <c r="R691" s="241"/>
      <c r="S691" s="241"/>
      <c r="T691" s="241"/>
      <c r="U691" s="241" t="s">
        <v>875</v>
      </c>
      <c r="V691" s="241"/>
      <c r="W691" s="241"/>
      <c r="X691" s="241"/>
      <c r="Y691" s="241"/>
      <c r="Z691" s="241"/>
      <c r="AA691" s="241"/>
      <c r="AB691" s="241"/>
      <c r="AC691" s="241" t="s">
        <v>311</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row>
    <row r="692" spans="1:214" s="299" customFormat="1" ht="15" customHeight="1" x14ac:dyDescent="0.25">
      <c r="A692" s="240"/>
      <c r="B692" s="241"/>
      <c r="C692" s="241"/>
      <c r="D692" s="241"/>
      <c r="E692" s="241"/>
      <c r="F692" s="241"/>
      <c r="G692" s="241"/>
      <c r="H692" s="241"/>
      <c r="I692" s="241"/>
      <c r="J692" s="241"/>
      <c r="K692" s="241"/>
      <c r="L692" s="241"/>
      <c r="M692" s="241"/>
      <c r="N692" s="241"/>
      <c r="O692" s="241"/>
      <c r="P692" s="241"/>
      <c r="Q692" s="241"/>
      <c r="R692" s="241"/>
      <c r="S692" s="241"/>
      <c r="T692" s="241"/>
      <c r="U692" s="241" t="s">
        <v>876</v>
      </c>
      <c r="V692" s="241"/>
      <c r="W692" s="241"/>
      <c r="X692" s="241"/>
      <c r="Y692" s="241"/>
      <c r="Z692" s="241"/>
      <c r="AA692" s="241"/>
      <c r="AB692" s="241"/>
      <c r="AC692" s="241" t="s">
        <v>313</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row>
    <row r="693" spans="1:214" s="299" customFormat="1" ht="15" customHeight="1" x14ac:dyDescent="0.25">
      <c r="A693" s="240"/>
      <c r="B693" s="241"/>
      <c r="C693" s="241"/>
      <c r="D693" s="241"/>
      <c r="E693" s="241"/>
      <c r="F693" s="241"/>
      <c r="G693" s="241"/>
      <c r="H693" s="241"/>
      <c r="I693" s="241"/>
      <c r="J693" s="241"/>
      <c r="K693" s="241"/>
      <c r="L693" s="241"/>
      <c r="M693" s="241"/>
      <c r="N693" s="241"/>
      <c r="O693" s="241"/>
      <c r="P693" s="241"/>
      <c r="Q693" s="241"/>
      <c r="R693" s="241"/>
      <c r="S693" s="241"/>
      <c r="T693" s="241"/>
      <c r="U693" s="241" t="s">
        <v>877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row>
    <row r="694" spans="1:214" s="299" customFormat="1" ht="15" customHeight="1" x14ac:dyDescent="0.25">
      <c r="A694" s="240"/>
      <c r="B694" s="241"/>
      <c r="C694" s="241"/>
      <c r="D694" s="241"/>
      <c r="E694" s="241"/>
      <c r="F694" s="241"/>
      <c r="G694" s="241"/>
      <c r="H694" s="241"/>
      <c r="I694" s="241"/>
      <c r="J694" s="241"/>
      <c r="K694" s="241"/>
      <c r="L694" s="241"/>
      <c r="M694" s="241"/>
      <c r="N694" s="241"/>
      <c r="O694" s="241"/>
      <c r="P694" s="241"/>
      <c r="Q694" s="241"/>
      <c r="R694" s="241"/>
      <c r="S694" s="241"/>
      <c r="T694" s="241"/>
      <c r="U694" s="241" t="s">
        <v>878</v>
      </c>
      <c r="V694" s="241"/>
      <c r="W694" s="241"/>
      <c r="X694" s="241"/>
      <c r="Y694" s="241"/>
      <c r="Z694" s="241"/>
      <c r="AA694" s="241"/>
      <c r="AB694" s="241"/>
      <c r="AC694" s="241" t="s">
        <v>386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row>
    <row r="695" spans="1:214" s="299" customFormat="1" ht="15" customHeight="1" x14ac:dyDescent="0.25">
      <c r="A695" s="240"/>
      <c r="B695" s="241"/>
      <c r="C695" s="241"/>
      <c r="D695" s="241"/>
      <c r="E695" s="241"/>
      <c r="F695" s="241"/>
      <c r="G695" s="241"/>
      <c r="H695" s="241"/>
      <c r="I695" s="241"/>
      <c r="J695" s="241"/>
      <c r="K695" s="241"/>
      <c r="L695" s="241"/>
      <c r="M695" s="241"/>
      <c r="N695" s="241"/>
      <c r="O695" s="241"/>
      <c r="P695" s="241"/>
      <c r="Q695" s="241"/>
      <c r="R695" s="241"/>
      <c r="S695" s="241"/>
      <c r="T695" s="241"/>
      <c r="U695" s="241" t="s">
        <v>879</v>
      </c>
      <c r="V695" s="241"/>
      <c r="W695" s="241"/>
      <c r="X695" s="241"/>
      <c r="Y695" s="241"/>
      <c r="Z695" s="241"/>
      <c r="AA695" s="241"/>
      <c r="AB695" s="241"/>
      <c r="AC695" s="241" t="s">
        <v>309</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row>
    <row r="696" spans="1:214" s="299" customFormat="1" ht="15" customHeight="1" x14ac:dyDescent="0.25">
      <c r="A696" s="240"/>
      <c r="B696" s="241"/>
      <c r="C696" s="241"/>
      <c r="D696" s="241"/>
      <c r="E696" s="241"/>
      <c r="F696" s="241"/>
      <c r="G696" s="241"/>
      <c r="H696" s="241"/>
      <c r="I696" s="241"/>
      <c r="J696" s="241"/>
      <c r="K696" s="241"/>
      <c r="L696" s="241"/>
      <c r="M696" s="241"/>
      <c r="N696" s="241"/>
      <c r="O696" s="241"/>
      <c r="P696" s="241"/>
      <c r="Q696" s="241"/>
      <c r="R696" s="241"/>
      <c r="S696" s="241"/>
      <c r="T696" s="241"/>
      <c r="U696" s="241" t="s">
        <v>279</v>
      </c>
      <c r="V696" s="241"/>
      <c r="W696" s="241"/>
      <c r="X696" s="241"/>
      <c r="Y696" s="241"/>
      <c r="Z696" s="241"/>
      <c r="AA696" s="241"/>
      <c r="AB696" s="241"/>
      <c r="AC696" s="241" t="s">
        <v>350</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row>
    <row r="697" spans="1:214" s="299" customFormat="1" ht="15" customHeight="1" x14ac:dyDescent="0.25">
      <c r="A697" s="240"/>
      <c r="B697" s="241"/>
      <c r="C697" s="241"/>
      <c r="D697" s="241"/>
      <c r="E697" s="241"/>
      <c r="F697" s="241"/>
      <c r="G697" s="241"/>
      <c r="H697" s="241"/>
      <c r="I697" s="241"/>
      <c r="J697" s="241"/>
      <c r="K697" s="241"/>
      <c r="L697" s="241"/>
      <c r="M697" s="241"/>
      <c r="N697" s="241"/>
      <c r="O697" s="241"/>
      <c r="P697" s="241"/>
      <c r="Q697" s="241"/>
      <c r="R697" s="241"/>
      <c r="S697" s="241"/>
      <c r="T697" s="241"/>
      <c r="U697" s="241" t="s">
        <v>880</v>
      </c>
      <c r="V697" s="241"/>
      <c r="W697" s="241"/>
      <c r="X697" s="241"/>
      <c r="Y697" s="241"/>
      <c r="Z697" s="241"/>
      <c r="AA697" s="241"/>
      <c r="AB697" s="241"/>
      <c r="AC697" s="241" t="s">
        <v>313</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row>
    <row r="698" spans="1:214" s="299" customFormat="1" ht="15" customHeight="1" x14ac:dyDescent="0.25">
      <c r="A698" s="240"/>
      <c r="B698" s="241"/>
      <c r="C698" s="241"/>
      <c r="D698" s="241"/>
      <c r="E698" s="241"/>
      <c r="F698" s="241"/>
      <c r="G698" s="241"/>
      <c r="H698" s="241"/>
      <c r="I698" s="241"/>
      <c r="J698" s="241"/>
      <c r="K698" s="241"/>
      <c r="L698" s="241"/>
      <c r="M698" s="241"/>
      <c r="N698" s="241"/>
      <c r="O698" s="241"/>
      <c r="P698" s="241"/>
      <c r="Q698" s="241"/>
      <c r="R698" s="241"/>
      <c r="S698" s="241"/>
      <c r="T698" s="241"/>
      <c r="U698" s="241" t="s">
        <v>881</v>
      </c>
      <c r="V698" s="241"/>
      <c r="W698" s="241"/>
      <c r="X698" s="241"/>
      <c r="Y698" s="241"/>
      <c r="Z698" s="241"/>
      <c r="AA698" s="241"/>
      <c r="AB698" s="241"/>
      <c r="AC698" s="241" t="s">
        <v>313</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row>
    <row r="699" spans="1:214" s="299" customFormat="1" ht="15" customHeight="1" x14ac:dyDescent="0.25">
      <c r="A699" s="240"/>
      <c r="B699" s="241"/>
      <c r="C699" s="241"/>
      <c r="D699" s="241"/>
      <c r="E699" s="241"/>
      <c r="F699" s="241"/>
      <c r="G699" s="241"/>
      <c r="H699" s="241"/>
      <c r="I699" s="241"/>
      <c r="J699" s="241"/>
      <c r="K699" s="241"/>
      <c r="L699" s="241"/>
      <c r="M699" s="241"/>
      <c r="N699" s="241"/>
      <c r="O699" s="241"/>
      <c r="P699" s="241"/>
      <c r="Q699" s="241"/>
      <c r="R699" s="241"/>
      <c r="S699" s="241"/>
      <c r="T699" s="241"/>
      <c r="U699" s="241" t="s">
        <v>882</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row>
    <row r="700" spans="1:214" s="299" customFormat="1" ht="15" customHeight="1" x14ac:dyDescent="0.25">
      <c r="A700" s="240"/>
      <c r="B700" s="241"/>
      <c r="C700" s="241"/>
      <c r="D700" s="241"/>
      <c r="E700" s="241"/>
      <c r="F700" s="241"/>
      <c r="G700" s="241"/>
      <c r="H700" s="241"/>
      <c r="I700" s="241"/>
      <c r="J700" s="241"/>
      <c r="K700" s="241"/>
      <c r="L700" s="241"/>
      <c r="M700" s="241"/>
      <c r="N700" s="241"/>
      <c r="O700" s="241"/>
      <c r="P700" s="241"/>
      <c r="Q700" s="241"/>
      <c r="R700" s="241"/>
      <c r="S700" s="241"/>
      <c r="T700" s="241"/>
      <c r="U700" s="241" t="s">
        <v>883</v>
      </c>
      <c r="V700" s="241"/>
      <c r="W700" s="241"/>
      <c r="X700" s="241"/>
      <c r="Y700" s="241"/>
      <c r="Z700" s="241"/>
      <c r="AA700" s="241"/>
      <c r="AB700" s="241"/>
      <c r="AC700" s="241" t="s">
        <v>311</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row>
    <row r="701" spans="1:214" s="299" customFormat="1" ht="15" customHeight="1" x14ac:dyDescent="0.25">
      <c r="A701" s="240"/>
      <c r="B701" s="241"/>
      <c r="C701" s="241"/>
      <c r="D701" s="241"/>
      <c r="E701" s="241"/>
      <c r="F701" s="241"/>
      <c r="G701" s="241"/>
      <c r="H701" s="241"/>
      <c r="I701" s="241"/>
      <c r="J701" s="241"/>
      <c r="K701" s="241"/>
      <c r="L701" s="241"/>
      <c r="M701" s="241"/>
      <c r="N701" s="241"/>
      <c r="O701" s="241"/>
      <c r="P701" s="241"/>
      <c r="Q701" s="241"/>
      <c r="R701" s="241"/>
      <c r="S701" s="241"/>
      <c r="T701" s="241"/>
      <c r="U701" s="241" t="s">
        <v>884</v>
      </c>
      <c r="V701" s="241"/>
      <c r="W701" s="241"/>
      <c r="X701" s="241"/>
      <c r="Y701" s="241"/>
      <c r="Z701" s="241"/>
      <c r="AA701" s="241"/>
      <c r="AB701" s="241"/>
      <c r="AC701" s="241" t="s">
        <v>309</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row>
    <row r="702" spans="1:214" s="299" customFormat="1" ht="15" customHeight="1" x14ac:dyDescent="0.25">
      <c r="A702" s="240"/>
      <c r="B702" s="241"/>
      <c r="C702" s="241"/>
      <c r="D702" s="241"/>
      <c r="E702" s="241"/>
      <c r="F702" s="241"/>
      <c r="G702" s="241"/>
      <c r="H702" s="241"/>
      <c r="I702" s="241"/>
      <c r="J702" s="241"/>
      <c r="K702" s="241"/>
      <c r="L702" s="241"/>
      <c r="M702" s="241"/>
      <c r="N702" s="241"/>
      <c r="O702" s="241"/>
      <c r="P702" s="241"/>
      <c r="Q702" s="241"/>
      <c r="R702" s="241"/>
      <c r="S702" s="241"/>
      <c r="T702" s="241"/>
      <c r="U702" s="241" t="s">
        <v>885</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row>
    <row r="703" spans="1:214" s="299" customFormat="1" ht="15" customHeight="1" x14ac:dyDescent="0.25">
      <c r="A703" s="240"/>
      <c r="B703" s="241"/>
      <c r="C703" s="241"/>
      <c r="D703" s="241"/>
      <c r="E703" s="241"/>
      <c r="F703" s="241"/>
      <c r="G703" s="241"/>
      <c r="H703" s="241"/>
      <c r="I703" s="241"/>
      <c r="J703" s="241"/>
      <c r="K703" s="241"/>
      <c r="L703" s="241"/>
      <c r="M703" s="241"/>
      <c r="N703" s="241"/>
      <c r="O703" s="241"/>
      <c r="P703" s="241"/>
      <c r="Q703" s="241"/>
      <c r="R703" s="241"/>
      <c r="S703" s="241"/>
      <c r="T703" s="241"/>
      <c r="U703" s="241" t="s">
        <v>886</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row>
    <row r="704" spans="1:214" s="299" customFormat="1" ht="15" customHeight="1" x14ac:dyDescent="0.25">
      <c r="A704" s="240"/>
      <c r="B704" s="241"/>
      <c r="C704" s="241"/>
      <c r="D704" s="241"/>
      <c r="E704" s="241"/>
      <c r="F704" s="241"/>
      <c r="G704" s="241"/>
      <c r="H704" s="241"/>
      <c r="I704" s="241"/>
      <c r="J704" s="241"/>
      <c r="K704" s="241"/>
      <c r="L704" s="241"/>
      <c r="M704" s="241"/>
      <c r="N704" s="241"/>
      <c r="O704" s="241"/>
      <c r="P704" s="241"/>
      <c r="Q704" s="241"/>
      <c r="R704" s="241"/>
      <c r="S704" s="241"/>
      <c r="T704" s="241"/>
      <c r="U704" s="241" t="s">
        <v>887</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row>
    <row r="705" spans="1:214" s="299" customFormat="1" ht="15" customHeight="1" x14ac:dyDescent="0.25">
      <c r="A705" s="240"/>
      <c r="B705" s="241"/>
      <c r="C705" s="241"/>
      <c r="D705" s="241"/>
      <c r="E705" s="241"/>
      <c r="F705" s="241"/>
      <c r="G705" s="241"/>
      <c r="H705" s="241"/>
      <c r="I705" s="241"/>
      <c r="J705" s="241"/>
      <c r="K705" s="241"/>
      <c r="L705" s="241"/>
      <c r="M705" s="241"/>
      <c r="N705" s="241"/>
      <c r="O705" s="241"/>
      <c r="P705" s="241"/>
      <c r="Q705" s="241"/>
      <c r="R705" s="241"/>
      <c r="S705" s="241"/>
      <c r="T705" s="241"/>
      <c r="U705" s="241" t="s">
        <v>888</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row>
    <row r="706" spans="1:214" s="299" customFormat="1" ht="15" customHeight="1" x14ac:dyDescent="0.25">
      <c r="A706" s="240"/>
      <c r="B706" s="241"/>
      <c r="C706" s="241"/>
      <c r="D706" s="241"/>
      <c r="E706" s="241"/>
      <c r="F706" s="241"/>
      <c r="G706" s="241"/>
      <c r="H706" s="241"/>
      <c r="I706" s="241"/>
      <c r="J706" s="241"/>
      <c r="K706" s="241"/>
      <c r="L706" s="241"/>
      <c r="M706" s="241"/>
      <c r="N706" s="241"/>
      <c r="O706" s="241"/>
      <c r="P706" s="241"/>
      <c r="Q706" s="241"/>
      <c r="R706" s="241"/>
      <c r="S706" s="241"/>
      <c r="T706" s="241"/>
      <c r="U706" s="241" t="s">
        <v>889</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row>
    <row r="707" spans="1:214" s="299" customFormat="1" ht="15" customHeight="1" x14ac:dyDescent="0.25">
      <c r="A707" s="240"/>
      <c r="B707" s="241"/>
      <c r="C707" s="241"/>
      <c r="D707" s="241"/>
      <c r="E707" s="241"/>
      <c r="F707" s="241"/>
      <c r="G707" s="241"/>
      <c r="H707" s="241"/>
      <c r="I707" s="241"/>
      <c r="J707" s="241"/>
      <c r="K707" s="241"/>
      <c r="L707" s="241"/>
      <c r="M707" s="241"/>
      <c r="N707" s="241"/>
      <c r="O707" s="241"/>
      <c r="P707" s="241"/>
      <c r="Q707" s="241"/>
      <c r="R707" s="241"/>
      <c r="S707" s="241"/>
      <c r="T707" s="241"/>
      <c r="U707" s="241" t="s">
        <v>890</v>
      </c>
      <c r="V707" s="241"/>
      <c r="W707" s="241"/>
      <c r="X707" s="241"/>
      <c r="Y707" s="241"/>
      <c r="Z707" s="241"/>
      <c r="AA707" s="241"/>
      <c r="AB707" s="241"/>
      <c r="AC707" s="241" t="s">
        <v>313</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row>
    <row r="708" spans="1:214" s="299" customFormat="1" ht="15" customHeight="1" x14ac:dyDescent="0.25">
      <c r="A708" s="240"/>
      <c r="B708" s="241"/>
      <c r="C708" s="241"/>
      <c r="D708" s="241"/>
      <c r="E708" s="241"/>
      <c r="F708" s="241"/>
      <c r="G708" s="241"/>
      <c r="H708" s="241"/>
      <c r="I708" s="241"/>
      <c r="J708" s="241"/>
      <c r="K708" s="241"/>
      <c r="L708" s="241"/>
      <c r="M708" s="241"/>
      <c r="N708" s="241"/>
      <c r="O708" s="241"/>
      <c r="P708" s="241"/>
      <c r="Q708" s="241"/>
      <c r="R708" s="241"/>
      <c r="S708" s="241"/>
      <c r="T708" s="241"/>
      <c r="U708" s="241" t="s">
        <v>891</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row>
    <row r="709" spans="1:214" s="299" customFormat="1" ht="15" customHeight="1" x14ac:dyDescent="0.25">
      <c r="A709" s="240"/>
      <c r="B709" s="241"/>
      <c r="C709" s="241"/>
      <c r="D709" s="241"/>
      <c r="E709" s="241"/>
      <c r="F709" s="241"/>
      <c r="G709" s="241"/>
      <c r="H709" s="241"/>
      <c r="I709" s="241"/>
      <c r="J709" s="241"/>
      <c r="K709" s="241"/>
      <c r="L709" s="241"/>
      <c r="M709" s="241"/>
      <c r="N709" s="241"/>
      <c r="O709" s="241"/>
      <c r="P709" s="241"/>
      <c r="Q709" s="241"/>
      <c r="R709" s="241"/>
      <c r="S709" s="241"/>
      <c r="T709" s="241"/>
      <c r="U709" s="241" t="s">
        <v>892</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row>
    <row r="710" spans="1:214" s="299" customFormat="1" ht="15" customHeight="1" x14ac:dyDescent="0.25">
      <c r="A710" s="240"/>
      <c r="B710" s="241"/>
      <c r="C710" s="241"/>
      <c r="D710" s="241"/>
      <c r="E710" s="241"/>
      <c r="F710" s="241"/>
      <c r="G710" s="241"/>
      <c r="H710" s="241"/>
      <c r="I710" s="241"/>
      <c r="J710" s="241"/>
      <c r="K710" s="241"/>
      <c r="L710" s="241"/>
      <c r="M710" s="241"/>
      <c r="N710" s="241"/>
      <c r="O710" s="241"/>
      <c r="P710" s="241"/>
      <c r="Q710" s="241"/>
      <c r="R710" s="241"/>
      <c r="S710" s="241"/>
      <c r="T710" s="241"/>
      <c r="U710" s="241" t="s">
        <v>893</v>
      </c>
      <c r="V710" s="241"/>
      <c r="W710" s="241"/>
      <c r="X710" s="241"/>
      <c r="Y710" s="241"/>
      <c r="Z710" s="241"/>
      <c r="AA710" s="241"/>
      <c r="AB710" s="241"/>
      <c r="AC710" s="241" t="s">
        <v>311</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row>
    <row r="711" spans="1:214" s="299" customFormat="1" ht="15" customHeight="1" x14ac:dyDescent="0.25">
      <c r="A711" s="240"/>
      <c r="B711" s="241"/>
      <c r="C711" s="241"/>
      <c r="D711" s="241"/>
      <c r="E711" s="241"/>
      <c r="F711" s="241"/>
      <c r="G711" s="241"/>
      <c r="H711" s="241"/>
      <c r="I711" s="241"/>
      <c r="J711" s="241"/>
      <c r="K711" s="241"/>
      <c r="L711" s="241"/>
      <c r="M711" s="241"/>
      <c r="N711" s="241"/>
      <c r="O711" s="241"/>
      <c r="P711" s="241"/>
      <c r="Q711" s="241"/>
      <c r="R711" s="241"/>
      <c r="S711" s="241"/>
      <c r="T711" s="241"/>
      <c r="U711" s="241" t="s">
        <v>894</v>
      </c>
      <c r="V711" s="241"/>
      <c r="W711" s="241"/>
      <c r="X711" s="241"/>
      <c r="Y711" s="241"/>
      <c r="Z711" s="241"/>
      <c r="AA711" s="241"/>
      <c r="AB711" s="241"/>
      <c r="AC711" s="241" t="s">
        <v>316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row>
    <row r="712" spans="1:214" s="299" customFormat="1" ht="15" customHeight="1" x14ac:dyDescent="0.25">
      <c r="A712" s="240"/>
      <c r="B712" s="241"/>
      <c r="C712" s="241"/>
      <c r="D712" s="241"/>
      <c r="E712" s="241"/>
      <c r="F712" s="241"/>
      <c r="G712" s="241"/>
      <c r="H712" s="241"/>
      <c r="I712" s="241"/>
      <c r="J712" s="241"/>
      <c r="K712" s="241"/>
      <c r="L712" s="241"/>
      <c r="M712" s="241"/>
      <c r="N712" s="241"/>
      <c r="O712" s="241"/>
      <c r="P712" s="241"/>
      <c r="Q712" s="241"/>
      <c r="R712" s="241"/>
      <c r="S712" s="241"/>
      <c r="T712" s="241"/>
      <c r="U712" s="241" t="s">
        <v>895</v>
      </c>
      <c r="V712" s="241"/>
      <c r="W712" s="241"/>
      <c r="X712" s="241"/>
      <c r="Y712" s="241"/>
      <c r="Z712" s="241"/>
      <c r="AA712" s="241"/>
      <c r="AB712" s="241"/>
      <c r="AC712" s="241" t="s">
        <v>386</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row>
    <row r="713" spans="1:214" s="299" customFormat="1" ht="15" customHeight="1" x14ac:dyDescent="0.25">
      <c r="A713" s="240"/>
      <c r="B713" s="241"/>
      <c r="C713" s="241"/>
      <c r="D713" s="241"/>
      <c r="E713" s="241"/>
      <c r="F713" s="241"/>
      <c r="G713" s="241"/>
      <c r="H713" s="241"/>
      <c r="I713" s="241"/>
      <c r="J713" s="241"/>
      <c r="K713" s="241"/>
      <c r="L713" s="241"/>
      <c r="M713" s="241"/>
      <c r="N713" s="241"/>
      <c r="O713" s="241"/>
      <c r="P713" s="241"/>
      <c r="Q713" s="241"/>
      <c r="R713" s="241"/>
      <c r="S713" s="241"/>
      <c r="T713" s="241"/>
      <c r="U713" s="241" t="s">
        <v>896</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row>
    <row r="714" spans="1:214" s="299" customFormat="1" ht="15" customHeight="1" x14ac:dyDescent="0.25">
      <c r="A714" s="240"/>
      <c r="B714" s="241"/>
      <c r="C714" s="241"/>
      <c r="D714" s="241"/>
      <c r="E714" s="241"/>
      <c r="F714" s="241"/>
      <c r="G714" s="241"/>
      <c r="H714" s="241"/>
      <c r="I714" s="241"/>
      <c r="J714" s="241"/>
      <c r="K714" s="241"/>
      <c r="L714" s="241"/>
      <c r="M714" s="241"/>
      <c r="N714" s="241"/>
      <c r="O714" s="241"/>
      <c r="P714" s="241"/>
      <c r="Q714" s="241"/>
      <c r="R714" s="241"/>
      <c r="S714" s="241"/>
      <c r="T714" s="241"/>
      <c r="U714" s="241" t="s">
        <v>897</v>
      </c>
      <c r="V714" s="241"/>
      <c r="W714" s="241"/>
      <c r="X714" s="241"/>
      <c r="Y714" s="241"/>
      <c r="Z714" s="241"/>
      <c r="AA714" s="241"/>
      <c r="AB714" s="241"/>
      <c r="AC714" s="241" t="s">
        <v>309</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row>
    <row r="715" spans="1:214" s="299" customFormat="1" ht="15" customHeight="1" x14ac:dyDescent="0.25">
      <c r="A715" s="240"/>
      <c r="B715" s="241"/>
      <c r="C715" s="241"/>
      <c r="D715" s="241"/>
      <c r="E715" s="241"/>
      <c r="F715" s="241"/>
      <c r="G715" s="241"/>
      <c r="H715" s="241"/>
      <c r="I715" s="241"/>
      <c r="J715" s="241"/>
      <c r="K715" s="241"/>
      <c r="L715" s="241"/>
      <c r="M715" s="241"/>
      <c r="N715" s="241"/>
      <c r="O715" s="241"/>
      <c r="P715" s="241"/>
      <c r="Q715" s="241"/>
      <c r="R715" s="241"/>
      <c r="S715" s="241"/>
      <c r="T715" s="241"/>
      <c r="U715" s="241" t="s">
        <v>898</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row>
    <row r="716" spans="1:214" s="299" customFormat="1" ht="15" customHeight="1" x14ac:dyDescent="0.25">
      <c r="A716" s="240"/>
      <c r="B716" s="241"/>
      <c r="C716" s="241"/>
      <c r="D716" s="241"/>
      <c r="E716" s="241"/>
      <c r="F716" s="241"/>
      <c r="G716" s="241"/>
      <c r="H716" s="241"/>
      <c r="I716" s="241"/>
      <c r="J716" s="241"/>
      <c r="K716" s="241"/>
      <c r="L716" s="241"/>
      <c r="M716" s="241"/>
      <c r="N716" s="241"/>
      <c r="O716" s="241"/>
      <c r="P716" s="241"/>
      <c r="Q716" s="241"/>
      <c r="R716" s="241"/>
      <c r="S716" s="241"/>
      <c r="T716" s="241"/>
      <c r="U716" s="241" t="s">
        <v>899</v>
      </c>
      <c r="V716" s="241"/>
      <c r="W716" s="241"/>
      <c r="X716" s="241"/>
      <c r="Y716" s="241"/>
      <c r="Z716" s="241"/>
      <c r="AA716" s="241"/>
      <c r="AB716" s="241"/>
      <c r="AC716" s="241" t="s">
        <v>325</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row>
    <row r="717" spans="1:214" s="299" customFormat="1" ht="15" customHeight="1" x14ac:dyDescent="0.25">
      <c r="A717" s="240"/>
      <c r="B717" s="241"/>
      <c r="C717" s="241"/>
      <c r="D717" s="241"/>
      <c r="E717" s="241"/>
      <c r="F717" s="241"/>
      <c r="G717" s="241"/>
      <c r="H717" s="241"/>
      <c r="I717" s="241"/>
      <c r="J717" s="241"/>
      <c r="K717" s="241"/>
      <c r="L717" s="241"/>
      <c r="M717" s="241"/>
      <c r="N717" s="241"/>
      <c r="O717" s="241"/>
      <c r="P717" s="241"/>
      <c r="Q717" s="241"/>
      <c r="R717" s="241"/>
      <c r="S717" s="241"/>
      <c r="T717" s="241"/>
      <c r="U717" s="241" t="s">
        <v>900</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row>
    <row r="718" spans="1:214" s="299" customFormat="1" ht="15" customHeight="1" x14ac:dyDescent="0.25">
      <c r="A718" s="240"/>
      <c r="B718" s="241"/>
      <c r="C718" s="241"/>
      <c r="D718" s="241"/>
      <c r="E718" s="241"/>
      <c r="F718" s="241"/>
      <c r="G718" s="241"/>
      <c r="H718" s="241"/>
      <c r="I718" s="241"/>
      <c r="J718" s="241"/>
      <c r="K718" s="241"/>
      <c r="L718" s="241"/>
      <c r="M718" s="241"/>
      <c r="N718" s="241"/>
      <c r="O718" s="241"/>
      <c r="P718" s="241"/>
      <c r="Q718" s="241"/>
      <c r="R718" s="241"/>
      <c r="S718" s="241"/>
      <c r="T718" s="241"/>
      <c r="U718" s="241" t="s">
        <v>901</v>
      </c>
      <c r="V718" s="241"/>
      <c r="W718" s="241"/>
      <c r="X718" s="241"/>
      <c r="Y718" s="241"/>
      <c r="Z718" s="241"/>
      <c r="AA718" s="241"/>
      <c r="AB718" s="241"/>
      <c r="AC718" s="241" t="s">
        <v>313</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row>
    <row r="719" spans="1:214" s="299" customFormat="1" ht="15" customHeight="1" x14ac:dyDescent="0.25">
      <c r="A719" s="240"/>
      <c r="B719" s="241"/>
      <c r="C719" s="241"/>
      <c r="D719" s="241"/>
      <c r="E719" s="241"/>
      <c r="F719" s="241"/>
      <c r="G719" s="241"/>
      <c r="H719" s="241"/>
      <c r="I719" s="241"/>
      <c r="J719" s="241"/>
      <c r="K719" s="241"/>
      <c r="L719" s="241"/>
      <c r="M719" s="241"/>
      <c r="N719" s="241"/>
      <c r="O719" s="241"/>
      <c r="P719" s="241"/>
      <c r="Q719" s="241"/>
      <c r="R719" s="241"/>
      <c r="S719" s="241"/>
      <c r="T719" s="241"/>
      <c r="U719" s="241" t="s">
        <v>902</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row>
    <row r="720" spans="1:214" s="299" customFormat="1" ht="15" customHeight="1" x14ac:dyDescent="0.25">
      <c r="A720" s="240"/>
      <c r="B720" s="241"/>
      <c r="C720" s="241"/>
      <c r="D720" s="241"/>
      <c r="E720" s="241"/>
      <c r="F720" s="241"/>
      <c r="G720" s="241"/>
      <c r="H720" s="241"/>
      <c r="I720" s="241"/>
      <c r="J720" s="241"/>
      <c r="K720" s="241"/>
      <c r="L720" s="241"/>
      <c r="M720" s="241"/>
      <c r="N720" s="241"/>
      <c r="O720" s="241"/>
      <c r="P720" s="241"/>
      <c r="Q720" s="241"/>
      <c r="R720" s="241"/>
      <c r="S720" s="241"/>
      <c r="T720" s="241"/>
      <c r="U720" s="241" t="s">
        <v>903</v>
      </c>
      <c r="V720" s="241"/>
      <c r="W720" s="241"/>
      <c r="X720" s="241"/>
      <c r="Y720" s="241"/>
      <c r="Z720" s="241"/>
      <c r="AA720" s="241"/>
      <c r="AB720" s="241"/>
      <c r="AC720" s="241" t="s">
        <v>313</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row>
    <row r="721" spans="1:214" s="299" customFormat="1" ht="15" customHeight="1" x14ac:dyDescent="0.25">
      <c r="A721" s="240"/>
      <c r="B721" s="241"/>
      <c r="C721" s="241"/>
      <c r="D721" s="241"/>
      <c r="E721" s="241"/>
      <c r="F721" s="241"/>
      <c r="G721" s="241"/>
      <c r="H721" s="241"/>
      <c r="I721" s="241"/>
      <c r="J721" s="241"/>
      <c r="K721" s="241"/>
      <c r="L721" s="241"/>
      <c r="M721" s="241"/>
      <c r="N721" s="241"/>
      <c r="O721" s="241"/>
      <c r="P721" s="241"/>
      <c r="Q721" s="241"/>
      <c r="R721" s="241"/>
      <c r="S721" s="241"/>
      <c r="T721" s="241"/>
      <c r="U721" s="241" t="s">
        <v>904</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row>
    <row r="722" spans="1:214" s="299" customFormat="1" ht="15" customHeight="1" x14ac:dyDescent="0.25">
      <c r="A722" s="240"/>
      <c r="B722" s="241"/>
      <c r="C722" s="241"/>
      <c r="D722" s="241"/>
      <c r="E722" s="241"/>
      <c r="F722" s="241"/>
      <c r="G722" s="241"/>
      <c r="H722" s="241"/>
      <c r="I722" s="241"/>
      <c r="J722" s="241"/>
      <c r="K722" s="241"/>
      <c r="L722" s="241"/>
      <c r="M722" s="241"/>
      <c r="N722" s="241"/>
      <c r="O722" s="241"/>
      <c r="P722" s="241"/>
      <c r="Q722" s="241"/>
      <c r="R722" s="241"/>
      <c r="S722" s="241"/>
      <c r="T722" s="241"/>
      <c r="U722" s="241" t="s">
        <v>905</v>
      </c>
      <c r="V722" s="241"/>
      <c r="W722" s="241"/>
      <c r="X722" s="241"/>
      <c r="Y722" s="241"/>
      <c r="Z722" s="241"/>
      <c r="AA722" s="241"/>
      <c r="AB722" s="241"/>
      <c r="AC722" s="241" t="s">
        <v>311</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row>
    <row r="723" spans="1:214" s="299" customFormat="1" ht="15" customHeight="1" x14ac:dyDescent="0.25">
      <c r="A723" s="240"/>
      <c r="B723" s="241"/>
      <c r="C723" s="241"/>
      <c r="D723" s="241"/>
      <c r="E723" s="241"/>
      <c r="F723" s="241"/>
      <c r="G723" s="241"/>
      <c r="H723" s="241"/>
      <c r="I723" s="241"/>
      <c r="J723" s="241"/>
      <c r="K723" s="241"/>
      <c r="L723" s="241"/>
      <c r="M723" s="241"/>
      <c r="N723" s="241"/>
      <c r="O723" s="241"/>
      <c r="P723" s="241"/>
      <c r="Q723" s="241"/>
      <c r="R723" s="241"/>
      <c r="S723" s="241"/>
      <c r="T723" s="241"/>
      <c r="U723" s="241" t="s">
        <v>906</v>
      </c>
      <c r="V723" s="241"/>
      <c r="W723" s="241"/>
      <c r="X723" s="241"/>
      <c r="Y723" s="241"/>
      <c r="Z723" s="241"/>
      <c r="AA723" s="241"/>
      <c r="AB723" s="241"/>
      <c r="AC723" s="241" t="s">
        <v>309</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row>
    <row r="724" spans="1:214" s="299" customFormat="1" ht="15" customHeight="1" x14ac:dyDescent="0.25">
      <c r="A724" s="240"/>
      <c r="B724" s="241"/>
      <c r="C724" s="241"/>
      <c r="D724" s="241"/>
      <c r="E724" s="241"/>
      <c r="F724" s="241"/>
      <c r="G724" s="241"/>
      <c r="H724" s="241"/>
      <c r="I724" s="241"/>
      <c r="J724" s="241"/>
      <c r="K724" s="241"/>
      <c r="L724" s="241"/>
      <c r="M724" s="241"/>
      <c r="N724" s="241"/>
      <c r="O724" s="241"/>
      <c r="P724" s="241"/>
      <c r="Q724" s="241"/>
      <c r="R724" s="241"/>
      <c r="S724" s="241"/>
      <c r="T724" s="241"/>
      <c r="U724" s="241" t="s">
        <v>907</v>
      </c>
      <c r="V724" s="241"/>
      <c r="W724" s="241"/>
      <c r="X724" s="241"/>
      <c r="Y724" s="241"/>
      <c r="Z724" s="241"/>
      <c r="AA724" s="241"/>
      <c r="AB724" s="241"/>
      <c r="AC724" s="241" t="s">
        <v>325</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row>
    <row r="725" spans="1:214" s="299" customFormat="1" ht="15" customHeight="1" x14ac:dyDescent="0.25">
      <c r="A725" s="240"/>
      <c r="B725" s="241"/>
      <c r="C725" s="241"/>
      <c r="D725" s="241"/>
      <c r="E725" s="241"/>
      <c r="F725" s="241"/>
      <c r="G725" s="241"/>
      <c r="H725" s="241"/>
      <c r="I725" s="241"/>
      <c r="J725" s="241"/>
      <c r="K725" s="241"/>
      <c r="L725" s="241"/>
      <c r="M725" s="241"/>
      <c r="N725" s="241"/>
      <c r="O725" s="241"/>
      <c r="P725" s="241"/>
      <c r="Q725" s="241"/>
      <c r="R725" s="241"/>
      <c r="S725" s="241"/>
      <c r="T725" s="241"/>
      <c r="U725" s="241" t="s">
        <v>908</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row>
    <row r="726" spans="1:214" s="299" customFormat="1" ht="15" customHeight="1" x14ac:dyDescent="0.25">
      <c r="A726" s="240"/>
      <c r="B726" s="241"/>
      <c r="C726" s="241"/>
      <c r="D726" s="241"/>
      <c r="E726" s="241"/>
      <c r="F726" s="241"/>
      <c r="G726" s="241"/>
      <c r="H726" s="241"/>
      <c r="I726" s="241"/>
      <c r="J726" s="241"/>
      <c r="K726" s="241"/>
      <c r="L726" s="241"/>
      <c r="M726" s="241"/>
      <c r="N726" s="241"/>
      <c r="O726" s="241"/>
      <c r="P726" s="241"/>
      <c r="Q726" s="241"/>
      <c r="R726" s="241"/>
      <c r="S726" s="241"/>
      <c r="T726" s="241"/>
      <c r="U726" s="241" t="s">
        <v>909</v>
      </c>
      <c r="V726" s="241"/>
      <c r="W726" s="241"/>
      <c r="X726" s="241"/>
      <c r="Y726" s="241"/>
      <c r="Z726" s="241"/>
      <c r="AA726" s="241"/>
      <c r="AB726" s="241"/>
      <c r="AC726" s="241" t="s">
        <v>316</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row>
    <row r="727" spans="1:214" s="299" customFormat="1" ht="15" customHeight="1" x14ac:dyDescent="0.25">
      <c r="A727" s="240"/>
      <c r="B727" s="241"/>
      <c r="C727" s="241"/>
      <c r="D727" s="241"/>
      <c r="E727" s="241"/>
      <c r="F727" s="241"/>
      <c r="G727" s="241"/>
      <c r="H727" s="241"/>
      <c r="I727" s="241"/>
      <c r="J727" s="241"/>
      <c r="K727" s="241"/>
      <c r="L727" s="241"/>
      <c r="M727" s="241"/>
      <c r="N727" s="241"/>
      <c r="O727" s="241"/>
      <c r="P727" s="241"/>
      <c r="Q727" s="241"/>
      <c r="R727" s="241"/>
      <c r="S727" s="241"/>
      <c r="T727" s="241"/>
      <c r="U727" s="241" t="s">
        <v>910</v>
      </c>
      <c r="V727" s="241"/>
      <c r="W727" s="241"/>
      <c r="X727" s="241"/>
      <c r="Y727" s="241"/>
      <c r="Z727" s="241"/>
      <c r="AA727" s="241"/>
      <c r="AB727" s="241"/>
      <c r="AC727" s="241" t="s">
        <v>311</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row>
    <row r="728" spans="1:214" s="299" customFormat="1" ht="15" customHeight="1" x14ac:dyDescent="0.25">
      <c r="A728" s="240"/>
      <c r="B728" s="241"/>
      <c r="C728" s="241"/>
      <c r="D728" s="241"/>
      <c r="E728" s="241"/>
      <c r="F728" s="241"/>
      <c r="G728" s="241"/>
      <c r="H728" s="241"/>
      <c r="I728" s="241"/>
      <c r="J728" s="241"/>
      <c r="K728" s="241"/>
      <c r="L728" s="241"/>
      <c r="M728" s="241"/>
      <c r="N728" s="241"/>
      <c r="O728" s="241"/>
      <c r="P728" s="241"/>
      <c r="Q728" s="241"/>
      <c r="R728" s="241"/>
      <c r="S728" s="241"/>
      <c r="T728" s="241"/>
      <c r="U728" s="241" t="s">
        <v>911</v>
      </c>
      <c r="V728" s="241"/>
      <c r="W728" s="241"/>
      <c r="X728" s="241"/>
      <c r="Y728" s="241"/>
      <c r="Z728" s="241"/>
      <c r="AA728" s="241"/>
      <c r="AB728" s="241"/>
      <c r="AC728" s="241" t="s">
        <v>313</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row>
    <row r="729" spans="1:214" s="299" customFormat="1" ht="15" customHeight="1" x14ac:dyDescent="0.25">
      <c r="A729" s="240"/>
      <c r="B729" s="241"/>
      <c r="C729" s="241"/>
      <c r="D729" s="241"/>
      <c r="E729" s="241"/>
      <c r="F729" s="241"/>
      <c r="G729" s="241"/>
      <c r="H729" s="241"/>
      <c r="I729" s="241"/>
      <c r="J729" s="241"/>
      <c r="K729" s="241"/>
      <c r="L729" s="241"/>
      <c r="M729" s="241"/>
      <c r="N729" s="241"/>
      <c r="O729" s="241"/>
      <c r="P729" s="241"/>
      <c r="Q729" s="241"/>
      <c r="R729" s="241"/>
      <c r="S729" s="241"/>
      <c r="T729" s="241"/>
      <c r="U729" s="241" t="s">
        <v>912</v>
      </c>
      <c r="V729" s="241"/>
      <c r="W729" s="241"/>
      <c r="X729" s="241"/>
      <c r="Y729" s="241"/>
      <c r="Z729" s="241"/>
      <c r="AA729" s="241"/>
      <c r="AB729" s="241"/>
      <c r="AC729" s="241" t="s">
        <v>386</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row>
    <row r="730" spans="1:214" s="299" customFormat="1" ht="15" customHeight="1" x14ac:dyDescent="0.25">
      <c r="A730" s="240"/>
      <c r="B730" s="241"/>
      <c r="C730" s="241"/>
      <c r="D730" s="241"/>
      <c r="E730" s="241"/>
      <c r="F730" s="241"/>
      <c r="G730" s="241"/>
      <c r="H730" s="241"/>
      <c r="I730" s="241"/>
      <c r="J730" s="241"/>
      <c r="K730" s="241"/>
      <c r="L730" s="241"/>
      <c r="M730" s="241"/>
      <c r="N730" s="241"/>
      <c r="O730" s="241"/>
      <c r="P730" s="241"/>
      <c r="Q730" s="241"/>
      <c r="R730" s="241"/>
      <c r="S730" s="241"/>
      <c r="T730" s="241"/>
      <c r="U730" s="241" t="s">
        <v>913</v>
      </c>
      <c r="V730" s="241"/>
      <c r="W730" s="241"/>
      <c r="X730" s="241"/>
      <c r="Y730" s="241"/>
      <c r="Z730" s="241"/>
      <c r="AA730" s="241"/>
      <c r="AB730" s="241"/>
      <c r="AC730" s="241" t="s">
        <v>322</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row>
    <row r="731" spans="1:214" s="299" customFormat="1" ht="15" customHeight="1" x14ac:dyDescent="0.25">
      <c r="A731" s="240"/>
      <c r="B731" s="241"/>
      <c r="C731" s="241"/>
      <c r="D731" s="241"/>
      <c r="E731" s="241"/>
      <c r="F731" s="241"/>
      <c r="G731" s="241"/>
      <c r="H731" s="241"/>
      <c r="I731" s="241"/>
      <c r="J731" s="241"/>
      <c r="K731" s="241"/>
      <c r="L731" s="241"/>
      <c r="M731" s="241"/>
      <c r="N731" s="241"/>
      <c r="O731" s="241"/>
      <c r="P731" s="241"/>
      <c r="Q731" s="241"/>
      <c r="R731" s="241"/>
      <c r="S731" s="241"/>
      <c r="T731" s="241"/>
      <c r="U731" s="241" t="s">
        <v>914</v>
      </c>
      <c r="V731" s="241"/>
      <c r="W731" s="241"/>
      <c r="X731" s="241"/>
      <c r="Y731" s="241"/>
      <c r="Z731" s="241"/>
      <c r="AA731" s="241"/>
      <c r="AB731" s="241"/>
      <c r="AC731" s="241" t="s">
        <v>386</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row>
    <row r="732" spans="1:214" s="299" customFormat="1" ht="15" customHeight="1" x14ac:dyDescent="0.25">
      <c r="A732" s="240"/>
      <c r="B732" s="241"/>
      <c r="C732" s="241"/>
      <c r="D732" s="241"/>
      <c r="E732" s="241"/>
      <c r="F732" s="241"/>
      <c r="G732" s="241"/>
      <c r="H732" s="241"/>
      <c r="I732" s="241"/>
      <c r="J732" s="241"/>
      <c r="K732" s="241"/>
      <c r="L732" s="241"/>
      <c r="M732" s="241"/>
      <c r="N732" s="241"/>
      <c r="O732" s="241"/>
      <c r="P732" s="241"/>
      <c r="Q732" s="241"/>
      <c r="R732" s="241"/>
      <c r="S732" s="241"/>
      <c r="T732" s="241"/>
      <c r="U732" s="241" t="s">
        <v>915</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row>
    <row r="733" spans="1:214" s="299" customFormat="1" ht="15" customHeight="1" x14ac:dyDescent="0.25">
      <c r="A733" s="240"/>
      <c r="B733" s="241"/>
      <c r="C733" s="241"/>
      <c r="D733" s="241"/>
      <c r="E733" s="241"/>
      <c r="F733" s="241"/>
      <c r="G733" s="241"/>
      <c r="H733" s="241"/>
      <c r="I733" s="241"/>
      <c r="J733" s="241"/>
      <c r="K733" s="241"/>
      <c r="L733" s="241"/>
      <c r="M733" s="241"/>
      <c r="N733" s="241"/>
      <c r="O733" s="241"/>
      <c r="P733" s="241"/>
      <c r="Q733" s="241"/>
      <c r="R733" s="241"/>
      <c r="S733" s="241"/>
      <c r="T733" s="241"/>
      <c r="U733" s="241" t="s">
        <v>916</v>
      </c>
      <c r="V733" s="241"/>
      <c r="W733" s="241"/>
      <c r="X733" s="241"/>
      <c r="Y733" s="241"/>
      <c r="Z733" s="241"/>
      <c r="AA733" s="241"/>
      <c r="AB733" s="241"/>
      <c r="AC733" s="241" t="s">
        <v>316</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row>
    <row r="734" spans="1:214" s="299" customFormat="1" ht="15" customHeight="1" x14ac:dyDescent="0.25">
      <c r="A734" s="240"/>
      <c r="B734" s="241"/>
      <c r="C734" s="241"/>
      <c r="D734" s="241"/>
      <c r="E734" s="241"/>
      <c r="F734" s="241"/>
      <c r="G734" s="241"/>
      <c r="H734" s="241"/>
      <c r="I734" s="241"/>
      <c r="J734" s="241"/>
      <c r="K734" s="241"/>
      <c r="L734" s="241"/>
      <c r="M734" s="241"/>
      <c r="N734" s="241"/>
      <c r="O734" s="241"/>
      <c r="P734" s="241"/>
      <c r="Q734" s="241"/>
      <c r="R734" s="241"/>
      <c r="S734" s="241"/>
      <c r="T734" s="241"/>
      <c r="U734" s="241" t="s">
        <v>917</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row>
    <row r="735" spans="1:214" s="299" customFormat="1" ht="15" customHeight="1" x14ac:dyDescent="0.25">
      <c r="A735" s="240"/>
      <c r="B735" s="241"/>
      <c r="C735" s="241"/>
      <c r="D735" s="241"/>
      <c r="E735" s="241"/>
      <c r="F735" s="241"/>
      <c r="G735" s="241"/>
      <c r="H735" s="241"/>
      <c r="I735" s="241"/>
      <c r="J735" s="241"/>
      <c r="K735" s="241"/>
      <c r="L735" s="241"/>
      <c r="M735" s="241"/>
      <c r="N735" s="241"/>
      <c r="O735" s="241"/>
      <c r="P735" s="241"/>
      <c r="Q735" s="241"/>
      <c r="R735" s="241"/>
      <c r="S735" s="241"/>
      <c r="T735" s="241"/>
      <c r="U735" s="241" t="s">
        <v>918</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row>
    <row r="736" spans="1:214" s="299" customFormat="1" ht="15" customHeight="1" x14ac:dyDescent="0.25">
      <c r="A736" s="240"/>
      <c r="B736" s="241"/>
      <c r="C736" s="241"/>
      <c r="D736" s="241"/>
      <c r="E736" s="241"/>
      <c r="F736" s="241"/>
      <c r="G736" s="241"/>
      <c r="H736" s="241"/>
      <c r="I736" s="241"/>
      <c r="J736" s="241"/>
      <c r="K736" s="241"/>
      <c r="L736" s="241"/>
      <c r="M736" s="241"/>
      <c r="N736" s="241"/>
      <c r="O736" s="241"/>
      <c r="P736" s="241"/>
      <c r="Q736" s="241"/>
      <c r="R736" s="241"/>
      <c r="S736" s="241"/>
      <c r="T736" s="241"/>
      <c r="U736" s="241" t="s">
        <v>919</v>
      </c>
      <c r="V736" s="241"/>
      <c r="W736" s="241"/>
      <c r="X736" s="241"/>
      <c r="Y736" s="241"/>
      <c r="Z736" s="241"/>
      <c r="AA736" s="241"/>
      <c r="AB736" s="241"/>
      <c r="AC736" s="241" t="s">
        <v>325</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row>
    <row r="737" spans="1:214" s="299" customFormat="1" ht="15" customHeight="1" x14ac:dyDescent="0.25">
      <c r="A737" s="240"/>
      <c r="B737" s="241"/>
      <c r="C737" s="241"/>
      <c r="D737" s="241"/>
      <c r="E737" s="241"/>
      <c r="F737" s="241"/>
      <c r="G737" s="241"/>
      <c r="H737" s="241"/>
      <c r="I737" s="241"/>
      <c r="J737" s="241"/>
      <c r="K737" s="241"/>
      <c r="L737" s="241"/>
      <c r="M737" s="241"/>
      <c r="N737" s="241"/>
      <c r="O737" s="241"/>
      <c r="P737" s="241"/>
      <c r="Q737" s="241"/>
      <c r="R737" s="241"/>
      <c r="S737" s="241"/>
      <c r="T737" s="241"/>
      <c r="U737" s="241" t="s">
        <v>920</v>
      </c>
      <c r="V737" s="241"/>
      <c r="W737" s="241"/>
      <c r="X737" s="241"/>
      <c r="Y737" s="241"/>
      <c r="Z737" s="241"/>
      <c r="AA737" s="241"/>
      <c r="AB737" s="241"/>
      <c r="AC737" s="241" t="s">
        <v>309</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row>
    <row r="738" spans="1:214" s="299" customFormat="1" ht="15" customHeight="1" x14ac:dyDescent="0.25">
      <c r="A738" s="240"/>
      <c r="B738" s="241"/>
      <c r="C738" s="241"/>
      <c r="D738" s="241"/>
      <c r="E738" s="241"/>
      <c r="F738" s="241"/>
      <c r="G738" s="241"/>
      <c r="H738" s="241"/>
      <c r="I738" s="241"/>
      <c r="J738" s="241"/>
      <c r="K738" s="241"/>
      <c r="L738" s="241"/>
      <c r="M738" s="241"/>
      <c r="N738" s="241"/>
      <c r="O738" s="241"/>
      <c r="P738" s="241"/>
      <c r="Q738" s="241"/>
      <c r="R738" s="241"/>
      <c r="S738" s="241"/>
      <c r="T738" s="241"/>
      <c r="U738" s="241" t="s">
        <v>921</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row>
    <row r="739" spans="1:214" s="299" customFormat="1" ht="15" customHeight="1" x14ac:dyDescent="0.25">
      <c r="A739" s="240"/>
      <c r="B739" s="241"/>
      <c r="C739" s="241"/>
      <c r="D739" s="241"/>
      <c r="E739" s="241"/>
      <c r="F739" s="241"/>
      <c r="G739" s="241"/>
      <c r="H739" s="241"/>
      <c r="I739" s="241"/>
      <c r="J739" s="241"/>
      <c r="K739" s="241"/>
      <c r="L739" s="241"/>
      <c r="M739" s="241"/>
      <c r="N739" s="241"/>
      <c r="O739" s="241"/>
      <c r="P739" s="241"/>
      <c r="Q739" s="241"/>
      <c r="R739" s="241"/>
      <c r="S739" s="241"/>
      <c r="T739" s="241"/>
      <c r="U739" s="241" t="s">
        <v>922</v>
      </c>
      <c r="V739" s="241"/>
      <c r="W739" s="241"/>
      <c r="X739" s="241"/>
      <c r="Y739" s="241"/>
      <c r="Z739" s="241"/>
      <c r="AA739" s="241"/>
      <c r="AB739" s="241"/>
      <c r="AC739" s="241" t="s">
        <v>309</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row>
    <row r="740" spans="1:214" s="299" customFormat="1" ht="15" customHeight="1" x14ac:dyDescent="0.25">
      <c r="A740" s="240"/>
      <c r="B740" s="241"/>
      <c r="C740" s="241"/>
      <c r="D740" s="241"/>
      <c r="E740" s="241"/>
      <c r="F740" s="241"/>
      <c r="G740" s="241"/>
      <c r="H740" s="241"/>
      <c r="I740" s="241"/>
      <c r="J740" s="241"/>
      <c r="K740" s="241"/>
      <c r="L740" s="241"/>
      <c r="M740" s="241"/>
      <c r="N740" s="241"/>
      <c r="O740" s="241"/>
      <c r="P740" s="241"/>
      <c r="Q740" s="241"/>
      <c r="R740" s="241"/>
      <c r="S740" s="241"/>
      <c r="T740" s="241"/>
      <c r="U740" s="241" t="s">
        <v>923</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row>
    <row r="741" spans="1:214" s="299" customFormat="1" ht="15" customHeight="1" x14ac:dyDescent="0.25">
      <c r="A741" s="240"/>
      <c r="B741" s="241"/>
      <c r="C741" s="241"/>
      <c r="D741" s="241"/>
      <c r="E741" s="241"/>
      <c r="F741" s="241"/>
      <c r="G741" s="241"/>
      <c r="H741" s="241"/>
      <c r="I741" s="241"/>
      <c r="J741" s="241"/>
      <c r="K741" s="241"/>
      <c r="L741" s="241"/>
      <c r="M741" s="241"/>
      <c r="N741" s="241"/>
      <c r="O741" s="241"/>
      <c r="P741" s="241"/>
      <c r="Q741" s="241"/>
      <c r="R741" s="241"/>
      <c r="S741" s="241"/>
      <c r="T741" s="241"/>
      <c r="U741" s="241" t="s">
        <v>924</v>
      </c>
      <c r="V741" s="241"/>
      <c r="W741" s="241"/>
      <c r="X741" s="241"/>
      <c r="Y741" s="241"/>
      <c r="Z741" s="241"/>
      <c r="AA741" s="241"/>
      <c r="AB741" s="241"/>
      <c r="AC741" s="241" t="s">
        <v>350</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row>
    <row r="742" spans="1:214" s="299" customFormat="1" ht="15" customHeight="1" x14ac:dyDescent="0.25">
      <c r="A742" s="240"/>
      <c r="B742" s="241"/>
      <c r="C742" s="241"/>
      <c r="D742" s="241"/>
      <c r="E742" s="241"/>
      <c r="F742" s="241"/>
      <c r="G742" s="241"/>
      <c r="H742" s="241"/>
      <c r="I742" s="241"/>
      <c r="J742" s="241"/>
      <c r="K742" s="241"/>
      <c r="L742" s="241"/>
      <c r="M742" s="241"/>
      <c r="N742" s="241"/>
      <c r="O742" s="241"/>
      <c r="P742" s="241"/>
      <c r="Q742" s="241"/>
      <c r="R742" s="241"/>
      <c r="S742" s="241"/>
      <c r="T742" s="241"/>
      <c r="U742" s="241" t="s">
        <v>925</v>
      </c>
      <c r="V742" s="241"/>
      <c r="W742" s="241"/>
      <c r="X742" s="241"/>
      <c r="Y742" s="241"/>
      <c r="Z742" s="241"/>
      <c r="AA742" s="241"/>
      <c r="AB742" s="241"/>
      <c r="AC742" s="241" t="s">
        <v>322</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row>
    <row r="743" spans="1:214" s="299" customFormat="1" ht="15" customHeight="1" x14ac:dyDescent="0.25">
      <c r="A743" s="240"/>
      <c r="B743" s="241"/>
      <c r="C743" s="241"/>
      <c r="D743" s="241"/>
      <c r="E743" s="241"/>
      <c r="F743" s="241"/>
      <c r="G743" s="241"/>
      <c r="H743" s="241"/>
      <c r="I743" s="241"/>
      <c r="J743" s="241"/>
      <c r="K743" s="241"/>
      <c r="L743" s="241"/>
      <c r="M743" s="241"/>
      <c r="N743" s="241"/>
      <c r="O743" s="241"/>
      <c r="P743" s="241"/>
      <c r="Q743" s="241"/>
      <c r="R743" s="241"/>
      <c r="S743" s="241"/>
      <c r="T743" s="241"/>
      <c r="U743" s="241" t="s">
        <v>926</v>
      </c>
      <c r="V743" s="241"/>
      <c r="W743" s="241"/>
      <c r="X743" s="241"/>
      <c r="Y743" s="241"/>
      <c r="Z743" s="241"/>
      <c r="AA743" s="241"/>
      <c r="AB743" s="241"/>
      <c r="AC743" s="241" t="s">
        <v>309</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row>
    <row r="744" spans="1:214" s="299" customFormat="1" ht="15" customHeight="1" x14ac:dyDescent="0.25">
      <c r="A744" s="240"/>
      <c r="B744" s="241"/>
      <c r="C744" s="241"/>
      <c r="D744" s="241"/>
      <c r="E744" s="241"/>
      <c r="F744" s="241"/>
      <c r="G744" s="241"/>
      <c r="H744" s="241"/>
      <c r="I744" s="241"/>
      <c r="J744" s="241"/>
      <c r="K744" s="241"/>
      <c r="L744" s="241"/>
      <c r="M744" s="241"/>
      <c r="N744" s="241"/>
      <c r="O744" s="241"/>
      <c r="P744" s="241"/>
      <c r="Q744" s="241"/>
      <c r="R744" s="241"/>
      <c r="S744" s="241"/>
      <c r="T744" s="241"/>
      <c r="U744" s="241" t="s">
        <v>927</v>
      </c>
      <c r="V744" s="241"/>
      <c r="W744" s="241"/>
      <c r="X744" s="241"/>
      <c r="Y744" s="241"/>
      <c r="Z744" s="241"/>
      <c r="AA744" s="241"/>
      <c r="AB744" s="241"/>
      <c r="AC744" s="241" t="s">
        <v>350</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row>
    <row r="745" spans="1:214" s="299" customFormat="1" ht="15" customHeight="1" x14ac:dyDescent="0.25">
      <c r="A745" s="240"/>
      <c r="B745" s="241"/>
      <c r="C745" s="241"/>
      <c r="D745" s="241"/>
      <c r="E745" s="241"/>
      <c r="F745" s="241"/>
      <c r="G745" s="241"/>
      <c r="H745" s="241"/>
      <c r="I745" s="241"/>
      <c r="J745" s="241"/>
      <c r="K745" s="241"/>
      <c r="L745" s="241"/>
      <c r="M745" s="241"/>
      <c r="N745" s="241"/>
      <c r="O745" s="241"/>
      <c r="P745" s="241"/>
      <c r="Q745" s="241"/>
      <c r="R745" s="241"/>
      <c r="S745" s="241"/>
      <c r="T745" s="241"/>
      <c r="U745" s="241" t="s">
        <v>928</v>
      </c>
      <c r="V745" s="241"/>
      <c r="W745" s="241"/>
      <c r="X745" s="241"/>
      <c r="Y745" s="241"/>
      <c r="Z745" s="241"/>
      <c r="AA745" s="241"/>
      <c r="AB745" s="241"/>
      <c r="AC745" s="241" t="s">
        <v>311</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row>
    <row r="746" spans="1:214" s="299" customFormat="1" ht="15" customHeight="1" x14ac:dyDescent="0.25">
      <c r="A746" s="240"/>
      <c r="B746" s="241"/>
      <c r="C746" s="241"/>
      <c r="D746" s="241"/>
      <c r="E746" s="241"/>
      <c r="F746" s="241"/>
      <c r="G746" s="241"/>
      <c r="H746" s="241"/>
      <c r="I746" s="241"/>
      <c r="J746" s="241"/>
      <c r="K746" s="241"/>
      <c r="L746" s="241"/>
      <c r="M746" s="241"/>
      <c r="N746" s="241"/>
      <c r="O746" s="241"/>
      <c r="P746" s="241"/>
      <c r="Q746" s="241"/>
      <c r="R746" s="241"/>
      <c r="S746" s="241"/>
      <c r="T746" s="241"/>
      <c r="U746" s="241" t="s">
        <v>929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row>
    <row r="747" spans="1:214" s="299" customFormat="1" ht="15" customHeight="1" x14ac:dyDescent="0.25">
      <c r="A747" s="240"/>
      <c r="B747" s="241"/>
      <c r="C747" s="241"/>
      <c r="D747" s="241"/>
      <c r="E747" s="241"/>
      <c r="F747" s="241"/>
      <c r="G747" s="241"/>
      <c r="H747" s="241"/>
      <c r="I747" s="241"/>
      <c r="J747" s="241"/>
      <c r="K747" s="241"/>
      <c r="L747" s="241"/>
      <c r="M747" s="241"/>
      <c r="N747" s="241"/>
      <c r="O747" s="241"/>
      <c r="P747" s="241"/>
      <c r="Q747" s="241"/>
      <c r="R747" s="241"/>
      <c r="S747" s="241"/>
      <c r="T747" s="241"/>
      <c r="U747" s="241" t="s">
        <v>930</v>
      </c>
      <c r="V747" s="241"/>
      <c r="W747" s="241"/>
      <c r="X747" s="241"/>
      <c r="Y747" s="241"/>
      <c r="Z747" s="241"/>
      <c r="AA747" s="241"/>
      <c r="AB747" s="241"/>
      <c r="AC747" s="241" t="s">
        <v>350</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row>
    <row r="748" spans="1:214" s="299" customFormat="1" ht="15" customHeight="1" x14ac:dyDescent="0.25">
      <c r="A748" s="240"/>
      <c r="B748" s="241"/>
      <c r="C748" s="241"/>
      <c r="D748" s="241"/>
      <c r="E748" s="241"/>
      <c r="F748" s="241"/>
      <c r="G748" s="241"/>
      <c r="H748" s="241"/>
      <c r="I748" s="241"/>
      <c r="J748" s="241"/>
      <c r="K748" s="241"/>
      <c r="L748" s="241"/>
      <c r="M748" s="241"/>
      <c r="N748" s="241"/>
      <c r="O748" s="241"/>
      <c r="P748" s="241"/>
      <c r="Q748" s="241"/>
      <c r="R748" s="241"/>
      <c r="S748" s="241"/>
      <c r="T748" s="241"/>
      <c r="U748" s="241" t="s">
        <v>931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row>
    <row r="749" spans="1:214" s="299" customFormat="1" ht="15" customHeight="1" x14ac:dyDescent="0.25">
      <c r="A749" s="240"/>
      <c r="B749" s="241"/>
      <c r="C749" s="241"/>
      <c r="D749" s="241"/>
      <c r="E749" s="241"/>
      <c r="F749" s="241"/>
      <c r="G749" s="241"/>
      <c r="H749" s="241"/>
      <c r="I749" s="241"/>
      <c r="J749" s="241"/>
      <c r="K749" s="241"/>
      <c r="L749" s="241"/>
      <c r="M749" s="241"/>
      <c r="N749" s="241"/>
      <c r="O749" s="241"/>
      <c r="P749" s="241"/>
      <c r="Q749" s="241"/>
      <c r="R749" s="241"/>
      <c r="S749" s="241"/>
      <c r="T749" s="241"/>
      <c r="U749" s="241" t="s">
        <v>932</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row>
    <row r="750" spans="1:214" s="299" customFormat="1" ht="15" customHeight="1" x14ac:dyDescent="0.25">
      <c r="A750" s="240"/>
      <c r="B750" s="241"/>
      <c r="C750" s="241"/>
      <c r="D750" s="241"/>
      <c r="E750" s="241"/>
      <c r="F750" s="241"/>
      <c r="G750" s="241"/>
      <c r="H750" s="241"/>
      <c r="I750" s="241"/>
      <c r="J750" s="241"/>
      <c r="K750" s="241"/>
      <c r="L750" s="241"/>
      <c r="M750" s="241"/>
      <c r="N750" s="241"/>
      <c r="O750" s="241"/>
      <c r="P750" s="241"/>
      <c r="Q750" s="241"/>
      <c r="R750" s="241"/>
      <c r="S750" s="241"/>
      <c r="T750" s="241"/>
      <c r="U750" s="241" t="s">
        <v>933</v>
      </c>
      <c r="V750" s="241"/>
      <c r="W750" s="241"/>
      <c r="X750" s="241"/>
      <c r="Y750" s="241"/>
      <c r="Z750" s="241"/>
      <c r="AA750" s="241"/>
      <c r="AB750" s="241"/>
      <c r="AC750" s="241" t="s">
        <v>313</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row>
    <row r="751" spans="1:214" s="299" customFormat="1" ht="15" customHeight="1" x14ac:dyDescent="0.25">
      <c r="A751" s="240"/>
      <c r="B751" s="241"/>
      <c r="C751" s="241"/>
      <c r="D751" s="241"/>
      <c r="E751" s="241"/>
      <c r="F751" s="241"/>
      <c r="G751" s="241"/>
      <c r="H751" s="241"/>
      <c r="I751" s="241"/>
      <c r="J751" s="241"/>
      <c r="K751" s="241"/>
      <c r="L751" s="241"/>
      <c r="M751" s="241"/>
      <c r="N751" s="241"/>
      <c r="O751" s="241"/>
      <c r="P751" s="241"/>
      <c r="Q751" s="241"/>
      <c r="R751" s="241"/>
      <c r="S751" s="241"/>
      <c r="T751" s="241"/>
      <c r="U751" s="241" t="s">
        <v>934</v>
      </c>
      <c r="V751" s="241"/>
      <c r="W751" s="241"/>
      <c r="X751" s="241"/>
      <c r="Y751" s="241"/>
      <c r="Z751" s="241"/>
      <c r="AA751" s="241"/>
      <c r="AB751" s="241"/>
      <c r="AC751" s="241" t="s">
        <v>325</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row>
    <row r="752" spans="1:214" s="299" customFormat="1" ht="15" customHeight="1" x14ac:dyDescent="0.25">
      <c r="A752" s="240"/>
      <c r="B752" s="241"/>
      <c r="C752" s="241"/>
      <c r="D752" s="241"/>
      <c r="E752" s="241"/>
      <c r="F752" s="241"/>
      <c r="G752" s="241"/>
      <c r="H752" s="241"/>
      <c r="I752" s="241"/>
      <c r="J752" s="241"/>
      <c r="K752" s="241"/>
      <c r="L752" s="241"/>
      <c r="M752" s="241"/>
      <c r="N752" s="241"/>
      <c r="O752" s="241"/>
      <c r="P752" s="241"/>
      <c r="Q752" s="241"/>
      <c r="R752" s="241"/>
      <c r="S752" s="241"/>
      <c r="T752" s="241"/>
      <c r="U752" s="241" t="s">
        <v>935</v>
      </c>
      <c r="V752" s="241"/>
      <c r="W752" s="241"/>
      <c r="X752" s="241"/>
      <c r="Y752" s="241"/>
      <c r="Z752" s="241"/>
      <c r="AA752" s="241"/>
      <c r="AB752" s="241"/>
      <c r="AC752" s="241" t="s">
        <v>316</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row>
    <row r="753" spans="1:214" s="299" customFormat="1" ht="15" customHeight="1" x14ac:dyDescent="0.25">
      <c r="A753" s="240"/>
      <c r="B753" s="241"/>
      <c r="C753" s="241"/>
      <c r="D753" s="241"/>
      <c r="E753" s="241"/>
      <c r="F753" s="241"/>
      <c r="G753" s="241"/>
      <c r="H753" s="241"/>
      <c r="I753" s="241"/>
      <c r="J753" s="241"/>
      <c r="K753" s="241"/>
      <c r="L753" s="241"/>
      <c r="M753" s="241"/>
      <c r="N753" s="241"/>
      <c r="O753" s="241"/>
      <c r="P753" s="241"/>
      <c r="Q753" s="241"/>
      <c r="R753" s="241"/>
      <c r="S753" s="241"/>
      <c r="T753" s="241"/>
      <c r="U753" s="241" t="s">
        <v>936</v>
      </c>
      <c r="V753" s="241"/>
      <c r="W753" s="241"/>
      <c r="X753" s="241"/>
      <c r="Y753" s="241"/>
      <c r="Z753" s="241"/>
      <c r="AA753" s="241"/>
      <c r="AB753" s="241"/>
      <c r="AC753" s="241" t="s">
        <v>313</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row>
    <row r="754" spans="1:214" s="299" customFormat="1" ht="15" customHeight="1" x14ac:dyDescent="0.25">
      <c r="A754" s="240"/>
      <c r="B754" s="241"/>
      <c r="C754" s="241"/>
      <c r="D754" s="241"/>
      <c r="E754" s="241"/>
      <c r="F754" s="241"/>
      <c r="G754" s="241"/>
      <c r="H754" s="241"/>
      <c r="I754" s="241"/>
      <c r="J754" s="241"/>
      <c r="K754" s="241"/>
      <c r="L754" s="241"/>
      <c r="M754" s="241"/>
      <c r="N754" s="241"/>
      <c r="O754" s="241"/>
      <c r="P754" s="241"/>
      <c r="Q754" s="241"/>
      <c r="R754" s="241"/>
      <c r="S754" s="241"/>
      <c r="T754" s="241"/>
      <c r="U754" s="241" t="s">
        <v>937</v>
      </c>
      <c r="V754" s="241"/>
      <c r="W754" s="241"/>
      <c r="X754" s="241"/>
      <c r="Y754" s="241"/>
      <c r="Z754" s="241"/>
      <c r="AA754" s="241"/>
      <c r="AB754" s="241"/>
      <c r="AC754" s="241" t="s">
        <v>366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row>
    <row r="755" spans="1:214" s="299" customFormat="1" ht="15" customHeight="1" x14ac:dyDescent="0.25">
      <c r="A755" s="240"/>
      <c r="B755" s="241"/>
      <c r="C755" s="241"/>
      <c r="D755" s="241"/>
      <c r="E755" s="241"/>
      <c r="F755" s="241"/>
      <c r="G755" s="241"/>
      <c r="H755" s="241"/>
      <c r="I755" s="241"/>
      <c r="J755" s="241"/>
      <c r="K755" s="241"/>
      <c r="L755" s="241"/>
      <c r="M755" s="241"/>
      <c r="N755" s="241"/>
      <c r="O755" s="241"/>
      <c r="P755" s="241"/>
      <c r="Q755" s="241"/>
      <c r="R755" s="241"/>
      <c r="S755" s="241"/>
      <c r="T755" s="241"/>
      <c r="U755" s="241" t="s">
        <v>938</v>
      </c>
      <c r="V755" s="241"/>
      <c r="W755" s="241"/>
      <c r="X755" s="241"/>
      <c r="Y755" s="241"/>
      <c r="Z755" s="241"/>
      <c r="AA755" s="241"/>
      <c r="AB755" s="241"/>
      <c r="AC755" s="241" t="s">
        <v>386</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row>
    <row r="756" spans="1:214" s="299" customFormat="1" ht="15" customHeight="1" x14ac:dyDescent="0.25">
      <c r="A756" s="240"/>
      <c r="B756" s="241"/>
      <c r="C756" s="241"/>
      <c r="D756" s="241"/>
      <c r="E756" s="241"/>
      <c r="F756" s="241"/>
      <c r="G756" s="241"/>
      <c r="H756" s="241"/>
      <c r="I756" s="241"/>
      <c r="J756" s="241"/>
      <c r="K756" s="241"/>
      <c r="L756" s="241"/>
      <c r="M756" s="241"/>
      <c r="N756" s="241"/>
      <c r="O756" s="241"/>
      <c r="P756" s="241"/>
      <c r="Q756" s="241"/>
      <c r="R756" s="241"/>
      <c r="S756" s="241"/>
      <c r="T756" s="241"/>
      <c r="U756" s="241" t="s">
        <v>286</v>
      </c>
      <c r="V756" s="241"/>
      <c r="W756" s="241"/>
      <c r="X756" s="241"/>
      <c r="Y756" s="241"/>
      <c r="Z756" s="241"/>
      <c r="AA756" s="241"/>
      <c r="AB756" s="241"/>
      <c r="AC756" s="241" t="s">
        <v>350</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row>
    <row r="757" spans="1:214" s="299" customFormat="1" ht="15" customHeight="1" x14ac:dyDescent="0.25">
      <c r="A757" s="240"/>
      <c r="B757" s="241"/>
      <c r="C757" s="241"/>
      <c r="D757" s="241"/>
      <c r="E757" s="241"/>
      <c r="F757" s="241"/>
      <c r="G757" s="241"/>
      <c r="H757" s="241"/>
      <c r="I757" s="241"/>
      <c r="J757" s="241"/>
      <c r="K757" s="241"/>
      <c r="L757" s="241"/>
      <c r="M757" s="241"/>
      <c r="N757" s="241"/>
      <c r="O757" s="241"/>
      <c r="P757" s="241"/>
      <c r="Q757" s="241"/>
      <c r="R757" s="241"/>
      <c r="S757" s="241"/>
      <c r="T757" s="241"/>
      <c r="U757" s="241" t="s">
        <v>939</v>
      </c>
      <c r="V757" s="241"/>
      <c r="W757" s="241"/>
      <c r="X757" s="241"/>
      <c r="Y757" s="241"/>
      <c r="Z757" s="241"/>
      <c r="AA757" s="241"/>
      <c r="AB757" s="241"/>
      <c r="AC757" s="241" t="s">
        <v>325</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row>
    <row r="758" spans="1:214" s="299" customFormat="1" ht="15" customHeight="1" x14ac:dyDescent="0.25">
      <c r="A758" s="240"/>
      <c r="B758" s="241"/>
      <c r="C758" s="241"/>
      <c r="D758" s="241"/>
      <c r="E758" s="241"/>
      <c r="F758" s="241"/>
      <c r="G758" s="241"/>
      <c r="H758" s="241"/>
      <c r="I758" s="241"/>
      <c r="J758" s="241"/>
      <c r="K758" s="241"/>
      <c r="L758" s="241"/>
      <c r="M758" s="241"/>
      <c r="N758" s="241"/>
      <c r="O758" s="241"/>
      <c r="P758" s="241"/>
      <c r="Q758" s="241"/>
      <c r="R758" s="241"/>
      <c r="S758" s="241"/>
      <c r="T758" s="241"/>
      <c r="U758" s="241" t="s">
        <v>940</v>
      </c>
      <c r="V758" s="241"/>
      <c r="W758" s="241"/>
      <c r="X758" s="241"/>
      <c r="Y758" s="241"/>
      <c r="Z758" s="241"/>
      <c r="AA758" s="241"/>
      <c r="AB758" s="241"/>
      <c r="AC758" s="241" t="s">
        <v>350</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row>
    <row r="759" spans="1:214" s="299" customFormat="1" ht="15" customHeight="1" x14ac:dyDescent="0.25">
      <c r="A759" s="240"/>
      <c r="B759" s="241"/>
      <c r="C759" s="241"/>
      <c r="D759" s="241"/>
      <c r="E759" s="241"/>
      <c r="F759" s="241"/>
      <c r="G759" s="241"/>
      <c r="H759" s="241"/>
      <c r="I759" s="241"/>
      <c r="J759" s="241"/>
      <c r="K759" s="241"/>
      <c r="L759" s="241"/>
      <c r="M759" s="241"/>
      <c r="N759" s="241"/>
      <c r="O759" s="241"/>
      <c r="P759" s="241"/>
      <c r="Q759" s="241"/>
      <c r="R759" s="241"/>
      <c r="S759" s="241"/>
      <c r="T759" s="241"/>
      <c r="U759" s="241" t="s">
        <v>941</v>
      </c>
      <c r="V759" s="241"/>
      <c r="W759" s="241"/>
      <c r="X759" s="241"/>
      <c r="Y759" s="241"/>
      <c r="Z759" s="241"/>
      <c r="AA759" s="241"/>
      <c r="AB759" s="241"/>
      <c r="AC759" s="241" t="s">
        <v>313</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row>
    <row r="760" spans="1:214" s="299" customFormat="1" ht="15" customHeight="1" x14ac:dyDescent="0.25">
      <c r="A760" s="240"/>
      <c r="B760" s="241"/>
      <c r="C760" s="241"/>
      <c r="D760" s="241"/>
      <c r="E760" s="241"/>
      <c r="F760" s="241"/>
      <c r="G760" s="241"/>
      <c r="H760" s="241"/>
      <c r="I760" s="241"/>
      <c r="J760" s="241"/>
      <c r="K760" s="241"/>
      <c r="L760" s="241"/>
      <c r="M760" s="241"/>
      <c r="N760" s="241"/>
      <c r="O760" s="241"/>
      <c r="P760" s="241"/>
      <c r="Q760" s="241"/>
      <c r="R760" s="241"/>
      <c r="S760" s="241"/>
      <c r="T760" s="241"/>
      <c r="U760" s="241" t="s">
        <v>942</v>
      </c>
      <c r="V760" s="241"/>
      <c r="W760" s="241"/>
      <c r="X760" s="241"/>
      <c r="Y760" s="241"/>
      <c r="Z760" s="241"/>
      <c r="AA760" s="241"/>
      <c r="AB760" s="241"/>
      <c r="AC760" s="241" t="s">
        <v>322</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row>
    <row r="761" spans="1:214" s="299" customFormat="1" ht="15" customHeight="1" x14ac:dyDescent="0.25">
      <c r="A761" s="240"/>
      <c r="B761" s="241"/>
      <c r="C761" s="241"/>
      <c r="D761" s="241"/>
      <c r="E761" s="241"/>
      <c r="F761" s="241"/>
      <c r="G761" s="241"/>
      <c r="H761" s="241"/>
      <c r="I761" s="241"/>
      <c r="J761" s="241"/>
      <c r="K761" s="241"/>
      <c r="L761" s="241"/>
      <c r="M761" s="241"/>
      <c r="N761" s="241"/>
      <c r="O761" s="241"/>
      <c r="P761" s="241"/>
      <c r="Q761" s="241"/>
      <c r="R761" s="241"/>
      <c r="S761" s="241"/>
      <c r="T761" s="241"/>
      <c r="U761" s="241" t="s">
        <v>943</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row>
    <row r="762" spans="1:214" s="299" customFormat="1" ht="15" customHeight="1" x14ac:dyDescent="0.25">
      <c r="A762" s="240"/>
      <c r="B762" s="241"/>
      <c r="C762" s="241"/>
      <c r="D762" s="241"/>
      <c r="E762" s="241"/>
      <c r="F762" s="241"/>
      <c r="G762" s="241"/>
      <c r="H762" s="241"/>
      <c r="I762" s="241"/>
      <c r="J762" s="241"/>
      <c r="K762" s="241"/>
      <c r="L762" s="241"/>
      <c r="M762" s="241"/>
      <c r="N762" s="241"/>
      <c r="O762" s="241"/>
      <c r="P762" s="241"/>
      <c r="Q762" s="241"/>
      <c r="R762" s="241"/>
      <c r="S762" s="241"/>
      <c r="T762" s="241"/>
      <c r="U762" s="241" t="s">
        <v>944</v>
      </c>
      <c r="V762" s="241"/>
      <c r="W762" s="241"/>
      <c r="X762" s="241"/>
      <c r="Y762" s="241"/>
      <c r="Z762" s="241"/>
      <c r="AA762" s="241"/>
      <c r="AB762" s="241"/>
      <c r="AC762" s="241" t="s">
        <v>313</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row>
    <row r="763" spans="1:214" s="299" customFormat="1" ht="15" customHeight="1" x14ac:dyDescent="0.25">
      <c r="A763" s="240"/>
      <c r="B763" s="241"/>
      <c r="C763" s="241"/>
      <c r="D763" s="241"/>
      <c r="E763" s="241"/>
      <c r="F763" s="241"/>
      <c r="G763" s="241"/>
      <c r="H763" s="241"/>
      <c r="I763" s="241"/>
      <c r="J763" s="241"/>
      <c r="K763" s="241"/>
      <c r="L763" s="241"/>
      <c r="M763" s="241"/>
      <c r="N763" s="241"/>
      <c r="O763" s="241"/>
      <c r="P763" s="241"/>
      <c r="Q763" s="241"/>
      <c r="R763" s="241"/>
      <c r="S763" s="241"/>
      <c r="T763" s="241"/>
      <c r="U763" s="241" t="s">
        <v>945</v>
      </c>
      <c r="V763" s="241"/>
      <c r="W763" s="241"/>
      <c r="X763" s="241"/>
      <c r="Y763" s="241"/>
      <c r="Z763" s="241"/>
      <c r="AA763" s="241"/>
      <c r="AB763" s="241"/>
      <c r="AC763" s="241" t="s">
        <v>350</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row>
    <row r="764" spans="1:214" s="299" customFormat="1" ht="15" customHeight="1" x14ac:dyDescent="0.25">
      <c r="A764" s="240"/>
      <c r="B764" s="241"/>
      <c r="C764" s="241"/>
      <c r="D764" s="241"/>
      <c r="E764" s="241"/>
      <c r="F764" s="241"/>
      <c r="G764" s="241"/>
      <c r="H764" s="241"/>
      <c r="I764" s="241"/>
      <c r="J764" s="241"/>
      <c r="K764" s="241"/>
      <c r="L764" s="241"/>
      <c r="M764" s="241"/>
      <c r="N764" s="241"/>
      <c r="O764" s="241"/>
      <c r="P764" s="241"/>
      <c r="Q764" s="241"/>
      <c r="R764" s="241"/>
      <c r="S764" s="241"/>
      <c r="T764" s="241"/>
      <c r="U764" s="241" t="s">
        <v>946</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row>
    <row r="765" spans="1:214" s="299" customFormat="1" ht="15" customHeight="1" x14ac:dyDescent="0.25">
      <c r="A765" s="240"/>
      <c r="B765" s="241"/>
      <c r="C765" s="241"/>
      <c r="D765" s="241"/>
      <c r="E765" s="241"/>
      <c r="F765" s="241"/>
      <c r="G765" s="241"/>
      <c r="H765" s="241"/>
      <c r="I765" s="241"/>
      <c r="J765" s="241"/>
      <c r="K765" s="241"/>
      <c r="L765" s="241"/>
      <c r="M765" s="241"/>
      <c r="N765" s="241"/>
      <c r="O765" s="241"/>
      <c r="P765" s="241"/>
      <c r="Q765" s="241"/>
      <c r="R765" s="241"/>
      <c r="S765" s="241"/>
      <c r="T765" s="241"/>
      <c r="U765" s="241" t="s">
        <v>947</v>
      </c>
      <c r="V765" s="241"/>
      <c r="W765" s="241"/>
      <c r="X765" s="241"/>
      <c r="Y765" s="241"/>
      <c r="Z765" s="241"/>
      <c r="AA765" s="241"/>
      <c r="AB765" s="241"/>
      <c r="AC765" s="241" t="s">
        <v>309</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row>
    <row r="766" spans="1:214" s="299" customFormat="1" ht="15" customHeight="1" x14ac:dyDescent="0.25">
      <c r="A766" s="240"/>
      <c r="B766" s="241"/>
      <c r="C766" s="241"/>
      <c r="D766" s="241"/>
      <c r="E766" s="241"/>
      <c r="F766" s="241"/>
      <c r="G766" s="241"/>
      <c r="H766" s="241"/>
      <c r="I766" s="241"/>
      <c r="J766" s="241"/>
      <c r="K766" s="241"/>
      <c r="L766" s="241"/>
      <c r="M766" s="241"/>
      <c r="N766" s="241"/>
      <c r="O766" s="241"/>
      <c r="P766" s="241"/>
      <c r="Q766" s="241"/>
      <c r="R766" s="241"/>
      <c r="S766" s="241"/>
      <c r="T766" s="241"/>
      <c r="U766" s="241" t="s">
        <v>948</v>
      </c>
      <c r="V766" s="241"/>
      <c r="W766" s="241"/>
      <c r="X766" s="241"/>
      <c r="Y766" s="241"/>
      <c r="Z766" s="241"/>
      <c r="AA766" s="241"/>
      <c r="AB766" s="241"/>
      <c r="AC766" s="241" t="s">
        <v>386</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row>
    <row r="767" spans="1:214" s="299" customFormat="1" ht="15" customHeight="1" x14ac:dyDescent="0.25">
      <c r="A767" s="240"/>
      <c r="B767" s="241"/>
      <c r="C767" s="241"/>
      <c r="D767" s="241"/>
      <c r="E767" s="241"/>
      <c r="F767" s="241"/>
      <c r="G767" s="241"/>
      <c r="H767" s="241"/>
      <c r="I767" s="241"/>
      <c r="J767" s="241"/>
      <c r="K767" s="241"/>
      <c r="L767" s="241"/>
      <c r="M767" s="241"/>
      <c r="N767" s="241"/>
      <c r="O767" s="241"/>
      <c r="P767" s="241"/>
      <c r="Q767" s="241"/>
      <c r="R767" s="241"/>
      <c r="S767" s="241"/>
      <c r="T767" s="241"/>
      <c r="U767" s="241" t="s">
        <v>949</v>
      </c>
      <c r="V767" s="241"/>
      <c r="W767" s="241"/>
      <c r="X767" s="241"/>
      <c r="Y767" s="241"/>
      <c r="Z767" s="241"/>
      <c r="AA767" s="241"/>
      <c r="AB767" s="241"/>
      <c r="AC767" s="241" t="s">
        <v>316</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row>
    <row r="768" spans="1:214" s="299" customFormat="1" ht="15" customHeight="1" x14ac:dyDescent="0.25">
      <c r="A768" s="240"/>
      <c r="B768" s="241"/>
      <c r="C768" s="241"/>
      <c r="D768" s="241"/>
      <c r="E768" s="241"/>
      <c r="F768" s="241"/>
      <c r="G768" s="241"/>
      <c r="H768" s="241"/>
      <c r="I768" s="241"/>
      <c r="J768" s="241"/>
      <c r="K768" s="241"/>
      <c r="L768" s="241"/>
      <c r="M768" s="241"/>
      <c r="N768" s="241"/>
      <c r="O768" s="241"/>
      <c r="P768" s="241"/>
      <c r="Q768" s="241"/>
      <c r="R768" s="241"/>
      <c r="S768" s="241"/>
      <c r="T768" s="241"/>
      <c r="U768" s="241" t="s">
        <v>950</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row>
    <row r="769" spans="1:214" s="299" customFormat="1" ht="15" customHeight="1" x14ac:dyDescent="0.25">
      <c r="A769" s="240"/>
      <c r="B769" s="241"/>
      <c r="C769" s="241"/>
      <c r="D769" s="241"/>
      <c r="E769" s="241"/>
      <c r="F769" s="241"/>
      <c r="G769" s="241"/>
      <c r="H769" s="241"/>
      <c r="I769" s="241"/>
      <c r="J769" s="241"/>
      <c r="K769" s="241"/>
      <c r="L769" s="241"/>
      <c r="M769" s="241"/>
      <c r="N769" s="241"/>
      <c r="O769" s="241"/>
      <c r="P769" s="241"/>
      <c r="Q769" s="241"/>
      <c r="R769" s="241"/>
      <c r="S769" s="241"/>
      <c r="T769" s="241"/>
      <c r="U769" s="241" t="s">
        <v>951</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row>
    <row r="770" spans="1:214" s="299" customFormat="1" ht="15" customHeight="1" x14ac:dyDescent="0.25">
      <c r="A770" s="240"/>
      <c r="B770" s="241"/>
      <c r="C770" s="241"/>
      <c r="D770" s="241"/>
      <c r="E770" s="241"/>
      <c r="F770" s="241"/>
      <c r="G770" s="241"/>
      <c r="H770" s="241"/>
      <c r="I770" s="241"/>
      <c r="J770" s="241"/>
      <c r="K770" s="241"/>
      <c r="L770" s="241"/>
      <c r="M770" s="241"/>
      <c r="N770" s="241"/>
      <c r="O770" s="241"/>
      <c r="P770" s="241"/>
      <c r="Q770" s="241"/>
      <c r="R770" s="241"/>
      <c r="S770" s="241"/>
      <c r="T770" s="241"/>
      <c r="U770" s="241" t="s">
        <v>952</v>
      </c>
      <c r="V770" s="241"/>
      <c r="W770" s="241"/>
      <c r="X770" s="241"/>
      <c r="Y770" s="241"/>
      <c r="Z770" s="241"/>
      <c r="AA770" s="241"/>
      <c r="AB770" s="241"/>
      <c r="AC770" s="241" t="s">
        <v>322</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row>
    <row r="771" spans="1:214" s="299" customFormat="1" ht="15" customHeight="1" x14ac:dyDescent="0.25">
      <c r="A771" s="240"/>
      <c r="B771" s="241"/>
      <c r="C771" s="241"/>
      <c r="D771" s="241"/>
      <c r="E771" s="241"/>
      <c r="F771" s="241"/>
      <c r="G771" s="241"/>
      <c r="H771" s="241"/>
      <c r="I771" s="241"/>
      <c r="J771" s="241"/>
      <c r="K771" s="241"/>
      <c r="L771" s="241"/>
      <c r="M771" s="241"/>
      <c r="N771" s="241"/>
      <c r="O771" s="241"/>
      <c r="P771" s="241"/>
      <c r="Q771" s="241"/>
      <c r="R771" s="241"/>
      <c r="S771" s="241"/>
      <c r="T771" s="241"/>
      <c r="U771" s="241" t="s">
        <v>953</v>
      </c>
      <c r="V771" s="241"/>
      <c r="W771" s="241"/>
      <c r="X771" s="241"/>
      <c r="Y771" s="241"/>
      <c r="Z771" s="241"/>
      <c r="AA771" s="241"/>
      <c r="AB771" s="241"/>
      <c r="AC771" s="241" t="s">
        <v>325</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row>
    <row r="772" spans="1:214" s="299" customFormat="1" ht="15" customHeight="1" x14ac:dyDescent="0.25">
      <c r="A772" s="240"/>
      <c r="B772" s="241"/>
      <c r="C772" s="241"/>
      <c r="D772" s="241"/>
      <c r="E772" s="241"/>
      <c r="F772" s="241"/>
      <c r="G772" s="241"/>
      <c r="H772" s="241"/>
      <c r="I772" s="241"/>
      <c r="J772" s="241"/>
      <c r="K772" s="241"/>
      <c r="L772" s="241"/>
      <c r="M772" s="241"/>
      <c r="N772" s="241"/>
      <c r="O772" s="241"/>
      <c r="P772" s="241"/>
      <c r="Q772" s="241"/>
      <c r="R772" s="241"/>
      <c r="S772" s="241"/>
      <c r="T772" s="241"/>
      <c r="U772" s="241" t="s">
        <v>954</v>
      </c>
      <c r="V772" s="241"/>
      <c r="W772" s="241"/>
      <c r="X772" s="241"/>
      <c r="Y772" s="241"/>
      <c r="Z772" s="241"/>
      <c r="AA772" s="241"/>
      <c r="AB772" s="241"/>
      <c r="AC772" s="241" t="s">
        <v>313</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row>
    <row r="773" spans="1:214" s="299" customFormat="1" ht="15" customHeight="1" x14ac:dyDescent="0.25">
      <c r="A773" s="240"/>
      <c r="B773" s="241"/>
      <c r="C773" s="241"/>
      <c r="D773" s="241"/>
      <c r="E773" s="241"/>
      <c r="F773" s="241"/>
      <c r="G773" s="241"/>
      <c r="H773" s="241"/>
      <c r="I773" s="241"/>
      <c r="J773" s="241"/>
      <c r="K773" s="241"/>
      <c r="L773" s="241"/>
      <c r="M773" s="241"/>
      <c r="N773" s="241"/>
      <c r="O773" s="241"/>
      <c r="P773" s="241"/>
      <c r="Q773" s="241"/>
      <c r="R773" s="241"/>
      <c r="S773" s="241"/>
      <c r="T773" s="241"/>
      <c r="U773" s="241" t="s">
        <v>955</v>
      </c>
      <c r="V773" s="241"/>
      <c r="W773" s="241"/>
      <c r="X773" s="241"/>
      <c r="Y773" s="241"/>
      <c r="Z773" s="241"/>
      <c r="AA773" s="241"/>
      <c r="AB773" s="241"/>
      <c r="AC773" s="241" t="s">
        <v>313</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row>
    <row r="774" spans="1:214" s="299" customFormat="1" ht="15" customHeight="1" x14ac:dyDescent="0.25">
      <c r="A774" s="240"/>
      <c r="B774" s="241"/>
      <c r="C774" s="241"/>
      <c r="D774" s="241"/>
      <c r="E774" s="241"/>
      <c r="F774" s="241"/>
      <c r="G774" s="241"/>
      <c r="H774" s="241"/>
      <c r="I774" s="241"/>
      <c r="J774" s="241"/>
      <c r="K774" s="241"/>
      <c r="L774" s="241"/>
      <c r="M774" s="241"/>
      <c r="N774" s="241"/>
      <c r="O774" s="241"/>
      <c r="P774" s="241"/>
      <c r="Q774" s="241"/>
      <c r="R774" s="241"/>
      <c r="S774" s="241"/>
      <c r="T774" s="241"/>
      <c r="U774" s="241" t="s">
        <v>956</v>
      </c>
      <c r="V774" s="241"/>
      <c r="W774" s="241"/>
      <c r="X774" s="241"/>
      <c r="Y774" s="241"/>
      <c r="Z774" s="241"/>
      <c r="AA774" s="241"/>
      <c r="AB774" s="241"/>
      <c r="AC774" s="241" t="s">
        <v>309</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row>
    <row r="775" spans="1:214" s="299" customFormat="1" ht="15" customHeight="1" x14ac:dyDescent="0.25">
      <c r="A775" s="240"/>
      <c r="B775" s="241"/>
      <c r="C775" s="241"/>
      <c r="D775" s="241"/>
      <c r="E775" s="241"/>
      <c r="F775" s="241"/>
      <c r="G775" s="241"/>
      <c r="H775" s="241"/>
      <c r="I775" s="241"/>
      <c r="J775" s="241"/>
      <c r="K775" s="241"/>
      <c r="L775" s="241"/>
      <c r="M775" s="241"/>
      <c r="N775" s="241"/>
      <c r="O775" s="241"/>
      <c r="P775" s="241"/>
      <c r="Q775" s="241"/>
      <c r="R775" s="241"/>
      <c r="S775" s="241"/>
      <c r="T775" s="241"/>
      <c r="U775" s="241" t="s">
        <v>957</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row>
    <row r="776" spans="1:214" s="299" customFormat="1" ht="15" customHeight="1" x14ac:dyDescent="0.25">
      <c r="A776" s="240"/>
      <c r="B776" s="241"/>
      <c r="C776" s="241"/>
      <c r="D776" s="241"/>
      <c r="E776" s="241"/>
      <c r="F776" s="241"/>
      <c r="G776" s="241"/>
      <c r="H776" s="241"/>
      <c r="I776" s="241"/>
      <c r="J776" s="241"/>
      <c r="K776" s="241"/>
      <c r="L776" s="241"/>
      <c r="M776" s="241"/>
      <c r="N776" s="241"/>
      <c r="O776" s="241"/>
      <c r="P776" s="241"/>
      <c r="Q776" s="241"/>
      <c r="R776" s="241"/>
      <c r="S776" s="241"/>
      <c r="T776" s="241"/>
      <c r="U776" s="241" t="s">
        <v>958</v>
      </c>
      <c r="V776" s="241"/>
      <c r="W776" s="241"/>
      <c r="X776" s="241"/>
      <c r="Y776" s="241"/>
      <c r="Z776" s="241"/>
      <c r="AA776" s="241"/>
      <c r="AB776" s="241"/>
      <c r="AC776" s="241" t="s">
        <v>386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row>
    <row r="777" spans="1:214" s="299" customFormat="1" ht="15" customHeight="1" x14ac:dyDescent="0.25">
      <c r="A777" s="240"/>
      <c r="B777" s="241"/>
      <c r="C777" s="241"/>
      <c r="D777" s="241"/>
      <c r="E777" s="241"/>
      <c r="F777" s="241"/>
      <c r="G777" s="241"/>
      <c r="H777" s="241"/>
      <c r="I777" s="241"/>
      <c r="J777" s="241"/>
      <c r="K777" s="241"/>
      <c r="L777" s="241"/>
      <c r="M777" s="241"/>
      <c r="N777" s="241"/>
      <c r="O777" s="241"/>
      <c r="P777" s="241"/>
      <c r="Q777" s="241"/>
      <c r="R777" s="241"/>
      <c r="S777" s="241"/>
      <c r="T777" s="241"/>
      <c r="U777" s="241" t="s">
        <v>959</v>
      </c>
      <c r="V777" s="241"/>
      <c r="W777" s="241"/>
      <c r="X777" s="241"/>
      <c r="Y777" s="241"/>
      <c r="Z777" s="241"/>
      <c r="AA777" s="241"/>
      <c r="AB777" s="241"/>
      <c r="AC777" s="241" t="s">
        <v>322</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row>
    <row r="778" spans="1:214" s="299" customFormat="1" ht="15" customHeight="1" x14ac:dyDescent="0.25">
      <c r="A778" s="240"/>
      <c r="B778" s="241"/>
      <c r="C778" s="241"/>
      <c r="D778" s="241"/>
      <c r="E778" s="241"/>
      <c r="F778" s="241"/>
      <c r="G778" s="241"/>
      <c r="H778" s="241"/>
      <c r="I778" s="241"/>
      <c r="J778" s="241"/>
      <c r="K778" s="241"/>
      <c r="L778" s="241"/>
      <c r="M778" s="241"/>
      <c r="N778" s="241"/>
      <c r="O778" s="241"/>
      <c r="P778" s="241"/>
      <c r="Q778" s="241"/>
      <c r="R778" s="241"/>
      <c r="S778" s="241"/>
      <c r="T778" s="241"/>
      <c r="U778" s="241" t="s">
        <v>287</v>
      </c>
      <c r="V778" s="241"/>
      <c r="W778" s="241"/>
      <c r="X778" s="241"/>
      <c r="Y778" s="241"/>
      <c r="Z778" s="241"/>
      <c r="AA778" s="241"/>
      <c r="AB778" s="241"/>
      <c r="AC778" s="241" t="s">
        <v>350</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row>
    <row r="779" spans="1:214" s="299" customFormat="1" ht="15" customHeight="1" x14ac:dyDescent="0.25">
      <c r="A779" s="240"/>
      <c r="B779" s="241"/>
      <c r="C779" s="241"/>
      <c r="D779" s="241"/>
      <c r="E779" s="241"/>
      <c r="F779" s="241"/>
      <c r="G779" s="241"/>
      <c r="H779" s="241"/>
      <c r="I779" s="241"/>
      <c r="J779" s="241"/>
      <c r="K779" s="241"/>
      <c r="L779" s="241"/>
      <c r="M779" s="241"/>
      <c r="N779" s="241"/>
      <c r="O779" s="241"/>
      <c r="P779" s="241"/>
      <c r="Q779" s="241"/>
      <c r="R779" s="241"/>
      <c r="S779" s="241"/>
      <c r="T779" s="241"/>
      <c r="U779" s="241" t="s">
        <v>960</v>
      </c>
      <c r="V779" s="241"/>
      <c r="W779" s="241"/>
      <c r="X779" s="241"/>
      <c r="Y779" s="241"/>
      <c r="Z779" s="241"/>
      <c r="AA779" s="241"/>
      <c r="AB779" s="241"/>
      <c r="AC779" s="241" t="s">
        <v>316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row>
    <row r="780" spans="1:214" s="299" customFormat="1" ht="15" customHeight="1" x14ac:dyDescent="0.25">
      <c r="A780" s="240"/>
      <c r="B780" s="241"/>
      <c r="C780" s="241"/>
      <c r="D780" s="241"/>
      <c r="E780" s="241"/>
      <c r="F780" s="241"/>
      <c r="G780" s="241"/>
      <c r="H780" s="241"/>
      <c r="I780" s="241"/>
      <c r="J780" s="241"/>
      <c r="K780" s="241"/>
      <c r="L780" s="241"/>
      <c r="M780" s="241"/>
      <c r="N780" s="241"/>
      <c r="O780" s="241"/>
      <c r="P780" s="241"/>
      <c r="Q780" s="241"/>
      <c r="R780" s="241"/>
      <c r="S780" s="241"/>
      <c r="T780" s="241"/>
      <c r="U780" s="241" t="s">
        <v>961</v>
      </c>
      <c r="V780" s="241"/>
      <c r="W780" s="241"/>
      <c r="X780" s="241"/>
      <c r="Y780" s="241"/>
      <c r="Z780" s="241"/>
      <c r="AA780" s="241"/>
      <c r="AB780" s="241"/>
      <c r="AC780" s="241" t="s">
        <v>309</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row>
    <row r="781" spans="1:214" s="299" customFormat="1" ht="15" customHeight="1" x14ac:dyDescent="0.25">
      <c r="A781" s="240"/>
      <c r="B781" s="241"/>
      <c r="C781" s="241"/>
      <c r="D781" s="241"/>
      <c r="E781" s="241"/>
      <c r="F781" s="241"/>
      <c r="G781" s="241"/>
      <c r="H781" s="241"/>
      <c r="I781" s="241"/>
      <c r="J781" s="241"/>
      <c r="K781" s="241"/>
      <c r="L781" s="241"/>
      <c r="M781" s="241"/>
      <c r="N781" s="241"/>
      <c r="O781" s="241"/>
      <c r="P781" s="241"/>
      <c r="Q781" s="241"/>
      <c r="R781" s="241"/>
      <c r="S781" s="241"/>
      <c r="T781" s="241"/>
      <c r="U781" s="241" t="s">
        <v>962</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row>
    <row r="782" spans="1:214" s="299" customFormat="1" ht="15" customHeight="1" x14ac:dyDescent="0.25">
      <c r="A782" s="240"/>
      <c r="B782" s="241"/>
      <c r="C782" s="241"/>
      <c r="D782" s="241"/>
      <c r="E782" s="241"/>
      <c r="F782" s="241"/>
      <c r="G782" s="241"/>
      <c r="H782" s="241"/>
      <c r="I782" s="241"/>
      <c r="J782" s="241"/>
      <c r="K782" s="241"/>
      <c r="L782" s="241"/>
      <c r="M782" s="241"/>
      <c r="N782" s="241"/>
      <c r="O782" s="241"/>
      <c r="P782" s="241"/>
      <c r="Q782" s="241"/>
      <c r="R782" s="241"/>
      <c r="S782" s="241"/>
      <c r="T782" s="241"/>
      <c r="U782" s="241" t="s">
        <v>963</v>
      </c>
      <c r="V782" s="241"/>
      <c r="W782" s="241"/>
      <c r="X782" s="241"/>
      <c r="Y782" s="241"/>
      <c r="Z782" s="241"/>
      <c r="AA782" s="241"/>
      <c r="AB782" s="241"/>
      <c r="AC782" s="241" t="s">
        <v>322</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row>
    <row r="783" spans="1:214" s="299" customFormat="1" ht="15" customHeight="1" x14ac:dyDescent="0.25">
      <c r="A783" s="240"/>
      <c r="B783" s="241"/>
      <c r="C783" s="241"/>
      <c r="D783" s="241"/>
      <c r="E783" s="241"/>
      <c r="F783" s="241"/>
      <c r="G783" s="241"/>
      <c r="H783" s="241"/>
      <c r="I783" s="241"/>
      <c r="J783" s="241"/>
      <c r="K783" s="241"/>
      <c r="L783" s="241"/>
      <c r="M783" s="241"/>
      <c r="N783" s="241"/>
      <c r="O783" s="241"/>
      <c r="P783" s="241"/>
      <c r="Q783" s="241"/>
      <c r="R783" s="241"/>
      <c r="S783" s="241"/>
      <c r="T783" s="241"/>
      <c r="U783" s="241" t="s">
        <v>964</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row>
    <row r="784" spans="1:214" s="299" customFormat="1" ht="15" customHeight="1" x14ac:dyDescent="0.25">
      <c r="A784" s="240"/>
      <c r="B784" s="241"/>
      <c r="C784" s="241"/>
      <c r="D784" s="241"/>
      <c r="E784" s="241"/>
      <c r="F784" s="241"/>
      <c r="G784" s="241"/>
      <c r="H784" s="241"/>
      <c r="I784" s="241"/>
      <c r="J784" s="241"/>
      <c r="K784" s="241"/>
      <c r="L784" s="241"/>
      <c r="M784" s="241"/>
      <c r="N784" s="241"/>
      <c r="O784" s="241"/>
      <c r="P784" s="241"/>
      <c r="Q784" s="241"/>
      <c r="R784" s="241"/>
      <c r="S784" s="241"/>
      <c r="T784" s="241"/>
      <c r="U784" s="241" t="s">
        <v>965</v>
      </c>
      <c r="V784" s="241"/>
      <c r="W784" s="241"/>
      <c r="X784" s="241"/>
      <c r="Y784" s="241"/>
      <c r="Z784" s="241"/>
      <c r="AA784" s="241"/>
      <c r="AB784" s="241"/>
      <c r="AC784" s="241" t="s">
        <v>316</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row>
    <row r="785" spans="1:214" s="299" customFormat="1" ht="15" customHeight="1" x14ac:dyDescent="0.25">
      <c r="A785" s="240"/>
      <c r="B785" s="241"/>
      <c r="C785" s="241"/>
      <c r="D785" s="241"/>
      <c r="E785" s="241"/>
      <c r="F785" s="241"/>
      <c r="G785" s="241"/>
      <c r="H785" s="241"/>
      <c r="I785" s="241"/>
      <c r="J785" s="241"/>
      <c r="K785" s="241"/>
      <c r="L785" s="241"/>
      <c r="M785" s="241"/>
      <c r="N785" s="241"/>
      <c r="O785" s="241"/>
      <c r="P785" s="241"/>
      <c r="Q785" s="241"/>
      <c r="R785" s="241"/>
      <c r="S785" s="241"/>
      <c r="T785" s="241"/>
      <c r="U785" s="241" t="s">
        <v>966</v>
      </c>
      <c r="V785" s="241"/>
      <c r="W785" s="241"/>
      <c r="X785" s="241"/>
      <c r="Y785" s="241"/>
      <c r="Z785" s="241"/>
      <c r="AA785" s="241"/>
      <c r="AB785" s="241"/>
      <c r="AC785" s="241" t="s">
        <v>313</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row>
    <row r="786" spans="1:214" s="299" customFormat="1" ht="15" customHeight="1" x14ac:dyDescent="0.25">
      <c r="A786" s="240"/>
      <c r="B786" s="241"/>
      <c r="C786" s="241"/>
      <c r="D786" s="241"/>
      <c r="E786" s="241"/>
      <c r="F786" s="241"/>
      <c r="G786" s="241"/>
      <c r="H786" s="241"/>
      <c r="I786" s="241"/>
      <c r="J786" s="241"/>
      <c r="K786" s="241"/>
      <c r="L786" s="241"/>
      <c r="M786" s="241"/>
      <c r="N786" s="241"/>
      <c r="O786" s="241"/>
      <c r="P786" s="241"/>
      <c r="Q786" s="241"/>
      <c r="R786" s="241"/>
      <c r="S786" s="241"/>
      <c r="T786" s="241"/>
      <c r="U786" s="241" t="s">
        <v>967</v>
      </c>
      <c r="V786" s="241"/>
      <c r="W786" s="241"/>
      <c r="X786" s="241"/>
      <c r="Y786" s="241"/>
      <c r="Z786" s="241"/>
      <c r="AA786" s="241"/>
      <c r="AB786" s="241"/>
      <c r="AC786" s="241" t="s">
        <v>313</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row>
    <row r="787" spans="1:214" s="299" customFormat="1" ht="15" customHeight="1" x14ac:dyDescent="0.25">
      <c r="A787" s="240"/>
      <c r="B787" s="241"/>
      <c r="C787" s="241"/>
      <c r="D787" s="241"/>
      <c r="E787" s="241"/>
      <c r="F787" s="241"/>
      <c r="G787" s="241"/>
      <c r="H787" s="241"/>
      <c r="I787" s="241"/>
      <c r="J787" s="241"/>
      <c r="K787" s="241"/>
      <c r="L787" s="241"/>
      <c r="M787" s="241"/>
      <c r="N787" s="241"/>
      <c r="O787" s="241"/>
      <c r="P787" s="241"/>
      <c r="Q787" s="241"/>
      <c r="R787" s="241"/>
      <c r="S787" s="241"/>
      <c r="T787" s="241"/>
      <c r="U787" s="241" t="s">
        <v>968</v>
      </c>
      <c r="V787" s="241"/>
      <c r="W787" s="241"/>
      <c r="X787" s="241"/>
      <c r="Y787" s="241"/>
      <c r="Z787" s="241"/>
      <c r="AA787" s="241"/>
      <c r="AB787" s="241"/>
      <c r="AC787" s="241" t="s">
        <v>325</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row>
    <row r="788" spans="1:214" s="299" customFormat="1" ht="15" customHeight="1" x14ac:dyDescent="0.25">
      <c r="A788" s="240"/>
      <c r="B788" s="241"/>
      <c r="C788" s="241"/>
      <c r="D788" s="241"/>
      <c r="E788" s="241"/>
      <c r="F788" s="241"/>
      <c r="G788" s="241"/>
      <c r="H788" s="241"/>
      <c r="I788" s="241"/>
      <c r="J788" s="241"/>
      <c r="K788" s="241"/>
      <c r="L788" s="241"/>
      <c r="M788" s="241"/>
      <c r="N788" s="241"/>
      <c r="O788" s="241"/>
      <c r="P788" s="241"/>
      <c r="Q788" s="241"/>
      <c r="R788" s="241"/>
      <c r="S788" s="241"/>
      <c r="T788" s="241"/>
      <c r="U788" s="241" t="s">
        <v>969</v>
      </c>
      <c r="V788" s="241"/>
      <c r="W788" s="241"/>
      <c r="X788" s="241"/>
      <c r="Y788" s="241"/>
      <c r="Z788" s="241"/>
      <c r="AA788" s="241"/>
      <c r="AB788" s="241"/>
      <c r="AC788" s="241" t="s">
        <v>322</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row>
    <row r="789" spans="1:214" s="299" customFormat="1" ht="15" customHeight="1" x14ac:dyDescent="0.25">
      <c r="A789" s="240"/>
      <c r="B789" s="241"/>
      <c r="C789" s="241"/>
      <c r="D789" s="241"/>
      <c r="E789" s="241"/>
      <c r="F789" s="241"/>
      <c r="G789" s="241"/>
      <c r="H789" s="241"/>
      <c r="I789" s="241"/>
      <c r="J789" s="241"/>
      <c r="K789" s="241"/>
      <c r="L789" s="241"/>
      <c r="M789" s="241"/>
      <c r="N789" s="241"/>
      <c r="O789" s="241"/>
      <c r="P789" s="241"/>
      <c r="Q789" s="241"/>
      <c r="R789" s="241"/>
      <c r="S789" s="241"/>
      <c r="T789" s="241"/>
      <c r="U789" s="241" t="s">
        <v>970</v>
      </c>
      <c r="V789" s="241"/>
      <c r="W789" s="241"/>
      <c r="X789" s="241"/>
      <c r="Y789" s="241"/>
      <c r="Z789" s="241"/>
      <c r="AA789" s="241"/>
      <c r="AB789" s="241"/>
      <c r="AC789" s="241" t="s">
        <v>313</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row>
    <row r="790" spans="1:214" s="299" customFormat="1" ht="15" customHeight="1" x14ac:dyDescent="0.25">
      <c r="A790" s="240"/>
      <c r="B790" s="241"/>
      <c r="C790" s="241"/>
      <c r="D790" s="241"/>
      <c r="E790" s="241"/>
      <c r="F790" s="241"/>
      <c r="G790" s="241"/>
      <c r="H790" s="241"/>
      <c r="I790" s="241"/>
      <c r="J790" s="241"/>
      <c r="K790" s="241"/>
      <c r="L790" s="241"/>
      <c r="M790" s="241"/>
      <c r="N790" s="241"/>
      <c r="O790" s="241"/>
      <c r="P790" s="241"/>
      <c r="Q790" s="241"/>
      <c r="R790" s="241"/>
      <c r="S790" s="241"/>
      <c r="T790" s="241"/>
      <c r="U790" s="241" t="s">
        <v>971</v>
      </c>
      <c r="V790" s="241"/>
      <c r="W790" s="241"/>
      <c r="X790" s="241"/>
      <c r="Y790" s="241"/>
      <c r="Z790" s="241"/>
      <c r="AA790" s="241"/>
      <c r="AB790" s="241"/>
      <c r="AC790" s="241" t="s">
        <v>316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row>
    <row r="791" spans="1:214" s="299" customFormat="1" ht="15" customHeight="1" x14ac:dyDescent="0.25">
      <c r="A791" s="240"/>
      <c r="B791" s="241"/>
      <c r="C791" s="241"/>
      <c r="D791" s="241"/>
      <c r="E791" s="241"/>
      <c r="F791" s="241"/>
      <c r="G791" s="241"/>
      <c r="H791" s="241"/>
      <c r="I791" s="241"/>
      <c r="J791" s="241"/>
      <c r="K791" s="241"/>
      <c r="L791" s="241"/>
      <c r="M791" s="241"/>
      <c r="N791" s="241"/>
      <c r="O791" s="241"/>
      <c r="P791" s="241"/>
      <c r="Q791" s="241"/>
      <c r="R791" s="241"/>
      <c r="S791" s="241"/>
      <c r="T791" s="241"/>
      <c r="U791" s="241" t="s">
        <v>972</v>
      </c>
      <c r="V791" s="241"/>
      <c r="W791" s="241"/>
      <c r="X791" s="241"/>
      <c r="Y791" s="241"/>
      <c r="Z791" s="241"/>
      <c r="AA791" s="241"/>
      <c r="AB791" s="241"/>
      <c r="AC791" s="241" t="s">
        <v>386</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row>
    <row r="792" spans="1:214" s="299" customFormat="1" ht="15" customHeight="1" x14ac:dyDescent="0.25">
      <c r="A792" s="240"/>
      <c r="B792" s="241"/>
      <c r="C792" s="241"/>
      <c r="D792" s="241"/>
      <c r="E792" s="241"/>
      <c r="F792" s="241"/>
      <c r="G792" s="241"/>
      <c r="H792" s="241"/>
      <c r="I792" s="241"/>
      <c r="J792" s="241"/>
      <c r="K792" s="241"/>
      <c r="L792" s="241"/>
      <c r="M792" s="241"/>
      <c r="N792" s="241"/>
      <c r="O792" s="241"/>
      <c r="P792" s="241"/>
      <c r="Q792" s="241"/>
      <c r="R792" s="241"/>
      <c r="S792" s="241"/>
      <c r="T792" s="241"/>
      <c r="U792" s="241" t="s">
        <v>973</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row>
    <row r="793" spans="1:214" s="299" customFormat="1" ht="15" customHeight="1" x14ac:dyDescent="0.25">
      <c r="A793" s="240"/>
      <c r="B793" s="241"/>
      <c r="C793" s="241"/>
      <c r="D793" s="241"/>
      <c r="E793" s="241"/>
      <c r="F793" s="241"/>
      <c r="G793" s="241"/>
      <c r="H793" s="241"/>
      <c r="I793" s="241"/>
      <c r="J793" s="241"/>
      <c r="K793" s="241"/>
      <c r="L793" s="241"/>
      <c r="M793" s="241"/>
      <c r="N793" s="241"/>
      <c r="O793" s="241"/>
      <c r="P793" s="241"/>
      <c r="Q793" s="241"/>
      <c r="R793" s="241"/>
      <c r="S793" s="241"/>
      <c r="T793" s="241"/>
      <c r="U793" s="241" t="s">
        <v>974</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row>
    <row r="794" spans="1:214" s="299" customFormat="1" ht="15" customHeight="1" x14ac:dyDescent="0.25">
      <c r="A794" s="240"/>
      <c r="B794" s="241"/>
      <c r="C794" s="241"/>
      <c r="D794" s="241"/>
      <c r="E794" s="241"/>
      <c r="F794" s="241"/>
      <c r="G794" s="241"/>
      <c r="H794" s="241"/>
      <c r="I794" s="241"/>
      <c r="J794" s="241"/>
      <c r="K794" s="241"/>
      <c r="L794" s="241"/>
      <c r="M794" s="241"/>
      <c r="N794" s="241"/>
      <c r="O794" s="241"/>
      <c r="P794" s="241"/>
      <c r="Q794" s="241"/>
      <c r="R794" s="241"/>
      <c r="S794" s="241"/>
      <c r="T794" s="241"/>
      <c r="U794" s="241" t="s">
        <v>288</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row>
    <row r="795" spans="1:214" s="299" customFormat="1" ht="15" customHeight="1" x14ac:dyDescent="0.25">
      <c r="A795" s="240"/>
      <c r="B795" s="241"/>
      <c r="C795" s="241"/>
      <c r="D795" s="241"/>
      <c r="E795" s="241"/>
      <c r="F795" s="241"/>
      <c r="G795" s="241"/>
      <c r="H795" s="241"/>
      <c r="I795" s="241"/>
      <c r="J795" s="241"/>
      <c r="K795" s="241"/>
      <c r="L795" s="241"/>
      <c r="M795" s="241"/>
      <c r="N795" s="241"/>
      <c r="O795" s="241"/>
      <c r="P795" s="241"/>
      <c r="Q795" s="241"/>
      <c r="R795" s="241"/>
      <c r="S795" s="241"/>
      <c r="T795" s="241"/>
      <c r="U795" s="241" t="s">
        <v>975</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row>
    <row r="796" spans="1:214" s="299" customFormat="1" ht="15" customHeight="1" x14ac:dyDescent="0.25">
      <c r="A796" s="240"/>
      <c r="B796" s="241"/>
      <c r="C796" s="241"/>
      <c r="D796" s="241"/>
      <c r="E796" s="241"/>
      <c r="F796" s="241"/>
      <c r="G796" s="241"/>
      <c r="H796" s="241"/>
      <c r="I796" s="241"/>
      <c r="J796" s="241"/>
      <c r="K796" s="241"/>
      <c r="L796" s="241"/>
      <c r="M796" s="241"/>
      <c r="N796" s="241"/>
      <c r="O796" s="241"/>
      <c r="P796" s="241"/>
      <c r="Q796" s="241"/>
      <c r="R796" s="241"/>
      <c r="S796" s="241"/>
      <c r="T796" s="241"/>
      <c r="U796" s="241" t="s">
        <v>976</v>
      </c>
      <c r="V796" s="241"/>
      <c r="W796" s="241"/>
      <c r="X796" s="241"/>
      <c r="Y796" s="241"/>
      <c r="Z796" s="241"/>
      <c r="AA796" s="241"/>
      <c r="AB796" s="241"/>
      <c r="AC796" s="241" t="s">
        <v>316</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row>
    <row r="797" spans="1:214" s="299" customFormat="1" ht="15" customHeight="1" x14ac:dyDescent="0.25">
      <c r="A797" s="240"/>
      <c r="B797" s="241"/>
      <c r="C797" s="241"/>
      <c r="D797" s="241"/>
      <c r="E797" s="241"/>
      <c r="F797" s="241"/>
      <c r="G797" s="241"/>
      <c r="H797" s="241"/>
      <c r="I797" s="241"/>
      <c r="J797" s="241"/>
      <c r="K797" s="241"/>
      <c r="L797" s="241"/>
      <c r="M797" s="241"/>
      <c r="N797" s="241"/>
      <c r="O797" s="241"/>
      <c r="P797" s="241"/>
      <c r="Q797" s="241"/>
      <c r="R797" s="241"/>
      <c r="S797" s="241"/>
      <c r="T797" s="241"/>
      <c r="U797" s="241" t="s">
        <v>977</v>
      </c>
      <c r="V797" s="241"/>
      <c r="W797" s="241"/>
      <c r="X797" s="241"/>
      <c r="Y797" s="241"/>
      <c r="Z797" s="241"/>
      <c r="AA797" s="241"/>
      <c r="AB797" s="241"/>
      <c r="AC797" s="241" t="s">
        <v>322</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row>
    <row r="798" spans="1:214" s="299" customFormat="1" ht="15" customHeight="1" x14ac:dyDescent="0.25">
      <c r="A798" s="240"/>
      <c r="B798" s="241"/>
      <c r="C798" s="241"/>
      <c r="D798" s="241"/>
      <c r="E798" s="241"/>
      <c r="F798" s="241"/>
      <c r="G798" s="241"/>
      <c r="H798" s="241"/>
      <c r="I798" s="241"/>
      <c r="J798" s="241"/>
      <c r="K798" s="241"/>
      <c r="L798" s="241"/>
      <c r="M798" s="241"/>
      <c r="N798" s="241"/>
      <c r="O798" s="241"/>
      <c r="P798" s="241"/>
      <c r="Q798" s="241"/>
      <c r="R798" s="241"/>
      <c r="S798" s="241"/>
      <c r="T798" s="241"/>
      <c r="U798" s="241" t="s">
        <v>978</v>
      </c>
      <c r="V798" s="241"/>
      <c r="W798" s="241"/>
      <c r="X798" s="241"/>
      <c r="Y798" s="241"/>
      <c r="Z798" s="241"/>
      <c r="AA798" s="241"/>
      <c r="AB798" s="241"/>
      <c r="AC798" s="241" t="s">
        <v>316</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row>
    <row r="799" spans="1:214" s="299" customFormat="1" ht="15" customHeight="1" x14ac:dyDescent="0.25">
      <c r="A799" s="240"/>
      <c r="B799" s="241"/>
      <c r="C799" s="241"/>
      <c r="D799" s="241"/>
      <c r="E799" s="241"/>
      <c r="F799" s="241"/>
      <c r="G799" s="241"/>
      <c r="H799" s="241"/>
      <c r="I799" s="241"/>
      <c r="J799" s="241"/>
      <c r="K799" s="241"/>
      <c r="L799" s="241"/>
      <c r="M799" s="241"/>
      <c r="N799" s="241"/>
      <c r="O799" s="241"/>
      <c r="P799" s="241"/>
      <c r="Q799" s="241"/>
      <c r="R799" s="241"/>
      <c r="S799" s="241"/>
      <c r="T799" s="241"/>
      <c r="U799" s="241" t="s">
        <v>979</v>
      </c>
      <c r="V799" s="241"/>
      <c r="W799" s="241"/>
      <c r="X799" s="241"/>
      <c r="Y799" s="241"/>
      <c r="Z799" s="241"/>
      <c r="AA799" s="241"/>
      <c r="AB799" s="241"/>
      <c r="AC799" s="241" t="s">
        <v>325</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row>
    <row r="800" spans="1:214" s="299" customFormat="1" ht="15" customHeight="1" x14ac:dyDescent="0.25">
      <c r="A800" s="240"/>
      <c r="B800" s="241"/>
      <c r="C800" s="241"/>
      <c r="D800" s="241"/>
      <c r="E800" s="241"/>
      <c r="F800" s="241"/>
      <c r="G800" s="241"/>
      <c r="H800" s="241"/>
      <c r="I800" s="241"/>
      <c r="J800" s="241"/>
      <c r="K800" s="241"/>
      <c r="L800" s="241"/>
      <c r="M800" s="241"/>
      <c r="N800" s="241"/>
      <c r="O800" s="241"/>
      <c r="P800" s="241"/>
      <c r="Q800" s="241"/>
      <c r="R800" s="241"/>
      <c r="S800" s="241"/>
      <c r="T800" s="241"/>
      <c r="U800" s="241" t="s">
        <v>980</v>
      </c>
      <c r="V800" s="241"/>
      <c r="W800" s="241"/>
      <c r="X800" s="241"/>
      <c r="Y800" s="241"/>
      <c r="Z800" s="241"/>
      <c r="AA800" s="241"/>
      <c r="AB800" s="241"/>
      <c r="AC800" s="241" t="s">
        <v>316</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row>
    <row r="801" spans="1:214" s="299" customFormat="1" ht="15" customHeight="1" x14ac:dyDescent="0.25">
      <c r="A801" s="240"/>
      <c r="B801" s="241"/>
      <c r="C801" s="241"/>
      <c r="D801" s="241"/>
      <c r="E801" s="241"/>
      <c r="F801" s="241"/>
      <c r="G801" s="241"/>
      <c r="H801" s="241"/>
      <c r="I801" s="241"/>
      <c r="J801" s="241"/>
      <c r="K801" s="241"/>
      <c r="L801" s="241"/>
      <c r="M801" s="241"/>
      <c r="N801" s="241"/>
      <c r="O801" s="241"/>
      <c r="P801" s="241"/>
      <c r="Q801" s="241"/>
      <c r="R801" s="241"/>
      <c r="S801" s="241"/>
      <c r="T801" s="241"/>
      <c r="U801" s="241" t="s">
        <v>981</v>
      </c>
      <c r="V801" s="241"/>
      <c r="W801" s="241"/>
      <c r="X801" s="241"/>
      <c r="Y801" s="241"/>
      <c r="Z801" s="241"/>
      <c r="AA801" s="241"/>
      <c r="AB801" s="241"/>
      <c r="AC801" s="241" t="s">
        <v>313</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row>
    <row r="802" spans="1:214" s="299" customFormat="1" ht="15" customHeight="1" x14ac:dyDescent="0.25">
      <c r="A802" s="240"/>
      <c r="B802" s="241"/>
      <c r="C802" s="241"/>
      <c r="D802" s="241"/>
      <c r="E802" s="241"/>
      <c r="F802" s="241"/>
      <c r="G802" s="241"/>
      <c r="H802" s="241"/>
      <c r="I802" s="241"/>
      <c r="J802" s="241"/>
      <c r="K802" s="241"/>
      <c r="L802" s="241"/>
      <c r="M802" s="241"/>
      <c r="N802" s="241"/>
      <c r="O802" s="241"/>
      <c r="P802" s="241"/>
      <c r="Q802" s="241"/>
      <c r="R802" s="241"/>
      <c r="S802" s="241"/>
      <c r="T802" s="241"/>
      <c r="U802" s="241" t="s">
        <v>982</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row>
    <row r="803" spans="1:214" s="299" customFormat="1" ht="15" customHeight="1" x14ac:dyDescent="0.25">
      <c r="A803" s="240"/>
      <c r="B803" s="241"/>
      <c r="C803" s="241"/>
      <c r="D803" s="241"/>
      <c r="E803" s="241"/>
      <c r="F803" s="241"/>
      <c r="G803" s="241"/>
      <c r="H803" s="241"/>
      <c r="I803" s="241"/>
      <c r="J803" s="241"/>
      <c r="K803" s="241"/>
      <c r="L803" s="241"/>
      <c r="M803" s="241"/>
      <c r="N803" s="241"/>
      <c r="O803" s="241"/>
      <c r="P803" s="241"/>
      <c r="Q803" s="241"/>
      <c r="R803" s="241"/>
      <c r="S803" s="241"/>
      <c r="T803" s="241"/>
      <c r="U803" s="241" t="s">
        <v>983</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row>
    <row r="804" spans="1:214" s="299" customFormat="1" ht="15" customHeight="1" x14ac:dyDescent="0.25">
      <c r="A804" s="240"/>
      <c r="B804" s="241"/>
      <c r="C804" s="241"/>
      <c r="D804" s="241"/>
      <c r="E804" s="241"/>
      <c r="F804" s="241"/>
      <c r="G804" s="241"/>
      <c r="H804" s="241"/>
      <c r="I804" s="241"/>
      <c r="J804" s="241"/>
      <c r="K804" s="241"/>
      <c r="L804" s="241"/>
      <c r="M804" s="241"/>
      <c r="N804" s="241"/>
      <c r="O804" s="241"/>
      <c r="P804" s="241"/>
      <c r="Q804" s="241"/>
      <c r="R804" s="241"/>
      <c r="S804" s="241"/>
      <c r="T804" s="241"/>
      <c r="U804" s="241" t="s">
        <v>984</v>
      </c>
      <c r="V804" s="241"/>
      <c r="W804" s="241"/>
      <c r="X804" s="241"/>
      <c r="Y804" s="241"/>
      <c r="Z804" s="241"/>
      <c r="AA804" s="241"/>
      <c r="AB804" s="241"/>
      <c r="AC804" s="241" t="s">
        <v>325</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row>
    <row r="805" spans="1:214" s="299" customFormat="1" ht="15" customHeight="1" x14ac:dyDescent="0.25">
      <c r="A805" s="240"/>
      <c r="B805" s="241"/>
      <c r="C805" s="241"/>
      <c r="D805" s="241"/>
      <c r="E805" s="241"/>
      <c r="F805" s="241"/>
      <c r="G805" s="241"/>
      <c r="H805" s="241"/>
      <c r="I805" s="241"/>
      <c r="J805" s="241"/>
      <c r="K805" s="241"/>
      <c r="L805" s="241"/>
      <c r="M805" s="241"/>
      <c r="N805" s="241"/>
      <c r="O805" s="241"/>
      <c r="P805" s="241"/>
      <c r="Q805" s="241"/>
      <c r="R805" s="241"/>
      <c r="S805" s="241"/>
      <c r="T805" s="241"/>
      <c r="U805" s="241" t="s">
        <v>985</v>
      </c>
      <c r="V805" s="241"/>
      <c r="W805" s="241"/>
      <c r="X805" s="241"/>
      <c r="Y805" s="241"/>
      <c r="Z805" s="241"/>
      <c r="AA805" s="241"/>
      <c r="AB805" s="241"/>
      <c r="AC805" s="241" t="s">
        <v>309</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row>
    <row r="806" spans="1:214" s="299" customFormat="1" ht="15" customHeight="1" x14ac:dyDescent="0.25">
      <c r="A806" s="240"/>
      <c r="B806" s="241"/>
      <c r="C806" s="241"/>
      <c r="D806" s="241"/>
      <c r="E806" s="241"/>
      <c r="F806" s="241"/>
      <c r="G806" s="241"/>
      <c r="H806" s="241"/>
      <c r="I806" s="241"/>
      <c r="J806" s="241"/>
      <c r="K806" s="241"/>
      <c r="L806" s="241"/>
      <c r="M806" s="241"/>
      <c r="N806" s="241"/>
      <c r="O806" s="241"/>
      <c r="P806" s="241"/>
      <c r="Q806" s="241"/>
      <c r="R806" s="241"/>
      <c r="S806" s="241"/>
      <c r="T806" s="241"/>
      <c r="U806" s="241" t="s">
        <v>986</v>
      </c>
      <c r="V806" s="241"/>
      <c r="W806" s="241"/>
      <c r="X806" s="241"/>
      <c r="Y806" s="241"/>
      <c r="Z806" s="241"/>
      <c r="AA806" s="241"/>
      <c r="AB806" s="241"/>
      <c r="AC806" s="241" t="s">
        <v>309</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row>
    <row r="807" spans="1:214" s="299" customFormat="1" ht="15" customHeight="1" x14ac:dyDescent="0.25">
      <c r="A807" s="240"/>
      <c r="B807" s="241"/>
      <c r="C807" s="241"/>
      <c r="D807" s="241"/>
      <c r="E807" s="241"/>
      <c r="F807" s="241"/>
      <c r="G807" s="241"/>
      <c r="H807" s="241"/>
      <c r="I807" s="241"/>
      <c r="J807" s="241"/>
      <c r="K807" s="241"/>
      <c r="L807" s="241"/>
      <c r="M807" s="241"/>
      <c r="N807" s="241"/>
      <c r="O807" s="241"/>
      <c r="P807" s="241"/>
      <c r="Q807" s="241"/>
      <c r="R807" s="241"/>
      <c r="S807" s="241"/>
      <c r="T807" s="241"/>
      <c r="U807" s="241" t="s">
        <v>987</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row>
    <row r="808" spans="1:214" s="299" customFormat="1" ht="15" customHeight="1" x14ac:dyDescent="0.25">
      <c r="A808" s="240"/>
      <c r="B808" s="241"/>
      <c r="C808" s="241"/>
      <c r="D808" s="241"/>
      <c r="E808" s="241"/>
      <c r="F808" s="241"/>
      <c r="G808" s="241"/>
      <c r="H808" s="241"/>
      <c r="I808" s="241"/>
      <c r="J808" s="241"/>
      <c r="K808" s="241"/>
      <c r="L808" s="241"/>
      <c r="M808" s="241"/>
      <c r="N808" s="241"/>
      <c r="O808" s="241"/>
      <c r="P808" s="241"/>
      <c r="Q808" s="241"/>
      <c r="R808" s="241"/>
      <c r="S808" s="241"/>
      <c r="T808" s="241"/>
      <c r="U808" s="241" t="s">
        <v>988</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row>
    <row r="809" spans="1:214" s="299" customFormat="1" ht="15" customHeight="1" x14ac:dyDescent="0.25">
      <c r="A809" s="240"/>
      <c r="B809" s="241"/>
      <c r="C809" s="241"/>
      <c r="D809" s="241"/>
      <c r="E809" s="241"/>
      <c r="F809" s="241"/>
      <c r="G809" s="241"/>
      <c r="H809" s="241"/>
      <c r="I809" s="241"/>
      <c r="J809" s="241"/>
      <c r="K809" s="241"/>
      <c r="L809" s="241"/>
      <c r="M809" s="241"/>
      <c r="N809" s="241"/>
      <c r="O809" s="241"/>
      <c r="P809" s="241"/>
      <c r="Q809" s="241"/>
      <c r="R809" s="241"/>
      <c r="S809" s="241"/>
      <c r="T809" s="241"/>
      <c r="U809" s="241" t="s">
        <v>989</v>
      </c>
      <c r="V809" s="241"/>
      <c r="W809" s="241"/>
      <c r="X809" s="241"/>
      <c r="Y809" s="241"/>
      <c r="Z809" s="241"/>
      <c r="AA809" s="241"/>
      <c r="AB809" s="241"/>
      <c r="AC809" s="241" t="s">
        <v>350</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row>
    <row r="810" spans="1:214" s="299" customFormat="1" ht="15" customHeight="1" x14ac:dyDescent="0.25">
      <c r="A810" s="240"/>
      <c r="B810" s="241"/>
      <c r="C810" s="241"/>
      <c r="D810" s="241"/>
      <c r="E810" s="241"/>
      <c r="F810" s="241"/>
      <c r="G810" s="241"/>
      <c r="H810" s="241"/>
      <c r="I810" s="241"/>
      <c r="J810" s="241"/>
      <c r="K810" s="241"/>
      <c r="L810" s="241"/>
      <c r="M810" s="241"/>
      <c r="N810" s="241"/>
      <c r="O810" s="241"/>
      <c r="P810" s="241"/>
      <c r="Q810" s="241"/>
      <c r="R810" s="241"/>
      <c r="S810" s="241"/>
      <c r="T810" s="241"/>
      <c r="U810" s="241" t="s">
        <v>990</v>
      </c>
      <c r="V810" s="241"/>
      <c r="W810" s="241"/>
      <c r="X810" s="241"/>
      <c r="Y810" s="241"/>
      <c r="Z810" s="241"/>
      <c r="AA810" s="241"/>
      <c r="AB810" s="241"/>
      <c r="AC810" s="241" t="s">
        <v>313</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row>
    <row r="811" spans="1:214" s="299" customFormat="1" ht="15" customHeight="1" x14ac:dyDescent="0.25">
      <c r="A811" s="240"/>
      <c r="B811" s="241"/>
      <c r="C811" s="241"/>
      <c r="D811" s="241"/>
      <c r="E811" s="241"/>
      <c r="F811" s="241"/>
      <c r="G811" s="241"/>
      <c r="H811" s="241"/>
      <c r="I811" s="241"/>
      <c r="J811" s="241"/>
      <c r="K811" s="241"/>
      <c r="L811" s="241"/>
      <c r="M811" s="241"/>
      <c r="N811" s="241"/>
      <c r="O811" s="241"/>
      <c r="P811" s="241"/>
      <c r="Q811" s="241"/>
      <c r="R811" s="241"/>
      <c r="S811" s="241"/>
      <c r="T811" s="241"/>
      <c r="U811" s="241" t="s">
        <v>991</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row>
    <row r="812" spans="1:214" s="299" customFormat="1" ht="15" customHeight="1" x14ac:dyDescent="0.25">
      <c r="A812" s="240"/>
      <c r="B812" s="241"/>
      <c r="C812" s="241"/>
      <c r="D812" s="241"/>
      <c r="E812" s="241"/>
      <c r="F812" s="241"/>
      <c r="G812" s="241"/>
      <c r="H812" s="241"/>
      <c r="I812" s="241"/>
      <c r="J812" s="241"/>
      <c r="K812" s="241"/>
      <c r="L812" s="241"/>
      <c r="M812" s="241"/>
      <c r="N812" s="241"/>
      <c r="O812" s="241"/>
      <c r="P812" s="241"/>
      <c r="Q812" s="241"/>
      <c r="R812" s="241"/>
      <c r="S812" s="241"/>
      <c r="T812" s="241"/>
      <c r="U812" s="241" t="s">
        <v>992</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row>
    <row r="813" spans="1:214" s="299" customFormat="1" ht="15" customHeight="1" x14ac:dyDescent="0.25">
      <c r="A813" s="240"/>
      <c r="B813" s="241"/>
      <c r="C813" s="241"/>
      <c r="D813" s="241"/>
      <c r="E813" s="241"/>
      <c r="F813" s="241"/>
      <c r="G813" s="241"/>
      <c r="H813" s="241"/>
      <c r="I813" s="241"/>
      <c r="J813" s="241"/>
      <c r="K813" s="241"/>
      <c r="L813" s="241"/>
      <c r="M813" s="241"/>
      <c r="N813" s="241"/>
      <c r="O813" s="241"/>
      <c r="P813" s="241"/>
      <c r="Q813" s="241"/>
      <c r="R813" s="241"/>
      <c r="S813" s="241"/>
      <c r="T813" s="241"/>
      <c r="U813" s="241" t="s">
        <v>993</v>
      </c>
      <c r="V813" s="241"/>
      <c r="W813" s="241"/>
      <c r="X813" s="241"/>
      <c r="Y813" s="241"/>
      <c r="Z813" s="241"/>
      <c r="AA813" s="241"/>
      <c r="AB813" s="241"/>
      <c r="AC813" s="241" t="s">
        <v>313</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row>
    <row r="814" spans="1:214" s="299" customFormat="1" ht="15" customHeight="1" x14ac:dyDescent="0.25">
      <c r="A814" s="240"/>
      <c r="B814" s="241"/>
      <c r="C814" s="241"/>
      <c r="D814" s="241"/>
      <c r="E814" s="241"/>
      <c r="F814" s="241"/>
      <c r="G814" s="241"/>
      <c r="H814" s="241"/>
      <c r="I814" s="241"/>
      <c r="J814" s="241"/>
      <c r="K814" s="241"/>
      <c r="L814" s="241"/>
      <c r="M814" s="241"/>
      <c r="N814" s="241"/>
      <c r="O814" s="241"/>
      <c r="P814" s="241"/>
      <c r="Q814" s="241"/>
      <c r="R814" s="241"/>
      <c r="S814" s="241"/>
      <c r="T814" s="241"/>
      <c r="U814" s="241" t="s">
        <v>994</v>
      </c>
      <c r="V814" s="241"/>
      <c r="W814" s="241"/>
      <c r="X814" s="241"/>
      <c r="Y814" s="241"/>
      <c r="Z814" s="241"/>
      <c r="AA814" s="241"/>
      <c r="AB814" s="241"/>
      <c r="AC814" s="241" t="s">
        <v>316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row>
    <row r="815" spans="1:214" s="299" customFormat="1" ht="15" customHeight="1" x14ac:dyDescent="0.25">
      <c r="A815" s="240"/>
      <c r="B815" s="241"/>
      <c r="C815" s="241"/>
      <c r="D815" s="241"/>
      <c r="E815" s="241"/>
      <c r="F815" s="241"/>
      <c r="G815" s="241"/>
      <c r="H815" s="241"/>
      <c r="I815" s="241"/>
      <c r="J815" s="241"/>
      <c r="K815" s="241"/>
      <c r="L815" s="241"/>
      <c r="M815" s="241"/>
      <c r="N815" s="241"/>
      <c r="O815" s="241"/>
      <c r="P815" s="241"/>
      <c r="Q815" s="241"/>
      <c r="R815" s="241"/>
      <c r="S815" s="241"/>
      <c r="T815" s="241"/>
      <c r="U815" s="241" t="s">
        <v>284</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row>
    <row r="816" spans="1:214" s="299" customFormat="1" ht="15" customHeight="1" x14ac:dyDescent="0.25">
      <c r="A816" s="240"/>
      <c r="B816" s="241"/>
      <c r="C816" s="241"/>
      <c r="D816" s="241"/>
      <c r="E816" s="241"/>
      <c r="F816" s="241"/>
      <c r="G816" s="241"/>
      <c r="H816" s="241"/>
      <c r="I816" s="241"/>
      <c r="J816" s="241"/>
      <c r="K816" s="241"/>
      <c r="L816" s="241"/>
      <c r="M816" s="241"/>
      <c r="N816" s="241"/>
      <c r="O816" s="241"/>
      <c r="P816" s="241"/>
      <c r="Q816" s="241"/>
      <c r="R816" s="241"/>
      <c r="S816" s="241"/>
      <c r="T816" s="241"/>
      <c r="U816" s="241" t="s">
        <v>995</v>
      </c>
      <c r="V816" s="241"/>
      <c r="W816" s="241"/>
      <c r="X816" s="241"/>
      <c r="Y816" s="241"/>
      <c r="Z816" s="241"/>
      <c r="AA816" s="241"/>
      <c r="AB816" s="241"/>
      <c r="AC816" s="241" t="s">
        <v>350</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row>
    <row r="817" spans="1:214" s="299" customFormat="1" ht="15" customHeight="1" x14ac:dyDescent="0.25">
      <c r="A817" s="240"/>
      <c r="B817" s="241"/>
      <c r="C817" s="241"/>
      <c r="D817" s="241"/>
      <c r="E817" s="241"/>
      <c r="F817" s="241"/>
      <c r="G817" s="241"/>
      <c r="H817" s="241"/>
      <c r="I817" s="241"/>
      <c r="J817" s="241"/>
      <c r="K817" s="241"/>
      <c r="L817" s="241"/>
      <c r="M817" s="241"/>
      <c r="N817" s="241"/>
      <c r="O817" s="241"/>
      <c r="P817" s="241"/>
      <c r="Q817" s="241"/>
      <c r="R817" s="241"/>
      <c r="S817" s="241"/>
      <c r="T817" s="241"/>
      <c r="U817" s="241" t="s">
        <v>996</v>
      </c>
      <c r="V817" s="241"/>
      <c r="W817" s="241"/>
      <c r="X817" s="241"/>
      <c r="Y817" s="241"/>
      <c r="Z817" s="241"/>
      <c r="AA817" s="241"/>
      <c r="AB817" s="241"/>
      <c r="AC817" s="241" t="s">
        <v>325</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row>
    <row r="818" spans="1:214" s="299" customFormat="1" ht="15" customHeight="1" x14ac:dyDescent="0.25">
      <c r="A818" s="240"/>
      <c r="B818" s="241"/>
      <c r="C818" s="241"/>
      <c r="D818" s="241"/>
      <c r="E818" s="241"/>
      <c r="F818" s="241"/>
      <c r="G818" s="241"/>
      <c r="H818" s="241"/>
      <c r="I818" s="241"/>
      <c r="J818" s="241"/>
      <c r="K818" s="241"/>
      <c r="L818" s="241"/>
      <c r="M818" s="241"/>
      <c r="N818" s="241"/>
      <c r="O818" s="241"/>
      <c r="P818" s="241"/>
      <c r="Q818" s="241"/>
      <c r="R818" s="241"/>
      <c r="S818" s="241"/>
      <c r="T818" s="241"/>
      <c r="U818" s="241" t="s">
        <v>997</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row>
    <row r="819" spans="1:214" s="299" customFormat="1" ht="15" customHeight="1" x14ac:dyDescent="0.25">
      <c r="A819" s="240"/>
      <c r="B819" s="241"/>
      <c r="C819" s="241"/>
      <c r="D819" s="241"/>
      <c r="E819" s="241"/>
      <c r="F819" s="241"/>
      <c r="G819" s="241"/>
      <c r="H819" s="241"/>
      <c r="I819" s="241"/>
      <c r="J819" s="241"/>
      <c r="K819" s="241"/>
      <c r="L819" s="241"/>
      <c r="M819" s="241"/>
      <c r="N819" s="241"/>
      <c r="O819" s="241"/>
      <c r="P819" s="241"/>
      <c r="Q819" s="241"/>
      <c r="R819" s="241"/>
      <c r="S819" s="241"/>
      <c r="T819" s="241"/>
      <c r="U819" s="241" t="s">
        <v>998</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row>
    <row r="820" spans="1:214" s="299" customFormat="1" ht="15" customHeight="1" x14ac:dyDescent="0.25">
      <c r="A820" s="240"/>
      <c r="B820" s="241"/>
      <c r="C820" s="241"/>
      <c r="D820" s="241"/>
      <c r="E820" s="241"/>
      <c r="F820" s="241"/>
      <c r="G820" s="241"/>
      <c r="H820" s="241"/>
      <c r="I820" s="241"/>
      <c r="J820" s="241"/>
      <c r="K820" s="241"/>
      <c r="L820" s="241"/>
      <c r="M820" s="241"/>
      <c r="N820" s="241"/>
      <c r="O820" s="241"/>
      <c r="P820" s="241"/>
      <c r="Q820" s="241"/>
      <c r="R820" s="241"/>
      <c r="S820" s="241"/>
      <c r="T820" s="241"/>
      <c r="U820" s="241" t="s">
        <v>999</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row>
    <row r="821" spans="1:214" s="299" customFormat="1" ht="15" customHeight="1" x14ac:dyDescent="0.25">
      <c r="A821" s="240"/>
      <c r="B821" s="241"/>
      <c r="C821" s="241"/>
      <c r="D821" s="241"/>
      <c r="E821" s="241"/>
      <c r="F821" s="241"/>
      <c r="G821" s="241"/>
      <c r="H821" s="241"/>
      <c r="I821" s="241"/>
      <c r="J821" s="241"/>
      <c r="K821" s="241"/>
      <c r="L821" s="241"/>
      <c r="M821" s="241"/>
      <c r="N821" s="241"/>
      <c r="O821" s="241"/>
      <c r="P821" s="241"/>
      <c r="Q821" s="241"/>
      <c r="R821" s="241"/>
      <c r="S821" s="241"/>
      <c r="T821" s="241"/>
      <c r="U821" s="241" t="s">
        <v>1000</v>
      </c>
      <c r="V821" s="241"/>
      <c r="W821" s="241"/>
      <c r="X821" s="241"/>
      <c r="Y821" s="241"/>
      <c r="Z821" s="241"/>
      <c r="AA821" s="241"/>
      <c r="AB821" s="241"/>
      <c r="AC821" s="241" t="s">
        <v>322</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row>
    <row r="822" spans="1:214" s="299" customFormat="1" ht="15" customHeight="1" x14ac:dyDescent="0.25">
      <c r="A822" s="240"/>
      <c r="B822" s="241"/>
      <c r="C822" s="241"/>
      <c r="D822" s="241"/>
      <c r="E822" s="241"/>
      <c r="F822" s="241"/>
      <c r="G822" s="241"/>
      <c r="H822" s="241"/>
      <c r="I822" s="241"/>
      <c r="J822" s="241"/>
      <c r="K822" s="241"/>
      <c r="L822" s="241"/>
      <c r="M822" s="241"/>
      <c r="N822" s="241"/>
      <c r="O822" s="241"/>
      <c r="P822" s="241"/>
      <c r="Q822" s="241"/>
      <c r="R822" s="241"/>
      <c r="S822" s="241"/>
      <c r="T822" s="241"/>
      <c r="U822" s="241" t="s">
        <v>1001</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row>
    <row r="823" spans="1:214" s="299" customFormat="1" ht="15" customHeight="1" x14ac:dyDescent="0.25">
      <c r="A823" s="240"/>
      <c r="B823" s="241"/>
      <c r="C823" s="241"/>
      <c r="D823" s="241"/>
      <c r="E823" s="241"/>
      <c r="F823" s="241"/>
      <c r="G823" s="241"/>
      <c r="H823" s="241"/>
      <c r="I823" s="241"/>
      <c r="J823" s="241"/>
      <c r="K823" s="241"/>
      <c r="L823" s="241"/>
      <c r="M823" s="241"/>
      <c r="N823" s="241"/>
      <c r="O823" s="241"/>
      <c r="P823" s="241"/>
      <c r="Q823" s="241"/>
      <c r="R823" s="241"/>
      <c r="S823" s="241"/>
      <c r="T823" s="241"/>
      <c r="U823" s="241" t="s">
        <v>1002</v>
      </c>
      <c r="V823" s="241"/>
      <c r="W823" s="241"/>
      <c r="X823" s="241"/>
      <c r="Y823" s="241"/>
      <c r="Z823" s="241"/>
      <c r="AA823" s="241"/>
      <c r="AB823" s="241"/>
      <c r="AC823" s="241" t="s">
        <v>386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row>
    <row r="824" spans="1:214" s="299" customFormat="1" ht="15" customHeight="1" x14ac:dyDescent="0.25">
      <c r="A824" s="240"/>
      <c r="B824" s="241"/>
      <c r="C824" s="241"/>
      <c r="D824" s="241"/>
      <c r="E824" s="241"/>
      <c r="F824" s="241"/>
      <c r="G824" s="241"/>
      <c r="H824" s="241"/>
      <c r="I824" s="241"/>
      <c r="J824" s="241"/>
      <c r="K824" s="241"/>
      <c r="L824" s="241"/>
      <c r="M824" s="241"/>
      <c r="N824" s="241"/>
      <c r="O824" s="241"/>
      <c r="P824" s="241"/>
      <c r="Q824" s="241"/>
      <c r="R824" s="241"/>
      <c r="S824" s="241"/>
      <c r="T824" s="241"/>
      <c r="U824" s="241" t="s">
        <v>1003</v>
      </c>
      <c r="V824" s="241"/>
      <c r="W824" s="241"/>
      <c r="X824" s="241"/>
      <c r="Y824" s="241"/>
      <c r="Z824" s="241"/>
      <c r="AA824" s="241"/>
      <c r="AB824" s="241"/>
      <c r="AC824" s="241" t="s">
        <v>316</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row>
    <row r="825" spans="1:214" s="299" customFormat="1" ht="15" customHeight="1" x14ac:dyDescent="0.25">
      <c r="A825" s="240"/>
      <c r="B825" s="241"/>
      <c r="C825" s="241"/>
      <c r="D825" s="241"/>
      <c r="E825" s="241"/>
      <c r="F825" s="241"/>
      <c r="G825" s="241"/>
      <c r="H825" s="241"/>
      <c r="I825" s="241"/>
      <c r="J825" s="241"/>
      <c r="K825" s="241"/>
      <c r="L825" s="241"/>
      <c r="M825" s="241"/>
      <c r="N825" s="241"/>
      <c r="O825" s="241"/>
      <c r="P825" s="241"/>
      <c r="Q825" s="241"/>
      <c r="R825" s="241"/>
      <c r="S825" s="241"/>
      <c r="T825" s="241"/>
      <c r="U825" s="241" t="s">
        <v>1004</v>
      </c>
      <c r="V825" s="241"/>
      <c r="W825" s="241"/>
      <c r="X825" s="241"/>
      <c r="Y825" s="241"/>
      <c r="Z825" s="241"/>
      <c r="AA825" s="241"/>
      <c r="AB825" s="241"/>
      <c r="AC825" s="241" t="s">
        <v>350</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row>
    <row r="826" spans="1:214" s="299" customFormat="1" ht="15" customHeight="1" x14ac:dyDescent="0.25">
      <c r="A826" s="240"/>
      <c r="B826" s="241"/>
      <c r="C826" s="241"/>
      <c r="D826" s="241"/>
      <c r="E826" s="241"/>
      <c r="F826" s="241"/>
      <c r="G826" s="241"/>
      <c r="H826" s="241"/>
      <c r="I826" s="241"/>
      <c r="J826" s="241"/>
      <c r="K826" s="241"/>
      <c r="L826" s="241"/>
      <c r="M826" s="241"/>
      <c r="N826" s="241"/>
      <c r="O826" s="241"/>
      <c r="P826" s="241"/>
      <c r="Q826" s="241"/>
      <c r="R826" s="241"/>
      <c r="S826" s="241"/>
      <c r="T826" s="241"/>
      <c r="U826" s="241" t="s">
        <v>1005</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row>
    <row r="827" spans="1:214" s="299" customFormat="1" ht="15" customHeight="1" x14ac:dyDescent="0.25">
      <c r="A827" s="240"/>
      <c r="B827" s="241"/>
      <c r="C827" s="241"/>
      <c r="D827" s="241"/>
      <c r="E827" s="241"/>
      <c r="F827" s="241"/>
      <c r="G827" s="241"/>
      <c r="H827" s="241"/>
      <c r="I827" s="241"/>
      <c r="J827" s="241"/>
      <c r="K827" s="241"/>
      <c r="L827" s="241"/>
      <c r="M827" s="241"/>
      <c r="N827" s="241"/>
      <c r="O827" s="241"/>
      <c r="P827" s="241"/>
      <c r="Q827" s="241"/>
      <c r="R827" s="241"/>
      <c r="S827" s="241"/>
      <c r="T827" s="241"/>
      <c r="U827" s="241" t="s">
        <v>1006</v>
      </c>
      <c r="V827" s="241"/>
      <c r="W827" s="241"/>
      <c r="X827" s="241"/>
      <c r="Y827" s="241"/>
      <c r="Z827" s="241"/>
      <c r="AA827" s="241"/>
      <c r="AB827" s="241"/>
      <c r="AC827" s="241" t="s">
        <v>325</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row>
    <row r="828" spans="1:214" s="299" customFormat="1" ht="15" customHeight="1" x14ac:dyDescent="0.25">
      <c r="A828" s="240"/>
      <c r="B828" s="241"/>
      <c r="C828" s="241"/>
      <c r="D828" s="241"/>
      <c r="E828" s="241"/>
      <c r="F828" s="241"/>
      <c r="G828" s="241"/>
      <c r="H828" s="241"/>
      <c r="I828" s="241"/>
      <c r="J828" s="241"/>
      <c r="K828" s="241"/>
      <c r="L828" s="241"/>
      <c r="M828" s="241"/>
      <c r="N828" s="241"/>
      <c r="O828" s="241"/>
      <c r="P828" s="241"/>
      <c r="Q828" s="241"/>
      <c r="R828" s="241"/>
      <c r="S828" s="241"/>
      <c r="T828" s="241"/>
      <c r="U828" s="241" t="s">
        <v>1007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row>
    <row r="829" spans="1:214" s="299" customFormat="1" ht="15" customHeight="1" x14ac:dyDescent="0.25">
      <c r="A829" s="240"/>
      <c r="B829" s="241"/>
      <c r="C829" s="241"/>
      <c r="D829" s="241"/>
      <c r="E829" s="241"/>
      <c r="F829" s="241"/>
      <c r="G829" s="241"/>
      <c r="H829" s="241"/>
      <c r="I829" s="241"/>
      <c r="J829" s="241"/>
      <c r="K829" s="241"/>
      <c r="L829" s="241"/>
      <c r="M829" s="241"/>
      <c r="N829" s="241"/>
      <c r="O829" s="241"/>
      <c r="P829" s="241"/>
      <c r="Q829" s="241"/>
      <c r="R829" s="241"/>
      <c r="S829" s="241"/>
      <c r="T829" s="241"/>
      <c r="U829" s="241" t="s">
        <v>1008</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row>
    <row r="830" spans="1:214" s="299" customFormat="1" ht="15" customHeight="1" x14ac:dyDescent="0.25">
      <c r="A830" s="240"/>
      <c r="B830" s="241"/>
      <c r="C830" s="241"/>
      <c r="D830" s="241"/>
      <c r="E830" s="241"/>
      <c r="F830" s="241"/>
      <c r="G830" s="241"/>
      <c r="H830" s="241"/>
      <c r="I830" s="241"/>
      <c r="J830" s="241"/>
      <c r="K830" s="241"/>
      <c r="L830" s="241"/>
      <c r="M830" s="241"/>
      <c r="N830" s="241"/>
      <c r="O830" s="241"/>
      <c r="P830" s="241"/>
      <c r="Q830" s="241"/>
      <c r="R830" s="241"/>
      <c r="S830" s="241"/>
      <c r="T830" s="241"/>
      <c r="U830" s="241" t="s">
        <v>1009</v>
      </c>
      <c r="V830" s="241"/>
      <c r="W830" s="241"/>
      <c r="X830" s="241"/>
      <c r="Y830" s="241"/>
      <c r="Z830" s="241"/>
      <c r="AA830" s="241"/>
      <c r="AB830" s="241"/>
      <c r="AC830" s="241" t="s">
        <v>316</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row>
    <row r="831" spans="1:214" s="299" customFormat="1" ht="15" customHeight="1" x14ac:dyDescent="0.25">
      <c r="A831" s="240"/>
      <c r="B831" s="241"/>
      <c r="C831" s="241"/>
      <c r="D831" s="241"/>
      <c r="E831" s="241"/>
      <c r="F831" s="241"/>
      <c r="G831" s="241"/>
      <c r="H831" s="241"/>
      <c r="I831" s="241"/>
      <c r="J831" s="241"/>
      <c r="K831" s="241"/>
      <c r="L831" s="241"/>
      <c r="M831" s="241"/>
      <c r="N831" s="241"/>
      <c r="O831" s="241"/>
      <c r="P831" s="241"/>
      <c r="Q831" s="241"/>
      <c r="R831" s="241"/>
      <c r="S831" s="241"/>
      <c r="T831" s="241"/>
      <c r="U831" s="241" t="s">
        <v>1010</v>
      </c>
      <c r="V831" s="241"/>
      <c r="W831" s="241"/>
      <c r="X831" s="241"/>
      <c r="Y831" s="241"/>
      <c r="Z831" s="241"/>
      <c r="AA831" s="241"/>
      <c r="AB831" s="241"/>
      <c r="AC831" s="241" t="s">
        <v>316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row>
    <row r="832" spans="1:214" s="299" customFormat="1" ht="15" customHeight="1" x14ac:dyDescent="0.25">
      <c r="A832" s="240"/>
      <c r="B832" s="241"/>
      <c r="C832" s="241"/>
      <c r="D832" s="241"/>
      <c r="E832" s="241"/>
      <c r="F832" s="241"/>
      <c r="G832" s="241"/>
      <c r="H832" s="241"/>
      <c r="I832" s="241"/>
      <c r="J832" s="241"/>
      <c r="K832" s="241"/>
      <c r="L832" s="241"/>
      <c r="M832" s="241"/>
      <c r="N832" s="241"/>
      <c r="O832" s="241"/>
      <c r="P832" s="241"/>
      <c r="Q832" s="241"/>
      <c r="R832" s="241"/>
      <c r="S832" s="241"/>
      <c r="T832" s="241"/>
      <c r="U832" s="241" t="s">
        <v>1011</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row>
    <row r="833" spans="1:214" s="299" customFormat="1" ht="15" customHeight="1" x14ac:dyDescent="0.25">
      <c r="A833" s="240"/>
      <c r="B833" s="241"/>
      <c r="C833" s="241"/>
      <c r="D833" s="241"/>
      <c r="E833" s="241"/>
      <c r="F833" s="241"/>
      <c r="G833" s="241"/>
      <c r="H833" s="241"/>
      <c r="I833" s="241"/>
      <c r="J833" s="241"/>
      <c r="K833" s="241"/>
      <c r="L833" s="241"/>
      <c r="M833" s="241"/>
      <c r="N833" s="241"/>
      <c r="O833" s="241"/>
      <c r="P833" s="241"/>
      <c r="Q833" s="241"/>
      <c r="R833" s="241"/>
      <c r="S833" s="241"/>
      <c r="T833" s="241"/>
      <c r="U833" s="241" t="s">
        <v>1012</v>
      </c>
      <c r="V833" s="241"/>
      <c r="W833" s="241"/>
      <c r="X833" s="241"/>
      <c r="Y833" s="241"/>
      <c r="Z833" s="241"/>
      <c r="AA833" s="241"/>
      <c r="AB833" s="241"/>
      <c r="AC833" s="241" t="s">
        <v>311</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row>
    <row r="834" spans="1:214" s="299" customFormat="1" ht="15" customHeight="1" x14ac:dyDescent="0.25">
      <c r="A834" s="240"/>
      <c r="B834" s="241"/>
      <c r="C834" s="241"/>
      <c r="D834" s="241"/>
      <c r="E834" s="241"/>
      <c r="F834" s="241"/>
      <c r="G834" s="241"/>
      <c r="H834" s="241"/>
      <c r="I834" s="241"/>
      <c r="J834" s="241"/>
      <c r="K834" s="241"/>
      <c r="L834" s="241"/>
      <c r="M834" s="241"/>
      <c r="N834" s="241"/>
      <c r="O834" s="241"/>
      <c r="P834" s="241"/>
      <c r="Q834" s="241"/>
      <c r="R834" s="241"/>
      <c r="S834" s="241"/>
      <c r="T834" s="241"/>
      <c r="U834" s="241" t="s">
        <v>1013</v>
      </c>
      <c r="V834" s="241"/>
      <c r="W834" s="241"/>
      <c r="X834" s="241"/>
      <c r="Y834" s="241"/>
      <c r="Z834" s="241"/>
      <c r="AA834" s="241"/>
      <c r="AB834" s="241"/>
      <c r="AC834" s="241" t="s">
        <v>309</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row>
    <row r="835" spans="1:214" s="299" customFormat="1" ht="15" customHeight="1" x14ac:dyDescent="0.25">
      <c r="A835" s="240"/>
      <c r="B835" s="241"/>
      <c r="C835" s="241"/>
      <c r="D835" s="241"/>
      <c r="E835" s="241"/>
      <c r="F835" s="241"/>
      <c r="G835" s="241"/>
      <c r="H835" s="241"/>
      <c r="I835" s="241"/>
      <c r="J835" s="241"/>
      <c r="K835" s="241"/>
      <c r="L835" s="241"/>
      <c r="M835" s="241"/>
      <c r="N835" s="241"/>
      <c r="O835" s="241"/>
      <c r="P835" s="241"/>
      <c r="Q835" s="241"/>
      <c r="R835" s="241"/>
      <c r="S835" s="241"/>
      <c r="T835" s="241"/>
      <c r="U835" s="241" t="s">
        <v>1014</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row>
    <row r="836" spans="1:214" s="299" customFormat="1" ht="15" customHeight="1" x14ac:dyDescent="0.25">
      <c r="A836" s="240"/>
      <c r="B836" s="241"/>
      <c r="C836" s="241"/>
      <c r="D836" s="241"/>
      <c r="E836" s="241"/>
      <c r="F836" s="241"/>
      <c r="G836" s="241"/>
      <c r="H836" s="241"/>
      <c r="I836" s="241"/>
      <c r="J836" s="241"/>
      <c r="K836" s="241"/>
      <c r="L836" s="241"/>
      <c r="M836" s="241"/>
      <c r="N836" s="241"/>
      <c r="O836" s="241"/>
      <c r="P836" s="241"/>
      <c r="Q836" s="241"/>
      <c r="R836" s="241"/>
      <c r="S836" s="241"/>
      <c r="T836" s="241"/>
      <c r="U836" s="241" t="s">
        <v>1015</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row>
    <row r="837" spans="1:214" s="299" customFormat="1" ht="15" customHeight="1" x14ac:dyDescent="0.25">
      <c r="A837" s="240"/>
      <c r="B837" s="241"/>
      <c r="C837" s="241"/>
      <c r="D837" s="241"/>
      <c r="E837" s="241"/>
      <c r="F837" s="241"/>
      <c r="G837" s="241"/>
      <c r="H837" s="241"/>
      <c r="I837" s="241"/>
      <c r="J837" s="241"/>
      <c r="K837" s="241"/>
      <c r="L837" s="241"/>
      <c r="M837" s="241"/>
      <c r="N837" s="241"/>
      <c r="O837" s="241"/>
      <c r="P837" s="241"/>
      <c r="Q837" s="241"/>
      <c r="R837" s="241"/>
      <c r="S837" s="241"/>
      <c r="T837" s="241"/>
      <c r="U837" s="241" t="s">
        <v>1016</v>
      </c>
      <c r="V837" s="241"/>
      <c r="W837" s="241"/>
      <c r="X837" s="241"/>
      <c r="Y837" s="241"/>
      <c r="Z837" s="241"/>
      <c r="AA837" s="241"/>
      <c r="AB837" s="241"/>
      <c r="AC837" s="241" t="s">
        <v>316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row>
    <row r="838" spans="1:214" s="299" customFormat="1" ht="15" customHeight="1" x14ac:dyDescent="0.25">
      <c r="A838" s="240"/>
      <c r="B838" s="241"/>
      <c r="C838" s="241"/>
      <c r="D838" s="241"/>
      <c r="E838" s="241"/>
      <c r="F838" s="241"/>
      <c r="G838" s="241"/>
      <c r="H838" s="241"/>
      <c r="I838" s="241"/>
      <c r="J838" s="241"/>
      <c r="K838" s="241"/>
      <c r="L838" s="241"/>
      <c r="M838" s="241"/>
      <c r="N838" s="241"/>
      <c r="O838" s="241"/>
      <c r="P838" s="241"/>
      <c r="Q838" s="241"/>
      <c r="R838" s="241"/>
      <c r="S838" s="241"/>
      <c r="T838" s="241"/>
      <c r="U838" s="241" t="s">
        <v>1017</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row>
    <row r="839" spans="1:214" s="299" customFormat="1" ht="15" customHeight="1" x14ac:dyDescent="0.25">
      <c r="A839" s="240"/>
      <c r="B839" s="241"/>
      <c r="C839" s="241"/>
      <c r="D839" s="241"/>
      <c r="E839" s="241"/>
      <c r="F839" s="241"/>
      <c r="G839" s="241"/>
      <c r="H839" s="241"/>
      <c r="I839" s="241"/>
      <c r="J839" s="241"/>
      <c r="K839" s="241"/>
      <c r="L839" s="241"/>
      <c r="M839" s="241"/>
      <c r="N839" s="241"/>
      <c r="O839" s="241"/>
      <c r="P839" s="241"/>
      <c r="Q839" s="241"/>
      <c r="R839" s="241"/>
      <c r="S839" s="241"/>
      <c r="T839" s="241"/>
      <c r="U839" s="241" t="s">
        <v>1018</v>
      </c>
      <c r="V839" s="241"/>
      <c r="W839" s="241"/>
      <c r="X839" s="241"/>
      <c r="Y839" s="241"/>
      <c r="Z839" s="241"/>
      <c r="AA839" s="241"/>
      <c r="AB839" s="241"/>
      <c r="AC839" s="241" t="s">
        <v>366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row>
    <row r="840" spans="1:214" s="299" customFormat="1" ht="15" customHeight="1" x14ac:dyDescent="0.25">
      <c r="A840" s="240"/>
      <c r="B840" s="241"/>
      <c r="C840" s="241"/>
      <c r="D840" s="241"/>
      <c r="E840" s="241"/>
      <c r="F840" s="241"/>
      <c r="G840" s="241"/>
      <c r="H840" s="241"/>
      <c r="I840" s="241"/>
      <c r="J840" s="241"/>
      <c r="K840" s="241"/>
      <c r="L840" s="241"/>
      <c r="M840" s="241"/>
      <c r="N840" s="241"/>
      <c r="O840" s="241"/>
      <c r="P840" s="241"/>
      <c r="Q840" s="241"/>
      <c r="R840" s="241"/>
      <c r="S840" s="241"/>
      <c r="T840" s="241"/>
      <c r="U840" s="241" t="s">
        <v>1019</v>
      </c>
      <c r="V840" s="241"/>
      <c r="W840" s="241"/>
      <c r="X840" s="241"/>
      <c r="Y840" s="241"/>
      <c r="Z840" s="241"/>
      <c r="AA840" s="241"/>
      <c r="AB840" s="241"/>
      <c r="AC840" s="241" t="s">
        <v>311</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row>
    <row r="841" spans="1:214" s="299" customFormat="1" ht="15" customHeight="1" x14ac:dyDescent="0.25">
      <c r="A841" s="240"/>
      <c r="B841" s="241"/>
      <c r="C841" s="241"/>
      <c r="D841" s="241"/>
      <c r="E841" s="241"/>
      <c r="F841" s="241"/>
      <c r="G841" s="241"/>
      <c r="H841" s="241"/>
      <c r="I841" s="241"/>
      <c r="J841" s="241"/>
      <c r="K841" s="241"/>
      <c r="L841" s="241"/>
      <c r="M841" s="241"/>
      <c r="N841" s="241"/>
      <c r="O841" s="241"/>
      <c r="P841" s="241"/>
      <c r="Q841" s="241"/>
      <c r="R841" s="241"/>
      <c r="S841" s="241"/>
      <c r="T841" s="241"/>
      <c r="U841" s="241" t="s">
        <v>1020</v>
      </c>
      <c r="V841" s="241"/>
      <c r="W841" s="241"/>
      <c r="X841" s="241"/>
      <c r="Y841" s="241"/>
      <c r="Z841" s="241"/>
      <c r="AA841" s="241"/>
      <c r="AB841" s="241"/>
      <c r="AC841" s="241" t="s">
        <v>316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row>
    <row r="842" spans="1:214" s="299" customFormat="1" ht="15" customHeight="1" x14ac:dyDescent="0.25">
      <c r="A842" s="240"/>
      <c r="B842" s="241"/>
      <c r="C842" s="241"/>
      <c r="D842" s="241"/>
      <c r="E842" s="241"/>
      <c r="F842" s="241"/>
      <c r="G842" s="241"/>
      <c r="H842" s="241"/>
      <c r="I842" s="241"/>
      <c r="J842" s="241"/>
      <c r="K842" s="241"/>
      <c r="L842" s="241"/>
      <c r="M842" s="241"/>
      <c r="N842" s="241"/>
      <c r="O842" s="241"/>
      <c r="P842" s="241"/>
      <c r="Q842" s="241"/>
      <c r="R842" s="241"/>
      <c r="S842" s="241"/>
      <c r="T842" s="241"/>
      <c r="U842" s="241" t="s">
        <v>1021</v>
      </c>
      <c r="V842" s="241"/>
      <c r="W842" s="241"/>
      <c r="X842" s="241"/>
      <c r="Y842" s="241"/>
      <c r="Z842" s="241"/>
      <c r="AA842" s="241"/>
      <c r="AB842" s="241"/>
      <c r="AC842" s="241" t="s">
        <v>322</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row>
    <row r="843" spans="1:214" s="299" customFormat="1" ht="15" customHeight="1" x14ac:dyDescent="0.25">
      <c r="A843" s="240"/>
      <c r="B843" s="241"/>
      <c r="C843" s="241"/>
      <c r="D843" s="241"/>
      <c r="E843" s="241"/>
      <c r="F843" s="241"/>
      <c r="G843" s="241"/>
      <c r="H843" s="241"/>
      <c r="I843" s="241"/>
      <c r="J843" s="241"/>
      <c r="K843" s="241"/>
      <c r="L843" s="241"/>
      <c r="M843" s="241"/>
      <c r="N843" s="241"/>
      <c r="O843" s="241"/>
      <c r="P843" s="241"/>
      <c r="Q843" s="241"/>
      <c r="R843" s="241"/>
      <c r="S843" s="241"/>
      <c r="T843" s="241"/>
      <c r="U843" s="241" t="s">
        <v>1022</v>
      </c>
      <c r="V843" s="241"/>
      <c r="W843" s="241"/>
      <c r="X843" s="241"/>
      <c r="Y843" s="241"/>
      <c r="Z843" s="241"/>
      <c r="AA843" s="241"/>
      <c r="AB843" s="241"/>
      <c r="AC843" s="241" t="s">
        <v>325</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row>
    <row r="844" spans="1:214" s="299" customFormat="1" ht="15" customHeight="1" x14ac:dyDescent="0.25">
      <c r="A844" s="240"/>
      <c r="B844" s="241"/>
      <c r="C844" s="241"/>
      <c r="D844" s="241"/>
      <c r="E844" s="241"/>
      <c r="F844" s="241"/>
      <c r="G844" s="241"/>
      <c r="H844" s="241"/>
      <c r="I844" s="241"/>
      <c r="J844" s="241"/>
      <c r="K844" s="241"/>
      <c r="L844" s="241"/>
      <c r="M844" s="241"/>
      <c r="N844" s="241"/>
      <c r="O844" s="241"/>
      <c r="P844" s="241"/>
      <c r="Q844" s="241"/>
      <c r="R844" s="241"/>
      <c r="S844" s="241"/>
      <c r="T844" s="241"/>
      <c r="U844" s="241" t="s">
        <v>1023</v>
      </c>
      <c r="V844" s="241"/>
      <c r="W844" s="241"/>
      <c r="X844" s="241"/>
      <c r="Y844" s="241"/>
      <c r="Z844" s="241"/>
      <c r="AA844" s="241"/>
      <c r="AB844" s="241"/>
      <c r="AC844" s="241" t="s">
        <v>309</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row>
    <row r="845" spans="1:214" s="299" customFormat="1" ht="15" customHeight="1" x14ac:dyDescent="0.25">
      <c r="A845" s="240"/>
      <c r="B845" s="241"/>
      <c r="C845" s="241"/>
      <c r="D845" s="241"/>
      <c r="E845" s="241"/>
      <c r="F845" s="241"/>
      <c r="G845" s="241"/>
      <c r="H845" s="241"/>
      <c r="I845" s="241"/>
      <c r="J845" s="241"/>
      <c r="K845" s="241"/>
      <c r="L845" s="241"/>
      <c r="M845" s="241"/>
      <c r="N845" s="241"/>
      <c r="O845" s="241"/>
      <c r="P845" s="241"/>
      <c r="Q845" s="241"/>
      <c r="R845" s="241"/>
      <c r="S845" s="241"/>
      <c r="T845" s="241"/>
      <c r="U845" s="241" t="s">
        <v>1024</v>
      </c>
      <c r="V845" s="241"/>
      <c r="W845" s="241"/>
      <c r="X845" s="241"/>
      <c r="Y845" s="241"/>
      <c r="Z845" s="241"/>
      <c r="AA845" s="241"/>
      <c r="AB845" s="241"/>
      <c r="AC845" s="241" t="s">
        <v>325</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row>
    <row r="846" spans="1:214" s="299" customFormat="1" ht="15" customHeight="1" x14ac:dyDescent="0.25">
      <c r="A846" s="240"/>
      <c r="B846" s="241"/>
      <c r="C846" s="241"/>
      <c r="D846" s="241"/>
      <c r="E846" s="241"/>
      <c r="F846" s="241"/>
      <c r="G846" s="241"/>
      <c r="H846" s="241"/>
      <c r="I846" s="241"/>
      <c r="J846" s="241"/>
      <c r="K846" s="241"/>
      <c r="L846" s="241"/>
      <c r="M846" s="241"/>
      <c r="N846" s="241"/>
      <c r="O846" s="241"/>
      <c r="P846" s="241"/>
      <c r="Q846" s="241"/>
      <c r="R846" s="241"/>
      <c r="S846" s="241"/>
      <c r="T846" s="241"/>
      <c r="U846" s="241" t="s">
        <v>1025</v>
      </c>
      <c r="V846" s="241"/>
      <c r="W846" s="241"/>
      <c r="X846" s="241"/>
      <c r="Y846" s="241"/>
      <c r="Z846" s="241"/>
      <c r="AA846" s="241"/>
      <c r="AB846" s="241"/>
      <c r="AC846" s="241" t="s">
        <v>386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row>
    <row r="847" spans="1:214" s="299" customFormat="1" ht="15" customHeight="1" x14ac:dyDescent="0.25">
      <c r="A847" s="240"/>
      <c r="B847" s="241"/>
      <c r="C847" s="241"/>
      <c r="D847" s="241"/>
      <c r="E847" s="241"/>
      <c r="F847" s="241"/>
      <c r="G847" s="241"/>
      <c r="H847" s="241"/>
      <c r="I847" s="241"/>
      <c r="J847" s="241"/>
      <c r="K847" s="241"/>
      <c r="L847" s="241"/>
      <c r="M847" s="241"/>
      <c r="N847" s="241"/>
      <c r="O847" s="241"/>
      <c r="P847" s="241"/>
      <c r="Q847" s="241"/>
      <c r="R847" s="241"/>
      <c r="S847" s="241"/>
      <c r="T847" s="241"/>
      <c r="U847" s="241" t="s">
        <v>1026</v>
      </c>
      <c r="V847" s="241"/>
      <c r="W847" s="241"/>
      <c r="X847" s="241"/>
      <c r="Y847" s="241"/>
      <c r="Z847" s="241"/>
      <c r="AA847" s="241"/>
      <c r="AB847" s="241"/>
      <c r="AC847" s="241" t="s">
        <v>325</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row>
    <row r="848" spans="1:214" s="299" customFormat="1" ht="15" customHeight="1" x14ac:dyDescent="0.25">
      <c r="A848" s="240"/>
      <c r="B848" s="241"/>
      <c r="C848" s="241"/>
      <c r="D848" s="241"/>
      <c r="E848" s="241"/>
      <c r="F848" s="241"/>
      <c r="G848" s="241"/>
      <c r="H848" s="241"/>
      <c r="I848" s="241"/>
      <c r="J848" s="241"/>
      <c r="K848" s="241"/>
      <c r="L848" s="241"/>
      <c r="M848" s="241"/>
      <c r="N848" s="241"/>
      <c r="O848" s="241"/>
      <c r="P848" s="241"/>
      <c r="Q848" s="241"/>
      <c r="R848" s="241"/>
      <c r="S848" s="241"/>
      <c r="T848" s="241"/>
      <c r="U848" s="241" t="s">
        <v>1027</v>
      </c>
      <c r="V848" s="241"/>
      <c r="W848" s="241"/>
      <c r="X848" s="241"/>
      <c r="Y848" s="241"/>
      <c r="Z848" s="241"/>
      <c r="AA848" s="241"/>
      <c r="AB848" s="241"/>
      <c r="AC848" s="241" t="s">
        <v>386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row>
    <row r="849" spans="1:214" s="299" customFormat="1" ht="15" customHeight="1" x14ac:dyDescent="0.25">
      <c r="A849" s="240"/>
      <c r="B849" s="241"/>
      <c r="C849" s="241"/>
      <c r="D849" s="241"/>
      <c r="E849" s="241"/>
      <c r="F849" s="241"/>
      <c r="G849" s="241"/>
      <c r="H849" s="241"/>
      <c r="I849" s="241"/>
      <c r="J849" s="241"/>
      <c r="K849" s="241"/>
      <c r="L849" s="241"/>
      <c r="M849" s="241"/>
      <c r="N849" s="241"/>
      <c r="O849" s="241"/>
      <c r="P849" s="241"/>
      <c r="Q849" s="241"/>
      <c r="R849" s="241"/>
      <c r="S849" s="241"/>
      <c r="T849" s="241"/>
      <c r="U849" s="241" t="s">
        <v>1028</v>
      </c>
      <c r="V849" s="241"/>
      <c r="W849" s="241"/>
      <c r="X849" s="241"/>
      <c r="Y849" s="241"/>
      <c r="Z849" s="241"/>
      <c r="AA849" s="241"/>
      <c r="AB849" s="241"/>
      <c r="AC849" s="241" t="s">
        <v>386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row>
    <row r="850" spans="1:214" s="299" customFormat="1" ht="15" customHeight="1" x14ac:dyDescent="0.25">
      <c r="A850" s="240"/>
      <c r="B850" s="241"/>
      <c r="C850" s="241"/>
      <c r="D850" s="241"/>
      <c r="E850" s="241"/>
      <c r="F850" s="241"/>
      <c r="G850" s="241"/>
      <c r="H850" s="241"/>
      <c r="I850" s="241"/>
      <c r="J850" s="241"/>
      <c r="K850" s="241"/>
      <c r="L850" s="241"/>
      <c r="M850" s="241"/>
      <c r="N850" s="241"/>
      <c r="O850" s="241"/>
      <c r="P850" s="241"/>
      <c r="Q850" s="241"/>
      <c r="R850" s="241"/>
      <c r="S850" s="241"/>
      <c r="T850" s="241"/>
      <c r="U850" s="241" t="s">
        <v>1029</v>
      </c>
      <c r="V850" s="241"/>
      <c r="W850" s="241"/>
      <c r="X850" s="241"/>
      <c r="Y850" s="241"/>
      <c r="Z850" s="241"/>
      <c r="AA850" s="241"/>
      <c r="AB850" s="241"/>
      <c r="AC850" s="241" t="s">
        <v>325</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row>
    <row r="851" spans="1:214" s="299" customFormat="1" ht="15" customHeight="1" x14ac:dyDescent="0.25">
      <c r="A851" s="240"/>
      <c r="B851" s="241"/>
      <c r="C851" s="241"/>
      <c r="D851" s="241"/>
      <c r="E851" s="241"/>
      <c r="F851" s="241"/>
      <c r="G851" s="241"/>
      <c r="H851" s="241"/>
      <c r="I851" s="241"/>
      <c r="J851" s="241"/>
      <c r="K851" s="241"/>
      <c r="L851" s="241"/>
      <c r="M851" s="241"/>
      <c r="N851" s="241"/>
      <c r="O851" s="241"/>
      <c r="P851" s="241"/>
      <c r="Q851" s="241"/>
      <c r="R851" s="241"/>
      <c r="S851" s="241"/>
      <c r="T851" s="241"/>
      <c r="U851" s="241" t="s">
        <v>1030</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row>
    <row r="852" spans="1:214" s="299" customFormat="1" ht="15" customHeight="1" x14ac:dyDescent="0.25">
      <c r="A852" s="240"/>
      <c r="B852" s="241"/>
      <c r="C852" s="241"/>
      <c r="D852" s="241"/>
      <c r="E852" s="241"/>
      <c r="F852" s="241"/>
      <c r="G852" s="241"/>
      <c r="H852" s="241"/>
      <c r="I852" s="241"/>
      <c r="J852" s="241"/>
      <c r="K852" s="241"/>
      <c r="L852" s="241"/>
      <c r="M852" s="241"/>
      <c r="N852" s="241"/>
      <c r="O852" s="241"/>
      <c r="P852" s="241"/>
      <c r="Q852" s="241"/>
      <c r="R852" s="241"/>
      <c r="S852" s="241"/>
      <c r="T852" s="241"/>
      <c r="U852" s="241" t="s">
        <v>1031</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row>
    <row r="853" spans="1:214" s="299" customFormat="1" ht="15" customHeight="1" x14ac:dyDescent="0.25">
      <c r="A853" s="240"/>
      <c r="B853" s="241"/>
      <c r="C853" s="241"/>
      <c r="D853" s="241"/>
      <c r="E853" s="241"/>
      <c r="F853" s="241"/>
      <c r="G853" s="241"/>
      <c r="H853" s="241"/>
      <c r="I853" s="241"/>
      <c r="J853" s="241"/>
      <c r="K853" s="241"/>
      <c r="L853" s="241"/>
      <c r="M853" s="241"/>
      <c r="N853" s="241"/>
      <c r="O853" s="241"/>
      <c r="P853" s="241"/>
      <c r="Q853" s="241"/>
      <c r="R853" s="241"/>
      <c r="S853" s="241"/>
      <c r="T853" s="241"/>
      <c r="U853" s="241" t="s">
        <v>1032</v>
      </c>
      <c r="V853" s="241"/>
      <c r="W853" s="241"/>
      <c r="X853" s="241"/>
      <c r="Y853" s="241"/>
      <c r="Z853" s="241"/>
      <c r="AA853" s="241"/>
      <c r="AB853" s="241"/>
      <c r="AC853" s="241" t="s">
        <v>316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row>
    <row r="854" spans="1:214" s="299" customFormat="1" ht="15" customHeight="1" x14ac:dyDescent="0.25">
      <c r="A854" s="240"/>
      <c r="B854" s="241"/>
      <c r="C854" s="241"/>
      <c r="D854" s="241"/>
      <c r="E854" s="241"/>
      <c r="F854" s="241"/>
      <c r="G854" s="241"/>
      <c r="H854" s="241"/>
      <c r="I854" s="241"/>
      <c r="J854" s="241"/>
      <c r="K854" s="241"/>
      <c r="L854" s="241"/>
      <c r="M854" s="241"/>
      <c r="N854" s="241"/>
      <c r="O854" s="241"/>
      <c r="P854" s="241"/>
      <c r="Q854" s="241"/>
      <c r="R854" s="241"/>
      <c r="S854" s="241"/>
      <c r="T854" s="241"/>
      <c r="U854" s="241" t="s">
        <v>1033</v>
      </c>
      <c r="V854" s="241"/>
      <c r="W854" s="241"/>
      <c r="X854" s="241"/>
      <c r="Y854" s="241"/>
      <c r="Z854" s="241"/>
      <c r="AA854" s="241"/>
      <c r="AB854" s="241"/>
      <c r="AC854" s="241" t="s">
        <v>386</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row>
    <row r="855" spans="1:214" s="299" customFormat="1" ht="15" customHeight="1" x14ac:dyDescent="0.25">
      <c r="A855" s="240"/>
      <c r="B855" s="241"/>
      <c r="C855" s="241"/>
      <c r="D855" s="241"/>
      <c r="E855" s="241"/>
      <c r="F855" s="241"/>
      <c r="G855" s="241"/>
      <c r="H855" s="241"/>
      <c r="I855" s="241"/>
      <c r="J855" s="241"/>
      <c r="K855" s="241"/>
      <c r="L855" s="241"/>
      <c r="M855" s="241"/>
      <c r="N855" s="241"/>
      <c r="O855" s="241"/>
      <c r="P855" s="241"/>
      <c r="Q855" s="241"/>
      <c r="R855" s="241"/>
      <c r="S855" s="241"/>
      <c r="T855" s="241"/>
      <c r="U855" s="241" t="s">
        <v>1034</v>
      </c>
      <c r="V855" s="241"/>
      <c r="W855" s="241"/>
      <c r="X855" s="241"/>
      <c r="Y855" s="241"/>
      <c r="Z855" s="241"/>
      <c r="AA855" s="241"/>
      <c r="AB855" s="241"/>
      <c r="AC855" s="241" t="s">
        <v>386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row>
    <row r="856" spans="1:214" s="299" customFormat="1" ht="15" customHeight="1" x14ac:dyDescent="0.25">
      <c r="A856" s="240"/>
      <c r="B856" s="241"/>
      <c r="C856" s="241"/>
      <c r="D856" s="241"/>
      <c r="E856" s="241"/>
      <c r="F856" s="241"/>
      <c r="G856" s="241"/>
      <c r="H856" s="241"/>
      <c r="I856" s="241"/>
      <c r="J856" s="241"/>
      <c r="K856" s="241"/>
      <c r="L856" s="241"/>
      <c r="M856" s="241"/>
      <c r="N856" s="241"/>
      <c r="O856" s="241"/>
      <c r="P856" s="241"/>
      <c r="Q856" s="241"/>
      <c r="R856" s="241"/>
      <c r="S856" s="241"/>
      <c r="T856" s="241"/>
      <c r="U856" s="241" t="s">
        <v>1035</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row>
    <row r="857" spans="1:214" s="299" customFormat="1" ht="15" customHeight="1" x14ac:dyDescent="0.25">
      <c r="A857" s="240"/>
      <c r="B857" s="241"/>
      <c r="C857" s="241"/>
      <c r="D857" s="241"/>
      <c r="E857" s="241"/>
      <c r="F857" s="241"/>
      <c r="G857" s="241"/>
      <c r="H857" s="241"/>
      <c r="I857" s="241"/>
      <c r="J857" s="241"/>
      <c r="K857" s="241"/>
      <c r="L857" s="241"/>
      <c r="M857" s="241"/>
      <c r="N857" s="241"/>
      <c r="O857" s="241"/>
      <c r="P857" s="241"/>
      <c r="Q857" s="241"/>
      <c r="R857" s="241"/>
      <c r="S857" s="241"/>
      <c r="T857" s="241"/>
      <c r="U857" s="241" t="s">
        <v>1036</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row>
    <row r="858" spans="1:214" s="299" customFormat="1" ht="15" customHeight="1" x14ac:dyDescent="0.25">
      <c r="A858" s="240"/>
      <c r="B858" s="241"/>
      <c r="C858" s="241"/>
      <c r="D858" s="241"/>
      <c r="E858" s="241"/>
      <c r="F858" s="241"/>
      <c r="G858" s="241"/>
      <c r="H858" s="241"/>
      <c r="I858" s="241"/>
      <c r="J858" s="241"/>
      <c r="K858" s="241"/>
      <c r="L858" s="241"/>
      <c r="M858" s="241"/>
      <c r="N858" s="241"/>
      <c r="O858" s="241"/>
      <c r="P858" s="241"/>
      <c r="Q858" s="241"/>
      <c r="R858" s="241"/>
      <c r="S858" s="241"/>
      <c r="T858" s="241"/>
      <c r="U858" s="241" t="s">
        <v>1037</v>
      </c>
      <c r="V858" s="241"/>
      <c r="W858" s="241"/>
      <c r="X858" s="241"/>
      <c r="Y858" s="241"/>
      <c r="Z858" s="241"/>
      <c r="AA858" s="241"/>
      <c r="AB858" s="241"/>
      <c r="AC858" s="241" t="s">
        <v>350</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row>
    <row r="859" spans="1:214" s="299" customFormat="1" ht="15" customHeight="1" x14ac:dyDescent="0.25">
      <c r="A859" s="240"/>
      <c r="B859" s="241"/>
      <c r="C859" s="241"/>
      <c r="D859" s="241"/>
      <c r="E859" s="241"/>
      <c r="F859" s="241"/>
      <c r="G859" s="241"/>
      <c r="H859" s="241"/>
      <c r="I859" s="241"/>
      <c r="J859" s="241"/>
      <c r="K859" s="241"/>
      <c r="L859" s="241"/>
      <c r="M859" s="241"/>
      <c r="N859" s="241"/>
      <c r="O859" s="241"/>
      <c r="P859" s="241"/>
      <c r="Q859" s="241"/>
      <c r="R859" s="241"/>
      <c r="S859" s="241"/>
      <c r="T859" s="241"/>
      <c r="U859" s="241" t="s">
        <v>1038</v>
      </c>
      <c r="V859" s="241"/>
      <c r="W859" s="241"/>
      <c r="X859" s="241"/>
      <c r="Y859" s="241"/>
      <c r="Z859" s="241"/>
      <c r="AA859" s="241"/>
      <c r="AB859" s="241"/>
      <c r="AC859" s="241" t="s">
        <v>325</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row>
    <row r="860" spans="1:214" s="299" customFormat="1" ht="15" customHeight="1" x14ac:dyDescent="0.25">
      <c r="A860" s="240"/>
      <c r="B860" s="241"/>
      <c r="C860" s="241"/>
      <c r="D860" s="241"/>
      <c r="E860" s="241"/>
      <c r="F860" s="241"/>
      <c r="G860" s="241"/>
      <c r="H860" s="241"/>
      <c r="I860" s="241"/>
      <c r="J860" s="241"/>
      <c r="K860" s="241"/>
      <c r="L860" s="241"/>
      <c r="M860" s="241"/>
      <c r="N860" s="241"/>
      <c r="O860" s="241"/>
      <c r="P860" s="241"/>
      <c r="Q860" s="241"/>
      <c r="R860" s="241"/>
      <c r="S860" s="241"/>
      <c r="T860" s="241"/>
      <c r="U860" s="241" t="s">
        <v>289</v>
      </c>
      <c r="V860" s="241"/>
      <c r="W860" s="241"/>
      <c r="X860" s="241"/>
      <c r="Y860" s="241"/>
      <c r="Z860" s="241"/>
      <c r="AA860" s="241"/>
      <c r="AB860" s="241"/>
      <c r="AC860" s="241" t="s">
        <v>350</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row>
    <row r="861" spans="1:214" s="299" customFormat="1" ht="15" customHeight="1" x14ac:dyDescent="0.25">
      <c r="A861" s="240"/>
      <c r="B861" s="241"/>
      <c r="C861" s="241"/>
      <c r="D861" s="241"/>
      <c r="E861" s="241"/>
      <c r="F861" s="241"/>
      <c r="G861" s="241"/>
      <c r="H861" s="241"/>
      <c r="I861" s="241"/>
      <c r="J861" s="241"/>
      <c r="K861" s="241"/>
      <c r="L861" s="241"/>
      <c r="M861" s="241"/>
      <c r="N861" s="241"/>
      <c r="O861" s="241"/>
      <c r="P861" s="241"/>
      <c r="Q861" s="241"/>
      <c r="R861" s="241"/>
      <c r="S861" s="241"/>
      <c r="T861" s="241"/>
      <c r="U861" s="241" t="s">
        <v>1039</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row>
    <row r="862" spans="1:214" s="299" customFormat="1" ht="15" customHeight="1" x14ac:dyDescent="0.25">
      <c r="A862" s="240"/>
      <c r="B862" s="241"/>
      <c r="C862" s="241"/>
      <c r="D862" s="241"/>
      <c r="E862" s="241"/>
      <c r="F862" s="241"/>
      <c r="G862" s="241"/>
      <c r="H862" s="241"/>
      <c r="I862" s="241"/>
      <c r="J862" s="241"/>
      <c r="K862" s="241"/>
      <c r="L862" s="241"/>
      <c r="M862" s="241"/>
      <c r="N862" s="241"/>
      <c r="O862" s="241"/>
      <c r="P862" s="241"/>
      <c r="Q862" s="241"/>
      <c r="R862" s="241"/>
      <c r="S862" s="241"/>
      <c r="T862" s="241"/>
      <c r="U862" s="241" t="s">
        <v>1040</v>
      </c>
      <c r="V862" s="241"/>
      <c r="W862" s="241"/>
      <c r="X862" s="241"/>
      <c r="Y862" s="241"/>
      <c r="Z862" s="241"/>
      <c r="AA862" s="241"/>
      <c r="AB862" s="241"/>
      <c r="AC862" s="241" t="s">
        <v>311</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row>
    <row r="863" spans="1:214" s="299" customFormat="1" ht="15" customHeight="1" x14ac:dyDescent="0.25">
      <c r="A863" s="240"/>
      <c r="B863" s="241"/>
      <c r="C863" s="241"/>
      <c r="D863" s="241"/>
      <c r="E863" s="241"/>
      <c r="F863" s="241"/>
      <c r="G863" s="241"/>
      <c r="H863" s="241"/>
      <c r="I863" s="241"/>
      <c r="J863" s="241"/>
      <c r="K863" s="241"/>
      <c r="L863" s="241"/>
      <c r="M863" s="241"/>
      <c r="N863" s="241"/>
      <c r="O863" s="241"/>
      <c r="P863" s="241"/>
      <c r="Q863" s="241"/>
      <c r="R863" s="241"/>
      <c r="S863" s="241"/>
      <c r="T863" s="241"/>
      <c r="U863" s="241" t="s">
        <v>1041</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row>
    <row r="864" spans="1:214" s="299" customFormat="1" ht="15" customHeight="1" x14ac:dyDescent="0.25">
      <c r="A864" s="240"/>
      <c r="B864" s="241"/>
      <c r="C864" s="241"/>
      <c r="D864" s="241"/>
      <c r="E864" s="241"/>
      <c r="F864" s="241"/>
      <c r="G864" s="241"/>
      <c r="H864" s="241"/>
      <c r="I864" s="241"/>
      <c r="J864" s="241"/>
      <c r="K864" s="241"/>
      <c r="L864" s="241"/>
      <c r="M864" s="241"/>
      <c r="N864" s="241"/>
      <c r="O864" s="241"/>
      <c r="P864" s="241"/>
      <c r="Q864" s="241"/>
      <c r="R864" s="241"/>
      <c r="S864" s="241"/>
      <c r="T864" s="241"/>
      <c r="U864" s="241" t="s">
        <v>1042</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row>
    <row r="865" spans="1:214" s="299" customFormat="1" ht="15" customHeight="1" x14ac:dyDescent="0.25">
      <c r="A865" s="240"/>
      <c r="B865" s="241"/>
      <c r="C865" s="241"/>
      <c r="D865" s="241"/>
      <c r="E865" s="241"/>
      <c r="F865" s="241"/>
      <c r="G865" s="241"/>
      <c r="H865" s="241"/>
      <c r="I865" s="241"/>
      <c r="J865" s="241"/>
      <c r="K865" s="241"/>
      <c r="L865" s="241"/>
      <c r="M865" s="241"/>
      <c r="N865" s="241"/>
      <c r="O865" s="241"/>
      <c r="P865" s="241"/>
      <c r="Q865" s="241"/>
      <c r="R865" s="241"/>
      <c r="S865" s="241"/>
      <c r="T865" s="241"/>
      <c r="U865" s="241" t="s">
        <v>1043</v>
      </c>
      <c r="V865" s="241"/>
      <c r="W865" s="241"/>
      <c r="X865" s="241"/>
      <c r="Y865" s="241"/>
      <c r="Z865" s="241"/>
      <c r="AA865" s="241"/>
      <c r="AB865" s="241"/>
      <c r="AC865" s="241" t="s">
        <v>316</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row>
    <row r="866" spans="1:214" s="299" customFormat="1" ht="15" customHeight="1" x14ac:dyDescent="0.25">
      <c r="A866" s="240"/>
      <c r="B866" s="241"/>
      <c r="C866" s="241"/>
      <c r="D866" s="241"/>
      <c r="E866" s="241"/>
      <c r="F866" s="241"/>
      <c r="G866" s="241"/>
      <c r="H866" s="241"/>
      <c r="I866" s="241"/>
      <c r="J866" s="241"/>
      <c r="K866" s="241"/>
      <c r="L866" s="241"/>
      <c r="M866" s="241"/>
      <c r="N866" s="241"/>
      <c r="O866" s="241"/>
      <c r="P866" s="241"/>
      <c r="Q866" s="241"/>
      <c r="R866" s="241"/>
      <c r="S866" s="241"/>
      <c r="T866" s="241"/>
      <c r="U866" s="241" t="s">
        <v>1044</v>
      </c>
      <c r="V866" s="241"/>
      <c r="W866" s="241"/>
      <c r="X866" s="241"/>
      <c r="Y866" s="241"/>
      <c r="Z866" s="241"/>
      <c r="AA866" s="241"/>
      <c r="AB866" s="241"/>
      <c r="AC866" s="241" t="s">
        <v>316</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row>
    <row r="867" spans="1:214" s="299" customFormat="1" ht="15" customHeight="1" x14ac:dyDescent="0.25">
      <c r="A867" s="240"/>
      <c r="B867" s="241"/>
      <c r="C867" s="241"/>
      <c r="D867" s="241"/>
      <c r="E867" s="241"/>
      <c r="F867" s="241"/>
      <c r="G867" s="241"/>
      <c r="H867" s="241"/>
      <c r="I867" s="241"/>
      <c r="J867" s="241"/>
      <c r="K867" s="241"/>
      <c r="L867" s="241"/>
      <c r="M867" s="241"/>
      <c r="N867" s="241"/>
      <c r="O867" s="241"/>
      <c r="P867" s="241"/>
      <c r="Q867" s="241"/>
      <c r="R867" s="241"/>
      <c r="S867" s="241"/>
      <c r="T867" s="241"/>
      <c r="U867" s="241" t="s">
        <v>1045</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row>
    <row r="868" spans="1:214" s="299" customFormat="1" ht="15" customHeight="1" x14ac:dyDescent="0.25">
      <c r="A868" s="240"/>
      <c r="B868" s="241"/>
      <c r="C868" s="241"/>
      <c r="D868" s="241"/>
      <c r="E868" s="241"/>
      <c r="F868" s="241"/>
      <c r="G868" s="241"/>
      <c r="H868" s="241"/>
      <c r="I868" s="241"/>
      <c r="J868" s="241"/>
      <c r="K868" s="241"/>
      <c r="L868" s="241"/>
      <c r="M868" s="241"/>
      <c r="N868" s="241"/>
      <c r="O868" s="241"/>
      <c r="P868" s="241"/>
      <c r="Q868" s="241"/>
      <c r="R868" s="241"/>
      <c r="S868" s="241"/>
      <c r="T868" s="241"/>
      <c r="U868" s="241" t="s">
        <v>1046</v>
      </c>
      <c r="V868" s="241"/>
      <c r="W868" s="241"/>
      <c r="X868" s="241"/>
      <c r="Y868" s="241"/>
      <c r="Z868" s="241"/>
      <c r="AA868" s="241"/>
      <c r="AB868" s="241"/>
      <c r="AC868" s="241" t="s">
        <v>325</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row>
    <row r="869" spans="1:214" s="299" customFormat="1" ht="15" customHeight="1" x14ac:dyDescent="0.25">
      <c r="A869" s="240"/>
      <c r="B869" s="241"/>
      <c r="C869" s="241"/>
      <c r="D869" s="241"/>
      <c r="E869" s="241"/>
      <c r="F869" s="241"/>
      <c r="G869" s="241"/>
      <c r="H869" s="241"/>
      <c r="I869" s="241"/>
      <c r="J869" s="241"/>
      <c r="K869" s="241"/>
      <c r="L869" s="241"/>
      <c r="M869" s="241"/>
      <c r="N869" s="241"/>
      <c r="O869" s="241"/>
      <c r="P869" s="241"/>
      <c r="Q869" s="241"/>
      <c r="R869" s="241"/>
      <c r="S869" s="241"/>
      <c r="T869" s="241"/>
      <c r="U869" s="241" t="s">
        <v>1047</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row>
    <row r="870" spans="1:214" s="299" customFormat="1" ht="15" customHeight="1" x14ac:dyDescent="0.25">
      <c r="A870" s="240"/>
      <c r="B870" s="241"/>
      <c r="C870" s="241"/>
      <c r="D870" s="241"/>
      <c r="E870" s="241"/>
      <c r="F870" s="241"/>
      <c r="G870" s="241"/>
      <c r="H870" s="241"/>
      <c r="I870" s="241"/>
      <c r="J870" s="241"/>
      <c r="K870" s="241"/>
      <c r="L870" s="241"/>
      <c r="M870" s="241"/>
      <c r="N870" s="241"/>
      <c r="O870" s="241"/>
      <c r="P870" s="241"/>
      <c r="Q870" s="241"/>
      <c r="R870" s="241"/>
      <c r="S870" s="241"/>
      <c r="T870" s="241"/>
      <c r="U870" s="241" t="s">
        <v>1048</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row>
    <row r="871" spans="1:214" s="299" customFormat="1" ht="15" customHeight="1" x14ac:dyDescent="0.25">
      <c r="A871" s="240"/>
      <c r="B871" s="241"/>
      <c r="C871" s="241"/>
      <c r="D871" s="241"/>
      <c r="E871" s="241"/>
      <c r="F871" s="241"/>
      <c r="G871" s="241"/>
      <c r="H871" s="241"/>
      <c r="I871" s="241"/>
      <c r="J871" s="241"/>
      <c r="K871" s="241"/>
      <c r="L871" s="241"/>
      <c r="M871" s="241"/>
      <c r="N871" s="241"/>
      <c r="O871" s="241"/>
      <c r="P871" s="241"/>
      <c r="Q871" s="241"/>
      <c r="R871" s="241"/>
      <c r="S871" s="241"/>
      <c r="T871" s="241"/>
      <c r="U871" s="241" t="s">
        <v>1049</v>
      </c>
      <c r="V871" s="241"/>
      <c r="W871" s="241"/>
      <c r="X871" s="241"/>
      <c r="Y871" s="241"/>
      <c r="Z871" s="241"/>
      <c r="AA871" s="241"/>
      <c r="AB871" s="241"/>
      <c r="AC871" s="241" t="s">
        <v>316</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row>
    <row r="872" spans="1:214" s="299" customFormat="1" ht="15" customHeight="1" x14ac:dyDescent="0.25">
      <c r="A872" s="240"/>
      <c r="B872" s="241"/>
      <c r="C872" s="241"/>
      <c r="D872" s="241"/>
      <c r="E872" s="241"/>
      <c r="F872" s="241"/>
      <c r="G872" s="241"/>
      <c r="H872" s="241"/>
      <c r="I872" s="241"/>
      <c r="J872" s="241"/>
      <c r="K872" s="241"/>
      <c r="L872" s="241"/>
      <c r="M872" s="241"/>
      <c r="N872" s="241"/>
      <c r="O872" s="241"/>
      <c r="P872" s="241"/>
      <c r="Q872" s="241"/>
      <c r="R872" s="241"/>
      <c r="S872" s="241"/>
      <c r="T872" s="241"/>
      <c r="U872" s="241" t="s">
        <v>1050</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row>
    <row r="873" spans="1:214" s="299" customFormat="1" ht="15" customHeight="1" x14ac:dyDescent="0.25">
      <c r="A873" s="240"/>
      <c r="B873" s="241"/>
      <c r="C873" s="241"/>
      <c r="D873" s="241"/>
      <c r="E873" s="241"/>
      <c r="F873" s="241"/>
      <c r="G873" s="241"/>
      <c r="H873" s="241"/>
      <c r="I873" s="241"/>
      <c r="J873" s="241"/>
      <c r="K873" s="241"/>
      <c r="L873" s="241"/>
      <c r="M873" s="241"/>
      <c r="N873" s="241"/>
      <c r="O873" s="241"/>
      <c r="P873" s="241"/>
      <c r="Q873" s="241"/>
      <c r="R873" s="241"/>
      <c r="S873" s="241"/>
      <c r="T873" s="241"/>
      <c r="U873" s="241" t="s">
        <v>1051</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row>
    <row r="874" spans="1:214" s="299" customFormat="1" ht="15" customHeight="1" x14ac:dyDescent="0.25">
      <c r="A874" s="240"/>
      <c r="B874" s="241"/>
      <c r="C874" s="241"/>
      <c r="D874" s="241"/>
      <c r="E874" s="241"/>
      <c r="F874" s="241"/>
      <c r="G874" s="241"/>
      <c r="H874" s="241"/>
      <c r="I874" s="241"/>
      <c r="J874" s="241"/>
      <c r="K874" s="241"/>
      <c r="L874" s="241"/>
      <c r="M874" s="241"/>
      <c r="N874" s="241"/>
      <c r="O874" s="241"/>
      <c r="P874" s="241"/>
      <c r="Q874" s="241"/>
      <c r="R874" s="241"/>
      <c r="S874" s="241"/>
      <c r="T874" s="241"/>
      <c r="U874" s="241" t="s">
        <v>1052</v>
      </c>
      <c r="V874" s="241"/>
      <c r="W874" s="241"/>
      <c r="X874" s="241"/>
      <c r="Y874" s="241"/>
      <c r="Z874" s="241"/>
      <c r="AA874" s="241"/>
      <c r="AB874" s="241"/>
      <c r="AC874" s="241" t="s">
        <v>311</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row>
    <row r="875" spans="1:214" s="299" customFormat="1" ht="15" customHeight="1" x14ac:dyDescent="0.25">
      <c r="A875" s="240"/>
      <c r="B875" s="241"/>
      <c r="C875" s="241"/>
      <c r="D875" s="241"/>
      <c r="E875" s="241"/>
      <c r="F875" s="241"/>
      <c r="G875" s="241"/>
      <c r="H875" s="241"/>
      <c r="I875" s="241"/>
      <c r="J875" s="241"/>
      <c r="K875" s="241"/>
      <c r="L875" s="241"/>
      <c r="M875" s="241"/>
      <c r="N875" s="241"/>
      <c r="O875" s="241"/>
      <c r="P875" s="241"/>
      <c r="Q875" s="241"/>
      <c r="R875" s="241"/>
      <c r="S875" s="241"/>
      <c r="T875" s="241"/>
      <c r="U875" s="241" t="s">
        <v>1053</v>
      </c>
      <c r="V875" s="241"/>
      <c r="W875" s="241"/>
      <c r="X875" s="241"/>
      <c r="Y875" s="241"/>
      <c r="Z875" s="241"/>
      <c r="AA875" s="241"/>
      <c r="AB875" s="241"/>
      <c r="AC875" s="241" t="s">
        <v>325</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row>
    <row r="876" spans="1:214" s="299" customFormat="1" ht="15" customHeight="1" x14ac:dyDescent="0.25">
      <c r="A876" s="240"/>
      <c r="B876" s="241"/>
      <c r="C876" s="241"/>
      <c r="D876" s="241"/>
      <c r="E876" s="241"/>
      <c r="F876" s="241"/>
      <c r="G876" s="241"/>
      <c r="H876" s="241"/>
      <c r="I876" s="241"/>
      <c r="J876" s="241"/>
      <c r="K876" s="241"/>
      <c r="L876" s="241"/>
      <c r="M876" s="241"/>
      <c r="N876" s="241"/>
      <c r="O876" s="241"/>
      <c r="P876" s="241"/>
      <c r="Q876" s="241"/>
      <c r="R876" s="241"/>
      <c r="S876" s="241"/>
      <c r="T876" s="241"/>
      <c r="U876" s="241" t="s">
        <v>1054</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row>
    <row r="877" spans="1:214" s="299" customFormat="1" ht="15" customHeight="1" x14ac:dyDescent="0.25">
      <c r="A877" s="240"/>
      <c r="B877" s="241"/>
      <c r="C877" s="241"/>
      <c r="D877" s="241"/>
      <c r="E877" s="241"/>
      <c r="F877" s="241"/>
      <c r="G877" s="241"/>
      <c r="H877" s="241"/>
      <c r="I877" s="241"/>
      <c r="J877" s="241"/>
      <c r="K877" s="241"/>
      <c r="L877" s="241"/>
      <c r="M877" s="241"/>
      <c r="N877" s="241"/>
      <c r="O877" s="241"/>
      <c r="P877" s="241"/>
      <c r="Q877" s="241"/>
      <c r="R877" s="241"/>
      <c r="S877" s="241"/>
      <c r="T877" s="241"/>
      <c r="U877" s="241" t="s">
        <v>1055</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row>
    <row r="878" spans="1:214" s="299" customFormat="1" ht="15" customHeight="1" x14ac:dyDescent="0.25">
      <c r="A878" s="240"/>
      <c r="B878" s="241"/>
      <c r="C878" s="241"/>
      <c r="D878" s="241"/>
      <c r="E878" s="241"/>
      <c r="F878" s="241"/>
      <c r="G878" s="241"/>
      <c r="H878" s="241"/>
      <c r="I878" s="241"/>
      <c r="J878" s="241"/>
      <c r="K878" s="241"/>
      <c r="L878" s="241"/>
      <c r="M878" s="241"/>
      <c r="N878" s="241"/>
      <c r="O878" s="241"/>
      <c r="P878" s="241"/>
      <c r="Q878" s="241"/>
      <c r="R878" s="241"/>
      <c r="S878" s="241"/>
      <c r="T878" s="241"/>
      <c r="U878" s="241" t="s">
        <v>1056</v>
      </c>
      <c r="V878" s="241"/>
      <c r="W878" s="241"/>
      <c r="X878" s="241"/>
      <c r="Y878" s="241"/>
      <c r="Z878" s="241"/>
      <c r="AA878" s="241"/>
      <c r="AB878" s="241"/>
      <c r="AC878" s="241" t="s">
        <v>316</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row>
    <row r="879" spans="1:214" s="299" customFormat="1" ht="15" customHeight="1" x14ac:dyDescent="0.25">
      <c r="A879" s="240"/>
      <c r="B879" s="241"/>
      <c r="C879" s="241"/>
      <c r="D879" s="241"/>
      <c r="E879" s="241"/>
      <c r="F879" s="241"/>
      <c r="G879" s="241"/>
      <c r="H879" s="241"/>
      <c r="I879" s="241"/>
      <c r="J879" s="241"/>
      <c r="K879" s="241"/>
      <c r="L879" s="241"/>
      <c r="M879" s="241"/>
      <c r="N879" s="241"/>
      <c r="O879" s="241"/>
      <c r="P879" s="241"/>
      <c r="Q879" s="241"/>
      <c r="R879" s="241"/>
      <c r="S879" s="241"/>
      <c r="T879" s="241"/>
      <c r="U879" s="241" t="s">
        <v>1057</v>
      </c>
      <c r="V879" s="241"/>
      <c r="W879" s="241"/>
      <c r="X879" s="241"/>
      <c r="Y879" s="241"/>
      <c r="Z879" s="241"/>
      <c r="AA879" s="241"/>
      <c r="AB879" s="241"/>
      <c r="AC879" s="241" t="s">
        <v>311</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row>
    <row r="880" spans="1:214" s="299" customFormat="1" ht="15" customHeight="1" x14ac:dyDescent="0.25">
      <c r="A880" s="240"/>
      <c r="B880" s="241"/>
      <c r="C880" s="241"/>
      <c r="D880" s="241"/>
      <c r="E880" s="241"/>
      <c r="F880" s="241"/>
      <c r="G880" s="241"/>
      <c r="H880" s="241"/>
      <c r="I880" s="241"/>
      <c r="J880" s="241"/>
      <c r="K880" s="241"/>
      <c r="L880" s="241"/>
      <c r="M880" s="241"/>
      <c r="N880" s="241"/>
      <c r="O880" s="241"/>
      <c r="P880" s="241"/>
      <c r="Q880" s="241"/>
      <c r="R880" s="241"/>
      <c r="S880" s="241"/>
      <c r="T880" s="241"/>
      <c r="U880" s="241" t="s">
        <v>1058</v>
      </c>
      <c r="V880" s="241"/>
      <c r="W880" s="241"/>
      <c r="X880" s="241"/>
      <c r="Y880" s="241"/>
      <c r="Z880" s="241"/>
      <c r="AA880" s="241"/>
      <c r="AB880" s="241"/>
      <c r="AC880" s="241" t="s">
        <v>325</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row>
    <row r="881" spans="1:214" s="299" customFormat="1" ht="15" customHeight="1" x14ac:dyDescent="0.25">
      <c r="A881" s="240"/>
      <c r="B881" s="241"/>
      <c r="C881" s="241"/>
      <c r="D881" s="241"/>
      <c r="E881" s="241"/>
      <c r="F881" s="241"/>
      <c r="G881" s="241"/>
      <c r="H881" s="241"/>
      <c r="I881" s="241"/>
      <c r="J881" s="241"/>
      <c r="K881" s="241"/>
      <c r="L881" s="241"/>
      <c r="M881" s="241"/>
      <c r="N881" s="241"/>
      <c r="O881" s="241"/>
      <c r="P881" s="241"/>
      <c r="Q881" s="241"/>
      <c r="R881" s="241"/>
      <c r="S881" s="241"/>
      <c r="T881" s="241"/>
      <c r="U881" s="241" t="s">
        <v>1059</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row>
    <row r="882" spans="1:214" s="299" customFormat="1" ht="15" customHeight="1" x14ac:dyDescent="0.25">
      <c r="A882" s="240"/>
      <c r="B882" s="241"/>
      <c r="C882" s="241"/>
      <c r="D882" s="241"/>
      <c r="E882" s="241"/>
      <c r="F882" s="241"/>
      <c r="G882" s="241"/>
      <c r="H882" s="241"/>
      <c r="I882" s="241"/>
      <c r="J882" s="241"/>
      <c r="K882" s="241"/>
      <c r="L882" s="241"/>
      <c r="M882" s="241"/>
      <c r="N882" s="241"/>
      <c r="O882" s="241"/>
      <c r="P882" s="241"/>
      <c r="Q882" s="241"/>
      <c r="R882" s="241"/>
      <c r="S882" s="241"/>
      <c r="T882" s="241"/>
      <c r="U882" s="241" t="s">
        <v>1060</v>
      </c>
      <c r="V882" s="241"/>
      <c r="W882" s="241"/>
      <c r="X882" s="241"/>
      <c r="Y882" s="241"/>
      <c r="Z882" s="241"/>
      <c r="AA882" s="241"/>
      <c r="AB882" s="241"/>
      <c r="AC882" s="241" t="s">
        <v>325</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row>
    <row r="883" spans="1:214" s="299" customFormat="1" ht="15" customHeight="1" x14ac:dyDescent="0.25">
      <c r="A883" s="240"/>
      <c r="B883" s="241"/>
      <c r="C883" s="241"/>
      <c r="D883" s="241"/>
      <c r="E883" s="241"/>
      <c r="F883" s="241"/>
      <c r="G883" s="241"/>
      <c r="H883" s="241"/>
      <c r="I883" s="241"/>
      <c r="J883" s="241"/>
      <c r="K883" s="241"/>
      <c r="L883" s="241"/>
      <c r="M883" s="241"/>
      <c r="N883" s="241"/>
      <c r="O883" s="241"/>
      <c r="P883" s="241"/>
      <c r="Q883" s="241"/>
      <c r="R883" s="241"/>
      <c r="S883" s="241"/>
      <c r="T883" s="241"/>
      <c r="U883" s="241" t="s">
        <v>1061</v>
      </c>
      <c r="V883" s="241"/>
      <c r="W883" s="241"/>
      <c r="X883" s="241"/>
      <c r="Y883" s="241"/>
      <c r="Z883" s="241"/>
      <c r="AA883" s="241"/>
      <c r="AB883" s="241"/>
      <c r="AC883" s="241" t="s">
        <v>325</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row>
    <row r="884" spans="1:214" s="299" customFormat="1" ht="15" customHeight="1" x14ac:dyDescent="0.25">
      <c r="A884" s="240"/>
      <c r="B884" s="241"/>
      <c r="C884" s="241"/>
      <c r="D884" s="241"/>
      <c r="E884" s="241"/>
      <c r="F884" s="241"/>
      <c r="G884" s="241"/>
      <c r="H884" s="241"/>
      <c r="I884" s="241"/>
      <c r="J884" s="241"/>
      <c r="K884" s="241"/>
      <c r="L884" s="241"/>
      <c r="M884" s="241"/>
      <c r="N884" s="241"/>
      <c r="O884" s="241"/>
      <c r="P884" s="241"/>
      <c r="Q884" s="241"/>
      <c r="R884" s="241"/>
      <c r="S884" s="241"/>
      <c r="T884" s="241"/>
      <c r="U884" s="241" t="s">
        <v>1062</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row>
    <row r="885" spans="1:214" s="299" customFormat="1" ht="15" customHeight="1" x14ac:dyDescent="0.25">
      <c r="A885" s="240"/>
      <c r="B885" s="241"/>
      <c r="C885" s="241"/>
      <c r="D885" s="241"/>
      <c r="E885" s="241"/>
      <c r="F885" s="241"/>
      <c r="G885" s="241"/>
      <c r="H885" s="241"/>
      <c r="I885" s="241"/>
      <c r="J885" s="241"/>
      <c r="K885" s="241"/>
      <c r="L885" s="241"/>
      <c r="M885" s="241"/>
      <c r="N885" s="241"/>
      <c r="O885" s="241"/>
      <c r="P885" s="241"/>
      <c r="Q885" s="241"/>
      <c r="R885" s="241"/>
      <c r="S885" s="241"/>
      <c r="T885" s="241"/>
      <c r="U885" s="241" t="s">
        <v>1063</v>
      </c>
      <c r="V885" s="241"/>
      <c r="W885" s="241"/>
      <c r="X885" s="241"/>
      <c r="Y885" s="241"/>
      <c r="Z885" s="241"/>
      <c r="AA885" s="241"/>
      <c r="AB885" s="241"/>
      <c r="AC885" s="241" t="s">
        <v>325</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row>
    <row r="886" spans="1:214" s="299" customFormat="1" ht="15" customHeight="1" x14ac:dyDescent="0.25">
      <c r="A886" s="240"/>
      <c r="B886" s="241"/>
      <c r="C886" s="241"/>
      <c r="D886" s="241"/>
      <c r="E886" s="241"/>
      <c r="F886" s="241"/>
      <c r="G886" s="241"/>
      <c r="H886" s="241"/>
      <c r="I886" s="241"/>
      <c r="J886" s="241"/>
      <c r="K886" s="241"/>
      <c r="L886" s="241"/>
      <c r="M886" s="241"/>
      <c r="N886" s="241"/>
      <c r="O886" s="241"/>
      <c r="P886" s="241"/>
      <c r="Q886" s="241"/>
      <c r="R886" s="241"/>
      <c r="S886" s="241"/>
      <c r="T886" s="241"/>
      <c r="U886" s="241" t="s">
        <v>1064</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row>
    <row r="887" spans="1:214" s="299" customFormat="1" ht="15" customHeight="1" x14ac:dyDescent="0.25">
      <c r="A887" s="240"/>
      <c r="B887" s="241"/>
      <c r="C887" s="241"/>
      <c r="D887" s="241"/>
      <c r="E887" s="241"/>
      <c r="F887" s="241"/>
      <c r="G887" s="241"/>
      <c r="H887" s="241"/>
      <c r="I887" s="241"/>
      <c r="J887" s="241"/>
      <c r="K887" s="241"/>
      <c r="L887" s="241"/>
      <c r="M887" s="241"/>
      <c r="N887" s="241"/>
      <c r="O887" s="241"/>
      <c r="P887" s="241"/>
      <c r="Q887" s="241"/>
      <c r="R887" s="241"/>
      <c r="S887" s="241"/>
      <c r="T887" s="241"/>
      <c r="U887" s="241" t="s">
        <v>1065</v>
      </c>
      <c r="V887" s="241"/>
      <c r="W887" s="241"/>
      <c r="X887" s="241"/>
      <c r="Y887" s="241"/>
      <c r="Z887" s="241"/>
      <c r="AA887" s="241"/>
      <c r="AB887" s="241"/>
      <c r="AC887" s="241" t="s">
        <v>325</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row>
    <row r="888" spans="1:214" s="299" customFormat="1" ht="15" customHeight="1" x14ac:dyDescent="0.25">
      <c r="A888" s="240"/>
      <c r="B888" s="241"/>
      <c r="C888" s="241"/>
      <c r="D888" s="241"/>
      <c r="E888" s="241"/>
      <c r="F888" s="241"/>
      <c r="G888" s="241"/>
      <c r="H888" s="241"/>
      <c r="I888" s="241"/>
      <c r="J888" s="241"/>
      <c r="K888" s="241"/>
      <c r="L888" s="241"/>
      <c r="M888" s="241"/>
      <c r="N888" s="241"/>
      <c r="O888" s="241"/>
      <c r="P888" s="241"/>
      <c r="Q888" s="241"/>
      <c r="R888" s="241"/>
      <c r="S888" s="241"/>
      <c r="T888" s="241"/>
      <c r="U888" s="241" t="s">
        <v>1066</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row>
    <row r="889" spans="1:214" s="299" customFormat="1" ht="15" customHeight="1" x14ac:dyDescent="0.25">
      <c r="A889" s="240"/>
      <c r="B889" s="241"/>
      <c r="C889" s="241"/>
      <c r="D889" s="241"/>
      <c r="E889" s="241"/>
      <c r="F889" s="241"/>
      <c r="G889" s="241"/>
      <c r="H889" s="241"/>
      <c r="I889" s="241"/>
      <c r="J889" s="241"/>
      <c r="K889" s="241"/>
      <c r="L889" s="241"/>
      <c r="M889" s="241"/>
      <c r="N889" s="241"/>
      <c r="O889" s="241"/>
      <c r="P889" s="241"/>
      <c r="Q889" s="241"/>
      <c r="R889" s="241"/>
      <c r="S889" s="241"/>
      <c r="T889" s="241"/>
      <c r="U889" s="241" t="s">
        <v>1067</v>
      </c>
      <c r="V889" s="241"/>
      <c r="W889" s="241"/>
      <c r="X889" s="241"/>
      <c r="Y889" s="241"/>
      <c r="Z889" s="241"/>
      <c r="AA889" s="241"/>
      <c r="AB889" s="241"/>
      <c r="AC889" s="241" t="s">
        <v>350</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row>
    <row r="890" spans="1:214" s="299" customFormat="1" ht="15" customHeight="1" x14ac:dyDescent="0.25">
      <c r="A890" s="240"/>
      <c r="B890" s="241"/>
      <c r="C890" s="241"/>
      <c r="D890" s="241"/>
      <c r="E890" s="241"/>
      <c r="F890" s="241"/>
      <c r="G890" s="241"/>
      <c r="H890" s="241"/>
      <c r="I890" s="241"/>
      <c r="J890" s="241"/>
      <c r="K890" s="241"/>
      <c r="L890" s="241"/>
      <c r="M890" s="241"/>
      <c r="N890" s="241"/>
      <c r="O890" s="241"/>
      <c r="P890" s="241"/>
      <c r="Q890" s="241"/>
      <c r="R890" s="241"/>
      <c r="S890" s="241"/>
      <c r="T890" s="241"/>
      <c r="U890" s="241" t="s">
        <v>1068</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row>
    <row r="891" spans="1:214" s="299" customFormat="1" ht="15" customHeight="1" x14ac:dyDescent="0.25">
      <c r="A891" s="240"/>
      <c r="B891" s="241"/>
      <c r="C891" s="241"/>
      <c r="D891" s="241"/>
      <c r="E891" s="241"/>
      <c r="F891" s="241"/>
      <c r="G891" s="241"/>
      <c r="H891" s="241"/>
      <c r="I891" s="241"/>
      <c r="J891" s="241"/>
      <c r="K891" s="241"/>
      <c r="L891" s="241"/>
      <c r="M891" s="241"/>
      <c r="N891" s="241"/>
      <c r="O891" s="241"/>
      <c r="P891" s="241"/>
      <c r="Q891" s="241"/>
      <c r="R891" s="241"/>
      <c r="S891" s="241"/>
      <c r="T891" s="241"/>
      <c r="U891" s="241" t="s">
        <v>1069</v>
      </c>
      <c r="V891" s="241"/>
      <c r="W891" s="241"/>
      <c r="X891" s="241"/>
      <c r="Y891" s="241"/>
      <c r="Z891" s="241"/>
      <c r="AA891" s="241"/>
      <c r="AB891" s="241"/>
      <c r="AC891" s="241" t="s">
        <v>325</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row>
    <row r="892" spans="1:214" s="299" customFormat="1" ht="15" customHeight="1" x14ac:dyDescent="0.25">
      <c r="A892" s="240"/>
      <c r="B892" s="241"/>
      <c r="C892" s="241"/>
      <c r="D892" s="241"/>
      <c r="E892" s="241"/>
      <c r="F892" s="241"/>
      <c r="G892" s="241"/>
      <c r="H892" s="241"/>
      <c r="I892" s="241"/>
      <c r="J892" s="241"/>
      <c r="K892" s="241"/>
      <c r="L892" s="241"/>
      <c r="M892" s="241"/>
      <c r="N892" s="241"/>
      <c r="O892" s="241"/>
      <c r="P892" s="241"/>
      <c r="Q892" s="241"/>
      <c r="R892" s="241"/>
      <c r="S892" s="241"/>
      <c r="T892" s="241"/>
      <c r="U892" s="241" t="s">
        <v>1070</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row>
    <row r="893" spans="1:214" s="299" customFormat="1" ht="15" customHeight="1" x14ac:dyDescent="0.25">
      <c r="A893" s="240"/>
      <c r="B893" s="241"/>
      <c r="C893" s="241"/>
      <c r="D893" s="241"/>
      <c r="E893" s="241"/>
      <c r="F893" s="241"/>
      <c r="G893" s="241"/>
      <c r="H893" s="241"/>
      <c r="I893" s="241"/>
      <c r="J893" s="241"/>
      <c r="K893" s="241"/>
      <c r="L893" s="241"/>
      <c r="M893" s="241"/>
      <c r="N893" s="241"/>
      <c r="O893" s="241"/>
      <c r="P893" s="241"/>
      <c r="Q893" s="241"/>
      <c r="R893" s="241"/>
      <c r="S893" s="241"/>
      <c r="T893" s="241"/>
      <c r="U893" s="241" t="s">
        <v>1071</v>
      </c>
      <c r="V893" s="241"/>
      <c r="W893" s="241"/>
      <c r="X893" s="241"/>
      <c r="Y893" s="241"/>
      <c r="Z893" s="241"/>
      <c r="AA893" s="241"/>
      <c r="AB893" s="241"/>
      <c r="AC893" s="241" t="s">
        <v>313</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row>
    <row r="894" spans="1:214" s="299" customFormat="1" ht="15" customHeight="1" x14ac:dyDescent="0.25">
      <c r="A894" s="240"/>
      <c r="B894" s="241"/>
      <c r="C894" s="241"/>
      <c r="D894" s="241"/>
      <c r="E894" s="241"/>
      <c r="F894" s="241"/>
      <c r="G894" s="241"/>
      <c r="H894" s="241"/>
      <c r="I894" s="241"/>
      <c r="J894" s="241"/>
      <c r="K894" s="241"/>
      <c r="L894" s="241"/>
      <c r="M894" s="241"/>
      <c r="N894" s="241"/>
      <c r="O894" s="241"/>
      <c r="P894" s="241"/>
      <c r="Q894" s="241"/>
      <c r="R894" s="241"/>
      <c r="S894" s="241"/>
      <c r="T894" s="241"/>
      <c r="U894" s="241" t="s">
        <v>1072</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row>
    <row r="895" spans="1:214" s="299" customFormat="1" ht="15" customHeight="1" x14ac:dyDescent="0.25">
      <c r="A895" s="240"/>
      <c r="B895" s="241"/>
      <c r="C895" s="241"/>
      <c r="D895" s="241"/>
      <c r="E895" s="241"/>
      <c r="F895" s="241"/>
      <c r="G895" s="241"/>
      <c r="H895" s="241"/>
      <c r="I895" s="241"/>
      <c r="J895" s="241"/>
      <c r="K895" s="241"/>
      <c r="L895" s="241"/>
      <c r="M895" s="241"/>
      <c r="N895" s="241"/>
      <c r="O895" s="241"/>
      <c r="P895" s="241"/>
      <c r="Q895" s="241"/>
      <c r="R895" s="241"/>
      <c r="S895" s="241"/>
      <c r="T895" s="241"/>
      <c r="U895" s="241" t="s">
        <v>1073</v>
      </c>
      <c r="V895" s="241"/>
      <c r="W895" s="241"/>
      <c r="X895" s="241"/>
      <c r="Y895" s="241"/>
      <c r="Z895" s="241"/>
      <c r="AA895" s="241"/>
      <c r="AB895" s="241"/>
      <c r="AC895" s="241" t="s">
        <v>322</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row>
    <row r="896" spans="1:214" s="299" customFormat="1" ht="15" customHeight="1" x14ac:dyDescent="0.25">
      <c r="A896" s="240"/>
      <c r="B896" s="241"/>
      <c r="C896" s="241"/>
      <c r="D896" s="241"/>
      <c r="E896" s="241"/>
      <c r="F896" s="241"/>
      <c r="G896" s="241"/>
      <c r="H896" s="241"/>
      <c r="I896" s="241"/>
      <c r="J896" s="241"/>
      <c r="K896" s="241"/>
      <c r="L896" s="241"/>
      <c r="M896" s="241"/>
      <c r="N896" s="241"/>
      <c r="O896" s="241"/>
      <c r="P896" s="241"/>
      <c r="Q896" s="241"/>
      <c r="R896" s="241"/>
      <c r="S896" s="241"/>
      <c r="T896" s="241"/>
      <c r="U896" s="241" t="s">
        <v>1074</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row>
    <row r="897" spans="1:214" s="299" customFormat="1" ht="15" customHeight="1" x14ac:dyDescent="0.25">
      <c r="A897" s="240"/>
      <c r="B897" s="241"/>
      <c r="C897" s="241"/>
      <c r="D897" s="241"/>
      <c r="E897" s="241"/>
      <c r="F897" s="241"/>
      <c r="G897" s="241"/>
      <c r="H897" s="241"/>
      <c r="I897" s="241"/>
      <c r="J897" s="241"/>
      <c r="K897" s="241"/>
      <c r="L897" s="241"/>
      <c r="M897" s="241"/>
      <c r="N897" s="241"/>
      <c r="O897" s="241"/>
      <c r="P897" s="241"/>
      <c r="Q897" s="241"/>
      <c r="R897" s="241"/>
      <c r="S897" s="241"/>
      <c r="T897" s="241"/>
      <c r="U897" s="241" t="s">
        <v>1075</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row>
    <row r="898" spans="1:214" s="299" customFormat="1" ht="15" customHeight="1" x14ac:dyDescent="0.25">
      <c r="A898" s="240"/>
      <c r="B898" s="241"/>
      <c r="C898" s="241"/>
      <c r="D898" s="241"/>
      <c r="E898" s="241"/>
      <c r="F898" s="241"/>
      <c r="G898" s="241"/>
      <c r="H898" s="241"/>
      <c r="I898" s="241"/>
      <c r="J898" s="241"/>
      <c r="K898" s="241"/>
      <c r="L898" s="241"/>
      <c r="M898" s="241"/>
      <c r="N898" s="241"/>
      <c r="O898" s="241"/>
      <c r="P898" s="241"/>
      <c r="Q898" s="241"/>
      <c r="R898" s="241"/>
      <c r="S898" s="241"/>
      <c r="T898" s="241"/>
      <c r="U898" s="241" t="s">
        <v>1076</v>
      </c>
      <c r="V898" s="241"/>
      <c r="W898" s="241"/>
      <c r="X898" s="241"/>
      <c r="Y898" s="241"/>
      <c r="Z898" s="241"/>
      <c r="AA898" s="241"/>
      <c r="AB898" s="241"/>
      <c r="AC898" s="241" t="s">
        <v>313</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row>
    <row r="899" spans="1:214" s="299" customFormat="1" ht="15" customHeight="1" x14ac:dyDescent="0.25">
      <c r="A899" s="240"/>
      <c r="B899" s="241"/>
      <c r="C899" s="241"/>
      <c r="D899" s="241"/>
      <c r="E899" s="241"/>
      <c r="F899" s="241"/>
      <c r="G899" s="241"/>
      <c r="H899" s="241"/>
      <c r="I899" s="241"/>
      <c r="J899" s="241"/>
      <c r="K899" s="241"/>
      <c r="L899" s="241"/>
      <c r="M899" s="241"/>
      <c r="N899" s="241"/>
      <c r="O899" s="241"/>
      <c r="P899" s="241"/>
      <c r="Q899" s="241"/>
      <c r="R899" s="241"/>
      <c r="S899" s="241"/>
      <c r="T899" s="241"/>
      <c r="U899" s="241" t="s">
        <v>1077</v>
      </c>
      <c r="V899" s="241"/>
      <c r="W899" s="241"/>
      <c r="X899" s="241"/>
      <c r="Y899" s="241"/>
      <c r="Z899" s="241"/>
      <c r="AA899" s="241"/>
      <c r="AB899" s="241"/>
      <c r="AC899" s="241" t="s">
        <v>313</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row>
    <row r="900" spans="1:214" s="299" customFormat="1" ht="15" customHeight="1" x14ac:dyDescent="0.25">
      <c r="A900" s="240"/>
      <c r="B900" s="241"/>
      <c r="C900" s="241"/>
      <c r="D900" s="241"/>
      <c r="E900" s="241"/>
      <c r="F900" s="241"/>
      <c r="G900" s="241"/>
      <c r="H900" s="241"/>
      <c r="I900" s="241"/>
      <c r="J900" s="241"/>
      <c r="K900" s="241"/>
      <c r="L900" s="241"/>
      <c r="M900" s="241"/>
      <c r="N900" s="241"/>
      <c r="O900" s="241"/>
      <c r="P900" s="241"/>
      <c r="Q900" s="241"/>
      <c r="R900" s="241"/>
      <c r="S900" s="241"/>
      <c r="T900" s="241"/>
      <c r="U900" s="241" t="s">
        <v>1078</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row>
    <row r="901" spans="1:214" s="299" customFormat="1" ht="15" customHeight="1" x14ac:dyDescent="0.25">
      <c r="A901" s="240"/>
      <c r="B901" s="241"/>
      <c r="C901" s="241"/>
      <c r="D901" s="241"/>
      <c r="E901" s="241"/>
      <c r="F901" s="241"/>
      <c r="G901" s="241"/>
      <c r="H901" s="241"/>
      <c r="I901" s="241"/>
      <c r="J901" s="241"/>
      <c r="K901" s="241"/>
      <c r="L901" s="241"/>
      <c r="M901" s="241"/>
      <c r="N901" s="241"/>
      <c r="O901" s="241"/>
      <c r="P901" s="241"/>
      <c r="Q901" s="241"/>
      <c r="R901" s="241"/>
      <c r="S901" s="241"/>
      <c r="T901" s="241"/>
      <c r="U901" s="241" t="s">
        <v>1079</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row>
    <row r="902" spans="1:214" s="299" customFormat="1" ht="15" customHeight="1" x14ac:dyDescent="0.25">
      <c r="A902" s="240"/>
      <c r="B902" s="241"/>
      <c r="C902" s="241"/>
      <c r="D902" s="241"/>
      <c r="E902" s="241"/>
      <c r="F902" s="241"/>
      <c r="G902" s="241"/>
      <c r="H902" s="241"/>
      <c r="I902" s="241"/>
      <c r="J902" s="241"/>
      <c r="K902" s="241"/>
      <c r="L902" s="241"/>
      <c r="M902" s="241"/>
      <c r="N902" s="241"/>
      <c r="O902" s="241"/>
      <c r="P902" s="241"/>
      <c r="Q902" s="241"/>
      <c r="R902" s="241"/>
      <c r="S902" s="241"/>
      <c r="T902" s="241"/>
      <c r="U902" s="241" t="s">
        <v>1080</v>
      </c>
      <c r="V902" s="241"/>
      <c r="W902" s="241"/>
      <c r="X902" s="241"/>
      <c r="Y902" s="241"/>
      <c r="Z902" s="241"/>
      <c r="AA902" s="241"/>
      <c r="AB902" s="241"/>
      <c r="AC902" s="241" t="s">
        <v>311</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row>
    <row r="903" spans="1:214" s="299" customFormat="1" ht="15" customHeight="1" x14ac:dyDescent="0.25">
      <c r="A903" s="240"/>
      <c r="B903" s="241"/>
      <c r="C903" s="241"/>
      <c r="D903" s="241"/>
      <c r="E903" s="241"/>
      <c r="F903" s="241"/>
      <c r="G903" s="241"/>
      <c r="H903" s="241"/>
      <c r="I903" s="241"/>
      <c r="J903" s="241"/>
      <c r="K903" s="241"/>
      <c r="L903" s="241"/>
      <c r="M903" s="241"/>
      <c r="N903" s="241"/>
      <c r="O903" s="241"/>
      <c r="P903" s="241"/>
      <c r="Q903" s="241"/>
      <c r="R903" s="241"/>
      <c r="S903" s="241"/>
      <c r="T903" s="241"/>
      <c r="U903" s="241" t="s">
        <v>1081</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row>
    <row r="904" spans="1:214" s="299" customFormat="1" ht="15" customHeight="1" x14ac:dyDescent="0.25">
      <c r="A904" s="240"/>
      <c r="B904" s="241"/>
      <c r="C904" s="241"/>
      <c r="D904" s="241"/>
      <c r="E904" s="241"/>
      <c r="F904" s="241"/>
      <c r="G904" s="241"/>
      <c r="H904" s="241"/>
      <c r="I904" s="241"/>
      <c r="J904" s="241"/>
      <c r="K904" s="241"/>
      <c r="L904" s="241"/>
      <c r="M904" s="241"/>
      <c r="N904" s="241"/>
      <c r="O904" s="241"/>
      <c r="P904" s="241"/>
      <c r="Q904" s="241"/>
      <c r="R904" s="241"/>
      <c r="S904" s="241"/>
      <c r="T904" s="241"/>
      <c r="U904" s="241" t="s">
        <v>1082</v>
      </c>
      <c r="V904" s="241"/>
      <c r="W904" s="241"/>
      <c r="X904" s="241"/>
      <c r="Y904" s="241"/>
      <c r="Z904" s="241"/>
      <c r="AA904" s="241"/>
      <c r="AB904" s="241"/>
      <c r="AC904" s="241" t="s">
        <v>316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row>
    <row r="905" spans="1:214" s="299" customFormat="1" ht="15" customHeight="1" x14ac:dyDescent="0.25">
      <c r="A905" s="240"/>
      <c r="B905" s="241"/>
      <c r="C905" s="241"/>
      <c r="D905" s="241"/>
      <c r="E905" s="241"/>
      <c r="F905" s="241"/>
      <c r="G905" s="241"/>
      <c r="H905" s="241"/>
      <c r="I905" s="241"/>
      <c r="J905" s="241"/>
      <c r="K905" s="241"/>
      <c r="L905" s="241"/>
      <c r="M905" s="241"/>
      <c r="N905" s="241"/>
      <c r="O905" s="241"/>
      <c r="P905" s="241"/>
      <c r="Q905" s="241"/>
      <c r="R905" s="241"/>
      <c r="S905" s="241"/>
      <c r="T905" s="241"/>
      <c r="U905" s="241" t="s">
        <v>1083</v>
      </c>
      <c r="V905" s="241"/>
      <c r="W905" s="241"/>
      <c r="X905" s="241"/>
      <c r="Y905" s="241"/>
      <c r="Z905" s="241"/>
      <c r="AA905" s="241"/>
      <c r="AB905" s="241"/>
      <c r="AC905" s="241" t="s">
        <v>325</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row>
    <row r="906" spans="1:214" s="299" customFormat="1" ht="15" customHeight="1" x14ac:dyDescent="0.25">
      <c r="A906" s="240"/>
      <c r="B906" s="241"/>
      <c r="C906" s="241"/>
      <c r="D906" s="241"/>
      <c r="E906" s="241"/>
      <c r="F906" s="241"/>
      <c r="G906" s="241"/>
      <c r="H906" s="241"/>
      <c r="I906" s="241"/>
      <c r="J906" s="241"/>
      <c r="K906" s="241"/>
      <c r="L906" s="241"/>
      <c r="M906" s="241"/>
      <c r="N906" s="241"/>
      <c r="O906" s="241"/>
      <c r="P906" s="241"/>
      <c r="Q906" s="241"/>
      <c r="R906" s="241"/>
      <c r="S906" s="241"/>
      <c r="T906" s="241"/>
      <c r="U906" s="241" t="s">
        <v>1084</v>
      </c>
      <c r="V906" s="241"/>
      <c r="W906" s="241"/>
      <c r="X906" s="241"/>
      <c r="Y906" s="241"/>
      <c r="Z906" s="241"/>
      <c r="AA906" s="241"/>
      <c r="AB906" s="241"/>
      <c r="AC906" s="241" t="s">
        <v>386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row>
    <row r="907" spans="1:214" s="299" customFormat="1" ht="15" customHeight="1" x14ac:dyDescent="0.25">
      <c r="A907" s="240"/>
      <c r="B907" s="241"/>
      <c r="C907" s="241"/>
      <c r="D907" s="241"/>
      <c r="E907" s="241"/>
      <c r="F907" s="241"/>
      <c r="G907" s="241"/>
      <c r="H907" s="241"/>
      <c r="I907" s="241"/>
      <c r="J907" s="241"/>
      <c r="K907" s="241"/>
      <c r="L907" s="241"/>
      <c r="M907" s="241"/>
      <c r="N907" s="241"/>
      <c r="O907" s="241"/>
      <c r="P907" s="241"/>
      <c r="Q907" s="241"/>
      <c r="R907" s="241"/>
      <c r="S907" s="241"/>
      <c r="T907" s="241"/>
      <c r="U907" s="241" t="s">
        <v>1085</v>
      </c>
      <c r="V907" s="241"/>
      <c r="W907" s="241"/>
      <c r="X907" s="241"/>
      <c r="Y907" s="241"/>
      <c r="Z907" s="241"/>
      <c r="AA907" s="241"/>
      <c r="AB907" s="241"/>
      <c r="AC907" s="241" t="s">
        <v>325</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row>
    <row r="908" spans="1:214" s="299" customFormat="1" ht="15" customHeight="1" x14ac:dyDescent="0.25">
      <c r="A908" s="240"/>
      <c r="B908" s="241"/>
      <c r="C908" s="241"/>
      <c r="D908" s="241"/>
      <c r="E908" s="241"/>
      <c r="F908" s="241"/>
      <c r="G908" s="241"/>
      <c r="H908" s="241"/>
      <c r="I908" s="241"/>
      <c r="J908" s="241"/>
      <c r="K908" s="241"/>
      <c r="L908" s="241"/>
      <c r="M908" s="241"/>
      <c r="N908" s="241"/>
      <c r="O908" s="241"/>
      <c r="P908" s="241"/>
      <c r="Q908" s="241"/>
      <c r="R908" s="241"/>
      <c r="S908" s="241"/>
      <c r="T908" s="241"/>
      <c r="U908" s="241" t="s">
        <v>1086</v>
      </c>
      <c r="V908" s="241"/>
      <c r="W908" s="241"/>
      <c r="X908" s="241"/>
      <c r="Y908" s="241"/>
      <c r="Z908" s="241"/>
      <c r="AA908" s="241"/>
      <c r="AB908" s="241"/>
      <c r="AC908" s="241" t="s">
        <v>322</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row>
    <row r="909" spans="1:214" s="299" customFormat="1" ht="15" customHeight="1" x14ac:dyDescent="0.25">
      <c r="A909" s="240"/>
      <c r="B909" s="241"/>
      <c r="C909" s="241"/>
      <c r="D909" s="241"/>
      <c r="E909" s="241"/>
      <c r="F909" s="241"/>
      <c r="G909" s="241"/>
      <c r="H909" s="241"/>
      <c r="I909" s="241"/>
      <c r="J909" s="241"/>
      <c r="K909" s="241"/>
      <c r="L909" s="241"/>
      <c r="M909" s="241"/>
      <c r="N909" s="241"/>
      <c r="O909" s="241"/>
      <c r="P909" s="241"/>
      <c r="Q909" s="241"/>
      <c r="R909" s="241"/>
      <c r="S909" s="241"/>
      <c r="T909" s="241"/>
      <c r="U909" s="241" t="s">
        <v>1087</v>
      </c>
      <c r="V909" s="241"/>
      <c r="W909" s="241"/>
      <c r="X909" s="241"/>
      <c r="Y909" s="241"/>
      <c r="Z909" s="241"/>
      <c r="AA909" s="241"/>
      <c r="AB909" s="241"/>
      <c r="AC909" s="241" t="s">
        <v>350</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row>
    <row r="910" spans="1:214" s="299" customFormat="1" ht="15" customHeight="1" x14ac:dyDescent="0.25">
      <c r="A910" s="240"/>
      <c r="B910" s="241"/>
      <c r="C910" s="241"/>
      <c r="D910" s="241"/>
      <c r="E910" s="241"/>
      <c r="F910" s="241"/>
      <c r="G910" s="241"/>
      <c r="H910" s="241"/>
      <c r="I910" s="241"/>
      <c r="J910" s="241"/>
      <c r="K910" s="241"/>
      <c r="L910" s="241"/>
      <c r="M910" s="241"/>
      <c r="N910" s="241"/>
      <c r="O910" s="241"/>
      <c r="P910" s="241"/>
      <c r="Q910" s="241"/>
      <c r="R910" s="241"/>
      <c r="S910" s="241"/>
      <c r="T910" s="241"/>
      <c r="U910" s="241" t="s">
        <v>1088</v>
      </c>
      <c r="V910" s="241"/>
      <c r="W910" s="241"/>
      <c r="X910" s="241"/>
      <c r="Y910" s="241"/>
      <c r="Z910" s="241"/>
      <c r="AA910" s="241"/>
      <c r="AB910" s="241"/>
      <c r="AC910" s="241" t="s">
        <v>322</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row>
    <row r="911" spans="1:214" s="299" customFormat="1" ht="15" customHeight="1" x14ac:dyDescent="0.25">
      <c r="A911" s="240"/>
      <c r="B911" s="241"/>
      <c r="C911" s="241"/>
      <c r="D911" s="241"/>
      <c r="E911" s="241"/>
      <c r="F911" s="241"/>
      <c r="G911" s="241"/>
      <c r="H911" s="241"/>
      <c r="I911" s="241"/>
      <c r="J911" s="241"/>
      <c r="K911" s="241"/>
      <c r="L911" s="241"/>
      <c r="M911" s="241"/>
      <c r="N911" s="241"/>
      <c r="O911" s="241"/>
      <c r="P911" s="241"/>
      <c r="Q911" s="241"/>
      <c r="R911" s="241"/>
      <c r="S911" s="241"/>
      <c r="T911" s="241"/>
      <c r="U911" s="241" t="s">
        <v>1089</v>
      </c>
      <c r="V911" s="241"/>
      <c r="W911" s="241"/>
      <c r="X911" s="241"/>
      <c r="Y911" s="241"/>
      <c r="Z911" s="241"/>
      <c r="AA911" s="241"/>
      <c r="AB911" s="241"/>
      <c r="AC911" s="241" t="s">
        <v>313</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row>
    <row r="912" spans="1:214" s="299" customFormat="1" ht="15" customHeight="1" x14ac:dyDescent="0.25">
      <c r="A912" s="240"/>
      <c r="B912" s="241"/>
      <c r="C912" s="241"/>
      <c r="D912" s="241"/>
      <c r="E912" s="241"/>
      <c r="F912" s="241"/>
      <c r="G912" s="241"/>
      <c r="H912" s="241"/>
      <c r="I912" s="241"/>
      <c r="J912" s="241"/>
      <c r="K912" s="241"/>
      <c r="L912" s="241"/>
      <c r="M912" s="241"/>
      <c r="N912" s="241"/>
      <c r="O912" s="241"/>
      <c r="P912" s="241"/>
      <c r="Q912" s="241"/>
      <c r="R912" s="241"/>
      <c r="S912" s="241"/>
      <c r="T912" s="241"/>
      <c r="U912" s="241" t="s">
        <v>1090</v>
      </c>
      <c r="V912" s="241"/>
      <c r="W912" s="241"/>
      <c r="X912" s="241"/>
      <c r="Y912" s="241"/>
      <c r="Z912" s="241"/>
      <c r="AA912" s="241"/>
      <c r="AB912" s="241"/>
      <c r="AC912" s="241" t="s">
        <v>325</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row>
    <row r="913" spans="1:214" s="299" customFormat="1" ht="15" customHeight="1" x14ac:dyDescent="0.25">
      <c r="A913" s="240"/>
      <c r="B913" s="241"/>
      <c r="C913" s="241"/>
      <c r="D913" s="241"/>
      <c r="E913" s="241"/>
      <c r="F913" s="241"/>
      <c r="G913" s="241"/>
      <c r="H913" s="241"/>
      <c r="I913" s="241"/>
      <c r="J913" s="241"/>
      <c r="K913" s="241"/>
      <c r="L913" s="241"/>
      <c r="M913" s="241"/>
      <c r="N913" s="241"/>
      <c r="O913" s="241"/>
      <c r="P913" s="241"/>
      <c r="Q913" s="241"/>
      <c r="R913" s="241"/>
      <c r="S913" s="241"/>
      <c r="T913" s="241"/>
      <c r="U913" s="241" t="s">
        <v>1091</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row>
    <row r="914" spans="1:214" s="299" customFormat="1" ht="15" customHeight="1" x14ac:dyDescent="0.25">
      <c r="A914" s="240"/>
      <c r="B914" s="241"/>
      <c r="C914" s="241"/>
      <c r="D914" s="241"/>
      <c r="E914" s="241"/>
      <c r="F914" s="241"/>
      <c r="G914" s="241"/>
      <c r="H914" s="241"/>
      <c r="I914" s="241"/>
      <c r="J914" s="241"/>
      <c r="K914" s="241"/>
      <c r="L914" s="241"/>
      <c r="M914" s="241"/>
      <c r="N914" s="241"/>
      <c r="O914" s="241"/>
      <c r="P914" s="241"/>
      <c r="Q914" s="241"/>
      <c r="R914" s="241"/>
      <c r="S914" s="241"/>
      <c r="T914" s="241"/>
      <c r="U914" s="241" t="s">
        <v>1092</v>
      </c>
      <c r="V914" s="241"/>
      <c r="W914" s="241"/>
      <c r="X914" s="241"/>
      <c r="Y914" s="241"/>
      <c r="Z914" s="241"/>
      <c r="AA914" s="241"/>
      <c r="AB914" s="241"/>
      <c r="AC914" s="241" t="s">
        <v>313</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row>
    <row r="915" spans="1:214" s="299" customFormat="1" ht="15" customHeight="1" x14ac:dyDescent="0.25">
      <c r="A915" s="240"/>
      <c r="B915" s="241"/>
      <c r="C915" s="241"/>
      <c r="D915" s="241"/>
      <c r="E915" s="241"/>
      <c r="F915" s="241"/>
      <c r="G915" s="241"/>
      <c r="H915" s="241"/>
      <c r="I915" s="241"/>
      <c r="J915" s="241"/>
      <c r="K915" s="241"/>
      <c r="L915" s="241"/>
      <c r="M915" s="241"/>
      <c r="N915" s="241"/>
      <c r="O915" s="241"/>
      <c r="P915" s="241"/>
      <c r="Q915" s="241"/>
      <c r="R915" s="241"/>
      <c r="S915" s="241"/>
      <c r="T915" s="241"/>
      <c r="U915" s="241" t="s">
        <v>1093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row>
    <row r="916" spans="1:214" s="299" customFormat="1" ht="15" customHeight="1" x14ac:dyDescent="0.25">
      <c r="A916" s="240"/>
      <c r="B916" s="241"/>
      <c r="C916" s="241"/>
      <c r="D916" s="241"/>
      <c r="E916" s="241"/>
      <c r="F916" s="241"/>
      <c r="G916" s="241"/>
      <c r="H916" s="241"/>
      <c r="I916" s="241"/>
      <c r="J916" s="241"/>
      <c r="K916" s="241"/>
      <c r="L916" s="241"/>
      <c r="M916" s="241"/>
      <c r="N916" s="241"/>
      <c r="O916" s="241"/>
      <c r="P916" s="241"/>
      <c r="Q916" s="241"/>
      <c r="R916" s="241"/>
      <c r="S916" s="241"/>
      <c r="T916" s="241"/>
      <c r="U916" s="241" t="s">
        <v>1094</v>
      </c>
      <c r="V916" s="241"/>
      <c r="W916" s="241"/>
      <c r="X916" s="241"/>
      <c r="Y916" s="241"/>
      <c r="Z916" s="241"/>
      <c r="AA916" s="241"/>
      <c r="AB916" s="241"/>
      <c r="AC916" s="241" t="s">
        <v>325</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row>
    <row r="917" spans="1:214" s="299" customFormat="1" ht="15" customHeight="1" x14ac:dyDescent="0.25">
      <c r="A917" s="240"/>
      <c r="B917" s="241"/>
      <c r="C917" s="241"/>
      <c r="D917" s="241"/>
      <c r="E917" s="241"/>
      <c r="F917" s="241"/>
      <c r="G917" s="241"/>
      <c r="H917" s="241"/>
      <c r="I917" s="241"/>
      <c r="J917" s="241"/>
      <c r="K917" s="241"/>
      <c r="L917" s="241"/>
      <c r="M917" s="241"/>
      <c r="N917" s="241"/>
      <c r="O917" s="241"/>
      <c r="P917" s="241"/>
      <c r="Q917" s="241"/>
      <c r="R917" s="241"/>
      <c r="S917" s="241"/>
      <c r="T917" s="241"/>
      <c r="U917" s="241" t="s">
        <v>1095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row>
    <row r="918" spans="1:214" s="299" customFormat="1" ht="15" customHeight="1" x14ac:dyDescent="0.25">
      <c r="A918" s="240"/>
      <c r="B918" s="241"/>
      <c r="C918" s="241"/>
      <c r="D918" s="241"/>
      <c r="E918" s="241"/>
      <c r="F918" s="241"/>
      <c r="G918" s="241"/>
      <c r="H918" s="241"/>
      <c r="I918" s="241"/>
      <c r="J918" s="241"/>
      <c r="K918" s="241"/>
      <c r="L918" s="241"/>
      <c r="M918" s="241"/>
      <c r="N918" s="241"/>
      <c r="O918" s="241"/>
      <c r="P918" s="241"/>
      <c r="Q918" s="241"/>
      <c r="R918" s="241"/>
      <c r="S918" s="241"/>
      <c r="T918" s="241"/>
      <c r="U918" s="241" t="s">
        <v>1096</v>
      </c>
      <c r="V918" s="241"/>
      <c r="W918" s="241"/>
      <c r="X918" s="241"/>
      <c r="Y918" s="241"/>
      <c r="Z918" s="241"/>
      <c r="AA918" s="241"/>
      <c r="AB918" s="241"/>
      <c r="AC918" s="241" t="s">
        <v>386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row>
    <row r="919" spans="1:214" s="299" customFormat="1" ht="15" customHeight="1" x14ac:dyDescent="0.25">
      <c r="A919" s="240"/>
      <c r="B919" s="241"/>
      <c r="C919" s="241"/>
      <c r="D919" s="241"/>
      <c r="E919" s="241"/>
      <c r="F919" s="241"/>
      <c r="G919" s="241"/>
      <c r="H919" s="241"/>
      <c r="I919" s="241"/>
      <c r="J919" s="241"/>
      <c r="K919" s="241"/>
      <c r="L919" s="241"/>
      <c r="M919" s="241"/>
      <c r="N919" s="241"/>
      <c r="O919" s="241"/>
      <c r="P919" s="241"/>
      <c r="Q919" s="241"/>
      <c r="R919" s="241"/>
      <c r="S919" s="241"/>
      <c r="T919" s="241"/>
      <c r="U919" s="241" t="s">
        <v>1097</v>
      </c>
      <c r="V919" s="241"/>
      <c r="W919" s="241"/>
      <c r="X919" s="241"/>
      <c r="Y919" s="241"/>
      <c r="Z919" s="241"/>
      <c r="AA919" s="241"/>
      <c r="AB919" s="241"/>
      <c r="AC919" s="241" t="s">
        <v>316</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row>
    <row r="920" spans="1:214" s="299" customFormat="1" ht="15" customHeight="1" x14ac:dyDescent="0.25">
      <c r="A920" s="240"/>
      <c r="B920" s="241"/>
      <c r="C920" s="241"/>
      <c r="D920" s="241"/>
      <c r="E920" s="241"/>
      <c r="F920" s="241"/>
      <c r="G920" s="241"/>
      <c r="H920" s="241"/>
      <c r="I920" s="241"/>
      <c r="J920" s="241"/>
      <c r="K920" s="241"/>
      <c r="L920" s="241"/>
      <c r="M920" s="241"/>
      <c r="N920" s="241"/>
      <c r="O920" s="241"/>
      <c r="P920" s="241"/>
      <c r="Q920" s="241"/>
      <c r="R920" s="241"/>
      <c r="S920" s="241"/>
      <c r="T920" s="241"/>
      <c r="U920" s="241" t="s">
        <v>1098</v>
      </c>
      <c r="V920" s="241"/>
      <c r="W920" s="241"/>
      <c r="X920" s="241"/>
      <c r="Y920" s="241"/>
      <c r="Z920" s="241"/>
      <c r="AA920" s="241"/>
      <c r="AB920" s="241"/>
      <c r="AC920" s="241" t="s">
        <v>309</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row>
    <row r="921" spans="1:214" s="299" customFormat="1" ht="15" customHeight="1" x14ac:dyDescent="0.25">
      <c r="A921" s="240"/>
      <c r="B921" s="241"/>
      <c r="C921" s="241"/>
      <c r="D921" s="241"/>
      <c r="E921" s="241"/>
      <c r="F921" s="241"/>
      <c r="G921" s="241"/>
      <c r="H921" s="241"/>
      <c r="I921" s="241"/>
      <c r="J921" s="241"/>
      <c r="K921" s="241"/>
      <c r="L921" s="241"/>
      <c r="M921" s="241"/>
      <c r="N921" s="241"/>
      <c r="O921" s="241"/>
      <c r="P921" s="241"/>
      <c r="Q921" s="241"/>
      <c r="R921" s="241"/>
      <c r="S921" s="241"/>
      <c r="T921" s="241"/>
      <c r="U921" s="241" t="s">
        <v>1099</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row>
    <row r="922" spans="1:214" s="299" customFormat="1" ht="15" customHeight="1" x14ac:dyDescent="0.25">
      <c r="A922" s="240"/>
      <c r="B922" s="241"/>
      <c r="C922" s="241"/>
      <c r="D922" s="241"/>
      <c r="E922" s="241"/>
      <c r="F922" s="241"/>
      <c r="G922" s="241"/>
      <c r="H922" s="241"/>
      <c r="I922" s="241"/>
      <c r="J922" s="241"/>
      <c r="K922" s="241"/>
      <c r="L922" s="241"/>
      <c r="M922" s="241"/>
      <c r="N922" s="241"/>
      <c r="O922" s="241"/>
      <c r="P922" s="241"/>
      <c r="Q922" s="241"/>
      <c r="R922" s="241"/>
      <c r="S922" s="241"/>
      <c r="T922" s="241"/>
      <c r="U922" s="241" t="s">
        <v>285</v>
      </c>
      <c r="V922" s="241"/>
      <c r="W922" s="241"/>
      <c r="X922" s="241"/>
      <c r="Y922" s="241"/>
      <c r="Z922" s="241"/>
      <c r="AA922" s="241"/>
      <c r="AB922" s="241"/>
      <c r="AC922" s="241" t="s">
        <v>350</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row>
    <row r="923" spans="1:214" s="299" customFormat="1" ht="15" customHeight="1" x14ac:dyDescent="0.25">
      <c r="A923" s="240"/>
      <c r="B923" s="241"/>
      <c r="C923" s="241"/>
      <c r="D923" s="241"/>
      <c r="E923" s="241"/>
      <c r="F923" s="241"/>
      <c r="G923" s="241"/>
      <c r="H923" s="241"/>
      <c r="I923" s="241"/>
      <c r="J923" s="241"/>
      <c r="K923" s="241"/>
      <c r="L923" s="241"/>
      <c r="M923" s="241"/>
      <c r="N923" s="241"/>
      <c r="O923" s="241"/>
      <c r="P923" s="241"/>
      <c r="Q923" s="241"/>
      <c r="R923" s="241"/>
      <c r="S923" s="241"/>
      <c r="T923" s="241"/>
      <c r="U923" s="241" t="s">
        <v>1100</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row>
    <row r="924" spans="1:214" s="299" customFormat="1" ht="15" customHeight="1" x14ac:dyDescent="0.25">
      <c r="A924" s="240"/>
      <c r="B924" s="241"/>
      <c r="C924" s="241"/>
      <c r="D924" s="241"/>
      <c r="E924" s="241"/>
      <c r="F924" s="241"/>
      <c r="G924" s="241"/>
      <c r="H924" s="241"/>
      <c r="I924" s="241"/>
      <c r="J924" s="241"/>
      <c r="K924" s="241"/>
      <c r="L924" s="241"/>
      <c r="M924" s="241"/>
      <c r="N924" s="241"/>
      <c r="O924" s="241"/>
      <c r="P924" s="241"/>
      <c r="Q924" s="241"/>
      <c r="R924" s="241"/>
      <c r="S924" s="241"/>
      <c r="T924" s="241"/>
      <c r="U924" s="241" t="s">
        <v>1101</v>
      </c>
      <c r="V924" s="241"/>
      <c r="W924" s="241"/>
      <c r="X924" s="241"/>
      <c r="Y924" s="241"/>
      <c r="Z924" s="241"/>
      <c r="AA924" s="241"/>
      <c r="AB924" s="241"/>
      <c r="AC924" s="241" t="s">
        <v>313</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row>
    <row r="925" spans="1:214" s="299" customFormat="1" ht="15" customHeight="1" x14ac:dyDescent="0.25">
      <c r="A925" s="240"/>
      <c r="B925" s="241"/>
      <c r="C925" s="241"/>
      <c r="D925" s="241"/>
      <c r="E925" s="241"/>
      <c r="F925" s="241"/>
      <c r="G925" s="241"/>
      <c r="H925" s="241"/>
      <c r="I925" s="241"/>
      <c r="J925" s="241"/>
      <c r="K925" s="241"/>
      <c r="L925" s="241"/>
      <c r="M925" s="241"/>
      <c r="N925" s="241"/>
      <c r="O925" s="241"/>
      <c r="P925" s="241"/>
      <c r="Q925" s="241"/>
      <c r="R925" s="241"/>
      <c r="S925" s="241"/>
      <c r="T925" s="241"/>
      <c r="U925" s="241" t="s">
        <v>1102</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row>
    <row r="926" spans="1:214" s="299" customFormat="1" ht="15" customHeight="1" x14ac:dyDescent="0.25">
      <c r="A926" s="240"/>
      <c r="B926" s="241"/>
      <c r="C926" s="241"/>
      <c r="D926" s="241"/>
      <c r="E926" s="241"/>
      <c r="F926" s="241"/>
      <c r="G926" s="241"/>
      <c r="H926" s="241"/>
      <c r="I926" s="241"/>
      <c r="J926" s="241"/>
      <c r="K926" s="241"/>
      <c r="L926" s="241"/>
      <c r="M926" s="241"/>
      <c r="N926" s="241"/>
      <c r="O926" s="241"/>
      <c r="P926" s="241"/>
      <c r="Q926" s="241"/>
      <c r="R926" s="241"/>
      <c r="S926" s="241"/>
      <c r="T926" s="241"/>
      <c r="U926" s="241" t="s">
        <v>1103</v>
      </c>
      <c r="V926" s="241"/>
      <c r="W926" s="241"/>
      <c r="X926" s="241"/>
      <c r="Y926" s="241"/>
      <c r="Z926" s="241"/>
      <c r="AA926" s="241"/>
      <c r="AB926" s="241"/>
      <c r="AC926" s="241" t="s">
        <v>316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row>
    <row r="927" spans="1:214" s="299" customFormat="1" ht="15" customHeight="1" x14ac:dyDescent="0.25">
      <c r="A927" s="240"/>
      <c r="B927" s="241"/>
      <c r="C927" s="241"/>
      <c r="D927" s="241"/>
      <c r="E927" s="241"/>
      <c r="F927" s="241"/>
      <c r="G927" s="241"/>
      <c r="H927" s="241"/>
      <c r="I927" s="241"/>
      <c r="J927" s="241"/>
      <c r="K927" s="241"/>
      <c r="L927" s="241"/>
      <c r="M927" s="241"/>
      <c r="N927" s="241"/>
      <c r="O927" s="241"/>
      <c r="P927" s="241"/>
      <c r="Q927" s="241"/>
      <c r="R927" s="241"/>
      <c r="S927" s="241"/>
      <c r="T927" s="241"/>
      <c r="U927" s="241" t="s">
        <v>1104</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row>
    <row r="928" spans="1:214" s="299" customFormat="1" ht="15" customHeight="1" x14ac:dyDescent="0.25">
      <c r="A928" s="240"/>
      <c r="B928" s="241"/>
      <c r="C928" s="241"/>
      <c r="D928" s="241"/>
      <c r="E928" s="241"/>
      <c r="F928" s="241"/>
      <c r="G928" s="241"/>
      <c r="H928" s="241"/>
      <c r="I928" s="241"/>
      <c r="J928" s="241"/>
      <c r="K928" s="241"/>
      <c r="L928" s="241"/>
      <c r="M928" s="241"/>
      <c r="N928" s="241"/>
      <c r="O928" s="241"/>
      <c r="P928" s="241"/>
      <c r="Q928" s="241"/>
      <c r="R928" s="241"/>
      <c r="S928" s="241"/>
      <c r="T928" s="241"/>
      <c r="U928" s="241" t="s">
        <v>1105</v>
      </c>
      <c r="V928" s="241"/>
      <c r="W928" s="241"/>
      <c r="X928" s="241"/>
      <c r="Y928" s="241"/>
      <c r="Z928" s="241"/>
      <c r="AA928" s="241"/>
      <c r="AB928" s="241"/>
      <c r="AC928" s="241" t="s">
        <v>309</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row>
    <row r="929" spans="1:214" s="299" customFormat="1" ht="15" customHeight="1" x14ac:dyDescent="0.25">
      <c r="A929" s="240"/>
      <c r="B929" s="241"/>
      <c r="C929" s="241"/>
      <c r="D929" s="241"/>
      <c r="E929" s="241"/>
      <c r="F929" s="241"/>
      <c r="G929" s="241"/>
      <c r="H929" s="241"/>
      <c r="I929" s="241"/>
      <c r="J929" s="241"/>
      <c r="K929" s="241"/>
      <c r="L929" s="241"/>
      <c r="M929" s="241"/>
      <c r="N929" s="241"/>
      <c r="O929" s="241"/>
      <c r="P929" s="241"/>
      <c r="Q929" s="241"/>
      <c r="R929" s="241"/>
      <c r="S929" s="241"/>
      <c r="T929" s="241"/>
      <c r="U929" s="241" t="s">
        <v>1106</v>
      </c>
      <c r="V929" s="241"/>
      <c r="W929" s="241"/>
      <c r="X929" s="241"/>
      <c r="Y929" s="241"/>
      <c r="Z929" s="241"/>
      <c r="AA929" s="241"/>
      <c r="AB929" s="241"/>
      <c r="AC929" s="241" t="s">
        <v>313</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row>
    <row r="930" spans="1:214" s="299" customFormat="1" ht="15" customHeight="1" x14ac:dyDescent="0.25">
      <c r="A930" s="240"/>
      <c r="B930" s="241"/>
      <c r="C930" s="241"/>
      <c r="D930" s="241"/>
      <c r="E930" s="241"/>
      <c r="F930" s="241"/>
      <c r="G930" s="241"/>
      <c r="H930" s="241"/>
      <c r="I930" s="241"/>
      <c r="J930" s="241"/>
      <c r="K930" s="241"/>
      <c r="L930" s="241"/>
      <c r="M930" s="241"/>
      <c r="N930" s="241"/>
      <c r="O930" s="241"/>
      <c r="P930" s="241"/>
      <c r="Q930" s="241"/>
      <c r="R930" s="241"/>
      <c r="S930" s="241"/>
      <c r="T930" s="241"/>
      <c r="U930" s="241" t="s">
        <v>1107</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row>
    <row r="931" spans="1:214" s="299" customFormat="1" ht="15" customHeight="1" x14ac:dyDescent="0.25">
      <c r="A931" s="240"/>
      <c r="B931" s="241"/>
      <c r="C931" s="241"/>
      <c r="D931" s="241"/>
      <c r="E931" s="241"/>
      <c r="F931" s="241"/>
      <c r="G931" s="241"/>
      <c r="H931" s="241"/>
      <c r="I931" s="241"/>
      <c r="J931" s="241"/>
      <c r="K931" s="241"/>
      <c r="L931" s="241"/>
      <c r="M931" s="241"/>
      <c r="N931" s="241"/>
      <c r="O931" s="241"/>
      <c r="P931" s="241"/>
      <c r="Q931" s="241"/>
      <c r="R931" s="241"/>
      <c r="S931" s="241"/>
      <c r="T931" s="241"/>
      <c r="U931" s="241" t="s">
        <v>1108</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row>
    <row r="932" spans="1:214" s="299" customFormat="1" ht="15" customHeight="1" x14ac:dyDescent="0.25">
      <c r="A932" s="240"/>
      <c r="B932" s="241"/>
      <c r="C932" s="241"/>
      <c r="D932" s="241"/>
      <c r="E932" s="241"/>
      <c r="F932" s="241"/>
      <c r="G932" s="241"/>
      <c r="H932" s="241"/>
      <c r="I932" s="241"/>
      <c r="J932" s="241"/>
      <c r="K932" s="241"/>
      <c r="L932" s="241"/>
      <c r="M932" s="241"/>
      <c r="N932" s="241"/>
      <c r="O932" s="241"/>
      <c r="P932" s="241"/>
      <c r="Q932" s="241"/>
      <c r="R932" s="241"/>
      <c r="S932" s="241"/>
      <c r="T932" s="241"/>
      <c r="U932" s="241" t="s">
        <v>1109</v>
      </c>
      <c r="V932" s="241"/>
      <c r="W932" s="241"/>
      <c r="X932" s="241"/>
      <c r="Y932" s="241"/>
      <c r="Z932" s="241"/>
      <c r="AA932" s="241"/>
      <c r="AB932" s="241"/>
      <c r="AC932" s="241" t="s">
        <v>313</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row>
    <row r="933" spans="1:214" s="299" customFormat="1" ht="15" customHeight="1" x14ac:dyDescent="0.25">
      <c r="A933" s="240"/>
      <c r="B933" s="241"/>
      <c r="C933" s="241"/>
      <c r="D933" s="241"/>
      <c r="E933" s="241"/>
      <c r="F933" s="241"/>
      <c r="G933" s="241"/>
      <c r="H933" s="241"/>
      <c r="I933" s="241"/>
      <c r="J933" s="241"/>
      <c r="K933" s="241"/>
      <c r="L933" s="241"/>
      <c r="M933" s="241"/>
      <c r="N933" s="241"/>
      <c r="O933" s="241"/>
      <c r="P933" s="241"/>
      <c r="Q933" s="241"/>
      <c r="R933" s="241"/>
      <c r="S933" s="241"/>
      <c r="T933" s="241"/>
      <c r="U933" s="241" t="s">
        <v>1110</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row>
    <row r="934" spans="1:214" s="299" customFormat="1" ht="15" customHeight="1" x14ac:dyDescent="0.25">
      <c r="A934" s="240"/>
      <c r="B934" s="241"/>
      <c r="C934" s="241"/>
      <c r="D934" s="241"/>
      <c r="E934" s="241"/>
      <c r="F934" s="241"/>
      <c r="G934" s="241"/>
      <c r="H934" s="241"/>
      <c r="I934" s="241"/>
      <c r="J934" s="241"/>
      <c r="K934" s="241"/>
      <c r="L934" s="241"/>
      <c r="M934" s="241"/>
      <c r="N934" s="241"/>
      <c r="O934" s="241"/>
      <c r="P934" s="241"/>
      <c r="Q934" s="241"/>
      <c r="R934" s="241"/>
      <c r="S934" s="241"/>
      <c r="T934" s="241"/>
      <c r="U934" s="241" t="s">
        <v>1111</v>
      </c>
      <c r="V934" s="241"/>
      <c r="W934" s="241"/>
      <c r="X934" s="241"/>
      <c r="Y934" s="241"/>
      <c r="Z934" s="241"/>
      <c r="AA934" s="241"/>
      <c r="AB934" s="241"/>
      <c r="AC934" s="241" t="s">
        <v>350</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row>
    <row r="935" spans="1:214" s="299" customFormat="1" ht="15" customHeight="1" x14ac:dyDescent="0.25">
      <c r="A935" s="240"/>
      <c r="B935" s="241"/>
      <c r="C935" s="241"/>
      <c r="D935" s="241"/>
      <c r="E935" s="241"/>
      <c r="F935" s="241"/>
      <c r="G935" s="241"/>
      <c r="H935" s="241"/>
      <c r="I935" s="241"/>
      <c r="J935" s="241"/>
      <c r="K935" s="241"/>
      <c r="L935" s="241"/>
      <c r="M935" s="241"/>
      <c r="N935" s="241"/>
      <c r="O935" s="241"/>
      <c r="P935" s="241"/>
      <c r="Q935" s="241"/>
      <c r="R935" s="241"/>
      <c r="S935" s="241"/>
      <c r="T935" s="241"/>
      <c r="U935" s="241" t="s">
        <v>1112</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row>
    <row r="936" spans="1:214" s="299" customFormat="1" ht="15" customHeight="1" x14ac:dyDescent="0.25">
      <c r="A936" s="240"/>
      <c r="B936" s="241"/>
      <c r="C936" s="241"/>
      <c r="D936" s="241"/>
      <c r="E936" s="241"/>
      <c r="F936" s="241"/>
      <c r="G936" s="241"/>
      <c r="H936" s="241"/>
      <c r="I936" s="241"/>
      <c r="J936" s="241"/>
      <c r="K936" s="241"/>
      <c r="L936" s="241"/>
      <c r="M936" s="241"/>
      <c r="N936" s="241"/>
      <c r="O936" s="241"/>
      <c r="P936" s="241"/>
      <c r="Q936" s="241"/>
      <c r="R936" s="241"/>
      <c r="S936" s="241"/>
      <c r="T936" s="241"/>
      <c r="U936" s="241" t="s">
        <v>1113</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row>
    <row r="937" spans="1:214" s="299" customFormat="1" ht="15" customHeight="1" x14ac:dyDescent="0.25">
      <c r="A937" s="240"/>
      <c r="B937" s="241"/>
      <c r="C937" s="241"/>
      <c r="D937" s="241"/>
      <c r="E937" s="241"/>
      <c r="F937" s="241"/>
      <c r="G937" s="241"/>
      <c r="H937" s="241"/>
      <c r="I937" s="241"/>
      <c r="J937" s="241"/>
      <c r="K937" s="241"/>
      <c r="L937" s="241"/>
      <c r="M937" s="241"/>
      <c r="N937" s="241"/>
      <c r="O937" s="241"/>
      <c r="P937" s="241"/>
      <c r="Q937" s="241"/>
      <c r="R937" s="241"/>
      <c r="S937" s="241"/>
      <c r="T937" s="241"/>
      <c r="U937" s="241" t="s">
        <v>1114</v>
      </c>
      <c r="V937" s="241"/>
      <c r="W937" s="241"/>
      <c r="X937" s="241"/>
      <c r="Y937" s="241"/>
      <c r="Z937" s="241"/>
      <c r="AA937" s="241"/>
      <c r="AB937" s="241"/>
      <c r="AC937" s="241" t="s">
        <v>309</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row>
    <row r="938" spans="1:214" s="299" customFormat="1" ht="15" customHeight="1" x14ac:dyDescent="0.25">
      <c r="A938" s="240"/>
      <c r="B938" s="241"/>
      <c r="C938" s="241"/>
      <c r="D938" s="241"/>
      <c r="E938" s="241"/>
      <c r="F938" s="241"/>
      <c r="G938" s="241"/>
      <c r="H938" s="241"/>
      <c r="I938" s="241"/>
      <c r="J938" s="241"/>
      <c r="K938" s="241"/>
      <c r="L938" s="241"/>
      <c r="M938" s="241"/>
      <c r="N938" s="241"/>
      <c r="O938" s="241"/>
      <c r="P938" s="241"/>
      <c r="Q938" s="241"/>
      <c r="R938" s="241"/>
      <c r="S938" s="241"/>
      <c r="T938" s="241"/>
      <c r="U938" s="241" t="s">
        <v>1115</v>
      </c>
      <c r="V938" s="241"/>
      <c r="W938" s="241"/>
      <c r="X938" s="241"/>
      <c r="Y938" s="241"/>
      <c r="Z938" s="241"/>
      <c r="AA938" s="241"/>
      <c r="AB938" s="241"/>
      <c r="AC938" s="241" t="s">
        <v>322</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row>
    <row r="939" spans="1:214" s="299" customFormat="1" ht="15" customHeight="1" x14ac:dyDescent="0.25">
      <c r="A939" s="240"/>
      <c r="B939" s="241"/>
      <c r="C939" s="241"/>
      <c r="D939" s="241"/>
      <c r="E939" s="241"/>
      <c r="F939" s="241"/>
      <c r="G939" s="241"/>
      <c r="H939" s="241"/>
      <c r="I939" s="241"/>
      <c r="J939" s="241"/>
      <c r="K939" s="241"/>
      <c r="L939" s="241"/>
      <c r="M939" s="241"/>
      <c r="N939" s="241"/>
      <c r="O939" s="241"/>
      <c r="P939" s="241"/>
      <c r="Q939" s="241"/>
      <c r="R939" s="241"/>
      <c r="S939" s="241"/>
      <c r="T939" s="241"/>
      <c r="U939" s="241" t="s">
        <v>1116</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row>
    <row r="940" spans="1:214" s="299" customFormat="1" ht="15" customHeight="1" x14ac:dyDescent="0.25">
      <c r="A940" s="240"/>
      <c r="B940" s="241"/>
      <c r="C940" s="241"/>
      <c r="D940" s="241"/>
      <c r="E940" s="241"/>
      <c r="F940" s="241"/>
      <c r="G940" s="241"/>
      <c r="H940" s="241"/>
      <c r="I940" s="241"/>
      <c r="J940" s="241"/>
      <c r="K940" s="241"/>
      <c r="L940" s="241"/>
      <c r="M940" s="241"/>
      <c r="N940" s="241"/>
      <c r="O940" s="241"/>
      <c r="P940" s="241"/>
      <c r="Q940" s="241"/>
      <c r="R940" s="241"/>
      <c r="S940" s="241"/>
      <c r="T940" s="241"/>
      <c r="U940" s="241" t="s">
        <v>1117</v>
      </c>
      <c r="V940" s="241"/>
      <c r="W940" s="241"/>
      <c r="X940" s="241"/>
      <c r="Y940" s="241"/>
      <c r="Z940" s="241"/>
      <c r="AA940" s="241"/>
      <c r="AB940" s="241"/>
      <c r="AC940" s="241" t="s">
        <v>386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row>
    <row r="941" spans="1:214" s="299" customFormat="1" ht="15" customHeight="1" x14ac:dyDescent="0.25">
      <c r="A941" s="240"/>
      <c r="B941" s="241"/>
      <c r="C941" s="241"/>
      <c r="D941" s="241"/>
      <c r="E941" s="241"/>
      <c r="F941" s="241"/>
      <c r="G941" s="241"/>
      <c r="H941" s="241"/>
      <c r="I941" s="241"/>
      <c r="J941" s="241"/>
      <c r="K941" s="241"/>
      <c r="L941" s="241"/>
      <c r="M941" s="241"/>
      <c r="N941" s="241"/>
      <c r="O941" s="241"/>
      <c r="P941" s="241"/>
      <c r="Q941" s="241"/>
      <c r="R941" s="241"/>
      <c r="S941" s="241"/>
      <c r="T941" s="241"/>
      <c r="U941" s="241" t="s">
        <v>1118</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row>
    <row r="942" spans="1:214" s="299" customFormat="1" ht="15" customHeight="1" x14ac:dyDescent="0.25">
      <c r="A942" s="240"/>
      <c r="B942" s="241"/>
      <c r="C942" s="241"/>
      <c r="D942" s="241"/>
      <c r="E942" s="241"/>
      <c r="F942" s="241"/>
      <c r="G942" s="241"/>
      <c r="H942" s="241"/>
      <c r="I942" s="241"/>
      <c r="J942" s="241"/>
      <c r="K942" s="241"/>
      <c r="L942" s="241"/>
      <c r="M942" s="241"/>
      <c r="N942" s="241"/>
      <c r="O942" s="241"/>
      <c r="P942" s="241"/>
      <c r="Q942" s="241"/>
      <c r="R942" s="241"/>
      <c r="S942" s="241"/>
      <c r="T942" s="241"/>
      <c r="U942" s="241" t="s">
        <v>1119</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row>
    <row r="943" spans="1:214" s="299" customFormat="1" ht="15" customHeight="1" x14ac:dyDescent="0.25">
      <c r="A943" s="240"/>
      <c r="B943" s="241"/>
      <c r="C943" s="241"/>
      <c r="D943" s="241"/>
      <c r="E943" s="241"/>
      <c r="F943" s="241"/>
      <c r="G943" s="241"/>
      <c r="H943" s="241"/>
      <c r="I943" s="241"/>
      <c r="J943" s="241"/>
      <c r="K943" s="241"/>
      <c r="L943" s="241"/>
      <c r="M943" s="241"/>
      <c r="N943" s="241"/>
      <c r="O943" s="241"/>
      <c r="P943" s="241"/>
      <c r="Q943" s="241"/>
      <c r="R943" s="241"/>
      <c r="S943" s="241"/>
      <c r="T943" s="241"/>
      <c r="U943" s="241" t="s">
        <v>1120</v>
      </c>
      <c r="V943" s="241"/>
      <c r="W943" s="241"/>
      <c r="X943" s="241"/>
      <c r="Y943" s="241"/>
      <c r="Z943" s="241"/>
      <c r="AA943" s="241"/>
      <c r="AB943" s="241"/>
      <c r="AC943" s="241" t="s">
        <v>309</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row>
    <row r="944" spans="1:214" s="299" customFormat="1" ht="15" customHeight="1" x14ac:dyDescent="0.25">
      <c r="A944" s="240"/>
      <c r="B944" s="241"/>
      <c r="C944" s="241"/>
      <c r="D944" s="241"/>
      <c r="E944" s="241"/>
      <c r="F944" s="241"/>
      <c r="G944" s="241"/>
      <c r="H944" s="241"/>
      <c r="I944" s="241"/>
      <c r="J944" s="241"/>
      <c r="K944" s="241"/>
      <c r="L944" s="241"/>
      <c r="M944" s="241"/>
      <c r="N944" s="241"/>
      <c r="O944" s="241"/>
      <c r="P944" s="241"/>
      <c r="Q944" s="241"/>
      <c r="R944" s="241"/>
      <c r="S944" s="241"/>
      <c r="T944" s="241"/>
      <c r="U944" s="241" t="s">
        <v>1121</v>
      </c>
      <c r="V944" s="241"/>
      <c r="W944" s="241"/>
      <c r="X944" s="241"/>
      <c r="Y944" s="241"/>
      <c r="Z944" s="241"/>
      <c r="AA944" s="241"/>
      <c r="AB944" s="241"/>
      <c r="AC944" s="241" t="s">
        <v>309</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row>
    <row r="945" spans="1:214" s="299" customFormat="1" ht="15" customHeight="1" x14ac:dyDescent="0.25">
      <c r="A945" s="240"/>
      <c r="B945" s="241"/>
      <c r="C945" s="241"/>
      <c r="D945" s="241"/>
      <c r="E945" s="241"/>
      <c r="F945" s="241"/>
      <c r="G945" s="241"/>
      <c r="H945" s="241"/>
      <c r="I945" s="241"/>
      <c r="J945" s="241"/>
      <c r="K945" s="241"/>
      <c r="L945" s="241"/>
      <c r="M945" s="241"/>
      <c r="N945" s="241"/>
      <c r="O945" s="241"/>
      <c r="P945" s="241"/>
      <c r="Q945" s="241"/>
      <c r="R945" s="241"/>
      <c r="S945" s="241"/>
      <c r="T945" s="241"/>
      <c r="U945" s="241" t="s">
        <v>1122</v>
      </c>
      <c r="V945" s="241"/>
      <c r="W945" s="241"/>
      <c r="X945" s="241"/>
      <c r="Y945" s="241"/>
      <c r="Z945" s="241"/>
      <c r="AA945" s="241"/>
      <c r="AB945" s="241"/>
      <c r="AC945" s="241" t="s">
        <v>316</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row>
    <row r="946" spans="1:214" s="299" customFormat="1" ht="15" customHeight="1" x14ac:dyDescent="0.25">
      <c r="A946" s="240"/>
      <c r="B946" s="241"/>
      <c r="C946" s="241"/>
      <c r="D946" s="241"/>
      <c r="E946" s="241"/>
      <c r="F946" s="241"/>
      <c r="G946" s="241"/>
      <c r="H946" s="241"/>
      <c r="I946" s="241"/>
      <c r="J946" s="241"/>
      <c r="K946" s="241"/>
      <c r="L946" s="241"/>
      <c r="M946" s="241"/>
      <c r="N946" s="241"/>
      <c r="O946" s="241"/>
      <c r="P946" s="241"/>
      <c r="Q946" s="241"/>
      <c r="R946" s="241"/>
      <c r="S946" s="241"/>
      <c r="T946" s="241"/>
      <c r="U946" s="241" t="s">
        <v>1123</v>
      </c>
      <c r="V946" s="241"/>
      <c r="W946" s="241"/>
      <c r="X946" s="241"/>
      <c r="Y946" s="241"/>
      <c r="Z946" s="241"/>
      <c r="AA946" s="241"/>
      <c r="AB946" s="241"/>
      <c r="AC946" s="241" t="s">
        <v>366</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row>
    <row r="947" spans="1:214" s="299" customFormat="1" ht="15" customHeight="1" x14ac:dyDescent="0.25">
      <c r="A947" s="240"/>
      <c r="B947" s="241"/>
      <c r="C947" s="241"/>
      <c r="D947" s="241"/>
      <c r="E947" s="241"/>
      <c r="F947" s="241"/>
      <c r="G947" s="241"/>
      <c r="H947" s="241"/>
      <c r="I947" s="241"/>
      <c r="J947" s="241"/>
      <c r="K947" s="241"/>
      <c r="L947" s="241"/>
      <c r="M947" s="241"/>
      <c r="N947" s="241"/>
      <c r="O947" s="241"/>
      <c r="P947" s="241"/>
      <c r="Q947" s="241"/>
      <c r="R947" s="241"/>
      <c r="S947" s="241"/>
      <c r="T947" s="241"/>
      <c r="U947" s="241" t="s">
        <v>1124</v>
      </c>
      <c r="V947" s="241"/>
      <c r="W947" s="241"/>
      <c r="X947" s="241"/>
      <c r="Y947" s="241"/>
      <c r="Z947" s="241"/>
      <c r="AA947" s="241"/>
      <c r="AB947" s="241"/>
      <c r="AC947" s="241" t="s">
        <v>309</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row>
    <row r="948" spans="1:214" s="299" customFormat="1" ht="15" customHeight="1" x14ac:dyDescent="0.25">
      <c r="A948" s="240"/>
      <c r="B948" s="241"/>
      <c r="C948" s="241"/>
      <c r="D948" s="241"/>
      <c r="E948" s="241"/>
      <c r="F948" s="241"/>
      <c r="G948" s="241"/>
      <c r="H948" s="241"/>
      <c r="I948" s="241"/>
      <c r="J948" s="241"/>
      <c r="K948" s="241"/>
      <c r="L948" s="241"/>
      <c r="M948" s="241"/>
      <c r="N948" s="241"/>
      <c r="O948" s="241"/>
      <c r="P948" s="241"/>
      <c r="Q948" s="241"/>
      <c r="R948" s="241"/>
      <c r="S948" s="241"/>
      <c r="T948" s="241"/>
      <c r="U948" s="241" t="s">
        <v>1125</v>
      </c>
      <c r="V948" s="241"/>
      <c r="W948" s="241"/>
      <c r="X948" s="241"/>
      <c r="Y948" s="241"/>
      <c r="Z948" s="241"/>
      <c r="AA948" s="241"/>
      <c r="AB948" s="241"/>
      <c r="AC948" s="241" t="s">
        <v>366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row>
    <row r="949" spans="1:214" s="299" customFormat="1" ht="15" customHeight="1" x14ac:dyDescent="0.25">
      <c r="A949" s="240"/>
      <c r="B949" s="241"/>
      <c r="C949" s="241"/>
      <c r="D949" s="241"/>
      <c r="E949" s="241"/>
      <c r="F949" s="241"/>
      <c r="G949" s="241"/>
      <c r="H949" s="241"/>
      <c r="I949" s="241"/>
      <c r="J949" s="241"/>
      <c r="K949" s="241"/>
      <c r="L949" s="241"/>
      <c r="M949" s="241"/>
      <c r="N949" s="241"/>
      <c r="O949" s="241"/>
      <c r="P949" s="241"/>
      <c r="Q949" s="241"/>
      <c r="R949" s="241"/>
      <c r="S949" s="241"/>
      <c r="T949" s="241"/>
      <c r="U949" s="241" t="s">
        <v>1126</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row>
    <row r="950" spans="1:214" s="299" customFormat="1" ht="15" customHeight="1" x14ac:dyDescent="0.25">
      <c r="A950" s="240"/>
      <c r="B950" s="241"/>
      <c r="C950" s="241"/>
      <c r="D950" s="241"/>
      <c r="E950" s="241"/>
      <c r="F950" s="241"/>
      <c r="G950" s="241"/>
      <c r="H950" s="241"/>
      <c r="I950" s="241"/>
      <c r="J950" s="241"/>
      <c r="K950" s="241"/>
      <c r="L950" s="241"/>
      <c r="M950" s="241"/>
      <c r="N950" s="241"/>
      <c r="O950" s="241"/>
      <c r="P950" s="241"/>
      <c r="Q950" s="241"/>
      <c r="R950" s="241"/>
      <c r="S950" s="241"/>
      <c r="T950" s="241"/>
      <c r="U950" s="241" t="s">
        <v>1127</v>
      </c>
      <c r="V950" s="241"/>
      <c r="W950" s="241"/>
      <c r="X950" s="241"/>
      <c r="Y950" s="241"/>
      <c r="Z950" s="241"/>
      <c r="AA950" s="241"/>
      <c r="AB950" s="241"/>
      <c r="AC950" s="241" t="s">
        <v>366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row>
    <row r="951" spans="1:214" s="299" customFormat="1" ht="15" customHeight="1" x14ac:dyDescent="0.25">
      <c r="A951" s="240"/>
      <c r="B951" s="241"/>
      <c r="C951" s="241"/>
      <c r="D951" s="241"/>
      <c r="E951" s="241"/>
      <c r="F951" s="241"/>
      <c r="G951" s="241"/>
      <c r="H951" s="241"/>
      <c r="I951" s="241"/>
      <c r="J951" s="241"/>
      <c r="K951" s="241"/>
      <c r="L951" s="241"/>
      <c r="M951" s="241"/>
      <c r="N951" s="241"/>
      <c r="O951" s="241"/>
      <c r="P951" s="241"/>
      <c r="Q951" s="241"/>
      <c r="R951" s="241"/>
      <c r="S951" s="241"/>
      <c r="T951" s="241"/>
      <c r="U951" s="241" t="s">
        <v>1128</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row>
    <row r="952" spans="1:214" s="299" customFormat="1" ht="15" customHeight="1" x14ac:dyDescent="0.25">
      <c r="A952" s="240"/>
      <c r="B952" s="241"/>
      <c r="C952" s="241"/>
      <c r="D952" s="241"/>
      <c r="E952" s="241"/>
      <c r="F952" s="241"/>
      <c r="G952" s="241"/>
      <c r="H952" s="241"/>
      <c r="I952" s="241"/>
      <c r="J952" s="241"/>
      <c r="K952" s="241"/>
      <c r="L952" s="241"/>
      <c r="M952" s="241"/>
      <c r="N952" s="241"/>
      <c r="O952" s="241"/>
      <c r="P952" s="241"/>
      <c r="Q952" s="241"/>
      <c r="R952" s="241"/>
      <c r="S952" s="241"/>
      <c r="T952" s="241"/>
      <c r="U952" s="241" t="s">
        <v>1129</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row>
    <row r="953" spans="1:214" s="299" customFormat="1" ht="15" customHeight="1" x14ac:dyDescent="0.25">
      <c r="A953" s="240"/>
      <c r="B953" s="241"/>
      <c r="C953" s="241"/>
      <c r="D953" s="241"/>
      <c r="E953" s="241"/>
      <c r="F953" s="241"/>
      <c r="G953" s="241"/>
      <c r="H953" s="241"/>
      <c r="I953" s="241"/>
      <c r="J953" s="241"/>
      <c r="K953" s="241"/>
      <c r="L953" s="241"/>
      <c r="M953" s="241"/>
      <c r="N953" s="241"/>
      <c r="O953" s="241"/>
      <c r="P953" s="241"/>
      <c r="Q953" s="241"/>
      <c r="R953" s="241"/>
      <c r="S953" s="241"/>
      <c r="T953" s="241"/>
      <c r="U953" s="241" t="s">
        <v>1130</v>
      </c>
      <c r="V953" s="241"/>
      <c r="W953" s="241"/>
      <c r="X953" s="241"/>
      <c r="Y953" s="241"/>
      <c r="Z953" s="241"/>
      <c r="AA953" s="241"/>
      <c r="AB953" s="241"/>
      <c r="AC953" s="241" t="s">
        <v>386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row>
    <row r="954" spans="1:214" s="299" customFormat="1" ht="15" customHeight="1" x14ac:dyDescent="0.25">
      <c r="A954" s="240"/>
      <c r="B954" s="241"/>
      <c r="C954" s="241"/>
      <c r="D954" s="241"/>
      <c r="E954" s="241"/>
      <c r="F954" s="241"/>
      <c r="G954" s="241"/>
      <c r="H954" s="241"/>
      <c r="I954" s="241"/>
      <c r="J954" s="241"/>
      <c r="K954" s="241"/>
      <c r="L954" s="241"/>
      <c r="M954" s="241"/>
      <c r="N954" s="241"/>
      <c r="O954" s="241"/>
      <c r="P954" s="241"/>
      <c r="Q954" s="241"/>
      <c r="R954" s="241"/>
      <c r="S954" s="241"/>
      <c r="T954" s="241"/>
      <c r="U954" s="241" t="s">
        <v>1131</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row>
    <row r="955" spans="1:214" s="299" customFormat="1" ht="15" customHeight="1" x14ac:dyDescent="0.25">
      <c r="A955" s="240"/>
      <c r="B955" s="241"/>
      <c r="C955" s="241"/>
      <c r="D955" s="241"/>
      <c r="E955" s="241"/>
      <c r="F955" s="241"/>
      <c r="G955" s="241"/>
      <c r="H955" s="241"/>
      <c r="I955" s="241"/>
      <c r="J955" s="241"/>
      <c r="K955" s="241"/>
      <c r="L955" s="241"/>
      <c r="M955" s="241"/>
      <c r="N955" s="241"/>
      <c r="O955" s="241"/>
      <c r="P955" s="241"/>
      <c r="Q955" s="241"/>
      <c r="R955" s="241"/>
      <c r="S955" s="241"/>
      <c r="T955" s="241"/>
      <c r="U955" s="241" t="s">
        <v>1132</v>
      </c>
      <c r="V955" s="241"/>
      <c r="W955" s="241"/>
      <c r="X955" s="241"/>
      <c r="Y955" s="241"/>
      <c r="Z955" s="241"/>
      <c r="AA955" s="241"/>
      <c r="AB955" s="241"/>
      <c r="AC955" s="241" t="s">
        <v>366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row>
    <row r="956" spans="1:214" s="299" customFormat="1" ht="15" customHeight="1" x14ac:dyDescent="0.25">
      <c r="A956" s="240"/>
      <c r="B956" s="241"/>
      <c r="C956" s="241"/>
      <c r="D956" s="241"/>
      <c r="E956" s="241"/>
      <c r="F956" s="241"/>
      <c r="G956" s="241"/>
      <c r="H956" s="241"/>
      <c r="I956" s="241"/>
      <c r="J956" s="241"/>
      <c r="K956" s="241"/>
      <c r="L956" s="241"/>
      <c r="M956" s="241"/>
      <c r="N956" s="241"/>
      <c r="O956" s="241"/>
      <c r="P956" s="241"/>
      <c r="Q956" s="241"/>
      <c r="R956" s="241"/>
      <c r="S956" s="241"/>
      <c r="T956" s="241"/>
      <c r="U956" s="241" t="s">
        <v>1133</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row>
    <row r="957" spans="1:214" s="299" customFormat="1" ht="15" customHeight="1" x14ac:dyDescent="0.25">
      <c r="A957" s="240"/>
      <c r="B957" s="241"/>
      <c r="C957" s="241"/>
      <c r="D957" s="241"/>
      <c r="E957" s="241"/>
      <c r="F957" s="241"/>
      <c r="G957" s="241"/>
      <c r="H957" s="241"/>
      <c r="I957" s="241"/>
      <c r="J957" s="241"/>
      <c r="K957" s="241"/>
      <c r="L957" s="241"/>
      <c r="M957" s="241"/>
      <c r="N957" s="241"/>
      <c r="O957" s="241"/>
      <c r="P957" s="241"/>
      <c r="Q957" s="241"/>
      <c r="R957" s="241"/>
      <c r="S957" s="241"/>
      <c r="T957" s="241"/>
      <c r="U957" s="241" t="s">
        <v>1134</v>
      </c>
      <c r="V957" s="241"/>
      <c r="W957" s="241"/>
      <c r="X957" s="241"/>
      <c r="Y957" s="241"/>
      <c r="Z957" s="241"/>
      <c r="AA957" s="241"/>
      <c r="AB957" s="241"/>
      <c r="AC957" s="241" t="s">
        <v>386</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row>
    <row r="958" spans="1:214" s="299" customFormat="1" ht="15" customHeight="1" x14ac:dyDescent="0.25">
      <c r="A958" s="240"/>
      <c r="B958" s="241"/>
      <c r="C958" s="241"/>
      <c r="D958" s="241"/>
      <c r="E958" s="241"/>
      <c r="F958" s="241"/>
      <c r="G958" s="241"/>
      <c r="H958" s="241"/>
      <c r="I958" s="241"/>
      <c r="J958" s="241"/>
      <c r="K958" s="241"/>
      <c r="L958" s="241"/>
      <c r="M958" s="241"/>
      <c r="N958" s="241"/>
      <c r="O958" s="241"/>
      <c r="P958" s="241"/>
      <c r="Q958" s="241"/>
      <c r="R958" s="241"/>
      <c r="S958" s="241"/>
      <c r="T958" s="241"/>
      <c r="U958" s="241" t="s">
        <v>1135</v>
      </c>
      <c r="V958" s="241"/>
      <c r="W958" s="241"/>
      <c r="X958" s="241"/>
      <c r="Y958" s="241"/>
      <c r="Z958" s="241"/>
      <c r="AA958" s="241"/>
      <c r="AB958" s="241"/>
      <c r="AC958" s="241" t="s">
        <v>366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row>
    <row r="959" spans="1:214" s="299" customFormat="1" ht="15" customHeight="1" x14ac:dyDescent="0.25">
      <c r="A959" s="240"/>
      <c r="B959" s="241"/>
      <c r="C959" s="241"/>
      <c r="D959" s="241"/>
      <c r="E959" s="241"/>
      <c r="F959" s="241"/>
      <c r="G959" s="241"/>
      <c r="H959" s="241"/>
      <c r="I959" s="241"/>
      <c r="J959" s="241"/>
      <c r="K959" s="241"/>
      <c r="L959" s="241"/>
      <c r="M959" s="241"/>
      <c r="N959" s="241"/>
      <c r="O959" s="241"/>
      <c r="P959" s="241"/>
      <c r="Q959" s="241"/>
      <c r="R959" s="241"/>
      <c r="S959" s="241"/>
      <c r="T959" s="241"/>
      <c r="U959" s="241" t="s">
        <v>1136</v>
      </c>
      <c r="V959" s="241"/>
      <c r="W959" s="241"/>
      <c r="X959" s="241"/>
      <c r="Y959" s="241"/>
      <c r="Z959" s="241"/>
      <c r="AA959" s="241"/>
      <c r="AB959" s="241"/>
      <c r="AC959" s="241" t="s">
        <v>386</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row>
    <row r="960" spans="1:214" s="299" customFormat="1" ht="15" customHeight="1" x14ac:dyDescent="0.25">
      <c r="A960" s="240"/>
      <c r="B960" s="241"/>
      <c r="C960" s="241"/>
      <c r="D960" s="241"/>
      <c r="E960" s="241"/>
      <c r="F960" s="241"/>
      <c r="G960" s="241"/>
      <c r="H960" s="241"/>
      <c r="I960" s="241"/>
      <c r="J960" s="241"/>
      <c r="K960" s="241"/>
      <c r="L960" s="241"/>
      <c r="M960" s="241"/>
      <c r="N960" s="241"/>
      <c r="O960" s="241"/>
      <c r="P960" s="241"/>
      <c r="Q960" s="241"/>
      <c r="R960" s="241"/>
      <c r="S960" s="241"/>
      <c r="T960" s="241"/>
      <c r="U960" s="241" t="s">
        <v>1137</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row>
    <row r="961" spans="1:214" s="299" customFormat="1" ht="15" customHeight="1" x14ac:dyDescent="0.25">
      <c r="A961" s="240"/>
      <c r="B961" s="241"/>
      <c r="C961" s="241"/>
      <c r="D961" s="241"/>
      <c r="E961" s="241"/>
      <c r="F961" s="241"/>
      <c r="G961" s="241"/>
      <c r="H961" s="241"/>
      <c r="I961" s="241"/>
      <c r="J961" s="241"/>
      <c r="K961" s="241"/>
      <c r="L961" s="241"/>
      <c r="M961" s="241"/>
      <c r="N961" s="241"/>
      <c r="O961" s="241"/>
      <c r="P961" s="241"/>
      <c r="Q961" s="241"/>
      <c r="R961" s="241"/>
      <c r="S961" s="241"/>
      <c r="T961" s="241"/>
      <c r="U961" s="241" t="s">
        <v>1138</v>
      </c>
      <c r="V961" s="241"/>
      <c r="W961" s="241"/>
      <c r="X961" s="241"/>
      <c r="Y961" s="241"/>
      <c r="Z961" s="241"/>
      <c r="AA961" s="241"/>
      <c r="AB961" s="241"/>
      <c r="AC961" s="241" t="s">
        <v>309</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row>
    <row r="962" spans="1:214" s="299" customFormat="1" ht="15" customHeight="1" x14ac:dyDescent="0.25">
      <c r="A962" s="240"/>
      <c r="B962" s="241"/>
      <c r="C962" s="241"/>
      <c r="D962" s="241"/>
      <c r="E962" s="241"/>
      <c r="F962" s="241"/>
      <c r="G962" s="241"/>
      <c r="H962" s="241"/>
      <c r="I962" s="241"/>
      <c r="J962" s="241"/>
      <c r="K962" s="241"/>
      <c r="L962" s="241"/>
      <c r="M962" s="241"/>
      <c r="N962" s="241"/>
      <c r="O962" s="241"/>
      <c r="P962" s="241"/>
      <c r="Q962" s="241"/>
      <c r="R962" s="241"/>
      <c r="S962" s="241"/>
      <c r="T962" s="241"/>
      <c r="U962" s="241" t="s">
        <v>1139</v>
      </c>
      <c r="V962" s="241"/>
      <c r="W962" s="241"/>
      <c r="X962" s="241"/>
      <c r="Y962" s="241"/>
      <c r="Z962" s="241"/>
      <c r="AA962" s="241"/>
      <c r="AB962" s="241"/>
      <c r="AC962" s="241" t="s">
        <v>313</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row>
    <row r="963" spans="1:214" s="299" customFormat="1" ht="15" customHeight="1" x14ac:dyDescent="0.25">
      <c r="A963" s="240"/>
      <c r="B963" s="241"/>
      <c r="C963" s="241"/>
      <c r="D963" s="241"/>
      <c r="E963" s="241"/>
      <c r="F963" s="241"/>
      <c r="G963" s="241"/>
      <c r="H963" s="241"/>
      <c r="I963" s="241"/>
      <c r="J963" s="241"/>
      <c r="K963" s="241"/>
      <c r="L963" s="241"/>
      <c r="M963" s="241"/>
      <c r="N963" s="241"/>
      <c r="O963" s="241"/>
      <c r="P963" s="241"/>
      <c r="Q963" s="241"/>
      <c r="R963" s="241"/>
      <c r="S963" s="241"/>
      <c r="T963" s="241"/>
      <c r="U963" s="241" t="s">
        <v>290</v>
      </c>
      <c r="V963" s="241"/>
      <c r="W963" s="241"/>
      <c r="X963" s="241"/>
      <c r="Y963" s="241"/>
      <c r="Z963" s="241"/>
      <c r="AA963" s="241"/>
      <c r="AB963" s="241"/>
      <c r="AC963" s="241" t="s">
        <v>350</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row>
    <row r="964" spans="1:214" s="299" customFormat="1" ht="15" customHeight="1" x14ac:dyDescent="0.25">
      <c r="A964" s="240"/>
      <c r="B964" s="241"/>
      <c r="C964" s="241"/>
      <c r="D964" s="241"/>
      <c r="E964" s="241"/>
      <c r="F964" s="241"/>
      <c r="G964" s="241"/>
      <c r="H964" s="241"/>
      <c r="I964" s="241"/>
      <c r="J964" s="241"/>
      <c r="K964" s="241"/>
      <c r="L964" s="241"/>
      <c r="M964" s="241"/>
      <c r="N964" s="241"/>
      <c r="O964" s="241"/>
      <c r="P964" s="241"/>
      <c r="Q964" s="241"/>
      <c r="R964" s="241"/>
      <c r="S964" s="241"/>
      <c r="T964" s="241"/>
      <c r="U964" s="241" t="s">
        <v>1140</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row>
    <row r="965" spans="1:214" s="299" customFormat="1" ht="15" customHeight="1" x14ac:dyDescent="0.25">
      <c r="A965" s="240"/>
      <c r="B965" s="241"/>
      <c r="C965" s="241"/>
      <c r="D965" s="241"/>
      <c r="E965" s="241"/>
      <c r="F965" s="241"/>
      <c r="G965" s="241"/>
      <c r="H965" s="241"/>
      <c r="I965" s="241"/>
      <c r="J965" s="241"/>
      <c r="K965" s="241"/>
      <c r="L965" s="241"/>
      <c r="M965" s="241"/>
      <c r="N965" s="241"/>
      <c r="O965" s="241"/>
      <c r="P965" s="241"/>
      <c r="Q965" s="241"/>
      <c r="R965" s="241"/>
      <c r="S965" s="241"/>
      <c r="T965" s="241"/>
      <c r="U965" s="241" t="s">
        <v>1141</v>
      </c>
      <c r="V965" s="241"/>
      <c r="W965" s="241"/>
      <c r="X965" s="241"/>
      <c r="Y965" s="241"/>
      <c r="Z965" s="241"/>
      <c r="AA965" s="241"/>
      <c r="AB965" s="241"/>
      <c r="AC965" s="241" t="s">
        <v>313</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row>
    <row r="966" spans="1:214" s="299" customFormat="1" ht="15" customHeight="1" x14ac:dyDescent="0.25">
      <c r="A966" s="240"/>
      <c r="B966" s="241"/>
      <c r="C966" s="241"/>
      <c r="D966" s="241"/>
      <c r="E966" s="241"/>
      <c r="F966" s="241"/>
      <c r="G966" s="241"/>
      <c r="H966" s="241"/>
      <c r="I966" s="241"/>
      <c r="J966" s="241"/>
      <c r="K966" s="241"/>
      <c r="L966" s="241"/>
      <c r="M966" s="241"/>
      <c r="N966" s="241"/>
      <c r="O966" s="241"/>
      <c r="P966" s="241"/>
      <c r="Q966" s="241"/>
      <c r="R966" s="241"/>
      <c r="S966" s="241"/>
      <c r="T966" s="241"/>
      <c r="U966" s="241" t="s">
        <v>1142</v>
      </c>
      <c r="V966" s="241"/>
      <c r="W966" s="241"/>
      <c r="X966" s="241"/>
      <c r="Y966" s="241"/>
      <c r="Z966" s="241"/>
      <c r="AA966" s="241"/>
      <c r="AB966" s="241"/>
      <c r="AC966" s="241" t="s">
        <v>322</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row>
    <row r="967" spans="1:214" s="299" customFormat="1" ht="15" customHeight="1" x14ac:dyDescent="0.25">
      <c r="A967" s="240"/>
      <c r="B967" s="241"/>
      <c r="C967" s="241"/>
      <c r="D967" s="241"/>
      <c r="E967" s="241"/>
      <c r="F967" s="241"/>
      <c r="G967" s="241"/>
      <c r="H967" s="241"/>
      <c r="I967" s="241"/>
      <c r="J967" s="241"/>
      <c r="K967" s="241"/>
      <c r="L967" s="241"/>
      <c r="M967" s="241"/>
      <c r="N967" s="241"/>
      <c r="O967" s="241"/>
      <c r="P967" s="241"/>
      <c r="Q967" s="241"/>
      <c r="R967" s="241"/>
      <c r="S967" s="241"/>
      <c r="T967" s="241"/>
      <c r="U967" s="241" t="s">
        <v>1143</v>
      </c>
      <c r="V967" s="241"/>
      <c r="W967" s="241"/>
      <c r="X967" s="241"/>
      <c r="Y967" s="241"/>
      <c r="Z967" s="241"/>
      <c r="AA967" s="241"/>
      <c r="AB967" s="241"/>
      <c r="AC967" s="241" t="s">
        <v>325</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row>
    <row r="968" spans="1:214" s="299" customFormat="1" ht="15" customHeight="1" x14ac:dyDescent="0.25">
      <c r="A968" s="240"/>
      <c r="B968" s="241"/>
      <c r="C968" s="241"/>
      <c r="D968" s="241"/>
      <c r="E968" s="241"/>
      <c r="F968" s="241"/>
      <c r="G968" s="241"/>
      <c r="H968" s="241"/>
      <c r="I968" s="241"/>
      <c r="J968" s="241"/>
      <c r="K968" s="241"/>
      <c r="L968" s="241"/>
      <c r="M968" s="241"/>
      <c r="N968" s="241"/>
      <c r="O968" s="241"/>
      <c r="P968" s="241"/>
      <c r="Q968" s="241"/>
      <c r="R968" s="241"/>
      <c r="S968" s="241"/>
      <c r="T968" s="241"/>
      <c r="U968" s="241" t="s">
        <v>1144</v>
      </c>
      <c r="V968" s="241"/>
      <c r="W968" s="241"/>
      <c r="X968" s="241"/>
      <c r="Y968" s="241"/>
      <c r="Z968" s="241"/>
      <c r="AA968" s="241"/>
      <c r="AB968" s="241"/>
      <c r="AC968" s="241" t="s">
        <v>316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row>
    <row r="969" spans="1:214" s="299" customFormat="1" ht="15" customHeight="1" x14ac:dyDescent="0.25">
      <c r="A969" s="240"/>
      <c r="B969" s="241"/>
      <c r="C969" s="241"/>
      <c r="D969" s="241"/>
      <c r="E969" s="241"/>
      <c r="F969" s="241"/>
      <c r="G969" s="241"/>
      <c r="H969" s="241"/>
      <c r="I969" s="241"/>
      <c r="J969" s="241"/>
      <c r="K969" s="241"/>
      <c r="L969" s="241"/>
      <c r="M969" s="241"/>
      <c r="N969" s="241"/>
      <c r="O969" s="241"/>
      <c r="P969" s="241"/>
      <c r="Q969" s="241"/>
      <c r="R969" s="241"/>
      <c r="S969" s="241"/>
      <c r="T969" s="241"/>
      <c r="U969" s="241" t="s">
        <v>1145</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row>
    <row r="970" spans="1:214" s="299" customFormat="1" ht="15" customHeight="1" x14ac:dyDescent="0.25">
      <c r="A970" s="240"/>
      <c r="B970" s="241"/>
      <c r="C970" s="241"/>
      <c r="D970" s="241"/>
      <c r="E970" s="241"/>
      <c r="F970" s="241"/>
      <c r="G970" s="241"/>
      <c r="H970" s="241"/>
      <c r="I970" s="241"/>
      <c r="J970" s="241"/>
      <c r="K970" s="241"/>
      <c r="L970" s="241"/>
      <c r="M970" s="241"/>
      <c r="N970" s="241"/>
      <c r="O970" s="241"/>
      <c r="P970" s="241"/>
      <c r="Q970" s="241"/>
      <c r="R970" s="241"/>
      <c r="S970" s="241"/>
      <c r="T970" s="241"/>
      <c r="U970" s="241" t="s">
        <v>1146</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row>
    <row r="971" spans="1:214" s="299" customFormat="1" ht="15" customHeight="1" x14ac:dyDescent="0.25">
      <c r="A971" s="240"/>
      <c r="B971" s="241"/>
      <c r="C971" s="241"/>
      <c r="D971" s="241"/>
      <c r="E971" s="241"/>
      <c r="F971" s="241"/>
      <c r="G971" s="241"/>
      <c r="H971" s="241"/>
      <c r="I971" s="241"/>
      <c r="J971" s="241"/>
      <c r="K971" s="241"/>
      <c r="L971" s="241"/>
      <c r="M971" s="241"/>
      <c r="N971" s="241"/>
      <c r="O971" s="241"/>
      <c r="P971" s="241"/>
      <c r="Q971" s="241"/>
      <c r="R971" s="241"/>
      <c r="S971" s="241"/>
      <c r="T971" s="241"/>
      <c r="U971" s="241" t="s">
        <v>1147</v>
      </c>
      <c r="V971" s="241"/>
      <c r="W971" s="241"/>
      <c r="X971" s="241"/>
      <c r="Y971" s="241"/>
      <c r="Z971" s="241"/>
      <c r="AA971" s="241"/>
      <c r="AB971" s="241"/>
      <c r="AC971" s="241" t="s">
        <v>313</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row>
    <row r="972" spans="1:214" s="299" customFormat="1" ht="15" customHeight="1" x14ac:dyDescent="0.25">
      <c r="A972" s="240"/>
      <c r="B972" s="241"/>
      <c r="C972" s="241"/>
      <c r="D972" s="241"/>
      <c r="E972" s="241"/>
      <c r="F972" s="241"/>
      <c r="G972" s="241"/>
      <c r="H972" s="241"/>
      <c r="I972" s="241"/>
      <c r="J972" s="241"/>
      <c r="K972" s="241"/>
      <c r="L972" s="241"/>
      <c r="M972" s="241"/>
      <c r="N972" s="241"/>
      <c r="O972" s="241"/>
      <c r="P972" s="241"/>
      <c r="Q972" s="241"/>
      <c r="R972" s="241"/>
      <c r="S972" s="241"/>
      <c r="T972" s="241"/>
      <c r="U972" s="241" t="s">
        <v>1148</v>
      </c>
      <c r="V972" s="241"/>
      <c r="W972" s="241"/>
      <c r="X972" s="241"/>
      <c r="Y972" s="241"/>
      <c r="Z972" s="241"/>
      <c r="AA972" s="241"/>
      <c r="AB972" s="241"/>
      <c r="AC972" s="241" t="s">
        <v>325</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row>
    <row r="973" spans="1:214"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row>
    <row r="974" spans="1:214"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row>
    <row r="975" spans="1:214" s="240" customFormat="1" ht="15" customHeight="1" x14ac:dyDescent="0.25">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row>
    <row r="976" spans="1:214" s="240" customFormat="1" ht="15" customHeight="1" x14ac:dyDescent="0.25">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row>
    <row r="977" spans="3:214" s="240" customFormat="1" ht="15" customHeight="1" x14ac:dyDescent="0.25">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row>
    <row r="978" spans="3:214" s="240" customFormat="1" ht="15" customHeight="1" x14ac:dyDescent="0.25">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row>
    <row r="979" spans="3:214" s="240" customFormat="1" ht="15" customHeight="1" x14ac:dyDescent="0.25">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row>
    <row r="980" spans="3:214" s="240" customFormat="1" ht="15" customHeight="1" x14ac:dyDescent="0.25">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row>
    <row r="981" spans="3:214" s="240" customFormat="1" ht="15" customHeight="1" x14ac:dyDescent="0.25">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row>
    <row r="982" spans="3:214" s="240" customFormat="1" ht="15" customHeight="1" x14ac:dyDescent="0.25">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row>
    <row r="983" spans="3:214" s="240" customFormat="1" ht="15" customHeight="1" x14ac:dyDescent="0.25">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row>
    <row r="984" spans="3:214" s="240" customFormat="1" ht="15" customHeight="1" x14ac:dyDescent="0.25">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row>
    <row r="985" spans="3:214" s="240" customFormat="1" ht="15" customHeight="1" x14ac:dyDescent="0.25">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row>
    <row r="986" spans="3:214" s="240" customFormat="1" ht="15" customHeight="1" x14ac:dyDescent="0.25">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row>
    <row r="987" spans="3:214" s="240" customFormat="1" ht="15" customHeight="1" x14ac:dyDescent="0.25">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row>
    <row r="988" spans="3:214" s="240" customFormat="1" ht="15" customHeight="1" x14ac:dyDescent="0.25">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row>
    <row r="989" spans="3:214" s="240" customFormat="1" ht="15" customHeight="1" x14ac:dyDescent="0.25">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row>
    <row r="990" spans="3:214" s="240" customFormat="1" ht="15" customHeight="1" x14ac:dyDescent="0.25">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row>
    <row r="991" spans="3:214" s="240" customFormat="1" ht="15" customHeight="1" x14ac:dyDescent="0.25">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row>
    <row r="992" spans="3:214" s="240" customFormat="1" ht="15" customHeight="1" x14ac:dyDescent="0.25">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row>
    <row r="993" spans="5:214" s="240" customFormat="1" ht="15" customHeight="1" x14ac:dyDescent="0.25">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row>
    <row r="994" spans="5:214" s="240" customFormat="1" ht="15" customHeight="1" x14ac:dyDescent="0.25">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row>
    <row r="995" spans="5:214" s="240" customFormat="1" ht="15" customHeight="1" x14ac:dyDescent="0.25">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row>
    <row r="996" spans="5:214" s="240" customFormat="1" ht="15" customHeight="1" x14ac:dyDescent="0.25">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row>
    <row r="997" spans="5:214" s="240" customFormat="1" ht="15" customHeight="1" x14ac:dyDescent="0.25">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row>
    <row r="998" spans="5:214" s="240" customFormat="1" ht="15" customHeight="1" x14ac:dyDescent="0.25">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row>
    <row r="999" spans="5:214" s="240" customFormat="1" ht="15" customHeight="1" x14ac:dyDescent="0.25">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row>
    <row r="1000" spans="5:214" s="240" customFormat="1" ht="15" customHeight="1" x14ac:dyDescent="0.25">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row>
    <row r="1001" spans="5:214" s="240" customFormat="1" ht="15" customHeight="1" x14ac:dyDescent="0.25">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row>
    <row r="1002" spans="5:214" s="240" customFormat="1" ht="15" customHeight="1" x14ac:dyDescent="0.25">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row>
    <row r="1003" spans="5:214" s="240" customFormat="1" ht="15" customHeight="1" x14ac:dyDescent="0.25">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row>
    <row r="1004" spans="5:214" s="240" customFormat="1" ht="15" customHeight="1" x14ac:dyDescent="0.25">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row>
    <row r="1005" spans="5:214" s="240" customFormat="1" ht="15" customHeight="1" x14ac:dyDescent="0.25">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41"/>
      <c r="AB1005" s="241"/>
      <c r="AC1005" s="241"/>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row>
    <row r="1006" spans="5:214" s="240" customFormat="1" ht="15" customHeight="1" x14ac:dyDescent="0.25">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41"/>
      <c r="AB1006" s="241"/>
      <c r="AC1006" s="241"/>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row>
    <row r="1007" spans="5:214" s="240" customFormat="1" ht="15" customHeight="1" x14ac:dyDescent="0.25">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row>
    <row r="1008" spans="5:214" s="240" customFormat="1" ht="15" customHeight="1" x14ac:dyDescent="0.25">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41"/>
      <c r="AB1008" s="241"/>
      <c r="AC1008" s="241"/>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row>
    <row r="1009" spans="5:214" s="240" customFormat="1" ht="15" customHeight="1" x14ac:dyDescent="0.25">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41"/>
      <c r="AB1009" s="241"/>
      <c r="AC1009" s="241"/>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row>
    <row r="1010" spans="5:214" s="240" customFormat="1" ht="15" customHeight="1" x14ac:dyDescent="0.25">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row>
    <row r="1011" spans="5:214" s="240" customFormat="1" ht="15" customHeight="1" x14ac:dyDescent="0.25">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41"/>
      <c r="AB1011" s="241"/>
      <c r="AC1011" s="241"/>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row>
    <row r="1012" spans="5:214" s="240" customFormat="1" ht="15" customHeight="1" x14ac:dyDescent="0.25">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41"/>
      <c r="AB1012" s="241"/>
      <c r="AC1012" s="241"/>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row>
    <row r="1013" spans="5:214" s="240" customFormat="1" ht="15" customHeight="1" x14ac:dyDescent="0.25">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41"/>
      <c r="AB1013" s="24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row>
    <row r="1014" spans="5:214" s="240" customFormat="1" ht="15" customHeight="1" x14ac:dyDescent="0.25">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41"/>
      <c r="AB1014" s="241"/>
      <c r="AC1014" s="241"/>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row>
    <row r="1015" spans="5:214" s="240" customFormat="1" ht="15" customHeight="1" x14ac:dyDescent="0.25">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row>
    <row r="1016" spans="5:214" s="240" customFormat="1" ht="15" customHeight="1" x14ac:dyDescent="0.25">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41"/>
      <c r="AB1016" s="241"/>
      <c r="AC1016" s="241"/>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row>
    <row r="1017" spans="5:214" s="240" customFormat="1" ht="15" customHeight="1" x14ac:dyDescent="0.25">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41"/>
      <c r="AB1017" s="241"/>
      <c r="AC1017" s="241"/>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row>
    <row r="1018" spans="5:214" s="240" customFormat="1" ht="15" customHeight="1" x14ac:dyDescent="0.25">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row>
    <row r="1019" spans="5:214" s="240" customFormat="1" ht="15" customHeight="1" x14ac:dyDescent="0.25">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row>
    <row r="1020" spans="5:214" s="240" customFormat="1" ht="15" customHeight="1" x14ac:dyDescent="0.25">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row>
    <row r="1021" spans="5:214" s="240" customFormat="1" ht="15" customHeight="1" x14ac:dyDescent="0.25">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row>
    <row r="1022" spans="5:214" s="240" customFormat="1" ht="15" customHeight="1" x14ac:dyDescent="0.25">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row>
    <row r="1023" spans="5:214" s="240" customFormat="1" ht="15" customHeight="1" x14ac:dyDescent="0.25">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row>
    <row r="1024" spans="5:214" s="240" customFormat="1" ht="15" customHeight="1" x14ac:dyDescent="0.25">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row>
    <row r="1025" spans="5:214" s="240" customFormat="1" ht="15" customHeight="1" x14ac:dyDescent="0.25">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row>
    <row r="1026" spans="5:214" s="240" customFormat="1" ht="15" customHeight="1" x14ac:dyDescent="0.25">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row>
    <row r="1027" spans="5:214" s="240" customFormat="1" ht="15" customHeight="1" x14ac:dyDescent="0.25">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row>
    <row r="1028" spans="5:214" s="240" customFormat="1" ht="15" customHeight="1" x14ac:dyDescent="0.25">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row>
    <row r="1029" spans="5:214" s="240" customFormat="1" ht="15" customHeight="1" x14ac:dyDescent="0.25">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row>
    <row r="1030" spans="5:214" s="240" customFormat="1" ht="15" customHeight="1" x14ac:dyDescent="0.25">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row>
    <row r="1031" spans="5:214" s="240" customFormat="1" ht="15" customHeight="1" x14ac:dyDescent="0.25">
      <c r="AQ1031" s="241"/>
      <c r="AR1031" s="241"/>
      <c r="AS1031" s="241"/>
      <c r="AT1031" s="241"/>
    </row>
    <row r="1032" spans="5:214" s="240" customFormat="1" ht="15" customHeight="1" x14ac:dyDescent="0.25">
      <c r="AQ1032" s="241"/>
      <c r="AR1032" s="241"/>
      <c r="AS1032" s="241"/>
      <c r="AT1032" s="241"/>
    </row>
    <row r="1033" spans="5:214" s="240" customFormat="1" ht="15" customHeight="1" x14ac:dyDescent="0.25">
      <c r="AQ1033" s="241"/>
      <c r="AR1033" s="241"/>
      <c r="AS1033" s="241"/>
      <c r="AT1033" s="241"/>
    </row>
    <row r="1034" spans="5:214" s="240" customFormat="1" ht="15" customHeight="1" x14ac:dyDescent="0.25">
      <c r="AQ1034" s="241"/>
      <c r="AR1034" s="241"/>
      <c r="AS1034" s="241"/>
      <c r="AT1034" s="241"/>
    </row>
    <row r="1035" spans="5:214" s="240" customFormat="1" ht="15" customHeight="1" x14ac:dyDescent="0.25">
      <c r="AQ1035" s="241"/>
      <c r="AR1035" s="241"/>
      <c r="AS1035" s="241"/>
      <c r="AT1035" s="241"/>
    </row>
    <row r="1036" spans="5:214" s="240" customFormat="1" ht="15" customHeight="1" x14ac:dyDescent="0.25">
      <c r="AQ1036" s="241"/>
      <c r="AR1036" s="241"/>
      <c r="AS1036" s="241"/>
      <c r="AT1036" s="241"/>
    </row>
    <row r="1037" spans="5:214" s="240" customFormat="1" ht="15" customHeight="1" x14ac:dyDescent="0.25">
      <c r="AQ1037" s="241"/>
      <c r="AR1037" s="241"/>
      <c r="AS1037" s="241"/>
      <c r="AT1037" s="241"/>
    </row>
    <row r="1038" spans="5:214" s="240" customFormat="1" ht="15" customHeight="1" x14ac:dyDescent="0.25">
      <c r="AQ1038" s="241"/>
      <c r="AR1038" s="241"/>
      <c r="AS1038" s="241"/>
      <c r="AT1038" s="241"/>
    </row>
    <row r="1039" spans="5:214" s="240" customFormat="1" ht="15" customHeight="1" x14ac:dyDescent="0.25">
      <c r="AQ1039" s="241"/>
      <c r="AR1039" s="241"/>
      <c r="AS1039" s="241"/>
      <c r="AT1039" s="241"/>
    </row>
    <row r="1040" spans="5:214" s="240" customFormat="1" ht="15" customHeight="1" x14ac:dyDescent="0.25">
      <c r="AQ1040" s="241"/>
      <c r="AR1040" s="241"/>
      <c r="AS1040" s="241"/>
      <c r="AT1040" s="241"/>
    </row>
    <row r="1041" spans="43:46" s="240" customFormat="1" ht="15" customHeight="1" x14ac:dyDescent="0.25">
      <c r="AQ1041" s="241"/>
      <c r="AR1041" s="241"/>
      <c r="AS1041" s="241"/>
      <c r="AT1041" s="241"/>
    </row>
    <row r="1042" spans="43:46" s="240" customFormat="1" ht="15" customHeight="1" x14ac:dyDescent="0.25">
      <c r="AQ1042" s="241"/>
      <c r="AR1042" s="241"/>
      <c r="AS1042" s="241"/>
      <c r="AT1042" s="241"/>
    </row>
    <row r="1043" spans="43:46" s="240" customFormat="1" ht="15" customHeight="1" x14ac:dyDescent="0.25">
      <c r="AQ1043" s="241"/>
      <c r="AR1043" s="241"/>
      <c r="AS1043" s="241"/>
      <c r="AT1043" s="241"/>
    </row>
    <row r="1044" spans="43:46" s="240" customFormat="1" ht="15" customHeight="1" x14ac:dyDescent="0.25">
      <c r="AQ1044" s="241"/>
      <c r="AR1044" s="241"/>
      <c r="AS1044" s="241"/>
      <c r="AT1044" s="241"/>
    </row>
    <row r="1045" spans="43:46" s="240" customFormat="1" ht="15" customHeight="1" x14ac:dyDescent="0.25">
      <c r="AQ1045" s="241"/>
      <c r="AR1045" s="241"/>
      <c r="AS1045" s="241"/>
      <c r="AT1045" s="241"/>
    </row>
    <row r="1046" spans="43:46" s="240" customFormat="1" ht="15" customHeight="1" x14ac:dyDescent="0.25">
      <c r="AQ1046" s="241"/>
      <c r="AR1046" s="241"/>
      <c r="AS1046" s="241"/>
      <c r="AT1046" s="241"/>
    </row>
    <row r="1047" spans="43:46" s="240" customFormat="1" ht="15" customHeight="1" x14ac:dyDescent="0.25">
      <c r="AQ1047" s="241"/>
      <c r="AR1047" s="241"/>
      <c r="AS1047" s="241"/>
      <c r="AT1047" s="241"/>
    </row>
    <row r="1048" spans="43:46" s="240" customFormat="1" ht="15" customHeight="1" x14ac:dyDescent="0.25">
      <c r="AQ1048" s="241"/>
      <c r="AR1048" s="241"/>
      <c r="AS1048" s="241"/>
      <c r="AT1048" s="241"/>
    </row>
    <row r="1049" spans="43:46" s="240" customFormat="1" ht="15" customHeight="1" x14ac:dyDescent="0.25">
      <c r="AQ1049" s="241"/>
      <c r="AR1049" s="241"/>
      <c r="AS1049" s="241"/>
      <c r="AT1049" s="241"/>
    </row>
    <row r="1050" spans="43:46" s="240" customFormat="1" ht="15" customHeight="1" x14ac:dyDescent="0.25">
      <c r="AQ1050" s="241"/>
      <c r="AR1050" s="241"/>
      <c r="AS1050" s="241"/>
      <c r="AT1050" s="241"/>
    </row>
    <row r="1051" spans="43:46" s="240" customFormat="1" ht="15" customHeight="1" x14ac:dyDescent="0.25">
      <c r="AQ1051" s="241"/>
      <c r="AR1051" s="241"/>
      <c r="AS1051" s="241"/>
      <c r="AT1051" s="241"/>
    </row>
    <row r="1052" spans="43:46" s="240" customFormat="1" ht="15" customHeight="1" x14ac:dyDescent="0.25">
      <c r="AQ1052" s="241"/>
      <c r="AR1052" s="241"/>
      <c r="AS1052" s="241"/>
      <c r="AT1052" s="241"/>
    </row>
    <row r="1053" spans="43:46" s="240" customFormat="1" ht="15" customHeight="1" x14ac:dyDescent="0.25">
      <c r="AQ1053" s="241"/>
      <c r="AR1053" s="241"/>
      <c r="AS1053" s="241"/>
      <c r="AT1053" s="241"/>
    </row>
    <row r="1054" spans="43:46" s="240" customFormat="1" ht="15" customHeight="1" x14ac:dyDescent="0.25">
      <c r="AQ1054" s="241"/>
      <c r="AR1054" s="241"/>
      <c r="AS1054" s="241"/>
      <c r="AT1054" s="241"/>
    </row>
    <row r="1055" spans="43:46" s="240" customFormat="1" ht="15" customHeight="1" x14ac:dyDescent="0.25">
      <c r="AQ1055" s="241"/>
      <c r="AR1055" s="241"/>
      <c r="AS1055" s="241"/>
      <c r="AT1055" s="241"/>
    </row>
    <row r="1056" spans="43:4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row r="1113" spans="43:46" s="240" customFormat="1" ht="15" customHeight="1" x14ac:dyDescent="0.25"/>
    <row r="1114" spans="43:46" s="240" customFormat="1" ht="15" customHeight="1" x14ac:dyDescent="0.25"/>
    <row r="1115" spans="43:46" s="240" customFormat="1" ht="15" customHeight="1" x14ac:dyDescent="0.25"/>
    <row r="1116" spans="43:46" s="240" customFormat="1" ht="15" customHeight="1" x14ac:dyDescent="0.25"/>
    <row r="1117" spans="43:46" s="240" customFormat="1" ht="15" customHeight="1" x14ac:dyDescent="0.25"/>
    <row r="1118" spans="43:46" s="240" customFormat="1" ht="15" customHeight="1" x14ac:dyDescent="0.25"/>
    <row r="1119" spans="43:46" s="240" customFormat="1" ht="15" customHeight="1" x14ac:dyDescent="0.25"/>
    <row r="1120" spans="43:46"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sheetData>
  <sheetProtection algorithmName="SHA-512" hashValue="B2WfpIhDlFgJOizWtRAcQaRVtbt20IuZF9ZUvDpZ1cIOqlViMuq2/WZBY+xp7M53frRbZdZ90X0fZbW3Hh7Zog==" saltValue="fWDo3TmenkQtQbf1kMUXAw==" spinCount="100000" sheet="1" objects="1" scenarios="1"/>
  <mergeCells count="256">
    <mergeCell ref="W22:AI22"/>
    <mergeCell ref="C32:F32"/>
    <mergeCell ref="G32:N32"/>
    <mergeCell ref="O32:Q32"/>
    <mergeCell ref="R32:AI32"/>
    <mergeCell ref="C48:AI48"/>
    <mergeCell ref="L49:T49"/>
    <mergeCell ref="C49:K49"/>
    <mergeCell ref="U49:Y49"/>
    <mergeCell ref="G31:J31"/>
    <mergeCell ref="AD49:AI49"/>
    <mergeCell ref="Z49:AC49"/>
    <mergeCell ref="M31:Q31"/>
    <mergeCell ref="V31:AC31"/>
    <mergeCell ref="AE31:AI31"/>
    <mergeCell ref="X41:AC41"/>
    <mergeCell ref="AD41:AI41"/>
    <mergeCell ref="U40:W41"/>
    <mergeCell ref="O40:T41"/>
    <mergeCell ref="I40:N41"/>
    <mergeCell ref="C40:H41"/>
    <mergeCell ref="X45:AC45"/>
    <mergeCell ref="C46:H46"/>
    <mergeCell ref="I46:N46"/>
    <mergeCell ref="AD56:AI56"/>
    <mergeCell ref="Z56:AC56"/>
    <mergeCell ref="C56:K56"/>
    <mergeCell ref="L56:T56"/>
    <mergeCell ref="U56:Y56"/>
    <mergeCell ref="C50:K50"/>
    <mergeCell ref="L50:T50"/>
    <mergeCell ref="C52:K52"/>
    <mergeCell ref="L52:T52"/>
    <mergeCell ref="U52:Y52"/>
    <mergeCell ref="Z52:AC52"/>
    <mergeCell ref="AD52:AI52"/>
    <mergeCell ref="C53:K53"/>
    <mergeCell ref="U50:Y50"/>
    <mergeCell ref="Z50:AC50"/>
    <mergeCell ref="AD50:AI50"/>
    <mergeCell ref="C51:K51"/>
    <mergeCell ref="L51:T51"/>
    <mergeCell ref="U51:Y51"/>
    <mergeCell ref="Z51:AC51"/>
    <mergeCell ref="AD51:AI51"/>
    <mergeCell ref="BA8:BC8"/>
    <mergeCell ref="Z9:AI9"/>
    <mergeCell ref="G13:M13"/>
    <mergeCell ref="R13:AI13"/>
    <mergeCell ref="C17:AI17"/>
    <mergeCell ref="G10:AB10"/>
    <mergeCell ref="AE10:AI10"/>
    <mergeCell ref="H11:S11"/>
    <mergeCell ref="W11:AI11"/>
    <mergeCell ref="AG12:AI12"/>
    <mergeCell ref="S12:AC12"/>
    <mergeCell ref="B2:AJ2"/>
    <mergeCell ref="B4:AJ4"/>
    <mergeCell ref="C7:AI7"/>
    <mergeCell ref="F12:M12"/>
    <mergeCell ref="N12:R12"/>
    <mergeCell ref="AD29:AI29"/>
    <mergeCell ref="G30:S30"/>
    <mergeCell ref="W30:AI30"/>
    <mergeCell ref="H23:I23"/>
    <mergeCell ref="M23:P23"/>
    <mergeCell ref="V23:AC23"/>
    <mergeCell ref="AG23:AI23"/>
    <mergeCell ref="G24:M24"/>
    <mergeCell ref="R24:AI24"/>
    <mergeCell ref="C20:J20"/>
    <mergeCell ref="K20:U20"/>
    <mergeCell ref="V20:AB20"/>
    <mergeCell ref="AC20:AI20"/>
    <mergeCell ref="C27:AI27"/>
    <mergeCell ref="G29:AB29"/>
    <mergeCell ref="G19:AI19"/>
    <mergeCell ref="G21:AB21"/>
    <mergeCell ref="AE21:AI21"/>
    <mergeCell ref="H22:S22"/>
    <mergeCell ref="P85:X85"/>
    <mergeCell ref="Y85:AD85"/>
    <mergeCell ref="AE85:AI85"/>
    <mergeCell ref="C74:AI74"/>
    <mergeCell ref="C34:AI34"/>
    <mergeCell ref="K36:S36"/>
    <mergeCell ref="Z36:AI36"/>
    <mergeCell ref="T36:Y36"/>
    <mergeCell ref="C39:AI39"/>
    <mergeCell ref="X40:AI40"/>
    <mergeCell ref="U55:Y55"/>
    <mergeCell ref="Z55:AC55"/>
    <mergeCell ref="AD55:AI55"/>
    <mergeCell ref="C54:K54"/>
    <mergeCell ref="C36:J36"/>
    <mergeCell ref="L53:T53"/>
    <mergeCell ref="U53:Y53"/>
    <mergeCell ref="Z53:AC53"/>
    <mergeCell ref="AD53:AI53"/>
    <mergeCell ref="R61:W61"/>
    <mergeCell ref="X61:AC61"/>
    <mergeCell ref="AD61:AI61"/>
    <mergeCell ref="C59:K60"/>
    <mergeCell ref="C58:AI58"/>
    <mergeCell ref="C88:I88"/>
    <mergeCell ref="J88:O88"/>
    <mergeCell ref="P88:X88"/>
    <mergeCell ref="Y88:AD88"/>
    <mergeCell ref="AE88:AI88"/>
    <mergeCell ref="F18:AI18"/>
    <mergeCell ref="C82:AI82"/>
    <mergeCell ref="C84:AI84"/>
    <mergeCell ref="C85:I85"/>
    <mergeCell ref="J85:O85"/>
    <mergeCell ref="C42:H42"/>
    <mergeCell ref="I42:N42"/>
    <mergeCell ref="O42:T42"/>
    <mergeCell ref="U42:W42"/>
    <mergeCell ref="X42:AC42"/>
    <mergeCell ref="C86:I86"/>
    <mergeCell ref="J86:O86"/>
    <mergeCell ref="P86:X86"/>
    <mergeCell ref="L54:T54"/>
    <mergeCell ref="U54:Y54"/>
    <mergeCell ref="Z54:AC54"/>
    <mergeCell ref="AD54:AI54"/>
    <mergeCell ref="C55:K55"/>
    <mergeCell ref="L55:T55"/>
    <mergeCell ref="L109:AI109"/>
    <mergeCell ref="C90:I90"/>
    <mergeCell ref="J90:O90"/>
    <mergeCell ref="P90:X90"/>
    <mergeCell ref="Y90:AD90"/>
    <mergeCell ref="AE90:AI90"/>
    <mergeCell ref="AD92:AI92"/>
    <mergeCell ref="AD93:AI93"/>
    <mergeCell ref="C113:AI113"/>
    <mergeCell ref="Q95:AI95"/>
    <mergeCell ref="X96:AI96"/>
    <mergeCell ref="C110:J110"/>
    <mergeCell ref="L110:AI110"/>
    <mergeCell ref="C114:AI114"/>
    <mergeCell ref="C5:AI5"/>
    <mergeCell ref="H8:AI8"/>
    <mergeCell ref="F9:R9"/>
    <mergeCell ref="S9:Y9"/>
    <mergeCell ref="C98:AI98"/>
    <mergeCell ref="C101:AI101"/>
    <mergeCell ref="C103:AI106"/>
    <mergeCell ref="C109:J109"/>
    <mergeCell ref="Y86:AD86"/>
    <mergeCell ref="AE86:AI86"/>
    <mergeCell ref="C87:I87"/>
    <mergeCell ref="J87:O87"/>
    <mergeCell ref="P87:X87"/>
    <mergeCell ref="Y87:AD87"/>
    <mergeCell ref="AE87:AI87"/>
    <mergeCell ref="C112:AI112"/>
    <mergeCell ref="C89:I89"/>
    <mergeCell ref="J89:O89"/>
    <mergeCell ref="P89:X89"/>
    <mergeCell ref="Y89:AD89"/>
    <mergeCell ref="AE89:AI89"/>
    <mergeCell ref="S94:AI94"/>
    <mergeCell ref="C92:H94"/>
    <mergeCell ref="R63:W63"/>
    <mergeCell ref="X63:AC63"/>
    <mergeCell ref="AD63:AI63"/>
    <mergeCell ref="L59:W59"/>
    <mergeCell ref="L60:Q60"/>
    <mergeCell ref="R60:W60"/>
    <mergeCell ref="X59:AI59"/>
    <mergeCell ref="X60:AC60"/>
    <mergeCell ref="AD60:AI60"/>
    <mergeCell ref="L66:Q66"/>
    <mergeCell ref="R66:W66"/>
    <mergeCell ref="X66:AC66"/>
    <mergeCell ref="AD66:AI66"/>
    <mergeCell ref="C66:K66"/>
    <mergeCell ref="C61:K61"/>
    <mergeCell ref="L61:Q61"/>
    <mergeCell ref="C62:K62"/>
    <mergeCell ref="L62:Q62"/>
    <mergeCell ref="R62:W62"/>
    <mergeCell ref="L64:Q64"/>
    <mergeCell ref="R64:W64"/>
    <mergeCell ref="X64:AC64"/>
    <mergeCell ref="AD64:AI64"/>
    <mergeCell ref="C65:K65"/>
    <mergeCell ref="L65:Q65"/>
    <mergeCell ref="R65:W65"/>
    <mergeCell ref="X65:AC65"/>
    <mergeCell ref="AD65:AI65"/>
    <mergeCell ref="C64:K64"/>
    <mergeCell ref="X62:AC62"/>
    <mergeCell ref="AD62:AI62"/>
    <mergeCell ref="C63:K63"/>
    <mergeCell ref="L63:Q63"/>
    <mergeCell ref="R71:W71"/>
    <mergeCell ref="X71:AC71"/>
    <mergeCell ref="AD71:AI71"/>
    <mergeCell ref="C67:K68"/>
    <mergeCell ref="L67:W67"/>
    <mergeCell ref="X67:AI67"/>
    <mergeCell ref="L68:Q68"/>
    <mergeCell ref="R68:W68"/>
    <mergeCell ref="X68:AC68"/>
    <mergeCell ref="AD68:AI68"/>
    <mergeCell ref="R69:W69"/>
    <mergeCell ref="X69:AC69"/>
    <mergeCell ref="AD69:AI69"/>
    <mergeCell ref="C70:K70"/>
    <mergeCell ref="L70:Q70"/>
    <mergeCell ref="R70:W70"/>
    <mergeCell ref="X70:AC70"/>
    <mergeCell ref="AD70:AI70"/>
    <mergeCell ref="C69:K69"/>
    <mergeCell ref="L69:Q69"/>
    <mergeCell ref="C71:K71"/>
    <mergeCell ref="L71:Q71"/>
    <mergeCell ref="C72:K72"/>
    <mergeCell ref="L72:Q72"/>
    <mergeCell ref="R72:W72"/>
    <mergeCell ref="X72:AC72"/>
    <mergeCell ref="AD72:AI72"/>
    <mergeCell ref="AF80:AI80"/>
    <mergeCell ref="U80:X80"/>
    <mergeCell ref="C77:AI77"/>
    <mergeCell ref="C73:K73"/>
    <mergeCell ref="L73:Q73"/>
    <mergeCell ref="R73:W73"/>
    <mergeCell ref="X73:AC73"/>
    <mergeCell ref="AD73:AI73"/>
    <mergeCell ref="C75:AI75"/>
    <mergeCell ref="O46:T46"/>
    <mergeCell ref="U46:W46"/>
    <mergeCell ref="X46:AC46"/>
    <mergeCell ref="AD46:AI46"/>
    <mergeCell ref="AD45:AI45"/>
    <mergeCell ref="AD42:AI42"/>
    <mergeCell ref="C43:H43"/>
    <mergeCell ref="I43:N43"/>
    <mergeCell ref="O43:T43"/>
    <mergeCell ref="U43:W43"/>
    <mergeCell ref="X43:AC43"/>
    <mergeCell ref="AD43:AI43"/>
    <mergeCell ref="C44:H44"/>
    <mergeCell ref="I44:N44"/>
    <mergeCell ref="O44:T44"/>
    <mergeCell ref="U44:W44"/>
    <mergeCell ref="X44:AC44"/>
    <mergeCell ref="AD44:AI44"/>
    <mergeCell ref="C45:H45"/>
    <mergeCell ref="I45:N45"/>
    <mergeCell ref="O45:T45"/>
    <mergeCell ref="U45:W45"/>
  </mergeCells>
  <conditionalFormatting sqref="V23">
    <cfRule type="expression" dxfId="22" priority="14" stopIfTrue="1">
      <formula>$V$31="Selecionar"</formula>
    </cfRule>
  </conditionalFormatting>
  <conditionalFormatting sqref="V31:AC31">
    <cfRule type="expression" dxfId="21" priority="35" stopIfTrue="1">
      <formula>$V$31="Selecionar"</formula>
    </cfRule>
  </conditionalFormatting>
  <conditionalFormatting sqref="AP18:BQ18">
    <cfRule type="expression" dxfId="20" priority="38" stopIfTrue="1">
      <formula>$BA$8="OCULTAR"</formula>
    </cfRule>
  </conditionalFormatting>
  <conditionalFormatting sqref="AP9:FI16">
    <cfRule type="expression" dxfId="19" priority="21" stopIfTrue="1">
      <formula>$BA$8="OCULTAR"</formula>
    </cfRule>
  </conditionalFormatting>
  <conditionalFormatting sqref="AP29:FI34">
    <cfRule type="expression" dxfId="18" priority="31" stopIfTrue="1">
      <formula>$BA$8="OCULTAR"</formula>
    </cfRule>
  </conditionalFormatting>
  <conditionalFormatting sqref="AP35:FI65 BU18:FI28 AP19:BT28 AV391:FI391">
    <cfRule type="expression" dxfId="17" priority="40" stopIfTrue="1">
      <formula>$BA$8="OCULTAR"</formula>
    </cfRule>
  </conditionalFormatting>
  <conditionalFormatting sqref="AP66:FI390">
    <cfRule type="expression" dxfId="16" priority="1" stopIfTrue="1">
      <formula>$BA$8="OCULTAR"</formula>
    </cfRule>
  </conditionalFormatting>
  <conditionalFormatting sqref="AT9:AT16">
    <cfRule type="expression" dxfId="15" priority="22" stopIfTrue="1">
      <formula>#REF!="OCULTAR"</formula>
    </cfRule>
  </conditionalFormatting>
  <conditionalFormatting sqref="AT18 AT57:AT59">
    <cfRule type="expression" dxfId="14" priority="39" stopIfTrue="1">
      <formula>#REF!="OCULTAR"</formula>
    </cfRule>
  </conditionalFormatting>
  <conditionalFormatting sqref="AT19:AT28 AT35:AT56 AT60:AT65">
    <cfRule type="expression" dxfId="13" priority="41" stopIfTrue="1">
      <formula>#REF!="OCULTAR"</formula>
    </cfRule>
  </conditionalFormatting>
  <conditionalFormatting sqref="AT29:AT34">
    <cfRule type="expression" dxfId="12" priority="32" stopIfTrue="1">
      <formula>#REF!="OCULTAR"</formula>
    </cfRule>
  </conditionalFormatting>
  <conditionalFormatting sqref="AT66:AT73">
    <cfRule type="expression" dxfId="11" priority="2" stopIfTrue="1">
      <formula>#REF!="OCULTAR"</formula>
    </cfRule>
  </conditionalFormatting>
  <dataValidations count="3">
    <dataValidation type="list" allowBlank="1" showInputMessage="1" showErrorMessage="1" sqref="BA8:BC8" xr:uid="{93E7BEB4-6505-4F84-905D-2F2889B25921}">
      <formula1>$B$135:$B$136</formula1>
    </dataValidation>
    <dataValidation type="list" allowBlank="1" showInputMessage="1" showErrorMessage="1" error="Selecionar" prompt="Especificar tipo de licença." sqref="J86:O90" xr:uid="{CAF5F22F-E2EE-48AC-BFD5-76A17CD772A3}">
      <formula1>$M$119:$M$131</formula1>
    </dataValidation>
    <dataValidation type="list" allowBlank="1" showInputMessage="1" showErrorMessage="1" sqref="AD50:AD56 Z57:AI57" xr:uid="{C002C154-BD8E-4ABF-B7F5-EA90F4110545}">
      <formula1>$G$124:$G$126</formula1>
    </dataValidation>
  </dataValidations>
  <hyperlinks>
    <hyperlink ref="C113:AI113" location="'Tela 9 - Documentos'!Area_de_impressao" display="Para formalização do processo, fazer upload no sistema de requerimento dos documentos listados na Tela 9." xr:uid="{EE3EFD62-D0E6-4C04-B542-53A630E6A509}"/>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1" manualBreakCount="1">
    <brk id="57" min="1" max="3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A8EF5-0DB8-422F-9591-4B22CABD5C53}">
  <sheetPr codeName="Plan2"/>
  <dimension ref="A1:DG1570"/>
  <sheetViews>
    <sheetView zoomScale="94" zoomScaleNormal="94"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x14ac:dyDescent="0.25">
      <c r="U1" s="125"/>
      <c r="V1" s="125"/>
      <c r="W1" s="125"/>
      <c r="X1" s="125"/>
      <c r="Y1" s="125"/>
      <c r="Z1" s="125"/>
      <c r="AA1" s="125"/>
      <c r="AB1" s="125"/>
      <c r="AC1" s="125"/>
      <c r="AD1" s="125"/>
      <c r="AE1" s="125"/>
      <c r="AF1" s="125"/>
      <c r="AG1" s="125"/>
      <c r="AH1" s="125"/>
      <c r="AI1" s="125"/>
      <c r="AJ1" s="125"/>
      <c r="AK1" s="125"/>
      <c r="AL1" s="125"/>
      <c r="AM1" s="125"/>
    </row>
    <row r="2" spans="2:111" s="124" customFormat="1" ht="30" customHeight="1" x14ac:dyDescent="0.25">
      <c r="B2" s="696" t="s">
        <v>2101</v>
      </c>
      <c r="C2" s="697"/>
      <c r="D2" s="697"/>
      <c r="E2" s="697"/>
      <c r="F2" s="697"/>
      <c r="G2" s="697"/>
      <c r="H2" s="697"/>
      <c r="I2" s="697"/>
      <c r="J2" s="697"/>
      <c r="K2" s="697"/>
      <c r="L2" s="697"/>
      <c r="M2" s="697"/>
      <c r="N2" s="697"/>
      <c r="O2" s="697"/>
      <c r="P2" s="697"/>
      <c r="Q2" s="697"/>
      <c r="R2" s="697"/>
      <c r="S2" s="697"/>
      <c r="T2" s="697"/>
      <c r="U2" s="697"/>
      <c r="V2" s="697"/>
      <c r="W2" s="697"/>
      <c r="X2" s="697"/>
      <c r="Y2" s="697"/>
      <c r="Z2" s="697"/>
      <c r="AA2" s="697"/>
      <c r="AB2" s="697"/>
      <c r="AC2" s="697"/>
      <c r="AD2" s="697"/>
      <c r="AE2" s="697"/>
      <c r="AF2" s="697"/>
      <c r="AG2" s="697"/>
      <c r="AH2" s="697"/>
      <c r="AI2" s="697"/>
      <c r="AJ2" s="698"/>
      <c r="AK2" s="125"/>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row>
    <row r="3" spans="2:111" s="124" customFormat="1" ht="6.75"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230" customFormat="1" ht="15" customHeight="1" x14ac:dyDescent="0.25">
      <c r="B4" s="237"/>
      <c r="C4" s="853" t="s">
        <v>2034</v>
      </c>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855"/>
      <c r="AJ4" s="238"/>
      <c r="AK4" s="239"/>
      <c r="AL4" s="240"/>
      <c r="AM4" s="241"/>
      <c r="AN4" s="241"/>
      <c r="AO4" s="241"/>
      <c r="AP4" s="241"/>
      <c r="AQ4" s="241"/>
      <c r="AR4" s="241"/>
      <c r="AS4" s="241"/>
      <c r="AT4" s="241"/>
      <c r="AU4" s="241"/>
      <c r="AV4" s="241"/>
      <c r="AW4" s="241"/>
      <c r="AX4" s="241"/>
      <c r="AY4" s="241"/>
      <c r="AZ4" s="241"/>
      <c r="BA4" s="241"/>
      <c r="BB4" s="241"/>
      <c r="BC4" s="241"/>
      <c r="BD4" s="241"/>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row>
    <row r="5" spans="2:111" s="230" customFormat="1" ht="15" customHeight="1" x14ac:dyDescent="0.25">
      <c r="B5" s="237"/>
      <c r="C5" s="898" t="s">
        <v>1736</v>
      </c>
      <c r="D5" s="898"/>
      <c r="E5" s="898"/>
      <c r="F5" s="898"/>
      <c r="G5" s="898"/>
      <c r="H5" s="898"/>
      <c r="I5" s="898"/>
      <c r="J5" s="898"/>
      <c r="K5" s="898"/>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242"/>
      <c r="AK5" s="239"/>
      <c r="AL5" s="240"/>
      <c r="AM5" s="241"/>
      <c r="AN5" s="241"/>
      <c r="AO5" s="241"/>
      <c r="AP5" s="243"/>
      <c r="AQ5" s="243"/>
      <c r="AR5" s="243"/>
      <c r="AS5" s="243"/>
      <c r="AT5" s="244"/>
      <c r="AU5" s="26"/>
      <c r="AV5" s="159"/>
      <c r="AW5" s="26"/>
      <c r="AX5" s="26"/>
      <c r="AY5" s="26"/>
      <c r="AZ5" s="26"/>
      <c r="BA5" s="26"/>
      <c r="BB5" s="26"/>
      <c r="BC5" s="26"/>
      <c r="BD5" s="241"/>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row>
    <row r="6" spans="2:111" s="230" customFormat="1" ht="15" customHeight="1" x14ac:dyDescent="0.25">
      <c r="B6" s="237"/>
      <c r="C6" s="127" t="s">
        <v>2085</v>
      </c>
      <c r="D6" s="127"/>
      <c r="E6" s="420"/>
      <c r="F6" s="1133" t="s">
        <v>2035</v>
      </c>
      <c r="G6" s="898"/>
      <c r="H6" s="898"/>
      <c r="I6" s="966"/>
      <c r="J6" s="966"/>
      <c r="K6" s="966"/>
      <c r="L6" s="966"/>
      <c r="M6" s="966"/>
      <c r="N6" s="966"/>
      <c r="O6" s="966"/>
      <c r="P6" s="966"/>
      <c r="Q6" s="966"/>
      <c r="R6" s="966"/>
      <c r="S6" s="966"/>
      <c r="T6" s="328"/>
      <c r="U6" s="444"/>
      <c r="V6" s="1134" t="s">
        <v>2036</v>
      </c>
      <c r="W6" s="987"/>
      <c r="X6" s="966"/>
      <c r="Y6" s="966"/>
      <c r="Z6" s="966"/>
      <c r="AA6" s="966"/>
      <c r="AB6" s="966"/>
      <c r="AC6" s="966"/>
      <c r="AD6" s="966"/>
      <c r="AE6" s="966"/>
      <c r="AF6" s="966"/>
      <c r="AG6" s="966"/>
      <c r="AH6" s="966"/>
      <c r="AI6" s="966"/>
      <c r="AJ6" s="245"/>
      <c r="AK6" s="239"/>
      <c r="AL6" s="240"/>
      <c r="AM6" s="241"/>
      <c r="AN6" s="241"/>
      <c r="AO6" s="241"/>
      <c r="AP6" s="246"/>
      <c r="AQ6" s="241"/>
      <c r="AR6" s="241"/>
      <c r="AS6" s="241"/>
      <c r="AT6" s="244"/>
      <c r="AU6" s="26"/>
      <c r="AV6" s="26"/>
      <c r="AW6" s="26"/>
      <c r="AX6" s="26"/>
      <c r="AY6" s="26"/>
      <c r="AZ6" s="26"/>
      <c r="BA6" s="26"/>
      <c r="BB6" s="26"/>
      <c r="BC6" s="26"/>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898" t="s">
        <v>2037</v>
      </c>
      <c r="D7" s="898"/>
      <c r="E7" s="898"/>
      <c r="F7" s="898"/>
      <c r="G7" s="898"/>
      <c r="H7" s="898"/>
      <c r="I7" s="898"/>
      <c r="J7" s="898"/>
      <c r="K7" s="898"/>
      <c r="L7" s="898"/>
      <c r="M7" s="939"/>
      <c r="N7" s="939"/>
      <c r="O7" s="939"/>
      <c r="P7" s="939"/>
      <c r="Q7" s="939"/>
      <c r="R7" s="939"/>
      <c r="S7" s="939"/>
      <c r="T7" s="939"/>
      <c r="U7" s="939"/>
      <c r="V7" s="939"/>
      <c r="W7" s="939"/>
      <c r="X7" s="939"/>
      <c r="Y7" s="939"/>
      <c r="Z7" s="939"/>
      <c r="AA7" s="939"/>
      <c r="AB7" s="939"/>
      <c r="AC7" s="939"/>
      <c r="AD7" s="939"/>
      <c r="AE7" s="939"/>
      <c r="AF7" s="939"/>
      <c r="AG7" s="939"/>
      <c r="AH7" s="939"/>
      <c r="AI7" s="939"/>
      <c r="AJ7" s="242"/>
      <c r="AK7" s="239"/>
      <c r="AL7" s="240"/>
      <c r="AM7" s="240"/>
      <c r="AN7" s="240"/>
      <c r="AO7" s="240"/>
      <c r="AP7" s="248"/>
      <c r="AQ7" s="240"/>
      <c r="AR7" s="240"/>
      <c r="AS7" s="240"/>
      <c r="AT7" s="248"/>
      <c r="AU7" s="240"/>
      <c r="AV7" s="240"/>
      <c r="AW7" s="240"/>
      <c r="AX7" s="240"/>
      <c r="AY7" s="240"/>
      <c r="AZ7" s="240"/>
      <c r="BA7" s="240"/>
      <c r="BB7" s="240"/>
      <c r="BC7" s="240"/>
      <c r="BD7" s="240"/>
      <c r="BE7" s="240"/>
      <c r="BF7" s="240"/>
      <c r="BG7" s="240"/>
      <c r="BH7" s="240"/>
      <c r="BI7" s="240"/>
      <c r="BJ7" s="240"/>
      <c r="BK7" s="240"/>
      <c r="BL7" s="240"/>
      <c r="BM7" s="240"/>
      <c r="BN7" s="240"/>
      <c r="BO7" s="240"/>
      <c r="BP7" s="248"/>
      <c r="BQ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27" t="s">
        <v>2086</v>
      </c>
      <c r="D8" s="127"/>
      <c r="E8" s="420"/>
      <c r="F8" s="1133" t="s">
        <v>2035</v>
      </c>
      <c r="G8" s="898"/>
      <c r="H8" s="898"/>
      <c r="I8" s="966"/>
      <c r="J8" s="966"/>
      <c r="K8" s="966"/>
      <c r="L8" s="966"/>
      <c r="M8" s="966"/>
      <c r="N8" s="966"/>
      <c r="O8" s="966"/>
      <c r="P8" s="966"/>
      <c r="Q8" s="966"/>
      <c r="R8" s="966"/>
      <c r="S8" s="327"/>
      <c r="T8" s="395"/>
      <c r="U8" s="444"/>
      <c r="V8" s="1136" t="s">
        <v>2036</v>
      </c>
      <c r="W8" s="956"/>
      <c r="X8" s="966"/>
      <c r="Y8" s="966"/>
      <c r="Z8" s="966"/>
      <c r="AA8" s="966"/>
      <c r="AB8" s="966"/>
      <c r="AC8" s="966"/>
      <c r="AD8" s="966"/>
      <c r="AE8" s="966"/>
      <c r="AF8" s="966"/>
      <c r="AG8" s="966"/>
      <c r="AH8" s="966"/>
      <c r="AI8" s="966"/>
      <c r="AJ8" s="245"/>
      <c r="AK8" s="239"/>
      <c r="AL8" s="240"/>
      <c r="AM8" s="240"/>
      <c r="AN8" s="240"/>
      <c r="AO8" s="240"/>
      <c r="AP8" s="248"/>
      <c r="AQ8" s="240"/>
      <c r="AR8" s="240"/>
      <c r="AS8" s="240"/>
      <c r="AT8" s="248"/>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898" t="s">
        <v>2038</v>
      </c>
      <c r="D9" s="898"/>
      <c r="E9" s="898"/>
      <c r="F9" s="898"/>
      <c r="G9" s="898"/>
      <c r="H9" s="898"/>
      <c r="I9" s="898"/>
      <c r="J9" s="943"/>
      <c r="K9" s="943"/>
      <c r="L9" s="943"/>
      <c r="M9" s="943"/>
      <c r="N9" s="943"/>
      <c r="O9" s="943"/>
      <c r="P9" s="943"/>
      <c r="Q9" s="943"/>
      <c r="R9" s="943"/>
      <c r="S9" s="943"/>
      <c r="T9" s="939"/>
      <c r="U9" s="943"/>
      <c r="V9" s="939"/>
      <c r="W9" s="939"/>
      <c r="X9" s="943"/>
      <c r="Y9" s="943"/>
      <c r="Z9" s="943"/>
      <c r="AA9" s="943"/>
      <c r="AB9" s="943"/>
      <c r="AC9" s="943"/>
      <c r="AD9" s="943"/>
      <c r="AE9" s="943"/>
      <c r="AF9" s="943"/>
      <c r="AG9" s="943"/>
      <c r="AH9" s="943"/>
      <c r="AI9" s="943"/>
      <c r="AJ9" s="256"/>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2039</v>
      </c>
      <c r="D10" s="160"/>
      <c r="E10" s="160"/>
      <c r="F10" s="160"/>
      <c r="G10" s="1135"/>
      <c r="H10" s="911"/>
      <c r="I10" s="911"/>
      <c r="J10" s="911"/>
      <c r="K10" s="911"/>
      <c r="L10" s="911"/>
      <c r="M10" s="911"/>
      <c r="N10" s="911"/>
      <c r="O10" s="911"/>
      <c r="P10" s="911"/>
      <c r="Q10" s="911"/>
      <c r="R10" s="911"/>
      <c r="S10" s="911"/>
      <c r="T10" s="911"/>
      <c r="U10" s="911"/>
      <c r="V10" s="911"/>
      <c r="W10" s="1135"/>
      <c r="X10" s="1135"/>
      <c r="Y10" s="1135"/>
      <c r="Z10" s="1135"/>
      <c r="AA10" s="1135"/>
      <c r="AB10" s="1135"/>
      <c r="AC10" s="313"/>
      <c r="AD10" s="249" t="s">
        <v>2040</v>
      </c>
      <c r="AE10" s="1135"/>
      <c r="AF10" s="1135"/>
      <c r="AG10" s="1135"/>
      <c r="AH10" s="1135"/>
      <c r="AI10" s="1135"/>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2041</v>
      </c>
      <c r="D11" s="160"/>
      <c r="E11" s="160"/>
      <c r="F11" s="160"/>
      <c r="G11" s="314"/>
      <c r="H11" s="943"/>
      <c r="I11" s="943"/>
      <c r="J11" s="943"/>
      <c r="K11" s="943"/>
      <c r="L11" s="943"/>
      <c r="M11" s="943"/>
      <c r="N11" s="943"/>
      <c r="O11" s="943"/>
      <c r="P11" s="943"/>
      <c r="Q11" s="943"/>
      <c r="R11" s="943"/>
      <c r="S11" s="943"/>
      <c r="T11" s="160"/>
      <c r="U11" s="247"/>
      <c r="V11" s="249" t="s">
        <v>2042</v>
      </c>
      <c r="W11" s="943"/>
      <c r="X11" s="943"/>
      <c r="Y11" s="943"/>
      <c r="Z11" s="943"/>
      <c r="AA11" s="943"/>
      <c r="AB11" s="943"/>
      <c r="AC11" s="939"/>
      <c r="AD11" s="939"/>
      <c r="AE11" s="943"/>
      <c r="AF11" s="943"/>
      <c r="AG11" s="943"/>
      <c r="AH11" s="943"/>
      <c r="AI11" s="943"/>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2043</v>
      </c>
      <c r="D12" s="160"/>
      <c r="E12" s="160"/>
      <c r="F12" s="911" t="s">
        <v>2462</v>
      </c>
      <c r="G12" s="911"/>
      <c r="H12" s="911"/>
      <c r="I12" s="911"/>
      <c r="J12" s="911"/>
      <c r="K12" s="911"/>
      <c r="L12" s="911"/>
      <c r="M12" s="911"/>
      <c r="N12" s="247" t="s">
        <v>2044</v>
      </c>
      <c r="O12" s="326"/>
      <c r="P12" s="326"/>
      <c r="Q12" s="127"/>
      <c r="R12" s="252"/>
      <c r="S12" s="1137" t="s">
        <v>1023</v>
      </c>
      <c r="T12" s="1137"/>
      <c r="U12" s="1137"/>
      <c r="V12" s="1137"/>
      <c r="W12" s="1137"/>
      <c r="X12" s="1137"/>
      <c r="Y12" s="1137"/>
      <c r="Z12" s="1137"/>
      <c r="AA12" s="1137"/>
      <c r="AB12" s="313"/>
      <c r="AC12" s="313"/>
      <c r="AD12" s="249" t="s">
        <v>2045</v>
      </c>
      <c r="AE12" s="967" t="s">
        <v>2463</v>
      </c>
      <c r="AF12" s="967"/>
      <c r="AG12" s="967"/>
      <c r="AH12" s="967"/>
      <c r="AI12" s="967"/>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2046</v>
      </c>
      <c r="D13" s="160"/>
      <c r="E13" s="160"/>
      <c r="F13" s="160"/>
      <c r="G13" s="939"/>
      <c r="H13" s="939"/>
      <c r="I13" s="939"/>
      <c r="J13" s="939"/>
      <c r="K13" s="939"/>
      <c r="L13" s="939"/>
      <c r="M13" s="987" t="s">
        <v>2047</v>
      </c>
      <c r="N13" s="987"/>
      <c r="O13" s="987"/>
      <c r="P13" s="1130"/>
      <c r="Q13" s="1130"/>
      <c r="R13" s="1130"/>
      <c r="S13" s="1130"/>
      <c r="T13" s="1130"/>
      <c r="U13" s="1130"/>
      <c r="V13" s="1130"/>
      <c r="W13" s="1130"/>
      <c r="X13" s="1130"/>
      <c r="Y13" s="1130"/>
      <c r="Z13" s="1130"/>
      <c r="AA13" s="1130"/>
      <c r="AB13" s="1130"/>
      <c r="AC13" s="1130"/>
      <c r="AD13" s="1130"/>
      <c r="AE13" s="1130"/>
      <c r="AF13" s="1130"/>
      <c r="AG13" s="1130"/>
      <c r="AH13" s="1130"/>
      <c r="AI13" s="1130"/>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5.0999999999999996" customHeight="1" x14ac:dyDescent="0.25">
      <c r="B14" s="237"/>
      <c r="C14" s="127"/>
      <c r="D14" s="127"/>
      <c r="E14" s="127"/>
      <c r="F14" s="127"/>
      <c r="G14" s="127"/>
      <c r="H14" s="127"/>
      <c r="I14" s="127"/>
      <c r="J14" s="127"/>
      <c r="K14" s="254"/>
      <c r="L14" s="254"/>
      <c r="M14" s="254"/>
      <c r="N14" s="127"/>
      <c r="O14" s="251"/>
      <c r="P14" s="254"/>
      <c r="Q14" s="254"/>
      <c r="R14" s="254"/>
      <c r="S14" s="254"/>
      <c r="T14" s="254"/>
      <c r="U14" s="132"/>
      <c r="V14" s="259"/>
      <c r="W14" s="259"/>
      <c r="X14" s="132"/>
      <c r="Y14" s="132"/>
      <c r="Z14" s="249"/>
      <c r="AA14" s="259"/>
      <c r="AB14" s="259"/>
      <c r="AC14" s="259"/>
      <c r="AD14" s="259"/>
      <c r="AE14" s="259"/>
      <c r="AF14" s="259"/>
      <c r="AG14" s="259"/>
      <c r="AH14" s="259"/>
      <c r="AI14" s="259"/>
      <c r="AJ14" s="260"/>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853" t="s">
        <v>2048</v>
      </c>
      <c r="D15" s="854"/>
      <c r="E15" s="854"/>
      <c r="F15" s="854"/>
      <c r="G15" s="854"/>
      <c r="H15" s="854"/>
      <c r="I15" s="854"/>
      <c r="J15" s="854"/>
      <c r="K15" s="854"/>
      <c r="L15" s="854"/>
      <c r="M15" s="854"/>
      <c r="N15" s="854"/>
      <c r="O15" s="854"/>
      <c r="P15" s="854"/>
      <c r="Q15" s="854"/>
      <c r="R15" s="854"/>
      <c r="S15" s="854"/>
      <c r="T15" s="854"/>
      <c r="U15" s="854"/>
      <c r="V15" s="854"/>
      <c r="W15" s="854"/>
      <c r="X15" s="854"/>
      <c r="Y15" s="854"/>
      <c r="Z15" s="854"/>
      <c r="AA15" s="854"/>
      <c r="AB15" s="854"/>
      <c r="AC15" s="854"/>
      <c r="AD15" s="854"/>
      <c r="AE15" s="854"/>
      <c r="AF15" s="854"/>
      <c r="AG15" s="854"/>
      <c r="AH15" s="854"/>
      <c r="AI15" s="855"/>
      <c r="AJ15" s="238"/>
      <c r="AK15" s="239"/>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15" customHeight="1" x14ac:dyDescent="0.25">
      <c r="B16" s="237"/>
      <c r="C16" s="160" t="s">
        <v>2121</v>
      </c>
      <c r="D16" s="160"/>
      <c r="E16" s="160"/>
      <c r="F16" s="160"/>
      <c r="G16" s="160"/>
      <c r="H16" s="160"/>
      <c r="I16" s="257"/>
      <c r="J16" s="257"/>
      <c r="K16" s="257"/>
      <c r="L16" s="257"/>
      <c r="M16" s="257"/>
      <c r="N16" s="257"/>
      <c r="O16" s="257"/>
      <c r="P16" s="257"/>
      <c r="Q16" s="257"/>
      <c r="R16" s="257"/>
      <c r="S16" s="127"/>
      <c r="T16" s="127"/>
      <c r="U16" s="127"/>
      <c r="V16" s="127"/>
      <c r="W16" s="127"/>
      <c r="X16" s="127"/>
      <c r="Y16" s="127"/>
      <c r="Z16" s="127"/>
      <c r="AA16" s="127"/>
      <c r="AB16" s="127"/>
      <c r="AC16" s="127"/>
      <c r="AD16" s="127"/>
      <c r="AE16" s="352"/>
      <c r="AF16" s="247"/>
      <c r="AG16" s="247"/>
      <c r="AH16" s="352"/>
      <c r="AI16" s="247"/>
      <c r="AJ16" s="242"/>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422"/>
      <c r="D17" s="247" t="s">
        <v>196</v>
      </c>
      <c r="E17" s="247"/>
      <c r="F17" s="422"/>
      <c r="G17" s="247" t="s">
        <v>2122</v>
      </c>
      <c r="H17" s="160"/>
      <c r="I17" s="257"/>
      <c r="J17" s="257"/>
      <c r="K17" s="257"/>
      <c r="L17" s="257"/>
      <c r="M17" s="257"/>
      <c r="N17" s="257"/>
      <c r="O17" s="257"/>
      <c r="P17" s="257"/>
      <c r="Q17" s="257"/>
      <c r="R17" s="257"/>
      <c r="S17" s="127"/>
      <c r="T17" s="127"/>
      <c r="U17" s="127"/>
      <c r="V17" s="127"/>
      <c r="W17" s="127"/>
      <c r="X17" s="127"/>
      <c r="Y17" s="127"/>
      <c r="Z17" s="127"/>
      <c r="AA17" s="127"/>
      <c r="AB17" s="127"/>
      <c r="AC17" s="127"/>
      <c r="AD17" s="127"/>
      <c r="AE17" s="144"/>
      <c r="AF17" s="247"/>
      <c r="AG17" s="247"/>
      <c r="AH17" s="144"/>
      <c r="AI17" s="247"/>
      <c r="AJ17" s="242"/>
      <c r="AK17" s="239"/>
      <c r="AL17" s="240"/>
      <c r="AM17" s="240"/>
      <c r="AN17" s="240"/>
      <c r="AO17" s="240"/>
      <c r="AP17" s="248"/>
      <c r="AQ17" s="240"/>
      <c r="AR17" s="240"/>
      <c r="AS17" s="240"/>
      <c r="AT17" s="248"/>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5.0999999999999996" customHeight="1" x14ac:dyDescent="0.25">
      <c r="B18" s="237"/>
      <c r="C18" s="127"/>
      <c r="D18" s="127"/>
      <c r="E18" s="127"/>
      <c r="F18" s="127"/>
      <c r="G18" s="127"/>
      <c r="H18" s="127"/>
      <c r="I18" s="127"/>
      <c r="J18" s="127"/>
      <c r="K18" s="254"/>
      <c r="L18" s="254"/>
      <c r="M18" s="254"/>
      <c r="N18" s="127"/>
      <c r="O18" s="251"/>
      <c r="P18" s="254"/>
      <c r="Q18" s="254"/>
      <c r="R18" s="254"/>
      <c r="S18" s="254"/>
      <c r="T18" s="254"/>
      <c r="U18" s="132"/>
      <c r="V18" s="259"/>
      <c r="W18" s="259"/>
      <c r="X18" s="132"/>
      <c r="Y18" s="132"/>
      <c r="Z18" s="249"/>
      <c r="AA18" s="259"/>
      <c r="AB18" s="259"/>
      <c r="AC18" s="259"/>
      <c r="AD18" s="259"/>
      <c r="AE18" s="259"/>
      <c r="AF18" s="259"/>
      <c r="AG18" s="259"/>
      <c r="AH18" s="259"/>
      <c r="AI18" s="259"/>
      <c r="AJ18" s="260"/>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131" t="s">
        <v>159</v>
      </c>
      <c r="D19" s="1131"/>
      <c r="E19" s="1094" t="s">
        <v>2049</v>
      </c>
      <c r="F19" s="1094"/>
      <c r="G19" s="1094"/>
      <c r="H19" s="1094"/>
      <c r="I19" s="1094"/>
      <c r="J19" s="1094"/>
      <c r="K19" s="1094"/>
      <c r="L19" s="1094"/>
      <c r="M19" s="1094"/>
      <c r="N19" s="1094"/>
      <c r="O19" s="1094"/>
      <c r="P19" s="1094"/>
      <c r="Q19" s="1094"/>
      <c r="R19" s="1094"/>
      <c r="S19" s="1094"/>
      <c r="T19" s="1094"/>
      <c r="U19" s="1094"/>
      <c r="V19" s="1094"/>
      <c r="W19" s="1094"/>
      <c r="X19" s="1094"/>
      <c r="Y19" s="1094"/>
      <c r="Z19" s="1094"/>
      <c r="AA19" s="1094"/>
      <c r="AB19" s="1094"/>
      <c r="AC19" s="1094"/>
      <c r="AD19" s="1094"/>
      <c r="AE19" s="1094"/>
      <c r="AF19" s="1094"/>
      <c r="AG19" s="1094"/>
      <c r="AH19" s="1094"/>
      <c r="AI19" s="1094"/>
      <c r="AJ19" s="260"/>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884" t="s">
        <v>210</v>
      </c>
      <c r="D20" s="884"/>
      <c r="E20" s="1125" t="s">
        <v>167</v>
      </c>
      <c r="F20" s="1126"/>
      <c r="G20" s="1126"/>
      <c r="H20" s="1126"/>
      <c r="I20" s="1126"/>
      <c r="J20" s="1126"/>
      <c r="K20" s="1126"/>
      <c r="L20" s="1126"/>
      <c r="M20" s="1126"/>
      <c r="N20" s="1126"/>
      <c r="O20" s="1126"/>
      <c r="P20" s="1126"/>
      <c r="Q20" s="1126"/>
      <c r="R20" s="1126"/>
      <c r="S20" s="1126"/>
      <c r="T20" s="1126"/>
      <c r="U20" s="1126"/>
      <c r="V20" s="1126"/>
      <c r="W20" s="1126"/>
      <c r="X20" s="1126"/>
      <c r="Y20" s="1126"/>
      <c r="Z20" s="1126"/>
      <c r="AA20" s="1126"/>
      <c r="AB20" s="1126"/>
      <c r="AC20" s="1126"/>
      <c r="AD20" s="1126"/>
      <c r="AE20" s="1126"/>
      <c r="AF20" s="1126"/>
      <c r="AG20" s="1126"/>
      <c r="AH20" s="1126"/>
      <c r="AI20" s="1126"/>
      <c r="AJ20" s="260"/>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84" t="s">
        <v>213</v>
      </c>
      <c r="D21" s="884"/>
      <c r="E21" s="1125" t="s">
        <v>167</v>
      </c>
      <c r="F21" s="1126"/>
      <c r="G21" s="1126"/>
      <c r="H21" s="1126"/>
      <c r="I21" s="1126"/>
      <c r="J21" s="1126"/>
      <c r="K21" s="1126"/>
      <c r="L21" s="1126"/>
      <c r="M21" s="1126"/>
      <c r="N21" s="1126"/>
      <c r="O21" s="1126"/>
      <c r="P21" s="1126"/>
      <c r="Q21" s="1126"/>
      <c r="R21" s="1126"/>
      <c r="S21" s="1126"/>
      <c r="T21" s="1126"/>
      <c r="U21" s="1126"/>
      <c r="V21" s="1126"/>
      <c r="W21" s="1126"/>
      <c r="X21" s="1126"/>
      <c r="Y21" s="1126"/>
      <c r="Z21" s="1126"/>
      <c r="AA21" s="1126"/>
      <c r="AB21" s="1126"/>
      <c r="AC21" s="1126"/>
      <c r="AD21" s="1126"/>
      <c r="AE21" s="1126"/>
      <c r="AF21" s="1126"/>
      <c r="AG21" s="1126"/>
      <c r="AH21" s="1126"/>
      <c r="AI21" s="1126"/>
      <c r="AJ21" s="260"/>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884" t="s">
        <v>215</v>
      </c>
      <c r="D22" s="884"/>
      <c r="E22" s="1125" t="s">
        <v>167</v>
      </c>
      <c r="F22" s="1126"/>
      <c r="G22" s="1126"/>
      <c r="H22" s="1126"/>
      <c r="I22" s="1126"/>
      <c r="J22" s="1126"/>
      <c r="K22" s="1126"/>
      <c r="L22" s="1126"/>
      <c r="M22" s="1126"/>
      <c r="N22" s="1126"/>
      <c r="O22" s="1126"/>
      <c r="P22" s="1126"/>
      <c r="Q22" s="1126"/>
      <c r="R22" s="1126"/>
      <c r="S22" s="1126"/>
      <c r="T22" s="1126"/>
      <c r="U22" s="1126"/>
      <c r="V22" s="1126"/>
      <c r="W22" s="1126"/>
      <c r="X22" s="1126"/>
      <c r="Y22" s="1126"/>
      <c r="Z22" s="1126"/>
      <c r="AA22" s="1126"/>
      <c r="AB22" s="1126"/>
      <c r="AC22" s="1126"/>
      <c r="AD22" s="1126"/>
      <c r="AE22" s="1126"/>
      <c r="AF22" s="1126"/>
      <c r="AG22" s="1126"/>
      <c r="AH22" s="1126"/>
      <c r="AI22" s="1126"/>
      <c r="AJ22" s="260"/>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884" t="s">
        <v>217</v>
      </c>
      <c r="D23" s="884"/>
      <c r="E23" s="1125" t="s">
        <v>167</v>
      </c>
      <c r="F23" s="1126"/>
      <c r="G23" s="1126"/>
      <c r="H23" s="1126"/>
      <c r="I23" s="1126"/>
      <c r="J23" s="1126"/>
      <c r="K23" s="1126"/>
      <c r="L23" s="1126"/>
      <c r="M23" s="1126"/>
      <c r="N23" s="1126"/>
      <c r="O23" s="1126"/>
      <c r="P23" s="1126"/>
      <c r="Q23" s="1126"/>
      <c r="R23" s="1126"/>
      <c r="S23" s="1126"/>
      <c r="T23" s="1126"/>
      <c r="U23" s="1126"/>
      <c r="V23" s="1126"/>
      <c r="W23" s="1126"/>
      <c r="X23" s="1126"/>
      <c r="Y23" s="1126"/>
      <c r="Z23" s="1126"/>
      <c r="AA23" s="1126"/>
      <c r="AB23" s="1126"/>
      <c r="AC23" s="1126"/>
      <c r="AD23" s="1126"/>
      <c r="AE23" s="1126"/>
      <c r="AF23" s="1126"/>
      <c r="AG23" s="1126"/>
      <c r="AH23" s="1126"/>
      <c r="AI23" s="1126"/>
      <c r="AJ23" s="260"/>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884" t="s">
        <v>219</v>
      </c>
      <c r="D24" s="884"/>
      <c r="E24" s="1125" t="s">
        <v>167</v>
      </c>
      <c r="F24" s="1126"/>
      <c r="G24" s="1126"/>
      <c r="H24" s="1126"/>
      <c r="I24" s="1126"/>
      <c r="J24" s="1126"/>
      <c r="K24" s="1126"/>
      <c r="L24" s="1126"/>
      <c r="M24" s="1126"/>
      <c r="N24" s="1126"/>
      <c r="O24" s="1126"/>
      <c r="P24" s="1126"/>
      <c r="Q24" s="1126"/>
      <c r="R24" s="1126"/>
      <c r="S24" s="1126"/>
      <c r="T24" s="1126"/>
      <c r="U24" s="1126"/>
      <c r="V24" s="1126"/>
      <c r="W24" s="1126"/>
      <c r="X24" s="1126"/>
      <c r="Y24" s="1126"/>
      <c r="Z24" s="1126"/>
      <c r="AA24" s="1126"/>
      <c r="AB24" s="1126"/>
      <c r="AC24" s="1126"/>
      <c r="AD24" s="1126"/>
      <c r="AE24" s="1126"/>
      <c r="AF24" s="1126"/>
      <c r="AG24" s="1126"/>
      <c r="AH24" s="1126"/>
      <c r="AI24" s="1126"/>
      <c r="AJ24" s="260"/>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x14ac:dyDescent="0.25">
      <c r="B25" s="237"/>
      <c r="C25" s="127"/>
      <c r="D25" s="127"/>
      <c r="E25" s="127"/>
      <c r="F25" s="127"/>
      <c r="G25" s="127"/>
      <c r="H25" s="127"/>
      <c r="I25" s="127"/>
      <c r="J25" s="127"/>
      <c r="K25" s="254"/>
      <c r="L25" s="254"/>
      <c r="M25" s="254"/>
      <c r="N25" s="127"/>
      <c r="O25" s="251"/>
      <c r="P25" s="254"/>
      <c r="Q25" s="254"/>
      <c r="R25" s="254"/>
      <c r="S25" s="254"/>
      <c r="T25" s="254"/>
      <c r="U25" s="132"/>
      <c r="V25" s="259"/>
      <c r="W25" s="259"/>
      <c r="X25" s="132"/>
      <c r="Y25" s="132"/>
      <c r="Z25" s="249"/>
      <c r="AA25" s="259"/>
      <c r="AB25" s="259"/>
      <c r="AC25" s="259"/>
      <c r="AD25" s="259"/>
      <c r="AE25" s="259"/>
      <c r="AF25" s="259"/>
      <c r="AG25" s="259"/>
      <c r="AH25" s="259"/>
      <c r="AI25" s="259"/>
      <c r="AJ25" s="260"/>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160" t="s">
        <v>2050</v>
      </c>
      <c r="D26" s="127"/>
      <c r="E26" s="127"/>
      <c r="F26" s="127"/>
      <c r="G26" s="127"/>
      <c r="H26" s="127"/>
      <c r="I26" s="127"/>
      <c r="J26" s="127"/>
      <c r="K26" s="254"/>
      <c r="L26" s="254"/>
      <c r="M26" s="254"/>
      <c r="N26" s="127"/>
      <c r="O26" s="251"/>
      <c r="P26" s="254"/>
      <c r="Q26" s="254"/>
      <c r="R26" s="254"/>
      <c r="S26" s="254"/>
      <c r="T26" s="254"/>
      <c r="U26" s="132"/>
      <c r="V26" s="259"/>
      <c r="W26" s="259"/>
      <c r="X26" s="132"/>
      <c r="Y26" s="132"/>
      <c r="Z26" s="249"/>
      <c r="AA26" s="259"/>
      <c r="AB26" s="259"/>
      <c r="AC26" s="259"/>
      <c r="AD26" s="259"/>
      <c r="AE26" s="259"/>
      <c r="AF26" s="259"/>
      <c r="AG26" s="259"/>
      <c r="AH26" s="259"/>
      <c r="AI26" s="259"/>
      <c r="AJ26" s="260"/>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422"/>
      <c r="D27" s="247" t="s">
        <v>196</v>
      </c>
      <c r="E27" s="247"/>
      <c r="F27" s="405"/>
      <c r="G27" s="247" t="s">
        <v>2051</v>
      </c>
      <c r="H27" s="160"/>
      <c r="I27" s="127"/>
      <c r="J27" s="127"/>
      <c r="K27" s="254"/>
      <c r="L27" s="254"/>
      <c r="M27" s="254"/>
      <c r="N27" s="127"/>
      <c r="O27" s="251"/>
      <c r="P27" s="254"/>
      <c r="Q27" s="254"/>
      <c r="R27" s="254"/>
      <c r="S27" s="254"/>
      <c r="T27" s="254"/>
      <c r="U27" s="132"/>
      <c r="V27" s="259"/>
      <c r="W27" s="259"/>
      <c r="X27" s="132"/>
      <c r="Y27" s="132"/>
      <c r="Z27" s="249"/>
      <c r="AA27" s="259"/>
      <c r="AB27" s="259"/>
      <c r="AC27" s="259"/>
      <c r="AD27" s="259"/>
      <c r="AE27" s="259"/>
      <c r="AF27" s="259"/>
      <c r="AG27" s="259"/>
      <c r="AH27" s="259"/>
      <c r="AI27" s="259"/>
      <c r="AJ27" s="260"/>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7.5" customHeight="1" x14ac:dyDescent="0.25">
      <c r="B28" s="237"/>
      <c r="C28" s="507"/>
      <c r="D28" s="247"/>
      <c r="E28" s="247"/>
      <c r="F28" s="410"/>
      <c r="G28" s="247"/>
      <c r="H28" s="160"/>
      <c r="I28" s="127"/>
      <c r="J28" s="127"/>
      <c r="K28" s="254"/>
      <c r="L28" s="254"/>
      <c r="M28" s="254"/>
      <c r="N28" s="127"/>
      <c r="O28" s="251"/>
      <c r="P28" s="254"/>
      <c r="Q28" s="254"/>
      <c r="R28" s="254"/>
      <c r="S28" s="254"/>
      <c r="T28" s="254"/>
      <c r="U28" s="132"/>
      <c r="V28" s="259"/>
      <c r="W28" s="259"/>
      <c r="X28" s="132"/>
      <c r="Y28" s="132"/>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422"/>
      <c r="D29" s="1106" t="s">
        <v>2478</v>
      </c>
      <c r="E29" s="1106"/>
      <c r="F29" s="1106"/>
      <c r="G29" s="1106"/>
      <c r="H29" s="1106"/>
      <c r="I29" s="1106"/>
      <c r="J29" s="1106"/>
      <c r="K29" s="1106"/>
      <c r="L29" s="1106"/>
      <c r="M29" s="1106"/>
      <c r="N29" s="1106"/>
      <c r="O29" s="1106"/>
      <c r="P29" s="1106"/>
      <c r="Q29" s="1106"/>
      <c r="R29" s="1106"/>
      <c r="S29" s="1106"/>
      <c r="T29" s="1106"/>
      <c r="U29" s="1106"/>
      <c r="V29" s="1106"/>
      <c r="W29" s="1106"/>
      <c r="X29" s="1106"/>
      <c r="Y29" s="1106"/>
      <c r="Z29" s="1106"/>
      <c r="AA29" s="1106"/>
      <c r="AB29" s="1106"/>
      <c r="AC29" s="1106"/>
      <c r="AD29" s="1106"/>
      <c r="AE29" s="1106"/>
      <c r="AF29" s="1106"/>
      <c r="AG29" s="1106"/>
      <c r="AH29" s="1106"/>
      <c r="AI29" s="1106"/>
      <c r="AJ29" s="260"/>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507"/>
      <c r="D30" s="1106"/>
      <c r="E30" s="1106"/>
      <c r="F30" s="1106"/>
      <c r="G30" s="1106"/>
      <c r="H30" s="1106"/>
      <c r="I30" s="1106"/>
      <c r="J30" s="1106"/>
      <c r="K30" s="1106"/>
      <c r="L30" s="1106"/>
      <c r="M30" s="1106"/>
      <c r="N30" s="1106"/>
      <c r="O30" s="1106"/>
      <c r="P30" s="1106"/>
      <c r="Q30" s="1106"/>
      <c r="R30" s="1106"/>
      <c r="S30" s="1106"/>
      <c r="T30" s="1106"/>
      <c r="U30" s="1106"/>
      <c r="V30" s="1106"/>
      <c r="W30" s="1106"/>
      <c r="X30" s="1106"/>
      <c r="Y30" s="1106"/>
      <c r="Z30" s="1106"/>
      <c r="AA30" s="1106"/>
      <c r="AB30" s="1106"/>
      <c r="AC30" s="1106"/>
      <c r="AD30" s="1106"/>
      <c r="AE30" s="1106"/>
      <c r="AF30" s="1106"/>
      <c r="AG30" s="1106"/>
      <c r="AH30" s="1106"/>
      <c r="AI30" s="1106"/>
      <c r="AJ30" s="260"/>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5.0999999999999996" customHeight="1" x14ac:dyDescent="0.25">
      <c r="B31" s="237"/>
      <c r="C31" s="127"/>
      <c r="D31" s="127"/>
      <c r="E31" s="127"/>
      <c r="F31" s="127"/>
      <c r="G31" s="127"/>
      <c r="H31" s="127"/>
      <c r="I31" s="127"/>
      <c r="J31" s="127"/>
      <c r="K31" s="254"/>
      <c r="L31" s="254"/>
      <c r="M31" s="254"/>
      <c r="N31" s="127"/>
      <c r="O31" s="251"/>
      <c r="P31" s="254"/>
      <c r="Q31" s="254"/>
      <c r="R31" s="254"/>
      <c r="S31" s="254"/>
      <c r="T31" s="254"/>
      <c r="U31" s="132"/>
      <c r="V31" s="259"/>
      <c r="W31" s="259"/>
      <c r="X31" s="132"/>
      <c r="Y31" s="132"/>
      <c r="Z31" s="249"/>
      <c r="AA31" s="259"/>
      <c r="AB31" s="259"/>
      <c r="AC31" s="259"/>
      <c r="AD31" s="259"/>
      <c r="AE31" s="259"/>
      <c r="AF31" s="259"/>
      <c r="AG31" s="259"/>
      <c r="AH31" s="259"/>
      <c r="AI31" s="259"/>
      <c r="AJ31" s="260"/>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36" customHeight="1" x14ac:dyDescent="0.25">
      <c r="B32" s="237"/>
      <c r="C32" s="706" t="s">
        <v>2178</v>
      </c>
      <c r="D32" s="706"/>
      <c r="E32" s="706"/>
      <c r="F32" s="706"/>
      <c r="G32" s="706"/>
      <c r="H32" s="706"/>
      <c r="I32" s="706"/>
      <c r="J32" s="706"/>
      <c r="K32" s="706"/>
      <c r="L32" s="706"/>
      <c r="M32" s="706"/>
      <c r="N32" s="706"/>
      <c r="O32" s="706"/>
      <c r="P32" s="706"/>
      <c r="Q32" s="706"/>
      <c r="R32" s="706"/>
      <c r="S32" s="706"/>
      <c r="T32" s="706"/>
      <c r="U32" s="706"/>
      <c r="V32" s="706"/>
      <c r="W32" s="706"/>
      <c r="X32" s="706"/>
      <c r="Y32" s="706"/>
      <c r="Z32" s="706"/>
      <c r="AA32" s="706"/>
      <c r="AB32" s="706"/>
      <c r="AC32" s="706"/>
      <c r="AD32" s="706"/>
      <c r="AE32" s="706"/>
      <c r="AF32" s="706"/>
      <c r="AG32" s="706"/>
      <c r="AH32" s="706"/>
      <c r="AI32" s="706"/>
      <c r="AJ32" s="260"/>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475" t="str">
        <f>IF('TELA 3'!D69="","",'TELA 3'!D69)</f>
        <v/>
      </c>
      <c r="D33" s="404" t="s">
        <v>196</v>
      </c>
      <c r="E33" s="225"/>
      <c r="F33" s="475" t="str">
        <f>IF('TELA 3'!G69="","",'TELA 3'!G69)</f>
        <v/>
      </c>
      <c r="G33" s="404" t="s">
        <v>197</v>
      </c>
      <c r="H33" s="225"/>
      <c r="I33" s="127" t="s">
        <v>2179</v>
      </c>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27"/>
      <c r="D34" s="127"/>
      <c r="E34" s="127"/>
      <c r="F34" s="127"/>
      <c r="G34" s="127"/>
      <c r="H34" s="127"/>
      <c r="I34" s="127"/>
      <c r="J34" s="127"/>
      <c r="K34" s="254"/>
      <c r="L34" s="254"/>
      <c r="M34" s="254"/>
      <c r="N34" s="127"/>
      <c r="O34" s="251"/>
      <c r="P34" s="254"/>
      <c r="Q34" s="254"/>
      <c r="R34" s="254"/>
      <c r="S34" s="254"/>
      <c r="T34" s="254"/>
      <c r="U34" s="132"/>
      <c r="V34" s="259"/>
      <c r="W34" s="259"/>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 customFormat="1" ht="23.25" customHeight="1" x14ac:dyDescent="0.25">
      <c r="B35" s="261"/>
      <c r="C35" s="954" t="s">
        <v>1154</v>
      </c>
      <c r="D35" s="954"/>
      <c r="E35" s="954"/>
      <c r="F35" s="954"/>
      <c r="G35" s="954"/>
      <c r="H35" s="935" t="s">
        <v>162</v>
      </c>
      <c r="I35" s="935"/>
      <c r="J35" s="935"/>
      <c r="K35" s="935"/>
      <c r="L35" s="935"/>
      <c r="M35" s="935"/>
      <c r="N35" s="935"/>
      <c r="O35" s="935"/>
      <c r="P35" s="935"/>
      <c r="Q35" s="935"/>
      <c r="R35" s="935"/>
      <c r="S35" s="935"/>
      <c r="T35" s="954" t="s">
        <v>151</v>
      </c>
      <c r="U35" s="954"/>
      <c r="V35" s="954"/>
      <c r="W35" s="954"/>
      <c r="X35" s="954"/>
      <c r="Y35" s="954" t="s">
        <v>161</v>
      </c>
      <c r="Z35" s="954"/>
      <c r="AA35" s="954"/>
      <c r="AB35" s="954"/>
      <c r="AC35" s="1127" t="s">
        <v>156</v>
      </c>
      <c r="AD35" s="1128"/>
      <c r="AE35" s="1128"/>
      <c r="AF35" s="1129"/>
      <c r="AG35" s="945" t="s">
        <v>150</v>
      </c>
      <c r="AH35" s="946"/>
      <c r="AI35" s="947"/>
      <c r="AJ35" s="262"/>
      <c r="AL35" s="931"/>
      <c r="AM35" s="931"/>
      <c r="AN35" s="931"/>
      <c r="AO35" s="931"/>
      <c r="AP35" s="931"/>
      <c r="AQ35" s="931"/>
      <c r="AR35" s="931"/>
      <c r="AS35" s="931"/>
      <c r="AT35" s="931"/>
      <c r="AU35" s="931"/>
      <c r="AV35" s="931"/>
      <c r="AW35" s="931"/>
      <c r="AX35" s="931"/>
      <c r="AY35" s="931"/>
      <c r="AZ35" s="931"/>
      <c r="BA35" s="931"/>
      <c r="BB35" s="931"/>
      <c r="BC35" s="240"/>
      <c r="BD35" s="240"/>
      <c r="BE35" s="240"/>
      <c r="BF35" s="248"/>
      <c r="BH35" s="248"/>
    </row>
    <row r="36" spans="2:111" s="240" customFormat="1" ht="30" customHeight="1" x14ac:dyDescent="0.25">
      <c r="B36" s="263"/>
      <c r="C36" s="955" t="str">
        <f>IF(C29="x",'DN217'!C204,IF('TELA 3'!C8="","",'TELA 3'!C8))</f>
        <v/>
      </c>
      <c r="D36" s="955"/>
      <c r="E36" s="955"/>
      <c r="F36" s="955"/>
      <c r="G36" s="955"/>
      <c r="H36" s="1117" t="str">
        <f>IF(C29="x",'DN217'!AD204,IF(F33="x",auxdisp!B55,IF('TELA 3'!H8="Selecionar código","",'TELA 3'!H8)))</f>
        <v/>
      </c>
      <c r="I36" s="1117"/>
      <c r="J36" s="1117"/>
      <c r="K36" s="1117"/>
      <c r="L36" s="1117"/>
      <c r="M36" s="1117"/>
      <c r="N36" s="1117"/>
      <c r="O36" s="1117"/>
      <c r="P36" s="1117"/>
      <c r="Q36" s="1117"/>
      <c r="R36" s="1117"/>
      <c r="S36" s="1117"/>
      <c r="T36" s="923" t="str">
        <f>IF(C29="x",'DN217'!J204,'TELA 3'!T8)</f>
        <v>-</v>
      </c>
      <c r="U36" s="923"/>
      <c r="V36" s="923"/>
      <c r="W36" s="923"/>
      <c r="X36" s="923"/>
      <c r="Y36" s="1118" t="str">
        <f>IF(C29="x","***",IF('TELA 3'!Y8="","",'TELA 3'!Y8))</f>
        <v/>
      </c>
      <c r="Z36" s="1118"/>
      <c r="AA36" s="1118"/>
      <c r="AB36" s="1118"/>
      <c r="AC36" s="921" t="str">
        <f>IF(C29="x","ha",IF('TELA 3'!AC8="","",'TELA 3'!AC8))</f>
        <v>-</v>
      </c>
      <c r="AD36" s="921"/>
      <c r="AE36" s="921"/>
      <c r="AF36" s="921"/>
      <c r="AG36" s="1119" t="str">
        <f>IF(C29="x","Não passível",IF(F33="X","Não passível", IF('TELA 3'!AF8="","",'TELA 3'!AF8)))</f>
        <v>-</v>
      </c>
      <c r="AH36" s="1120"/>
      <c r="AI36" s="1121"/>
      <c r="AJ36" s="264"/>
      <c r="AL36" s="931"/>
      <c r="AM36" s="931"/>
      <c r="AN36" s="931"/>
      <c r="AO36" s="931"/>
      <c r="AP36" s="931"/>
      <c r="AQ36" s="931"/>
      <c r="AR36" s="931"/>
      <c r="AS36" s="931"/>
      <c r="AT36" s="931"/>
      <c r="AU36" s="931"/>
      <c r="AV36" s="931"/>
      <c r="AW36" s="931"/>
      <c r="AX36" s="931"/>
      <c r="AY36" s="931"/>
      <c r="AZ36" s="931"/>
      <c r="BA36" s="931"/>
      <c r="BB36" s="931"/>
      <c r="BC36" s="23"/>
      <c r="BD36" s="23"/>
      <c r="BE36" s="23"/>
      <c r="BF36" s="23"/>
      <c r="BG36" s="23"/>
      <c r="BH36" s="23"/>
      <c r="BI36" s="23"/>
      <c r="BJ36" s="23"/>
      <c r="BK36" s="23"/>
      <c r="BL36" s="23"/>
      <c r="BM36" s="23"/>
      <c r="BN36" s="23"/>
      <c r="BO36" s="23"/>
      <c r="BP36" s="23"/>
      <c r="BQ36" s="23"/>
      <c r="BR36" s="23"/>
      <c r="BS36" s="23"/>
      <c r="BT36" s="23"/>
    </row>
    <row r="37" spans="2:111" s="240" customFormat="1" ht="30" customHeight="1" x14ac:dyDescent="0.25">
      <c r="B37" s="263"/>
      <c r="C37" s="955"/>
      <c r="D37" s="955"/>
      <c r="E37" s="955"/>
      <c r="F37" s="955"/>
      <c r="G37" s="955"/>
      <c r="H37" s="1117"/>
      <c r="I37" s="1117"/>
      <c r="J37" s="1117"/>
      <c r="K37" s="1117"/>
      <c r="L37" s="1117"/>
      <c r="M37" s="1117"/>
      <c r="N37" s="1117"/>
      <c r="O37" s="1117"/>
      <c r="P37" s="1117"/>
      <c r="Q37" s="1117"/>
      <c r="R37" s="1117"/>
      <c r="S37" s="1117"/>
      <c r="T37" s="923" t="str">
        <f>'TELA 3'!T9</f>
        <v>-</v>
      </c>
      <c r="U37" s="923"/>
      <c r="V37" s="923"/>
      <c r="W37" s="923"/>
      <c r="X37" s="923"/>
      <c r="Y37" s="1118" t="str">
        <f>IF('TELA 3'!Y9="","",'TELA 3'!Y9)</f>
        <v/>
      </c>
      <c r="Z37" s="1118"/>
      <c r="AA37" s="1118"/>
      <c r="AB37" s="1118"/>
      <c r="AC37" s="921" t="str">
        <f>IF('TELA 3'!AC9="","",'TELA 3'!AC9)</f>
        <v>-</v>
      </c>
      <c r="AD37" s="921"/>
      <c r="AE37" s="921"/>
      <c r="AF37" s="921"/>
      <c r="AG37" s="1122"/>
      <c r="AH37" s="1123"/>
      <c r="AI37" s="1124"/>
      <c r="AJ37" s="264"/>
      <c r="AP37" s="248"/>
      <c r="AT37" s="248"/>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row>
    <row r="38" spans="2:111" s="240" customFormat="1" ht="30" customHeight="1" x14ac:dyDescent="0.25">
      <c r="B38" s="263"/>
      <c r="C38" s="955" t="str">
        <f>IF('TELA 3'!C10="","",'TELA 3'!C10)</f>
        <v/>
      </c>
      <c r="D38" s="955"/>
      <c r="E38" s="955"/>
      <c r="F38" s="955"/>
      <c r="G38" s="955"/>
      <c r="H38" s="1117" t="str">
        <f>IF('TELA 3'!H10="Selecionar código","",'TELA 3'!H10)</f>
        <v/>
      </c>
      <c r="I38" s="1117"/>
      <c r="J38" s="1117"/>
      <c r="K38" s="1117"/>
      <c r="L38" s="1117"/>
      <c r="M38" s="1117"/>
      <c r="N38" s="1117"/>
      <c r="O38" s="1117"/>
      <c r="P38" s="1117"/>
      <c r="Q38" s="1117"/>
      <c r="R38" s="1117"/>
      <c r="S38" s="1117"/>
      <c r="T38" s="923" t="str">
        <f>'TELA 3'!T10</f>
        <v>-</v>
      </c>
      <c r="U38" s="923"/>
      <c r="V38" s="923"/>
      <c r="W38" s="923"/>
      <c r="X38" s="923"/>
      <c r="Y38" s="1118" t="str">
        <f>IF('TELA 3'!Y10="","",'TELA 3'!Y10)</f>
        <v/>
      </c>
      <c r="Z38" s="1118"/>
      <c r="AA38" s="1118"/>
      <c r="AB38" s="1118"/>
      <c r="AC38" s="921" t="str">
        <f>IF('TELA 3'!AC10="","",'TELA 3'!AC10)</f>
        <v>-</v>
      </c>
      <c r="AD38" s="921"/>
      <c r="AE38" s="921"/>
      <c r="AF38" s="921"/>
      <c r="AG38" s="1119" t="str">
        <f>IF('TELA 3'!AF10="","",'TELA 3'!AF10)</f>
        <v>-</v>
      </c>
      <c r="AH38" s="1120"/>
      <c r="AI38" s="1121"/>
      <c r="AJ38" s="264"/>
      <c r="AP38" s="248"/>
      <c r="AT38" s="248"/>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row>
    <row r="39" spans="2:111" s="240" customFormat="1" ht="30" customHeight="1" x14ac:dyDescent="0.25">
      <c r="B39" s="263"/>
      <c r="C39" s="955"/>
      <c r="D39" s="955"/>
      <c r="E39" s="955"/>
      <c r="F39" s="955"/>
      <c r="G39" s="955"/>
      <c r="H39" s="1117"/>
      <c r="I39" s="1117"/>
      <c r="J39" s="1117"/>
      <c r="K39" s="1117"/>
      <c r="L39" s="1117"/>
      <c r="M39" s="1117"/>
      <c r="N39" s="1117"/>
      <c r="O39" s="1117"/>
      <c r="P39" s="1117"/>
      <c r="Q39" s="1117"/>
      <c r="R39" s="1117"/>
      <c r="S39" s="1117"/>
      <c r="T39" s="923" t="str">
        <f>'TELA 3'!T11</f>
        <v>-</v>
      </c>
      <c r="U39" s="923"/>
      <c r="V39" s="923"/>
      <c r="W39" s="923"/>
      <c r="X39" s="923"/>
      <c r="Y39" s="1118" t="str">
        <f>IF('TELA 3'!Y11="","",'TELA 3'!Y11)</f>
        <v/>
      </c>
      <c r="Z39" s="1118"/>
      <c r="AA39" s="1118"/>
      <c r="AB39" s="1118"/>
      <c r="AC39" s="921" t="str">
        <f>IF('TELA 3'!AC11="","",'TELA 3'!AC11)</f>
        <v>-</v>
      </c>
      <c r="AD39" s="921"/>
      <c r="AE39" s="921"/>
      <c r="AF39" s="921"/>
      <c r="AG39" s="1122"/>
      <c r="AH39" s="1123"/>
      <c r="AI39" s="1124"/>
      <c r="AJ39" s="264"/>
      <c r="AP39" s="248"/>
      <c r="AT39" s="248"/>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row>
    <row r="40" spans="2:111" s="240" customFormat="1" ht="30" customHeight="1" x14ac:dyDescent="0.25">
      <c r="B40" s="263"/>
      <c r="C40" s="955" t="str">
        <f>IF('TELA 3'!C12="","",'TELA 3'!C12)</f>
        <v/>
      </c>
      <c r="D40" s="955"/>
      <c r="E40" s="955"/>
      <c r="F40" s="955"/>
      <c r="G40" s="955"/>
      <c r="H40" s="1117" t="str">
        <f>IF('TELA 3'!H12="Selecionar código","",'TELA 3'!H12)</f>
        <v/>
      </c>
      <c r="I40" s="1117"/>
      <c r="J40" s="1117"/>
      <c r="K40" s="1117"/>
      <c r="L40" s="1117"/>
      <c r="M40" s="1117"/>
      <c r="N40" s="1117"/>
      <c r="O40" s="1117"/>
      <c r="P40" s="1117"/>
      <c r="Q40" s="1117"/>
      <c r="R40" s="1117"/>
      <c r="S40" s="1117"/>
      <c r="T40" s="923" t="str">
        <f>'TELA 3'!T12</f>
        <v>-</v>
      </c>
      <c r="U40" s="923"/>
      <c r="V40" s="923"/>
      <c r="W40" s="923"/>
      <c r="X40" s="923"/>
      <c r="Y40" s="1118" t="str">
        <f>IF('TELA 3'!Y12="","",'TELA 3'!Y12)</f>
        <v/>
      </c>
      <c r="Z40" s="1118"/>
      <c r="AA40" s="1118"/>
      <c r="AB40" s="1118"/>
      <c r="AC40" s="921" t="str">
        <f>IF('TELA 3'!AC12="","",'TELA 3'!AC12)</f>
        <v>-</v>
      </c>
      <c r="AD40" s="921"/>
      <c r="AE40" s="921"/>
      <c r="AF40" s="921"/>
      <c r="AG40" s="1119" t="str">
        <f>IF('TELA 3'!AF12="","",'TELA 3'!AF12)</f>
        <v>-</v>
      </c>
      <c r="AH40" s="1120"/>
      <c r="AI40" s="1121"/>
      <c r="AJ40" s="264"/>
      <c r="AP40" s="248"/>
      <c r="AT40" s="248"/>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row>
    <row r="41" spans="2:111" s="240" customFormat="1" ht="30" customHeight="1" x14ac:dyDescent="0.25">
      <c r="B41" s="263"/>
      <c r="C41" s="955"/>
      <c r="D41" s="955"/>
      <c r="E41" s="955"/>
      <c r="F41" s="955"/>
      <c r="G41" s="955"/>
      <c r="H41" s="1117"/>
      <c r="I41" s="1117"/>
      <c r="J41" s="1117"/>
      <c r="K41" s="1117"/>
      <c r="L41" s="1117"/>
      <c r="M41" s="1117"/>
      <c r="N41" s="1117"/>
      <c r="O41" s="1117"/>
      <c r="P41" s="1117"/>
      <c r="Q41" s="1117"/>
      <c r="R41" s="1117"/>
      <c r="S41" s="1117"/>
      <c r="T41" s="923" t="str">
        <f>'TELA 3'!T13</f>
        <v>-</v>
      </c>
      <c r="U41" s="923"/>
      <c r="V41" s="923"/>
      <c r="W41" s="923"/>
      <c r="X41" s="923"/>
      <c r="Y41" s="1118" t="str">
        <f>IF('TELA 3'!Y13="","",'TELA 3'!Y13)</f>
        <v/>
      </c>
      <c r="Z41" s="1118"/>
      <c r="AA41" s="1118"/>
      <c r="AB41" s="1118"/>
      <c r="AC41" s="921" t="str">
        <f>IF('TELA 3'!AC13="","",'TELA 3'!AC13)</f>
        <v>-</v>
      </c>
      <c r="AD41" s="921"/>
      <c r="AE41" s="921"/>
      <c r="AF41" s="921"/>
      <c r="AG41" s="1122"/>
      <c r="AH41" s="1123"/>
      <c r="AI41" s="1124"/>
      <c r="AJ41" s="264"/>
      <c r="AP41" s="248"/>
      <c r="AT41" s="248"/>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row>
    <row r="42" spans="2:111" s="240" customFormat="1" ht="30" customHeight="1" x14ac:dyDescent="0.25">
      <c r="B42" s="263"/>
      <c r="C42" s="955" t="str">
        <f>IF('TELA 3'!C14="","",'TELA 3'!C14)</f>
        <v/>
      </c>
      <c r="D42" s="955"/>
      <c r="E42" s="955"/>
      <c r="F42" s="955"/>
      <c r="G42" s="955"/>
      <c r="H42" s="1117" t="str">
        <f>IF('TELA 3'!H14="Selecionar código","",'TELA 3'!H14)</f>
        <v/>
      </c>
      <c r="I42" s="1117"/>
      <c r="J42" s="1117"/>
      <c r="K42" s="1117"/>
      <c r="L42" s="1117"/>
      <c r="M42" s="1117"/>
      <c r="N42" s="1117"/>
      <c r="O42" s="1117"/>
      <c r="P42" s="1117"/>
      <c r="Q42" s="1117"/>
      <c r="R42" s="1117"/>
      <c r="S42" s="1117"/>
      <c r="T42" s="923" t="str">
        <f>'TELA 3'!T14</f>
        <v>-</v>
      </c>
      <c r="U42" s="923"/>
      <c r="V42" s="923"/>
      <c r="W42" s="923"/>
      <c r="X42" s="923"/>
      <c r="Y42" s="1118" t="str">
        <f>IF('TELA 3'!Y14="","",'TELA 3'!Y14)</f>
        <v/>
      </c>
      <c r="Z42" s="1118"/>
      <c r="AA42" s="1118"/>
      <c r="AB42" s="1118"/>
      <c r="AC42" s="921" t="str">
        <f>IF('TELA 3'!AC14="","",'TELA 3'!AC14)</f>
        <v>-</v>
      </c>
      <c r="AD42" s="921"/>
      <c r="AE42" s="921"/>
      <c r="AF42" s="921"/>
      <c r="AG42" s="1119" t="str">
        <f>IF('TELA 3'!AF14="","",'TELA 3'!AF14)</f>
        <v>-</v>
      </c>
      <c r="AH42" s="1120"/>
      <c r="AI42" s="1121"/>
      <c r="AJ42" s="264"/>
      <c r="AP42" s="248"/>
      <c r="AT42" s="248"/>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row>
    <row r="43" spans="2:111" s="240" customFormat="1" ht="30" customHeight="1" x14ac:dyDescent="0.25">
      <c r="B43" s="263"/>
      <c r="C43" s="955"/>
      <c r="D43" s="955"/>
      <c r="E43" s="955"/>
      <c r="F43" s="955"/>
      <c r="G43" s="955"/>
      <c r="H43" s="1117"/>
      <c r="I43" s="1117"/>
      <c r="J43" s="1117"/>
      <c r="K43" s="1117"/>
      <c r="L43" s="1117"/>
      <c r="M43" s="1117"/>
      <c r="N43" s="1117"/>
      <c r="O43" s="1117"/>
      <c r="P43" s="1117"/>
      <c r="Q43" s="1117"/>
      <c r="R43" s="1117"/>
      <c r="S43" s="1117"/>
      <c r="T43" s="923" t="str">
        <f>'TELA 3'!T15</f>
        <v>-</v>
      </c>
      <c r="U43" s="923"/>
      <c r="V43" s="923"/>
      <c r="W43" s="923"/>
      <c r="X43" s="923"/>
      <c r="Y43" s="1118" t="str">
        <f>IF('TELA 3'!Y15="","",'TELA 3'!Y15)</f>
        <v/>
      </c>
      <c r="Z43" s="1118"/>
      <c r="AA43" s="1118"/>
      <c r="AB43" s="1118"/>
      <c r="AC43" s="921" t="str">
        <f>IF('TELA 3'!AC15="","",'TELA 3'!AC15)</f>
        <v>-</v>
      </c>
      <c r="AD43" s="921"/>
      <c r="AE43" s="921"/>
      <c r="AF43" s="921"/>
      <c r="AG43" s="1122"/>
      <c r="AH43" s="1123"/>
      <c r="AI43" s="1124"/>
      <c r="AJ43" s="264"/>
      <c r="AP43" s="248"/>
      <c r="AT43" s="248"/>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row>
    <row r="44" spans="2:111" s="240" customFormat="1" ht="30" customHeight="1" x14ac:dyDescent="0.25">
      <c r="B44" s="263"/>
      <c r="C44" s="955" t="str">
        <f>IF('TELA 3'!C16="","",'TELA 3'!C16)</f>
        <v/>
      </c>
      <c r="D44" s="955"/>
      <c r="E44" s="955"/>
      <c r="F44" s="955"/>
      <c r="G44" s="955"/>
      <c r="H44" s="1117" t="str">
        <f>IF('TELA 3'!H16="Selecionar código","",'TELA 3'!H16)</f>
        <v/>
      </c>
      <c r="I44" s="1117"/>
      <c r="J44" s="1117"/>
      <c r="K44" s="1117"/>
      <c r="L44" s="1117"/>
      <c r="M44" s="1117"/>
      <c r="N44" s="1117"/>
      <c r="O44" s="1117"/>
      <c r="P44" s="1117"/>
      <c r="Q44" s="1117"/>
      <c r="R44" s="1117"/>
      <c r="S44" s="1117"/>
      <c r="T44" s="923" t="str">
        <f>'TELA 3'!T16</f>
        <v>-</v>
      </c>
      <c r="U44" s="923"/>
      <c r="V44" s="923"/>
      <c r="W44" s="923"/>
      <c r="X44" s="923"/>
      <c r="Y44" s="1118" t="str">
        <f>IF('TELA 3'!Y16="","",'TELA 3'!Y16)</f>
        <v/>
      </c>
      <c r="Z44" s="1118"/>
      <c r="AA44" s="1118"/>
      <c r="AB44" s="1118"/>
      <c r="AC44" s="921" t="str">
        <f>IF('TELA 3'!AC16="","",'TELA 3'!AC16)</f>
        <v>-</v>
      </c>
      <c r="AD44" s="921"/>
      <c r="AE44" s="921"/>
      <c r="AF44" s="921"/>
      <c r="AG44" s="1119" t="str">
        <f>IF('TELA 3'!AF16="","",'TELA 3'!AF16)</f>
        <v>-</v>
      </c>
      <c r="AH44" s="1120"/>
      <c r="AI44" s="1121"/>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30" customHeight="1" x14ac:dyDescent="0.25">
      <c r="B45" s="263"/>
      <c r="C45" s="955"/>
      <c r="D45" s="955"/>
      <c r="E45" s="955"/>
      <c r="F45" s="955"/>
      <c r="G45" s="955"/>
      <c r="H45" s="1117"/>
      <c r="I45" s="1117"/>
      <c r="J45" s="1117"/>
      <c r="K45" s="1117"/>
      <c r="L45" s="1117"/>
      <c r="M45" s="1117"/>
      <c r="N45" s="1117"/>
      <c r="O45" s="1117"/>
      <c r="P45" s="1117"/>
      <c r="Q45" s="1117"/>
      <c r="R45" s="1117"/>
      <c r="S45" s="1117"/>
      <c r="T45" s="923" t="str">
        <f>'TELA 3'!T17</f>
        <v>-</v>
      </c>
      <c r="U45" s="923"/>
      <c r="V45" s="923"/>
      <c r="W45" s="923"/>
      <c r="X45" s="923"/>
      <c r="Y45" s="1118" t="str">
        <f>IF('TELA 3'!Y17="","",'TELA 3'!Y17)</f>
        <v/>
      </c>
      <c r="Z45" s="1118"/>
      <c r="AA45" s="1118"/>
      <c r="AB45" s="1118"/>
      <c r="AC45" s="921" t="str">
        <f>IF('TELA 3'!AC17="","",'TELA 3'!AC17)</f>
        <v>-</v>
      </c>
      <c r="AD45" s="921"/>
      <c r="AE45" s="921"/>
      <c r="AF45" s="921"/>
      <c r="AG45" s="1122"/>
      <c r="AH45" s="1123"/>
      <c r="AI45" s="1124"/>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0.75" customHeight="1" x14ac:dyDescent="0.25">
      <c r="B46" s="263"/>
      <c r="C46" s="265"/>
      <c r="D46" s="265"/>
      <c r="E46" s="265"/>
      <c r="F46" s="265"/>
      <c r="G46" s="265"/>
      <c r="H46" s="266"/>
      <c r="I46" s="266"/>
      <c r="J46" s="266"/>
      <c r="K46" s="266"/>
      <c r="L46" s="266"/>
      <c r="M46" s="266"/>
      <c r="N46" s="266"/>
      <c r="O46" s="266"/>
      <c r="P46" s="266"/>
      <c r="Q46" s="266"/>
      <c r="R46" s="266"/>
      <c r="S46" s="266"/>
      <c r="T46" s="266"/>
      <c r="U46" s="266"/>
      <c r="V46" s="265"/>
      <c r="W46" s="265"/>
      <c r="X46" s="265"/>
      <c r="Y46" s="265"/>
      <c r="Z46" s="265"/>
      <c r="AA46" s="267"/>
      <c r="AB46" s="267"/>
      <c r="AC46" s="267"/>
      <c r="AD46" s="267"/>
      <c r="AE46" s="265"/>
      <c r="AF46" s="265"/>
      <c r="AG46" s="265"/>
      <c r="AH46" s="265"/>
      <c r="AI46" s="26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0.75" hidden="1" customHeight="1" thickBot="1" x14ac:dyDescent="0.3">
      <c r="B47" s="268"/>
      <c r="C47" s="852"/>
      <c r="D47" s="852"/>
      <c r="E47" s="852"/>
      <c r="F47" s="852"/>
      <c r="G47" s="852"/>
      <c r="H47" s="852"/>
      <c r="I47" s="852"/>
      <c r="J47" s="852"/>
      <c r="K47" s="852"/>
      <c r="L47" s="852"/>
      <c r="M47" s="852"/>
      <c r="N47" s="852"/>
      <c r="O47" s="852"/>
      <c r="P47" s="852"/>
      <c r="Q47" s="852"/>
      <c r="R47" s="852"/>
      <c r="S47" s="852"/>
      <c r="T47" s="852"/>
      <c r="U47" s="852"/>
      <c r="V47" s="852"/>
      <c r="W47" s="852"/>
      <c r="X47" s="852"/>
      <c r="Y47" s="852"/>
      <c r="Z47" s="852"/>
      <c r="AA47" s="852"/>
      <c r="AB47" s="852"/>
      <c r="AC47" s="852"/>
      <c r="AD47" s="852"/>
      <c r="AE47" s="852"/>
      <c r="AF47" s="852"/>
      <c r="AG47" s="852"/>
      <c r="AH47" s="852"/>
      <c r="AI47" s="852"/>
      <c r="AJ47" s="271"/>
      <c r="AP47" s="248"/>
      <c r="AT47" s="248"/>
      <c r="AV47" s="23"/>
      <c r="AW47" s="23"/>
      <c r="AX47" s="23"/>
      <c r="AY47" s="23"/>
      <c r="AZ47" s="23"/>
      <c r="BA47" s="23"/>
      <c r="BB47" s="23"/>
      <c r="BC47" s="23"/>
    </row>
    <row r="48" spans="2:111" s="240" customFormat="1" ht="5.0999999999999996" customHeight="1" x14ac:dyDescent="0.25">
      <c r="B48" s="128"/>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259"/>
      <c r="AE48" s="259"/>
      <c r="AF48" s="259"/>
      <c r="AG48" s="259"/>
      <c r="AH48" s="259"/>
      <c r="AI48" s="259"/>
      <c r="AJ48" s="128"/>
      <c r="AP48" s="248"/>
      <c r="AT48" s="248"/>
      <c r="AV48" s="23"/>
      <c r="AW48" s="23"/>
      <c r="AX48" s="23"/>
      <c r="AY48" s="23"/>
      <c r="AZ48" s="23"/>
      <c r="BA48" s="23"/>
      <c r="BB48" s="23"/>
      <c r="BC48" s="23"/>
    </row>
    <row r="49" spans="1:55" s="240" customFormat="1" ht="5.25" customHeight="1" x14ac:dyDescent="0.25">
      <c r="A49" s="284"/>
      <c r="B49" s="315"/>
      <c r="C49" s="316"/>
      <c r="D49" s="317"/>
      <c r="E49" s="317"/>
      <c r="F49" s="318"/>
      <c r="G49" s="315"/>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315"/>
      <c r="AK49" s="284"/>
      <c r="AL49" s="284"/>
      <c r="AM49" s="284"/>
      <c r="AN49" s="284"/>
      <c r="AP49" s="248"/>
      <c r="AT49" s="248"/>
      <c r="AV49" s="23"/>
      <c r="AW49" s="23"/>
      <c r="AX49" s="23"/>
      <c r="AY49" s="23"/>
      <c r="AZ49" s="23"/>
      <c r="BA49" s="23"/>
      <c r="BB49" s="23"/>
      <c r="BC49" s="23"/>
    </row>
    <row r="50" spans="1:55" s="240" customFormat="1" ht="12.75" customHeight="1" x14ac:dyDescent="0.25">
      <c r="A50" s="284"/>
      <c r="B50" s="315"/>
      <c r="C50" s="316"/>
      <c r="D50" s="317"/>
      <c r="E50" s="317"/>
      <c r="F50" s="319"/>
      <c r="G50" s="128"/>
      <c r="H50" s="1132" t="s">
        <v>2472</v>
      </c>
      <c r="I50" s="1132"/>
      <c r="J50" s="1132"/>
      <c r="K50" s="1132"/>
      <c r="L50" s="1132"/>
      <c r="M50" s="1132"/>
      <c r="N50" s="1132"/>
      <c r="O50" s="1132"/>
      <c r="P50" s="1132"/>
      <c r="Q50" s="1132"/>
      <c r="R50" s="1132"/>
      <c r="S50" s="1132"/>
      <c r="T50" s="1132"/>
      <c r="U50" s="1132"/>
      <c r="V50" s="1132"/>
      <c r="W50" s="1132"/>
      <c r="X50" s="1132"/>
      <c r="Y50" s="1132"/>
      <c r="Z50" s="1132"/>
      <c r="AA50" s="1132"/>
      <c r="AB50" s="1132"/>
      <c r="AC50" s="1132"/>
      <c r="AD50" s="1132"/>
      <c r="AE50" s="654"/>
      <c r="AF50" s="654"/>
      <c r="AG50" s="654"/>
      <c r="AH50" s="654"/>
      <c r="AI50" s="654"/>
      <c r="AJ50" s="128"/>
      <c r="AP50" s="248"/>
      <c r="AT50" s="248"/>
      <c r="AV50" s="26"/>
      <c r="AW50" s="26"/>
      <c r="AX50" s="26"/>
      <c r="AY50" s="26"/>
      <c r="AZ50" s="26"/>
      <c r="BA50" s="26"/>
      <c r="BB50" s="23"/>
      <c r="BC50" s="23"/>
    </row>
    <row r="51" spans="1:55" s="240" customFormat="1" ht="12" customHeight="1" x14ac:dyDescent="0.25">
      <c r="A51" s="284"/>
      <c r="B51" s="315"/>
      <c r="C51" s="316"/>
      <c r="D51" s="317"/>
      <c r="E51" s="317"/>
      <c r="F51" s="319"/>
      <c r="G51" s="128"/>
      <c r="H51" s="1132"/>
      <c r="I51" s="1132"/>
      <c r="J51" s="1132"/>
      <c r="K51" s="1132"/>
      <c r="L51" s="1132"/>
      <c r="M51" s="1132"/>
      <c r="N51" s="1132"/>
      <c r="O51" s="1132"/>
      <c r="P51" s="1132"/>
      <c r="Q51" s="1132"/>
      <c r="R51" s="1132"/>
      <c r="S51" s="1132"/>
      <c r="T51" s="1132"/>
      <c r="U51" s="1132"/>
      <c r="V51" s="1132"/>
      <c r="W51" s="1132"/>
      <c r="X51" s="1132"/>
      <c r="Y51" s="1132"/>
      <c r="Z51" s="1132"/>
      <c r="AA51" s="1132"/>
      <c r="AB51" s="1132"/>
      <c r="AC51" s="1132"/>
      <c r="AD51" s="1132"/>
      <c r="AE51" s="654"/>
      <c r="AF51" s="654"/>
      <c r="AG51" s="654"/>
      <c r="AH51" s="654"/>
      <c r="AI51" s="654"/>
      <c r="AJ51" s="128"/>
      <c r="AP51" s="248"/>
      <c r="AT51" s="248"/>
      <c r="AV51" s="26"/>
      <c r="AW51" s="26"/>
      <c r="AX51" s="26"/>
      <c r="AY51" s="26"/>
      <c r="AZ51" s="26"/>
      <c r="BA51" s="26"/>
      <c r="BB51" s="23"/>
      <c r="BC51" s="23"/>
    </row>
    <row r="52" spans="1:55" s="240" customFormat="1" ht="16.5" customHeight="1" x14ac:dyDescent="0.25">
      <c r="A52" s="284"/>
      <c r="B52" s="315"/>
      <c r="C52" s="320"/>
      <c r="D52" s="320"/>
      <c r="E52" s="320"/>
      <c r="F52" s="320"/>
      <c r="G52" s="320"/>
      <c r="H52" s="1132"/>
      <c r="I52" s="1132"/>
      <c r="J52" s="1132"/>
      <c r="K52" s="1132"/>
      <c r="L52" s="1132"/>
      <c r="M52" s="1132"/>
      <c r="N52" s="1132"/>
      <c r="O52" s="1132"/>
      <c r="P52" s="1132"/>
      <c r="Q52" s="1132"/>
      <c r="R52" s="1132"/>
      <c r="S52" s="1132"/>
      <c r="T52" s="1132"/>
      <c r="U52" s="1132"/>
      <c r="V52" s="1132"/>
      <c r="W52" s="1132"/>
      <c r="X52" s="1132"/>
      <c r="Y52" s="1132"/>
      <c r="Z52" s="1132"/>
      <c r="AA52" s="1132"/>
      <c r="AB52" s="1132"/>
      <c r="AC52" s="1132"/>
      <c r="AD52" s="1132"/>
      <c r="AE52" s="654"/>
      <c r="AF52" s="654"/>
      <c r="AG52" s="654"/>
      <c r="AH52" s="654"/>
      <c r="AI52" s="654"/>
      <c r="AJ52" s="321"/>
      <c r="AK52" s="241"/>
      <c r="AL52" s="241"/>
      <c r="AM52" s="241"/>
      <c r="AN52" s="241"/>
      <c r="AO52" s="241"/>
      <c r="AP52" s="244"/>
      <c r="AQ52" s="241"/>
      <c r="AR52" s="241"/>
      <c r="AS52" s="241"/>
      <c r="AT52" s="244"/>
      <c r="AU52" s="241"/>
      <c r="AV52" s="26"/>
      <c r="AW52" s="26"/>
      <c r="AX52" s="26"/>
      <c r="AY52" s="26"/>
      <c r="AZ52" s="26"/>
      <c r="BA52" s="26"/>
      <c r="BB52" s="23"/>
      <c r="BC52" s="23"/>
    </row>
    <row r="53" spans="1:55" s="240" customFormat="1" ht="8.25" customHeight="1" x14ac:dyDescent="0.25">
      <c r="A53" s="284"/>
      <c r="B53" s="315"/>
      <c r="C53" s="320"/>
      <c r="D53" s="320"/>
      <c r="E53" s="320"/>
      <c r="F53" s="320"/>
      <c r="G53" s="320"/>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5"/>
      <c r="AF53" s="655"/>
      <c r="AG53" s="655"/>
      <c r="AH53" s="655"/>
      <c r="AI53" s="655"/>
      <c r="AJ53" s="321"/>
      <c r="AK53" s="241"/>
      <c r="AL53" s="241"/>
      <c r="AM53" s="241"/>
      <c r="AN53" s="241"/>
      <c r="AO53" s="241"/>
      <c r="AP53" s="244"/>
      <c r="AQ53" s="241"/>
      <c r="AR53" s="241"/>
      <c r="AS53" s="241"/>
      <c r="AT53" s="244"/>
      <c r="AU53" s="241"/>
      <c r="AV53" s="26"/>
      <c r="AW53" s="26"/>
      <c r="AX53" s="26"/>
      <c r="AY53" s="26"/>
      <c r="AZ53" s="26"/>
      <c r="BA53" s="26"/>
      <c r="BB53" s="23"/>
      <c r="BC53" s="23"/>
    </row>
    <row r="54" spans="1:55" s="240" customFormat="1" ht="15" customHeight="1" x14ac:dyDescent="0.25">
      <c r="A54" s="284"/>
      <c r="B54" s="315"/>
      <c r="C54" s="316"/>
      <c r="D54" s="1107" t="s">
        <v>2479</v>
      </c>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1107"/>
      <c r="AB54" s="1107"/>
      <c r="AC54" s="1107"/>
      <c r="AD54" s="1107"/>
      <c r="AE54" s="1107"/>
      <c r="AF54" s="1107"/>
      <c r="AG54" s="1107"/>
      <c r="AH54" s="1107"/>
      <c r="AI54" s="321"/>
      <c r="AJ54" s="321"/>
      <c r="AK54" s="241"/>
      <c r="AL54" s="241"/>
      <c r="AM54" s="241"/>
      <c r="AN54" s="241"/>
      <c r="AO54" s="241"/>
      <c r="AP54" s="244"/>
      <c r="AQ54" s="241"/>
      <c r="AR54" s="241"/>
      <c r="AS54" s="241"/>
      <c r="AT54" s="244"/>
      <c r="AU54" s="241"/>
      <c r="AV54" s="26"/>
      <c r="AW54" s="26"/>
      <c r="AX54" s="26"/>
      <c r="AY54" s="26"/>
      <c r="AZ54" s="26"/>
      <c r="BA54" s="26"/>
      <c r="BB54" s="23"/>
      <c r="BC54" s="23"/>
    </row>
    <row r="55" spans="1:55" s="240" customFormat="1" ht="15" customHeight="1" x14ac:dyDescent="0.3">
      <c r="A55" s="284"/>
      <c r="B55" s="315"/>
      <c r="C55" s="316"/>
      <c r="D55" s="1110" t="s">
        <v>2480</v>
      </c>
      <c r="E55" s="1110"/>
      <c r="F55" s="1110"/>
      <c r="G55" s="1110"/>
      <c r="H55" s="1110"/>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321"/>
      <c r="AJ55" s="321"/>
      <c r="AK55" s="241"/>
      <c r="AL55" s="241"/>
      <c r="AM55" s="241"/>
      <c r="AN55" s="241"/>
      <c r="AO55" s="241"/>
      <c r="AP55" s="244"/>
      <c r="AQ55" s="241"/>
      <c r="AR55" s="241"/>
      <c r="AS55" s="241"/>
      <c r="AT55" s="244"/>
      <c r="AU55" s="241"/>
      <c r="AV55" s="26"/>
      <c r="AW55" s="26"/>
      <c r="AX55" s="26"/>
      <c r="AY55" s="26"/>
      <c r="AZ55" s="26"/>
      <c r="BA55" s="26"/>
      <c r="BB55" s="23"/>
      <c r="BC55" s="23"/>
    </row>
    <row r="56" spans="1:55" s="240" customFormat="1" ht="102.75" customHeight="1" x14ac:dyDescent="0.25">
      <c r="A56" s="284"/>
      <c r="B56" s="315"/>
      <c r="C56" s="128"/>
      <c r="D56" s="1108" t="str">
        <f>IF(auxdisp!B36="","",auxdisp!B36)</f>
        <v/>
      </c>
      <c r="E56" s="1108"/>
      <c r="F56" s="1108"/>
      <c r="G56" s="1108"/>
      <c r="H56" s="1108"/>
      <c r="I56" s="1108"/>
      <c r="J56" s="1108"/>
      <c r="K56" s="1108"/>
      <c r="L56" s="1108"/>
      <c r="M56" s="1108"/>
      <c r="N56" s="1108"/>
      <c r="O56" s="1108"/>
      <c r="P56" s="1108"/>
      <c r="Q56" s="1108"/>
      <c r="R56" s="1108"/>
      <c r="S56" s="1108"/>
      <c r="T56" s="1108"/>
      <c r="U56" s="1108"/>
      <c r="V56" s="1108"/>
      <c r="W56" s="1108"/>
      <c r="X56" s="1108"/>
      <c r="Y56" s="1108"/>
      <c r="Z56" s="1108"/>
      <c r="AA56" s="1108"/>
      <c r="AB56" s="1108"/>
      <c r="AC56" s="1108"/>
      <c r="AD56" s="1108"/>
      <c r="AE56" s="1108"/>
      <c r="AF56" s="1108"/>
      <c r="AG56" s="1108"/>
      <c r="AH56" s="1108"/>
      <c r="AI56" s="323"/>
      <c r="AJ56" s="321"/>
      <c r="AK56" s="241"/>
      <c r="AL56" s="241"/>
      <c r="AM56" s="241"/>
      <c r="AN56" s="241"/>
      <c r="AO56" s="241"/>
      <c r="AP56" s="244"/>
      <c r="AQ56" s="241"/>
      <c r="AR56" s="241"/>
      <c r="AS56" s="241"/>
      <c r="AT56" s="244"/>
      <c r="AU56" s="241"/>
      <c r="AV56" s="26"/>
      <c r="AW56" s="26"/>
      <c r="AX56" s="26"/>
      <c r="AY56" s="26"/>
      <c r="AZ56" s="26"/>
      <c r="BA56" s="26"/>
      <c r="BB56" s="23"/>
      <c r="BC56" s="23"/>
    </row>
    <row r="57" spans="1:55" s="240" customFormat="1" ht="5.0999999999999996" customHeight="1" x14ac:dyDescent="0.25">
      <c r="A57" s="284"/>
      <c r="B57" s="315"/>
      <c r="C57" s="128"/>
      <c r="D57" s="350"/>
      <c r="E57" s="350"/>
      <c r="F57" s="350"/>
      <c r="G57" s="350"/>
      <c r="H57" s="350"/>
      <c r="I57" s="350"/>
      <c r="J57" s="350"/>
      <c r="K57" s="350"/>
      <c r="L57" s="350"/>
      <c r="M57" s="350"/>
      <c r="N57" s="350"/>
      <c r="O57" s="350"/>
      <c r="P57" s="350"/>
      <c r="Q57" s="350"/>
      <c r="R57" s="350"/>
      <c r="S57" s="350"/>
      <c r="T57" s="350"/>
      <c r="U57" s="350"/>
      <c r="V57" s="350"/>
      <c r="W57" s="350"/>
      <c r="X57" s="350"/>
      <c r="Y57" s="350"/>
      <c r="Z57" s="350"/>
      <c r="AA57" s="350"/>
      <c r="AB57" s="350"/>
      <c r="AC57" s="350"/>
      <c r="AD57" s="350"/>
      <c r="AE57" s="350"/>
      <c r="AF57" s="350"/>
      <c r="AG57" s="350"/>
      <c r="AH57" s="350"/>
      <c r="AI57" s="323"/>
      <c r="AJ57" s="321"/>
      <c r="AK57" s="241"/>
      <c r="AL57" s="241"/>
      <c r="AM57" s="241"/>
      <c r="AN57" s="241"/>
      <c r="AO57" s="241"/>
      <c r="AP57" s="244"/>
      <c r="AQ57" s="241"/>
      <c r="AR57" s="241"/>
      <c r="AS57" s="241"/>
      <c r="AT57" s="244"/>
      <c r="AU57" s="241"/>
      <c r="AV57" s="26"/>
      <c r="AW57" s="26"/>
      <c r="AX57" s="26"/>
      <c r="AY57" s="26"/>
      <c r="AZ57" s="26"/>
      <c r="BA57" s="26"/>
      <c r="BB57" s="23"/>
      <c r="BC57" s="23"/>
    </row>
    <row r="58" spans="1:55" s="240" customFormat="1" ht="15" customHeight="1" x14ac:dyDescent="0.25">
      <c r="A58" s="284"/>
      <c r="B58" s="315"/>
      <c r="C58" s="316"/>
      <c r="D58" s="1109" t="s">
        <v>159</v>
      </c>
      <c r="E58" s="1109"/>
      <c r="F58" s="1111" t="s">
        <v>2049</v>
      </c>
      <c r="G58" s="1112"/>
      <c r="H58" s="1112"/>
      <c r="I58" s="1112"/>
      <c r="J58" s="1112"/>
      <c r="K58" s="1112"/>
      <c r="L58" s="1112"/>
      <c r="M58" s="1112"/>
      <c r="N58" s="1112"/>
      <c r="O58" s="1112"/>
      <c r="P58" s="1112"/>
      <c r="Q58" s="1112"/>
      <c r="R58" s="1112"/>
      <c r="S58" s="1112"/>
      <c r="T58" s="1112"/>
      <c r="U58" s="1112"/>
      <c r="V58" s="1112"/>
      <c r="W58" s="1112"/>
      <c r="X58" s="1112"/>
      <c r="Y58" s="1112"/>
      <c r="Z58" s="1113"/>
      <c r="AA58" s="1111" t="s">
        <v>151</v>
      </c>
      <c r="AB58" s="1112"/>
      <c r="AC58" s="1112"/>
      <c r="AD58" s="1112"/>
      <c r="AE58" s="1113"/>
      <c r="AF58" s="1111" t="s">
        <v>248</v>
      </c>
      <c r="AG58" s="1112"/>
      <c r="AH58" s="1113"/>
      <c r="AI58" s="280"/>
      <c r="AJ58" s="280"/>
      <c r="AK58" s="241"/>
      <c r="AL58" s="241"/>
      <c r="AM58" s="241"/>
      <c r="AN58" s="241"/>
      <c r="AO58" s="241"/>
      <c r="AP58" s="244"/>
      <c r="AQ58" s="241"/>
      <c r="AR58" s="241"/>
      <c r="AS58" s="241"/>
      <c r="AT58" s="244"/>
      <c r="AU58" s="241"/>
      <c r="AV58" s="26"/>
      <c r="AW58" s="26"/>
      <c r="AX58" s="26"/>
      <c r="AY58" s="26"/>
      <c r="AZ58" s="26"/>
      <c r="BA58" s="26"/>
      <c r="BB58" s="23"/>
      <c r="BC58" s="23"/>
    </row>
    <row r="59" spans="1:55" s="240" customFormat="1" ht="35.1" customHeight="1" x14ac:dyDescent="0.25">
      <c r="A59" s="284"/>
      <c r="B59" s="315"/>
      <c r="C59" s="316"/>
      <c r="D59" s="1095" t="s">
        <v>210</v>
      </c>
      <c r="E59" s="1095"/>
      <c r="F59" s="1103" t="str">
        <f>IF(AND($F$17="",$F$27=""),"",IF($F$17="x",$E$20,CONCATENATE($C$36,"-",$H$36)))</f>
        <v/>
      </c>
      <c r="G59" s="1104"/>
      <c r="H59" s="1104"/>
      <c r="I59" s="1104"/>
      <c r="J59" s="1104"/>
      <c r="K59" s="1104"/>
      <c r="L59" s="1104"/>
      <c r="M59" s="1104"/>
      <c r="N59" s="1104"/>
      <c r="O59" s="1104"/>
      <c r="P59" s="1104"/>
      <c r="Q59" s="1104"/>
      <c r="R59" s="1104"/>
      <c r="S59" s="1104"/>
      <c r="T59" s="1104"/>
      <c r="U59" s="1104"/>
      <c r="V59" s="1104"/>
      <c r="W59" s="1104"/>
      <c r="X59" s="1104"/>
      <c r="Y59" s="1104"/>
      <c r="Z59" s="1105"/>
      <c r="AA59" s="1103" t="str">
        <f>IF(AND($F$17="",$F$27=""),"",IF($F$17="x","-",T36))</f>
        <v/>
      </c>
      <c r="AB59" s="1104"/>
      <c r="AC59" s="1104"/>
      <c r="AD59" s="1104"/>
      <c r="AE59" s="1105"/>
      <c r="AF59" s="1103" t="str">
        <f>IF(AND($F$17="",$F$27=""),"",IF($F$17="x","-",CONCATENATE(Y36," ",AC36)))</f>
        <v/>
      </c>
      <c r="AG59" s="1104"/>
      <c r="AH59" s="1105"/>
      <c r="AI59" s="127"/>
      <c r="AJ59" s="127"/>
      <c r="AK59" s="241"/>
      <c r="AL59" s="241"/>
      <c r="AM59" s="241"/>
      <c r="AN59" s="241"/>
      <c r="AO59" s="241"/>
      <c r="AP59" s="244"/>
      <c r="AQ59" s="241"/>
      <c r="AR59" s="241"/>
      <c r="AS59" s="241"/>
      <c r="AT59" s="244"/>
      <c r="AU59" s="241"/>
      <c r="AV59" s="26"/>
      <c r="AW59" s="26"/>
      <c r="AX59" s="26"/>
      <c r="AY59" s="26"/>
      <c r="AZ59" s="26"/>
      <c r="BA59" s="26"/>
      <c r="BB59" s="23"/>
      <c r="BC59" s="23"/>
    </row>
    <row r="60" spans="1:55" s="240" customFormat="1" ht="35.1" customHeight="1" x14ac:dyDescent="0.25">
      <c r="A60" s="284"/>
      <c r="B60" s="315"/>
      <c r="C60" s="316"/>
      <c r="D60" s="1095" t="s">
        <v>213</v>
      </c>
      <c r="E60" s="1095"/>
      <c r="F60" s="1114" t="str">
        <f>IF(AND($F$17="",$F$27=""),"",IF($F$17="x",$E$21,CONCATENATE($C$38,"-",$H$38)))</f>
        <v/>
      </c>
      <c r="G60" s="1115"/>
      <c r="H60" s="1115"/>
      <c r="I60" s="1115"/>
      <c r="J60" s="1115"/>
      <c r="K60" s="1115"/>
      <c r="L60" s="1115"/>
      <c r="M60" s="1115"/>
      <c r="N60" s="1115"/>
      <c r="O60" s="1115"/>
      <c r="P60" s="1115"/>
      <c r="Q60" s="1115"/>
      <c r="R60" s="1115"/>
      <c r="S60" s="1115"/>
      <c r="T60" s="1115"/>
      <c r="U60" s="1115"/>
      <c r="V60" s="1115"/>
      <c r="W60" s="1115"/>
      <c r="X60" s="1115"/>
      <c r="Y60" s="1115"/>
      <c r="Z60" s="1116"/>
      <c r="AA60" s="1103" t="str">
        <f>IF(AND($F$17="",$F$27=""),"",IF($F$17="x","-",T38))</f>
        <v/>
      </c>
      <c r="AB60" s="1104"/>
      <c r="AC60" s="1104"/>
      <c r="AD60" s="1104"/>
      <c r="AE60" s="1105"/>
      <c r="AF60" s="1103" t="str">
        <f>IF(AND($F$17="",$F$27=""),"",IF($F$17="x","-",CONCATENATE(Y38," ",AC38)))</f>
        <v/>
      </c>
      <c r="AG60" s="1104"/>
      <c r="AH60" s="1105"/>
      <c r="AI60" s="127"/>
      <c r="AJ60" s="127"/>
      <c r="AK60" s="241"/>
      <c r="AL60" s="241"/>
      <c r="AM60" s="241"/>
      <c r="AN60" s="241"/>
      <c r="AO60" s="241"/>
      <c r="AP60" s="244"/>
      <c r="AQ60" s="241"/>
      <c r="AR60" s="241"/>
      <c r="AS60" s="241"/>
      <c r="AT60" s="244"/>
      <c r="AU60" s="241"/>
      <c r="AV60" s="26"/>
      <c r="AW60" s="26"/>
      <c r="AX60" s="26"/>
      <c r="AY60" s="26"/>
      <c r="AZ60" s="26"/>
      <c r="BA60" s="26"/>
      <c r="BB60" s="23"/>
      <c r="BC60" s="23"/>
    </row>
    <row r="61" spans="1:55" s="240" customFormat="1" ht="35.1" customHeight="1" x14ac:dyDescent="0.25">
      <c r="A61" s="284"/>
      <c r="B61" s="315"/>
      <c r="C61" s="316"/>
      <c r="D61" s="1095" t="s">
        <v>215</v>
      </c>
      <c r="E61" s="1095"/>
      <c r="F61" s="1100" t="str">
        <f>IF(AND($F$17="",$F$27=""),"",IF($F$17="x",$E$22,CONCATENATE($C$40,"-",$H$40)))</f>
        <v/>
      </c>
      <c r="G61" s="1101"/>
      <c r="H61" s="1101"/>
      <c r="I61" s="1101"/>
      <c r="J61" s="1101"/>
      <c r="K61" s="1101"/>
      <c r="L61" s="1101"/>
      <c r="M61" s="1101"/>
      <c r="N61" s="1101"/>
      <c r="O61" s="1101"/>
      <c r="P61" s="1101"/>
      <c r="Q61" s="1101"/>
      <c r="R61" s="1101"/>
      <c r="S61" s="1101"/>
      <c r="T61" s="1101"/>
      <c r="U61" s="1101"/>
      <c r="V61" s="1101"/>
      <c r="W61" s="1101"/>
      <c r="X61" s="1101"/>
      <c r="Y61" s="1101"/>
      <c r="Z61" s="1102"/>
      <c r="AA61" s="1103" t="str">
        <f>IF(AND($F$17="",$F$27=""),"",IF($F$17="x","-",T40))</f>
        <v/>
      </c>
      <c r="AB61" s="1104"/>
      <c r="AC61" s="1104"/>
      <c r="AD61" s="1104"/>
      <c r="AE61" s="1105"/>
      <c r="AF61" s="1103" t="str">
        <f>IF(AND($F$17="",$F$27=""),"",IF($F$17="x","-",CONCATENATE(Y40," ",AC40)))</f>
        <v/>
      </c>
      <c r="AG61" s="1104"/>
      <c r="AH61" s="1105"/>
      <c r="AI61" s="127"/>
      <c r="AJ61" s="127"/>
      <c r="AK61" s="241"/>
      <c r="AL61" s="241"/>
      <c r="AM61" s="241"/>
      <c r="AN61" s="241"/>
      <c r="AO61" s="241"/>
      <c r="AP61" s="244"/>
      <c r="AQ61" s="241"/>
      <c r="AR61" s="241"/>
      <c r="AS61" s="241"/>
      <c r="AT61" s="244"/>
      <c r="AU61" s="241"/>
      <c r="AV61" s="26"/>
      <c r="AW61" s="26"/>
      <c r="AX61" s="26"/>
      <c r="AY61" s="26"/>
      <c r="AZ61" s="26"/>
      <c r="BA61" s="26"/>
      <c r="BB61" s="23"/>
      <c r="BC61" s="23"/>
    </row>
    <row r="62" spans="1:55" s="240" customFormat="1" ht="35.1" customHeight="1" x14ac:dyDescent="0.25">
      <c r="A62" s="284"/>
      <c r="B62" s="315"/>
      <c r="C62" s="316"/>
      <c r="D62" s="1095" t="s">
        <v>217</v>
      </c>
      <c r="E62" s="1095"/>
      <c r="F62" s="1100" t="str">
        <f>IF(AND($F$17="",$F$27=""),"",IF($F$17="x",$E$23,CONCATENATE($C$42,"-",$H$42)))</f>
        <v/>
      </c>
      <c r="G62" s="1101"/>
      <c r="H62" s="1101"/>
      <c r="I62" s="1101"/>
      <c r="J62" s="1101"/>
      <c r="K62" s="1101"/>
      <c r="L62" s="1101"/>
      <c r="M62" s="1101"/>
      <c r="N62" s="1101"/>
      <c r="O62" s="1101"/>
      <c r="P62" s="1101"/>
      <c r="Q62" s="1101"/>
      <c r="R62" s="1101"/>
      <c r="S62" s="1101"/>
      <c r="T62" s="1101"/>
      <c r="U62" s="1101"/>
      <c r="V62" s="1101"/>
      <c r="W62" s="1101"/>
      <c r="X62" s="1101"/>
      <c r="Y62" s="1101"/>
      <c r="Z62" s="1102"/>
      <c r="AA62" s="1103" t="str">
        <f>IF(AND($F$17="",$F$27=""),"",IF($F$17="x","-",T42))</f>
        <v/>
      </c>
      <c r="AB62" s="1104"/>
      <c r="AC62" s="1104"/>
      <c r="AD62" s="1104"/>
      <c r="AE62" s="1105"/>
      <c r="AF62" s="1103" t="str">
        <f>IF(AND($F$17="",$F$27=""),"",IF($F$17="x","-",CONCATENATE(Y42," ",AC42)))</f>
        <v/>
      </c>
      <c r="AG62" s="1104"/>
      <c r="AH62" s="1105"/>
      <c r="AI62" s="127"/>
      <c r="AJ62" s="127"/>
      <c r="AK62" s="241"/>
      <c r="AL62" s="241"/>
      <c r="AM62" s="241"/>
      <c r="AN62" s="241"/>
      <c r="AO62" s="241"/>
      <c r="AP62" s="244"/>
      <c r="AQ62" s="241"/>
      <c r="AR62" s="241"/>
      <c r="AS62" s="241"/>
      <c r="AT62" s="244"/>
      <c r="AU62" s="241"/>
      <c r="AV62" s="26"/>
      <c r="AW62" s="26"/>
      <c r="AX62" s="26"/>
      <c r="AY62" s="26"/>
      <c r="AZ62" s="26"/>
      <c r="BA62" s="26"/>
      <c r="BB62" s="23"/>
      <c r="BC62" s="23"/>
    </row>
    <row r="63" spans="1:55" s="240" customFormat="1" ht="35.1" customHeight="1" x14ac:dyDescent="0.25">
      <c r="A63" s="284"/>
      <c r="B63" s="315"/>
      <c r="C63" s="316"/>
      <c r="D63" s="1095" t="s">
        <v>219</v>
      </c>
      <c r="E63" s="1095"/>
      <c r="F63" s="1100" t="str">
        <f>IF(AND($F$17="",$F$27=""),"",IF($F$17="x",$E$24,CONCATENATE($C$44,"-",$H$44)))</f>
        <v/>
      </c>
      <c r="G63" s="1101"/>
      <c r="H63" s="1101"/>
      <c r="I63" s="1101"/>
      <c r="J63" s="1101"/>
      <c r="K63" s="1101"/>
      <c r="L63" s="1101"/>
      <c r="M63" s="1101"/>
      <c r="N63" s="1101"/>
      <c r="O63" s="1101"/>
      <c r="P63" s="1101"/>
      <c r="Q63" s="1101"/>
      <c r="R63" s="1101"/>
      <c r="S63" s="1101"/>
      <c r="T63" s="1101"/>
      <c r="U63" s="1101"/>
      <c r="V63" s="1101"/>
      <c r="W63" s="1101"/>
      <c r="X63" s="1101"/>
      <c r="Y63" s="1101"/>
      <c r="Z63" s="1102"/>
      <c r="AA63" s="1103" t="str">
        <f>IF(AND($F$17="",$F$27=""),"",IF($F$17="x","-",T44))</f>
        <v/>
      </c>
      <c r="AB63" s="1104"/>
      <c r="AC63" s="1104"/>
      <c r="AD63" s="1104"/>
      <c r="AE63" s="1105"/>
      <c r="AF63" s="1103" t="str">
        <f>IF(AND($F$17="",$F$27=""),"",IF($F$17="x","-",CONCATENATE(Y44," ",AC44)))</f>
        <v/>
      </c>
      <c r="AG63" s="1104"/>
      <c r="AH63" s="1105"/>
      <c r="AI63" s="127"/>
      <c r="AJ63" s="127"/>
      <c r="AK63" s="241"/>
      <c r="AL63" s="241"/>
      <c r="AM63" s="241"/>
      <c r="AN63" s="241"/>
      <c r="AO63" s="241"/>
      <c r="AP63" s="244"/>
      <c r="AQ63" s="241"/>
      <c r="AR63" s="241"/>
      <c r="AS63" s="241"/>
      <c r="AT63" s="244"/>
      <c r="AU63" s="241"/>
      <c r="AV63" s="26"/>
      <c r="AW63" s="26"/>
      <c r="AX63" s="26"/>
      <c r="AY63" s="26"/>
      <c r="AZ63" s="26"/>
      <c r="BA63" s="26"/>
      <c r="BB63" s="23"/>
      <c r="BC63" s="23"/>
    </row>
    <row r="64" spans="1:55" s="240" customFormat="1" ht="15" customHeight="1" x14ac:dyDescent="0.25">
      <c r="A64" s="284"/>
      <c r="B64" s="315"/>
      <c r="C64" s="316"/>
      <c r="D64" s="351"/>
      <c r="E64" s="351"/>
      <c r="F64" s="322"/>
      <c r="G64" s="321"/>
      <c r="H64" s="321"/>
      <c r="I64" s="321"/>
      <c r="J64" s="321"/>
      <c r="K64" s="321"/>
      <c r="L64" s="321"/>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c r="AJ64" s="321"/>
      <c r="AK64" s="241"/>
      <c r="AL64" s="241"/>
      <c r="AM64" s="241"/>
      <c r="AN64" s="241"/>
      <c r="AO64" s="241"/>
      <c r="AP64" s="244"/>
      <c r="AQ64" s="241"/>
      <c r="AR64" s="241"/>
      <c r="AS64" s="241"/>
      <c r="AT64" s="244"/>
      <c r="AU64" s="241"/>
      <c r="AV64" s="26"/>
      <c r="AW64" s="26"/>
      <c r="AX64" s="26"/>
      <c r="AY64" s="26"/>
      <c r="AZ64" s="26"/>
      <c r="BA64" s="26"/>
      <c r="BB64" s="23"/>
      <c r="BC64" s="23"/>
    </row>
    <row r="65" spans="1:55" s="240" customFormat="1" ht="345.75" customHeight="1" x14ac:dyDescent="0.25">
      <c r="A65" s="284"/>
      <c r="B65" s="315"/>
      <c r="C65" s="316"/>
      <c r="D65" s="1106" t="str">
        <f>auxdisp!B40</f>
        <v/>
      </c>
      <c r="E65" s="1106"/>
      <c r="F65" s="1106"/>
      <c r="G65" s="1106"/>
      <c r="H65" s="1106"/>
      <c r="I65" s="1106"/>
      <c r="J65" s="1106"/>
      <c r="K65" s="1106"/>
      <c r="L65" s="1106"/>
      <c r="M65" s="1106"/>
      <c r="N65" s="1106"/>
      <c r="O65" s="1106"/>
      <c r="P65" s="1106"/>
      <c r="Q65" s="1106"/>
      <c r="R65" s="1106"/>
      <c r="S65" s="1106"/>
      <c r="T65" s="1106"/>
      <c r="U65" s="1106"/>
      <c r="V65" s="1106"/>
      <c r="W65" s="1106"/>
      <c r="X65" s="1106"/>
      <c r="Y65" s="1106"/>
      <c r="Z65" s="1106"/>
      <c r="AA65" s="1106"/>
      <c r="AB65" s="1106"/>
      <c r="AC65" s="1106"/>
      <c r="AD65" s="1106"/>
      <c r="AE65" s="1106"/>
      <c r="AF65" s="1106"/>
      <c r="AG65" s="1106"/>
      <c r="AH65" s="1106"/>
      <c r="AI65" s="321"/>
      <c r="AJ65" s="321"/>
      <c r="AK65" s="241"/>
      <c r="AL65" s="241"/>
      <c r="AM65" s="241"/>
      <c r="AN65" s="241"/>
      <c r="AO65" s="241"/>
      <c r="AP65" s="244"/>
      <c r="AQ65" s="241"/>
      <c r="AR65" s="241"/>
      <c r="AS65" s="241"/>
      <c r="AT65" s="244"/>
      <c r="AU65" s="241"/>
      <c r="AV65" s="26"/>
      <c r="AW65" s="26"/>
      <c r="AX65" s="26"/>
      <c r="AY65" s="26"/>
      <c r="AZ65" s="26"/>
      <c r="BA65" s="26"/>
      <c r="BB65" s="23"/>
      <c r="BC65" s="23"/>
    </row>
    <row r="66" spans="1:55" s="665" customFormat="1" ht="15" customHeight="1" x14ac:dyDescent="0.25">
      <c r="A66" s="657"/>
      <c r="B66" s="658"/>
      <c r="C66" s="659"/>
      <c r="D66" s="1106"/>
      <c r="E66" s="1106"/>
      <c r="F66" s="1106"/>
      <c r="G66" s="1106"/>
      <c r="H66" s="1106"/>
      <c r="I66" s="1106"/>
      <c r="J66" s="1106"/>
      <c r="K66" s="1106"/>
      <c r="L66" s="1106"/>
      <c r="M66" s="1106"/>
      <c r="N66" s="1106"/>
      <c r="O66" s="1106"/>
      <c r="P66" s="1106"/>
      <c r="Q66" s="1106"/>
      <c r="R66" s="1106"/>
      <c r="S66" s="1106"/>
      <c r="T66" s="1106"/>
      <c r="U66" s="1106"/>
      <c r="V66" s="1106"/>
      <c r="W66" s="1106"/>
      <c r="X66" s="1106"/>
      <c r="Y66" s="1106"/>
      <c r="Z66" s="1106"/>
      <c r="AA66" s="1106"/>
      <c r="AB66" s="1106"/>
      <c r="AC66" s="1106"/>
      <c r="AD66" s="1106"/>
      <c r="AE66" s="1106"/>
      <c r="AF66" s="1106"/>
      <c r="AG66" s="1106"/>
      <c r="AH66" s="1106"/>
      <c r="AI66" s="660"/>
      <c r="AJ66" s="660"/>
      <c r="AK66" s="661"/>
      <c r="AL66" s="661"/>
      <c r="AM66" s="661"/>
      <c r="AN66" s="661"/>
      <c r="AO66" s="661"/>
      <c r="AP66" s="662"/>
      <c r="AQ66" s="661"/>
      <c r="AR66" s="661"/>
      <c r="AS66" s="661"/>
      <c r="AT66" s="662"/>
      <c r="AU66" s="661"/>
      <c r="AV66" s="663"/>
      <c r="AW66" s="663"/>
      <c r="AX66" s="663"/>
      <c r="AY66" s="663"/>
      <c r="AZ66" s="663"/>
      <c r="BA66" s="663"/>
      <c r="BB66" s="664"/>
      <c r="BC66" s="664"/>
    </row>
    <row r="67" spans="1:55" s="665" customFormat="1" ht="15" customHeight="1" x14ac:dyDescent="0.25">
      <c r="A67" s="657"/>
      <c r="B67" s="658"/>
      <c r="C67" s="659"/>
      <c r="D67" s="1098" t="s">
        <v>2464</v>
      </c>
      <c r="E67" s="1098"/>
      <c r="F67" s="1098"/>
      <c r="G67" s="1098"/>
      <c r="H67" s="1098"/>
      <c r="I67" s="1098"/>
      <c r="J67" s="1098"/>
      <c r="K67" s="1098"/>
      <c r="L67" s="1098"/>
      <c r="M67" s="1097" t="s">
        <v>2481</v>
      </c>
      <c r="N67" s="1097"/>
      <c r="O67" s="1097"/>
      <c r="P67" s="1099"/>
      <c r="Q67" s="1099"/>
      <c r="R67" s="1099"/>
      <c r="S67" s="1099"/>
      <c r="T67" s="1097" t="s">
        <v>2465</v>
      </c>
      <c r="U67" s="1097"/>
      <c r="V67" s="1097"/>
      <c r="W67" s="1097"/>
      <c r="X67" s="1097"/>
      <c r="Y67" s="1097"/>
      <c r="Z67" s="1097"/>
      <c r="AA67" s="1097"/>
      <c r="AB67" s="1098"/>
      <c r="AC67" s="1098"/>
      <c r="AD67" s="1098"/>
      <c r="AE67" s="1098"/>
      <c r="AF67" s="668"/>
      <c r="AG67" s="668"/>
      <c r="AH67" s="668"/>
      <c r="AI67" s="660"/>
      <c r="AJ67" s="660"/>
      <c r="AK67" s="661"/>
      <c r="AL67" s="661"/>
      <c r="AM67" s="661"/>
      <c r="AN67" s="661"/>
      <c r="AO67" s="661"/>
      <c r="AP67" s="662"/>
      <c r="AQ67" s="661"/>
      <c r="AR67" s="661"/>
      <c r="AS67" s="661"/>
      <c r="AT67" s="662"/>
      <c r="AU67" s="661"/>
      <c r="AV67" s="663"/>
      <c r="AW67" s="663"/>
      <c r="AX67" s="663"/>
      <c r="AY67" s="663"/>
      <c r="AZ67" s="663"/>
      <c r="BA67" s="663"/>
      <c r="BB67" s="664"/>
      <c r="BC67" s="664"/>
    </row>
    <row r="68" spans="1:55" s="240" customFormat="1" ht="15" customHeight="1" x14ac:dyDescent="0.25">
      <c r="A68" s="284"/>
      <c r="B68" s="315"/>
      <c r="C68" s="316"/>
      <c r="D68" s="477"/>
      <c r="E68" s="477"/>
      <c r="F68" s="319"/>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321"/>
      <c r="AJ68" s="321"/>
      <c r="AK68" s="241"/>
      <c r="AL68" s="241"/>
      <c r="AM68" s="241"/>
      <c r="AN68" s="241"/>
      <c r="AO68" s="241"/>
      <c r="AP68" s="244"/>
      <c r="AQ68" s="241"/>
      <c r="AR68" s="241"/>
      <c r="AS68" s="241"/>
      <c r="AT68" s="244"/>
      <c r="AU68" s="241"/>
      <c r="AV68" s="26"/>
      <c r="AW68" s="26"/>
      <c r="AX68" s="26"/>
      <c r="AY68" s="26"/>
      <c r="AZ68" s="26"/>
      <c r="BA68" s="26"/>
      <c r="BB68" s="23"/>
      <c r="BC68" s="23"/>
    </row>
    <row r="69" spans="1:55" s="240" customFormat="1" ht="15" customHeight="1" x14ac:dyDescent="0.25">
      <c r="A69" s="284"/>
      <c r="B69" s="315"/>
      <c r="C69" s="316"/>
      <c r="D69" s="1096"/>
      <c r="E69" s="1096"/>
      <c r="F69" s="1096"/>
      <c r="G69" s="1096"/>
      <c r="H69" s="1096"/>
      <c r="I69" s="1096"/>
      <c r="J69" s="1096"/>
      <c r="K69" s="1096"/>
      <c r="L69" s="1096"/>
      <c r="M69" s="1096"/>
      <c r="N69" s="1096"/>
      <c r="O69" s="1096"/>
      <c r="P69" s="1096"/>
      <c r="Q69" s="1096"/>
      <c r="R69" s="1096"/>
      <c r="S69" s="1096"/>
      <c r="T69" s="1096"/>
      <c r="U69" s="1096"/>
      <c r="V69" s="1096"/>
      <c r="W69" s="1096"/>
      <c r="X69" s="1096"/>
      <c r="Y69" s="1096"/>
      <c r="Z69" s="1096"/>
      <c r="AA69" s="1096"/>
      <c r="AB69" s="1096"/>
      <c r="AC69" s="1096"/>
      <c r="AD69" s="1096"/>
      <c r="AE69" s="1096"/>
      <c r="AF69" s="1096"/>
      <c r="AG69" s="1096"/>
      <c r="AH69" s="1096"/>
      <c r="AI69" s="321"/>
      <c r="AJ69" s="321"/>
      <c r="AK69" s="241"/>
      <c r="AL69" s="241"/>
      <c r="AM69" s="241"/>
      <c r="AN69" s="241"/>
      <c r="AO69" s="241"/>
      <c r="AP69" s="244"/>
      <c r="AQ69" s="241"/>
      <c r="AR69" s="241"/>
      <c r="AS69" s="241"/>
      <c r="AT69" s="244"/>
      <c r="AU69" s="241"/>
      <c r="AV69" s="26"/>
      <c r="AW69" s="26"/>
      <c r="AX69" s="26"/>
      <c r="AY69" s="26"/>
      <c r="AZ69" s="26"/>
      <c r="BA69" s="26"/>
      <c r="BB69" s="23"/>
      <c r="BC69" s="23"/>
    </row>
    <row r="70" spans="1:55" s="240" customFormat="1" ht="15" customHeight="1" x14ac:dyDescent="0.25">
      <c r="A70" s="284"/>
      <c r="B70" s="27"/>
      <c r="C70" s="284"/>
      <c r="AI70" s="241"/>
      <c r="AJ70" s="241"/>
      <c r="AK70" s="241"/>
      <c r="AL70" s="241"/>
      <c r="AM70" s="241"/>
      <c r="AN70" s="241"/>
      <c r="AO70" s="241"/>
      <c r="AP70" s="244"/>
      <c r="AQ70" s="241"/>
      <c r="AR70" s="241"/>
      <c r="AS70" s="241"/>
      <c r="AT70" s="244"/>
      <c r="AU70" s="241"/>
      <c r="AV70" s="241"/>
      <c r="AW70" s="241"/>
      <c r="AX70" s="241"/>
      <c r="AY70" s="241"/>
      <c r="AZ70" s="241"/>
      <c r="BA70" s="241"/>
    </row>
    <row r="71" spans="1:55" ht="15" customHeight="1" x14ac:dyDescent="0.25">
      <c r="A71" s="284"/>
      <c r="B71" s="27"/>
      <c r="C71" s="284"/>
      <c r="H71" s="241" t="s">
        <v>303</v>
      </c>
      <c r="I71" s="241"/>
      <c r="J71" s="241"/>
      <c r="K71" s="241"/>
      <c r="L71" s="241"/>
      <c r="M71" s="241"/>
      <c r="N71" s="241"/>
      <c r="O71" s="241"/>
      <c r="P71" s="241"/>
      <c r="Q71" s="241"/>
      <c r="R71" s="241"/>
      <c r="S71" s="241"/>
      <c r="T71" s="241"/>
      <c r="U71" s="241"/>
      <c r="V71" s="241"/>
      <c r="W71" s="241"/>
      <c r="AI71" s="241"/>
      <c r="AJ71" s="241"/>
      <c r="AK71" s="241"/>
      <c r="AL71" s="241"/>
      <c r="AM71" s="241"/>
      <c r="AN71" s="241"/>
      <c r="AO71" s="241"/>
      <c r="AP71" s="244"/>
      <c r="AT71" s="244"/>
    </row>
    <row r="72" spans="1:55" ht="15" customHeight="1" x14ac:dyDescent="0.25">
      <c r="A72" s="284"/>
      <c r="B72" s="27"/>
      <c r="C72" s="284"/>
      <c r="H72" s="241" t="s">
        <v>308</v>
      </c>
      <c r="I72" s="241"/>
      <c r="J72" s="241"/>
      <c r="K72" s="241"/>
      <c r="L72" s="241"/>
      <c r="M72" s="241"/>
      <c r="N72" s="241"/>
      <c r="O72" s="241"/>
      <c r="P72" s="241" t="s">
        <v>2052</v>
      </c>
      <c r="Q72" s="241"/>
      <c r="R72" s="241"/>
      <c r="S72" s="241"/>
      <c r="T72" s="241"/>
      <c r="U72" s="241"/>
      <c r="V72" s="241"/>
      <c r="W72" s="241"/>
      <c r="AI72" s="241"/>
      <c r="AJ72" s="241"/>
      <c r="AK72" s="241"/>
      <c r="AL72" s="241"/>
      <c r="AM72" s="241"/>
      <c r="AN72" s="241"/>
      <c r="AO72" s="241"/>
      <c r="AP72" s="244"/>
      <c r="AT72" s="244"/>
    </row>
    <row r="73" spans="1:55" ht="15" customHeight="1" x14ac:dyDescent="0.25">
      <c r="A73" s="284"/>
      <c r="B73" s="27"/>
      <c r="C73" s="284"/>
      <c r="H73" s="241" t="s">
        <v>310</v>
      </c>
      <c r="I73" s="241"/>
      <c r="J73" s="241"/>
      <c r="K73" s="241"/>
      <c r="L73" s="241"/>
      <c r="M73" s="241"/>
      <c r="N73" s="241"/>
      <c r="O73" s="241"/>
      <c r="P73" s="241" t="s">
        <v>2053</v>
      </c>
      <c r="Q73" s="241"/>
      <c r="R73" s="241"/>
      <c r="S73" s="241"/>
      <c r="T73" s="241"/>
      <c r="U73" s="241"/>
      <c r="V73" s="241"/>
      <c r="W73" s="241"/>
      <c r="AI73" s="241"/>
      <c r="AJ73" s="241"/>
      <c r="AK73" s="241"/>
      <c r="AL73" s="241"/>
      <c r="AM73" s="241"/>
      <c r="AN73" s="241"/>
      <c r="AO73" s="241"/>
      <c r="AP73" s="244"/>
      <c r="AT73" s="244"/>
    </row>
    <row r="74" spans="1:55" ht="15" customHeight="1" x14ac:dyDescent="0.25">
      <c r="A74" s="284"/>
      <c r="B74" s="284"/>
      <c r="C74" s="284"/>
      <c r="H74" s="241" t="s">
        <v>312</v>
      </c>
      <c r="I74" s="241"/>
      <c r="J74" s="241"/>
      <c r="K74" s="241"/>
      <c r="L74" s="241"/>
      <c r="M74" s="241"/>
      <c r="N74" s="241"/>
      <c r="O74" s="241"/>
      <c r="P74" s="241" t="s">
        <v>2054</v>
      </c>
      <c r="Q74" s="241"/>
      <c r="R74" s="241"/>
      <c r="S74" s="241"/>
      <c r="T74" s="241"/>
      <c r="U74" s="241"/>
      <c r="V74" s="241"/>
      <c r="W74" s="241"/>
      <c r="AI74" s="241"/>
      <c r="AJ74" s="241"/>
      <c r="AK74" s="241"/>
      <c r="AL74" s="241"/>
      <c r="AM74" s="241"/>
      <c r="AN74" s="241"/>
      <c r="AO74" s="241"/>
      <c r="AP74" s="244"/>
      <c r="AT74" s="244"/>
    </row>
    <row r="75" spans="1:55" ht="15" customHeight="1" x14ac:dyDescent="0.25">
      <c r="A75" s="284"/>
      <c r="B75" s="27"/>
      <c r="C75" s="284"/>
      <c r="H75" s="241" t="s">
        <v>314</v>
      </c>
      <c r="I75" s="241"/>
      <c r="J75" s="241"/>
      <c r="K75" s="241"/>
      <c r="L75" s="241"/>
      <c r="M75" s="241"/>
      <c r="N75" s="241"/>
      <c r="O75" s="241"/>
      <c r="P75" s="241" t="s">
        <v>2054</v>
      </c>
      <c r="Q75" s="241"/>
      <c r="R75" s="241"/>
      <c r="S75" s="241"/>
      <c r="T75" s="241"/>
      <c r="U75" s="241"/>
      <c r="V75" s="241"/>
      <c r="W75" s="241"/>
      <c r="AI75" s="241"/>
      <c r="AJ75" s="241"/>
      <c r="AK75" s="241"/>
      <c r="AL75" s="241"/>
      <c r="AM75" s="241"/>
      <c r="AN75" s="241"/>
      <c r="AO75" s="241"/>
      <c r="AP75" s="244"/>
      <c r="AT75" s="244"/>
    </row>
    <row r="76" spans="1:55" ht="15" customHeight="1" x14ac:dyDescent="0.25">
      <c r="A76" s="284"/>
      <c r="B76" s="284"/>
      <c r="C76" s="284"/>
      <c r="H76" s="241" t="s">
        <v>315</v>
      </c>
      <c r="I76" s="241"/>
      <c r="J76" s="241"/>
      <c r="K76" s="241"/>
      <c r="L76" s="241"/>
      <c r="M76" s="241"/>
      <c r="N76" s="241"/>
      <c r="O76" s="241"/>
      <c r="P76" s="241" t="s">
        <v>2055</v>
      </c>
      <c r="Q76" s="241"/>
      <c r="R76" s="241"/>
      <c r="S76" s="241"/>
      <c r="T76" s="241"/>
      <c r="U76" s="241"/>
      <c r="V76" s="241"/>
      <c r="W76" s="241"/>
      <c r="AI76" s="241"/>
      <c r="AJ76" s="241"/>
      <c r="AK76" s="241"/>
      <c r="AL76" s="241"/>
      <c r="AM76" s="241"/>
      <c r="AN76" s="241"/>
      <c r="AO76" s="241"/>
      <c r="AP76" s="244"/>
      <c r="AT76" s="244"/>
    </row>
    <row r="77" spans="1:55" ht="15" customHeight="1" x14ac:dyDescent="0.25">
      <c r="A77" s="284"/>
      <c r="B77" s="27"/>
      <c r="C77" s="284"/>
      <c r="H77" s="241" t="s">
        <v>317</v>
      </c>
      <c r="I77" s="241"/>
      <c r="J77" s="241"/>
      <c r="K77" s="241"/>
      <c r="L77" s="241"/>
      <c r="M77" s="241"/>
      <c r="N77" s="241"/>
      <c r="O77" s="241"/>
      <c r="P77" s="241" t="s">
        <v>2055</v>
      </c>
      <c r="Q77" s="241"/>
      <c r="R77" s="241"/>
      <c r="S77" s="241"/>
      <c r="T77" s="241"/>
      <c r="U77" s="241"/>
      <c r="V77" s="241"/>
      <c r="W77" s="241"/>
      <c r="AI77" s="241"/>
      <c r="AJ77" s="241"/>
      <c r="AK77" s="241"/>
      <c r="AL77" s="241"/>
      <c r="AM77" s="241"/>
      <c r="AN77" s="241"/>
      <c r="AO77" s="241"/>
      <c r="AP77" s="244"/>
      <c r="AT77" s="244"/>
    </row>
    <row r="78" spans="1:55" ht="15" customHeight="1" x14ac:dyDescent="0.25">
      <c r="A78" s="284"/>
      <c r="B78" s="27"/>
      <c r="C78" s="284"/>
      <c r="H78" s="241" t="s">
        <v>318</v>
      </c>
      <c r="I78" s="241"/>
      <c r="J78" s="241"/>
      <c r="K78" s="241"/>
      <c r="L78" s="241"/>
      <c r="M78" s="241"/>
      <c r="N78" s="241"/>
      <c r="O78" s="241"/>
      <c r="P78" s="241" t="s">
        <v>2052</v>
      </c>
      <c r="Q78" s="241"/>
      <c r="R78" s="241"/>
      <c r="S78" s="241"/>
      <c r="T78" s="241"/>
      <c r="U78" s="241"/>
      <c r="V78" s="241"/>
      <c r="W78" s="241"/>
      <c r="AI78" s="241"/>
      <c r="AJ78" s="241"/>
      <c r="AK78" s="241"/>
      <c r="AL78" s="241"/>
      <c r="AM78" s="241"/>
      <c r="AN78" s="241"/>
      <c r="AO78" s="241"/>
      <c r="AP78" s="244"/>
      <c r="AT78" s="244"/>
    </row>
    <row r="79" spans="1:55" ht="15" customHeight="1" x14ac:dyDescent="0.25">
      <c r="A79" s="284"/>
      <c r="B79" s="27"/>
      <c r="C79" s="284"/>
      <c r="H79" s="241" t="s">
        <v>319</v>
      </c>
      <c r="I79" s="241"/>
      <c r="J79" s="241"/>
      <c r="K79" s="241"/>
      <c r="L79" s="241"/>
      <c r="M79" s="241"/>
      <c r="N79" s="241"/>
      <c r="O79" s="241"/>
      <c r="P79" s="241" t="s">
        <v>2053</v>
      </c>
      <c r="Q79" s="241"/>
      <c r="R79" s="241"/>
      <c r="S79" s="241"/>
      <c r="T79" s="241"/>
      <c r="U79" s="241"/>
      <c r="V79" s="241"/>
      <c r="W79" s="241"/>
      <c r="AI79" s="241"/>
      <c r="AJ79" s="241"/>
      <c r="AK79" s="241"/>
      <c r="AL79" s="241"/>
      <c r="AM79" s="241"/>
      <c r="AN79" s="241"/>
      <c r="AO79" s="241"/>
      <c r="AP79" s="244"/>
      <c r="AT79" s="244"/>
    </row>
    <row r="80" spans="1:55" ht="15" customHeight="1" x14ac:dyDescent="0.25">
      <c r="A80" s="284"/>
      <c r="B80" s="284"/>
      <c r="C80" s="284"/>
      <c r="H80" s="241" t="s">
        <v>320</v>
      </c>
      <c r="I80" s="241"/>
      <c r="J80" s="241"/>
      <c r="K80" s="241"/>
      <c r="L80" s="241"/>
      <c r="M80" s="241"/>
      <c r="N80" s="241"/>
      <c r="O80" s="241"/>
      <c r="P80" s="241" t="s">
        <v>2055</v>
      </c>
      <c r="Q80" s="241"/>
      <c r="R80" s="241"/>
      <c r="S80" s="241"/>
      <c r="T80" s="241"/>
      <c r="U80" s="241"/>
      <c r="V80" s="241"/>
      <c r="W80" s="241"/>
      <c r="AI80" s="241"/>
      <c r="AJ80" s="241"/>
      <c r="AK80" s="241"/>
      <c r="AL80" s="241"/>
      <c r="AM80" s="241"/>
      <c r="AN80" s="241"/>
      <c r="AO80" s="241"/>
      <c r="AP80" s="244"/>
      <c r="AT80" s="244"/>
    </row>
    <row r="81" spans="1:46" ht="15" customHeight="1" x14ac:dyDescent="0.25">
      <c r="A81" s="284"/>
      <c r="B81" s="284"/>
      <c r="C81" s="284"/>
      <c r="H81" s="241" t="s">
        <v>321</v>
      </c>
      <c r="I81" s="241"/>
      <c r="J81" s="241"/>
      <c r="K81" s="241"/>
      <c r="L81" s="241"/>
      <c r="M81" s="241"/>
      <c r="N81" s="241"/>
      <c r="O81" s="241"/>
      <c r="P81" s="241" t="s">
        <v>713</v>
      </c>
      <c r="Q81" s="241"/>
      <c r="R81" s="241"/>
      <c r="S81" s="241"/>
      <c r="T81" s="241"/>
      <c r="U81" s="241"/>
      <c r="V81" s="241"/>
      <c r="W81" s="241"/>
      <c r="AI81" s="241"/>
      <c r="AJ81" s="241"/>
      <c r="AK81" s="241"/>
      <c r="AL81" s="241"/>
      <c r="AM81" s="241"/>
      <c r="AN81" s="241"/>
      <c r="AO81" s="241"/>
      <c r="AP81" s="244"/>
      <c r="AT81" s="244"/>
    </row>
    <row r="82" spans="1:46" ht="15" customHeight="1" x14ac:dyDescent="0.25">
      <c r="A82" s="284"/>
      <c r="B82" s="284"/>
      <c r="C82" s="284"/>
      <c r="H82" s="241" t="s">
        <v>323</v>
      </c>
      <c r="I82" s="241"/>
      <c r="J82" s="241"/>
      <c r="K82" s="241"/>
      <c r="L82" s="241"/>
      <c r="M82" s="241"/>
      <c r="N82" s="241"/>
      <c r="O82" s="241"/>
      <c r="P82" s="241" t="s">
        <v>2055</v>
      </c>
      <c r="Q82" s="241"/>
      <c r="R82" s="241"/>
      <c r="S82" s="241"/>
      <c r="T82" s="241"/>
      <c r="U82" s="241"/>
      <c r="V82" s="241"/>
      <c r="W82" s="241"/>
      <c r="AI82" s="241"/>
      <c r="AJ82" s="241"/>
      <c r="AK82" s="241"/>
      <c r="AL82" s="241"/>
      <c r="AM82" s="241"/>
      <c r="AN82" s="241"/>
      <c r="AO82" s="241"/>
      <c r="AP82" s="244"/>
      <c r="AT82" s="244"/>
    </row>
    <row r="83" spans="1:46" ht="15" customHeight="1" x14ac:dyDescent="0.25">
      <c r="A83" s="284"/>
      <c r="B83" s="284"/>
      <c r="C83" s="284"/>
      <c r="H83" s="241" t="s">
        <v>324</v>
      </c>
      <c r="I83" s="241"/>
      <c r="J83" s="241"/>
      <c r="K83" s="241"/>
      <c r="L83" s="241"/>
      <c r="M83" s="241"/>
      <c r="N83" s="241"/>
      <c r="O83" s="241"/>
      <c r="P83" s="241" t="s">
        <v>2056</v>
      </c>
      <c r="Q83" s="241"/>
      <c r="R83" s="241"/>
      <c r="S83" s="241"/>
      <c r="T83" s="241"/>
      <c r="U83" s="241"/>
      <c r="V83" s="241"/>
      <c r="W83" s="241"/>
      <c r="AI83" s="241"/>
      <c r="AJ83" s="241"/>
      <c r="AK83" s="241"/>
      <c r="AL83" s="241"/>
      <c r="AM83" s="241"/>
      <c r="AN83" s="241"/>
      <c r="AO83" s="241"/>
      <c r="AP83" s="244"/>
      <c r="AT83" s="244"/>
    </row>
    <row r="84" spans="1:46" ht="15" customHeight="1" x14ac:dyDescent="0.25">
      <c r="A84" s="284"/>
      <c r="B84" s="284"/>
      <c r="C84" s="284"/>
      <c r="H84" s="241" t="s">
        <v>326</v>
      </c>
      <c r="I84" s="241"/>
      <c r="J84" s="241"/>
      <c r="K84" s="241"/>
      <c r="L84" s="241"/>
      <c r="M84" s="241"/>
      <c r="N84" s="241"/>
      <c r="O84" s="241"/>
      <c r="P84" s="241" t="s">
        <v>2056</v>
      </c>
      <c r="Q84" s="241"/>
      <c r="R84" s="241"/>
      <c r="S84" s="241"/>
      <c r="T84" s="241"/>
      <c r="U84" s="241"/>
      <c r="V84" s="241"/>
      <c r="W84" s="241"/>
      <c r="AI84" s="241"/>
      <c r="AJ84" s="241"/>
      <c r="AK84" s="241"/>
      <c r="AL84" s="241"/>
      <c r="AM84" s="241"/>
      <c r="AN84" s="241"/>
      <c r="AO84" s="241"/>
      <c r="AP84" s="244"/>
      <c r="AT84" s="244"/>
    </row>
    <row r="85" spans="1:46" ht="15" customHeight="1" x14ac:dyDescent="0.25">
      <c r="A85" s="284"/>
      <c r="B85" s="284"/>
      <c r="C85" s="284"/>
      <c r="H85" s="241" t="s">
        <v>327</v>
      </c>
      <c r="I85" s="241"/>
      <c r="J85" s="241"/>
      <c r="K85" s="241"/>
      <c r="L85" s="241"/>
      <c r="M85" s="241"/>
      <c r="N85" s="241"/>
      <c r="O85" s="241"/>
      <c r="P85" s="241" t="s">
        <v>2056</v>
      </c>
      <c r="Q85" s="241"/>
      <c r="R85" s="241"/>
      <c r="S85" s="241"/>
      <c r="T85" s="241"/>
      <c r="U85" s="241"/>
      <c r="V85" s="241"/>
      <c r="W85" s="241"/>
      <c r="AI85" s="241"/>
      <c r="AJ85" s="241"/>
      <c r="AK85" s="241"/>
      <c r="AL85" s="241"/>
      <c r="AM85" s="241"/>
      <c r="AN85" s="241"/>
      <c r="AO85" s="241"/>
      <c r="AP85" s="244"/>
      <c r="AT85" s="244"/>
    </row>
    <row r="86" spans="1:46" ht="15" customHeight="1" x14ac:dyDescent="0.25">
      <c r="A86" s="284"/>
      <c r="B86" s="284"/>
      <c r="C86" s="284"/>
      <c r="H86" s="241" t="s">
        <v>328</v>
      </c>
      <c r="I86" s="241"/>
      <c r="J86" s="241"/>
      <c r="K86" s="241"/>
      <c r="L86" s="241"/>
      <c r="M86" s="241"/>
      <c r="N86" s="241"/>
      <c r="O86" s="241"/>
      <c r="P86" s="241" t="s">
        <v>2054</v>
      </c>
      <c r="Q86" s="241"/>
      <c r="R86" s="241"/>
      <c r="S86" s="241"/>
      <c r="T86" s="241"/>
      <c r="U86" s="241"/>
      <c r="V86" s="241"/>
      <c r="W86" s="241"/>
      <c r="AI86" s="241"/>
      <c r="AJ86" s="241"/>
      <c r="AK86" s="241"/>
      <c r="AL86" s="241"/>
      <c r="AM86" s="241"/>
      <c r="AN86" s="241"/>
      <c r="AO86" s="241"/>
      <c r="AP86" s="244"/>
      <c r="AT86" s="244"/>
    </row>
    <row r="87" spans="1:46" ht="15" customHeight="1" x14ac:dyDescent="0.25">
      <c r="A87" s="284"/>
      <c r="B87" s="284"/>
      <c r="C87" s="284"/>
      <c r="H87" s="241" t="s">
        <v>330</v>
      </c>
      <c r="I87" s="241"/>
      <c r="J87" s="241"/>
      <c r="K87" s="241"/>
      <c r="L87" s="241"/>
      <c r="M87" s="241"/>
      <c r="N87" s="241"/>
      <c r="O87" s="241"/>
      <c r="P87" s="241" t="s">
        <v>2056</v>
      </c>
      <c r="Q87" s="241"/>
      <c r="R87" s="241"/>
      <c r="S87" s="241"/>
      <c r="T87" s="241"/>
      <c r="U87" s="241"/>
      <c r="V87" s="241"/>
      <c r="W87" s="241"/>
      <c r="AI87" s="241"/>
      <c r="AJ87" s="241"/>
      <c r="AK87" s="241"/>
      <c r="AL87" s="241"/>
      <c r="AM87" s="241"/>
      <c r="AN87" s="241"/>
      <c r="AO87" s="241"/>
      <c r="AP87" s="244"/>
      <c r="AT87" s="244"/>
    </row>
    <row r="88" spans="1:46" ht="15" customHeight="1" x14ac:dyDescent="0.25">
      <c r="A88" s="284"/>
      <c r="B88" s="284"/>
      <c r="C88" s="284"/>
      <c r="H88" s="241" t="s">
        <v>331</v>
      </c>
      <c r="I88" s="241"/>
      <c r="J88" s="241"/>
      <c r="K88" s="241"/>
      <c r="L88" s="241"/>
      <c r="M88" s="241"/>
      <c r="N88" s="241"/>
      <c r="O88" s="241"/>
      <c r="P88" s="241" t="s">
        <v>2054</v>
      </c>
      <c r="Q88" s="241"/>
      <c r="R88" s="241"/>
      <c r="S88" s="241"/>
      <c r="T88" s="241"/>
      <c r="U88" s="241"/>
      <c r="V88" s="241"/>
      <c r="W88" s="241"/>
      <c r="AI88" s="241"/>
      <c r="AJ88" s="241"/>
      <c r="AK88" s="241"/>
      <c r="AL88" s="241"/>
      <c r="AM88" s="241"/>
      <c r="AN88" s="241"/>
      <c r="AO88" s="241"/>
      <c r="AP88" s="244"/>
      <c r="AT88" s="244"/>
    </row>
    <row r="89" spans="1:46" ht="15" customHeight="1" x14ac:dyDescent="0.25">
      <c r="A89" s="284"/>
      <c r="B89" s="284"/>
      <c r="C89" s="284"/>
      <c r="H89" s="241" t="s">
        <v>332</v>
      </c>
      <c r="I89" s="241"/>
      <c r="J89" s="241"/>
      <c r="K89" s="241"/>
      <c r="L89" s="241"/>
      <c r="M89" s="241"/>
      <c r="N89" s="241"/>
      <c r="O89" s="241"/>
      <c r="P89" s="241" t="s">
        <v>713</v>
      </c>
      <c r="Q89" s="241"/>
      <c r="R89" s="241"/>
      <c r="S89" s="241"/>
      <c r="T89" s="241"/>
      <c r="U89" s="241"/>
      <c r="V89" s="241"/>
      <c r="W89" s="241"/>
      <c r="AI89" s="241"/>
      <c r="AJ89" s="241"/>
      <c r="AK89" s="241"/>
      <c r="AL89" s="241"/>
      <c r="AM89" s="241"/>
      <c r="AN89" s="241"/>
      <c r="AO89" s="241"/>
      <c r="AP89" s="244"/>
      <c r="AT89" s="244"/>
    </row>
    <row r="90" spans="1:46" ht="15" customHeight="1" x14ac:dyDescent="0.25">
      <c r="A90" s="284"/>
      <c r="B90" s="284"/>
      <c r="C90" s="284"/>
      <c r="H90" s="241" t="s">
        <v>333</v>
      </c>
      <c r="I90" s="241"/>
      <c r="J90" s="241"/>
      <c r="K90" s="241"/>
      <c r="L90" s="241"/>
      <c r="M90" s="241"/>
      <c r="N90" s="241"/>
      <c r="O90" s="241"/>
      <c r="P90" s="241" t="s">
        <v>2055</v>
      </c>
      <c r="Q90" s="241"/>
      <c r="R90" s="241"/>
      <c r="S90" s="241"/>
      <c r="T90" s="241"/>
      <c r="U90" s="241"/>
      <c r="V90" s="241"/>
      <c r="W90" s="241"/>
      <c r="AI90" s="241"/>
      <c r="AJ90" s="241"/>
      <c r="AK90" s="241"/>
      <c r="AL90" s="241"/>
      <c r="AM90" s="241"/>
      <c r="AN90" s="241"/>
      <c r="AO90" s="241"/>
      <c r="AP90" s="244"/>
      <c r="AT90" s="244"/>
    </row>
    <row r="91" spans="1:46" ht="15" customHeight="1" x14ac:dyDescent="0.25">
      <c r="A91" s="284"/>
      <c r="B91" s="284"/>
      <c r="C91" s="284"/>
      <c r="H91" s="241" t="s">
        <v>334</v>
      </c>
      <c r="I91" s="241"/>
      <c r="J91" s="241"/>
      <c r="K91" s="241"/>
      <c r="L91" s="241"/>
      <c r="M91" s="241"/>
      <c r="N91" s="241"/>
      <c r="O91" s="241"/>
      <c r="P91" s="241" t="s">
        <v>2056</v>
      </c>
      <c r="Q91" s="241"/>
      <c r="R91" s="241"/>
      <c r="S91" s="241"/>
      <c r="T91" s="241"/>
      <c r="U91" s="241"/>
      <c r="V91" s="241"/>
      <c r="W91" s="241"/>
      <c r="AI91" s="241"/>
      <c r="AJ91" s="241"/>
      <c r="AK91" s="241"/>
      <c r="AL91" s="241"/>
      <c r="AM91" s="241"/>
      <c r="AN91" s="241"/>
      <c r="AO91" s="241"/>
      <c r="AP91" s="244"/>
      <c r="AT91" s="244"/>
    </row>
    <row r="92" spans="1:46" ht="15" customHeight="1" x14ac:dyDescent="0.25">
      <c r="A92" s="284"/>
      <c r="B92" s="284"/>
      <c r="C92" s="284"/>
      <c r="H92" s="241" t="s">
        <v>335</v>
      </c>
      <c r="I92" s="241"/>
      <c r="J92" s="241"/>
      <c r="K92" s="241"/>
      <c r="L92" s="241"/>
      <c r="M92" s="241"/>
      <c r="N92" s="241"/>
      <c r="O92" s="241"/>
      <c r="P92" s="241" t="s">
        <v>2056</v>
      </c>
      <c r="Q92" s="241"/>
      <c r="R92" s="241"/>
      <c r="S92" s="241"/>
      <c r="T92" s="241"/>
      <c r="U92" s="241"/>
      <c r="V92" s="241"/>
      <c r="W92" s="241"/>
      <c r="AI92" s="241"/>
      <c r="AJ92" s="241"/>
      <c r="AK92" s="241"/>
      <c r="AL92" s="241"/>
      <c r="AM92" s="241"/>
      <c r="AN92" s="241"/>
      <c r="AO92" s="241"/>
      <c r="AP92" s="244"/>
      <c r="AT92" s="244"/>
    </row>
    <row r="93" spans="1:46" ht="15" customHeight="1" x14ac:dyDescent="0.25">
      <c r="A93" s="284"/>
      <c r="B93" s="284"/>
      <c r="C93" s="284"/>
      <c r="H93" s="241" t="s">
        <v>336</v>
      </c>
      <c r="I93" s="241"/>
      <c r="J93" s="241"/>
      <c r="K93" s="241"/>
      <c r="L93" s="241"/>
      <c r="M93" s="241"/>
      <c r="N93" s="241"/>
      <c r="O93" s="241"/>
      <c r="P93" s="241" t="s">
        <v>2054</v>
      </c>
      <c r="Q93" s="241"/>
      <c r="R93" s="241"/>
      <c r="S93" s="241"/>
      <c r="T93" s="241"/>
      <c r="U93" s="241"/>
      <c r="V93" s="241"/>
      <c r="W93" s="241"/>
      <c r="AI93" s="241"/>
      <c r="AJ93" s="241"/>
      <c r="AK93" s="241"/>
      <c r="AL93" s="241"/>
      <c r="AM93" s="241"/>
      <c r="AN93" s="241"/>
      <c r="AO93" s="241"/>
      <c r="AP93" s="244"/>
      <c r="AT93" s="244"/>
    </row>
    <row r="94" spans="1:46" ht="15" customHeight="1" x14ac:dyDescent="0.25">
      <c r="A94" s="284"/>
      <c r="B94" s="284"/>
      <c r="C94" s="284"/>
      <c r="H94" s="241" t="s">
        <v>337</v>
      </c>
      <c r="I94" s="241"/>
      <c r="J94" s="241"/>
      <c r="K94" s="241"/>
      <c r="L94" s="241"/>
      <c r="M94" s="241"/>
      <c r="N94" s="241"/>
      <c r="O94" s="241"/>
      <c r="P94" s="241" t="s">
        <v>2054</v>
      </c>
      <c r="Q94" s="241"/>
      <c r="R94" s="241"/>
      <c r="S94" s="241"/>
      <c r="T94" s="241"/>
      <c r="U94" s="241"/>
      <c r="V94" s="241"/>
      <c r="W94" s="241"/>
      <c r="AI94" s="241"/>
      <c r="AJ94" s="241"/>
      <c r="AK94" s="241"/>
      <c r="AL94" s="241"/>
      <c r="AM94" s="241"/>
      <c r="AN94" s="241"/>
      <c r="AO94" s="241"/>
      <c r="AP94" s="244"/>
      <c r="AT94" s="244"/>
    </row>
    <row r="95" spans="1:46" ht="15" customHeight="1" x14ac:dyDescent="0.25">
      <c r="A95" s="284"/>
      <c r="B95" s="284"/>
      <c r="C95" s="284"/>
      <c r="H95" s="241" t="s">
        <v>338</v>
      </c>
      <c r="I95" s="241"/>
      <c r="J95" s="241"/>
      <c r="K95" s="241"/>
      <c r="L95" s="241"/>
      <c r="M95" s="241"/>
      <c r="N95" s="241"/>
      <c r="O95" s="241"/>
      <c r="P95" s="241" t="s">
        <v>2054</v>
      </c>
      <c r="Q95" s="241"/>
      <c r="R95" s="241"/>
      <c r="S95" s="241"/>
      <c r="T95" s="241"/>
      <c r="U95" s="241"/>
      <c r="V95" s="241"/>
      <c r="W95" s="241"/>
      <c r="AI95" s="241"/>
      <c r="AJ95" s="241"/>
      <c r="AK95" s="241"/>
      <c r="AL95" s="241"/>
      <c r="AM95" s="241"/>
      <c r="AN95" s="241"/>
      <c r="AO95" s="241"/>
      <c r="AP95" s="244"/>
      <c r="AT95" s="244"/>
    </row>
    <row r="96" spans="1:46" ht="15" customHeight="1" x14ac:dyDescent="0.25">
      <c r="A96" s="284"/>
      <c r="B96" s="284"/>
      <c r="C96" s="284"/>
      <c r="H96" s="241" t="s">
        <v>339</v>
      </c>
      <c r="I96" s="241"/>
      <c r="J96" s="241"/>
      <c r="K96" s="241"/>
      <c r="L96" s="241"/>
      <c r="M96" s="241"/>
      <c r="N96" s="241"/>
      <c r="O96" s="241"/>
      <c r="P96" s="241" t="s">
        <v>2055</v>
      </c>
      <c r="Q96" s="241"/>
      <c r="R96" s="241"/>
      <c r="S96" s="241"/>
      <c r="T96" s="241"/>
      <c r="U96" s="241"/>
      <c r="V96" s="241"/>
      <c r="W96" s="241"/>
      <c r="AI96" s="241"/>
      <c r="AJ96" s="241"/>
      <c r="AK96" s="241"/>
      <c r="AL96" s="241"/>
      <c r="AM96" s="241"/>
      <c r="AN96" s="241"/>
      <c r="AO96" s="241"/>
      <c r="AP96" s="244"/>
      <c r="AT96" s="244"/>
    </row>
    <row r="97" spans="1:46" ht="15" customHeight="1" x14ac:dyDescent="0.25">
      <c r="A97" s="284"/>
      <c r="B97" s="284"/>
      <c r="C97" s="284"/>
      <c r="H97" s="241" t="s">
        <v>340</v>
      </c>
      <c r="I97" s="241"/>
      <c r="J97" s="241"/>
      <c r="K97" s="241"/>
      <c r="L97" s="241"/>
      <c r="M97" s="241"/>
      <c r="N97" s="241"/>
      <c r="O97" s="241"/>
      <c r="P97" s="241" t="s">
        <v>2055</v>
      </c>
      <c r="Q97" s="241"/>
      <c r="R97" s="241"/>
      <c r="S97" s="241"/>
      <c r="T97" s="241"/>
      <c r="U97" s="241"/>
      <c r="V97" s="241"/>
      <c r="W97" s="241"/>
      <c r="AI97" s="241"/>
      <c r="AJ97" s="241"/>
      <c r="AK97" s="241"/>
      <c r="AL97" s="241"/>
      <c r="AM97" s="241"/>
      <c r="AN97" s="241"/>
      <c r="AO97" s="241"/>
      <c r="AP97" s="244"/>
      <c r="AT97" s="244"/>
    </row>
    <row r="98" spans="1:46" ht="15" customHeight="1" x14ac:dyDescent="0.25">
      <c r="A98" s="284"/>
      <c r="B98" s="284"/>
      <c r="C98" s="284"/>
      <c r="H98" s="241" t="s">
        <v>341</v>
      </c>
      <c r="I98" s="241"/>
      <c r="J98" s="241"/>
      <c r="K98" s="241"/>
      <c r="L98" s="241"/>
      <c r="M98" s="241"/>
      <c r="N98" s="241"/>
      <c r="O98" s="241"/>
      <c r="P98" s="241" t="s">
        <v>713</v>
      </c>
      <c r="Q98" s="241"/>
      <c r="R98" s="241"/>
      <c r="S98" s="241"/>
      <c r="T98" s="241"/>
      <c r="U98" s="241"/>
      <c r="V98" s="241"/>
      <c r="W98" s="241"/>
      <c r="AI98" s="241"/>
      <c r="AJ98" s="241"/>
      <c r="AK98" s="241"/>
      <c r="AL98" s="241"/>
      <c r="AM98" s="241"/>
      <c r="AN98" s="241"/>
      <c r="AO98" s="241"/>
      <c r="AP98" s="244"/>
      <c r="AT98" s="244"/>
    </row>
    <row r="99" spans="1:46" ht="15" customHeight="1" x14ac:dyDescent="0.25">
      <c r="A99" s="284"/>
      <c r="B99" s="284"/>
      <c r="C99" s="284"/>
      <c r="H99" s="241" t="s">
        <v>342</v>
      </c>
      <c r="I99" s="241"/>
      <c r="J99" s="241"/>
      <c r="K99" s="241"/>
      <c r="L99" s="241"/>
      <c r="M99" s="241"/>
      <c r="N99" s="241"/>
      <c r="O99" s="241"/>
      <c r="P99" s="241" t="s">
        <v>2054</v>
      </c>
      <c r="Q99" s="241"/>
      <c r="R99" s="241"/>
      <c r="S99" s="241"/>
      <c r="T99" s="241"/>
      <c r="U99" s="241"/>
      <c r="V99" s="241"/>
      <c r="W99" s="241"/>
      <c r="AI99" s="241"/>
      <c r="AJ99" s="241"/>
      <c r="AK99" s="241"/>
      <c r="AL99" s="241"/>
      <c r="AM99" s="241"/>
      <c r="AN99" s="241"/>
      <c r="AO99" s="241"/>
      <c r="AP99" s="244"/>
      <c r="AT99" s="244"/>
    </row>
    <row r="100" spans="1:46" ht="15" customHeight="1" x14ac:dyDescent="0.25">
      <c r="A100" s="284"/>
      <c r="B100" s="284"/>
      <c r="C100" s="284"/>
      <c r="H100" s="241" t="s">
        <v>343</v>
      </c>
      <c r="I100" s="241"/>
      <c r="J100" s="241"/>
      <c r="K100" s="241"/>
      <c r="L100" s="241"/>
      <c r="M100" s="241"/>
      <c r="N100" s="241"/>
      <c r="O100" s="241"/>
      <c r="P100" s="241" t="s">
        <v>2056</v>
      </c>
      <c r="Q100" s="241"/>
      <c r="R100" s="241"/>
      <c r="S100" s="241"/>
      <c r="T100" s="241"/>
      <c r="U100" s="241"/>
      <c r="V100" s="241"/>
      <c r="W100" s="241"/>
      <c r="AI100" s="241"/>
      <c r="AJ100" s="241"/>
      <c r="AK100" s="241"/>
      <c r="AL100" s="241"/>
      <c r="AM100" s="241"/>
      <c r="AN100" s="241"/>
      <c r="AO100" s="241"/>
      <c r="AP100" s="244"/>
      <c r="AT100" s="244"/>
    </row>
    <row r="101" spans="1:46" ht="15" customHeight="1" x14ac:dyDescent="0.25">
      <c r="A101" s="284"/>
      <c r="B101" s="284"/>
      <c r="C101" s="284"/>
      <c r="H101" s="241" t="s">
        <v>344</v>
      </c>
      <c r="I101" s="241"/>
      <c r="J101" s="241"/>
      <c r="K101" s="241"/>
      <c r="L101" s="241"/>
      <c r="M101" s="241"/>
      <c r="N101" s="241"/>
      <c r="O101" s="241"/>
      <c r="P101" s="241" t="s">
        <v>2056</v>
      </c>
      <c r="Q101" s="241"/>
      <c r="R101" s="241"/>
      <c r="S101" s="241"/>
      <c r="T101" s="241"/>
      <c r="U101" s="241"/>
      <c r="V101" s="241"/>
      <c r="W101" s="241"/>
      <c r="AI101" s="241"/>
      <c r="AJ101" s="241"/>
      <c r="AK101" s="241"/>
      <c r="AL101" s="241"/>
      <c r="AM101" s="241"/>
      <c r="AN101" s="241"/>
      <c r="AO101" s="241"/>
      <c r="AP101" s="244"/>
      <c r="AT101" s="244"/>
    </row>
    <row r="102" spans="1:46" ht="15" customHeight="1" x14ac:dyDescent="0.25">
      <c r="A102" s="284"/>
      <c r="B102" s="284"/>
      <c r="C102" s="284"/>
      <c r="H102" s="241" t="s">
        <v>345</v>
      </c>
      <c r="I102" s="241"/>
      <c r="J102" s="241"/>
      <c r="K102" s="241"/>
      <c r="L102" s="241"/>
      <c r="M102" s="241"/>
      <c r="N102" s="241"/>
      <c r="O102" s="241"/>
      <c r="P102" s="241" t="s">
        <v>713</v>
      </c>
      <c r="Q102" s="241"/>
      <c r="R102" s="241"/>
      <c r="S102" s="241"/>
      <c r="T102" s="241"/>
      <c r="U102" s="241"/>
      <c r="V102" s="241"/>
      <c r="W102" s="241"/>
      <c r="AI102" s="241"/>
      <c r="AJ102" s="241"/>
      <c r="AK102" s="241"/>
      <c r="AL102" s="241"/>
      <c r="AM102" s="241"/>
      <c r="AN102" s="241"/>
      <c r="AO102" s="241"/>
      <c r="AP102" s="244"/>
      <c r="AT102" s="244"/>
    </row>
    <row r="103" spans="1:46" ht="15" customHeight="1" x14ac:dyDescent="0.25">
      <c r="A103" s="284"/>
      <c r="B103" s="284"/>
      <c r="C103" s="284"/>
      <c r="H103" s="241" t="s">
        <v>346</v>
      </c>
      <c r="I103" s="241"/>
      <c r="J103" s="241"/>
      <c r="K103" s="241"/>
      <c r="L103" s="241"/>
      <c r="M103" s="241"/>
      <c r="N103" s="241"/>
      <c r="O103" s="241"/>
      <c r="P103" s="241" t="s">
        <v>2054</v>
      </c>
      <c r="Q103" s="241"/>
      <c r="R103" s="241"/>
      <c r="S103" s="241"/>
      <c r="T103" s="241"/>
      <c r="U103" s="241"/>
      <c r="V103" s="241"/>
      <c r="W103" s="241"/>
      <c r="AI103" s="241"/>
      <c r="AJ103" s="241"/>
      <c r="AK103" s="241"/>
      <c r="AL103" s="241"/>
      <c r="AM103" s="241"/>
      <c r="AN103" s="241"/>
      <c r="AO103" s="241"/>
      <c r="AP103" s="244"/>
      <c r="AT103" s="244"/>
    </row>
    <row r="104" spans="1:46" ht="15" customHeight="1" x14ac:dyDescent="0.25">
      <c r="A104" s="284"/>
      <c r="B104" s="284"/>
      <c r="C104" s="284"/>
      <c r="H104" s="241" t="s">
        <v>347</v>
      </c>
      <c r="I104" s="241"/>
      <c r="J104" s="241"/>
      <c r="K104" s="241"/>
      <c r="L104" s="241"/>
      <c r="M104" s="241"/>
      <c r="N104" s="241"/>
      <c r="O104" s="241"/>
      <c r="P104" s="241" t="s">
        <v>2055</v>
      </c>
      <c r="Q104" s="241"/>
      <c r="R104" s="241"/>
      <c r="S104" s="241"/>
      <c r="T104" s="241"/>
      <c r="U104" s="241"/>
      <c r="V104" s="241"/>
      <c r="W104" s="241"/>
      <c r="AI104" s="241"/>
      <c r="AJ104" s="241"/>
      <c r="AK104" s="241"/>
      <c r="AL104" s="241"/>
      <c r="AM104" s="241"/>
      <c r="AN104" s="241"/>
      <c r="AO104" s="241"/>
      <c r="AP104" s="244"/>
      <c r="AT104" s="244"/>
    </row>
    <row r="105" spans="1:46" ht="15" customHeight="1" x14ac:dyDescent="0.25">
      <c r="A105" s="284"/>
      <c r="B105" s="284"/>
      <c r="C105" s="284"/>
      <c r="H105" s="241" t="s">
        <v>348</v>
      </c>
      <c r="I105" s="241"/>
      <c r="J105" s="241"/>
      <c r="K105" s="241"/>
      <c r="L105" s="241"/>
      <c r="M105" s="241"/>
      <c r="N105" s="241"/>
      <c r="O105" s="241"/>
      <c r="P105" s="241" t="s">
        <v>2054</v>
      </c>
      <c r="Q105" s="241"/>
      <c r="R105" s="241"/>
      <c r="S105" s="241"/>
      <c r="T105" s="241"/>
      <c r="U105" s="241"/>
      <c r="V105" s="241"/>
      <c r="W105" s="241"/>
      <c r="AI105" s="241"/>
      <c r="AJ105" s="241"/>
      <c r="AK105" s="241"/>
      <c r="AL105" s="241"/>
      <c r="AM105" s="241"/>
      <c r="AN105" s="241"/>
      <c r="AO105" s="241"/>
      <c r="AP105" s="244"/>
      <c r="AT105" s="244"/>
    </row>
    <row r="106" spans="1:46" ht="15" customHeight="1" x14ac:dyDescent="0.25">
      <c r="A106" s="284"/>
      <c r="B106" s="284"/>
      <c r="C106" s="284"/>
      <c r="H106" s="241" t="s">
        <v>349</v>
      </c>
      <c r="I106" s="241"/>
      <c r="J106" s="241"/>
      <c r="K106" s="241"/>
      <c r="L106" s="241"/>
      <c r="M106" s="241"/>
      <c r="N106" s="241"/>
      <c r="O106" s="241"/>
      <c r="P106" s="241" t="s">
        <v>2057</v>
      </c>
      <c r="Q106" s="241"/>
      <c r="R106" s="241"/>
      <c r="S106" s="241"/>
      <c r="T106" s="241"/>
      <c r="U106" s="241"/>
      <c r="V106" s="241"/>
      <c r="W106" s="241"/>
      <c r="AI106" s="241"/>
      <c r="AJ106" s="241"/>
      <c r="AK106" s="241"/>
      <c r="AL106" s="241"/>
      <c r="AM106" s="241"/>
      <c r="AN106" s="241"/>
      <c r="AO106" s="241"/>
      <c r="AP106" s="244"/>
      <c r="AT106" s="244"/>
    </row>
    <row r="107" spans="1:46" ht="15" customHeight="1" x14ac:dyDescent="0.25">
      <c r="A107" s="284"/>
      <c r="B107" s="284"/>
      <c r="C107" s="284"/>
      <c r="H107" s="241" t="s">
        <v>351</v>
      </c>
      <c r="I107" s="241"/>
      <c r="J107" s="241"/>
      <c r="K107" s="241"/>
      <c r="L107" s="241"/>
      <c r="M107" s="241"/>
      <c r="N107" s="241"/>
      <c r="O107" s="241"/>
      <c r="P107" s="241" t="s">
        <v>2054</v>
      </c>
      <c r="Q107" s="241"/>
      <c r="R107" s="241"/>
      <c r="S107" s="241"/>
      <c r="T107" s="241"/>
      <c r="U107" s="241"/>
      <c r="V107" s="241"/>
      <c r="W107" s="241"/>
      <c r="AI107" s="241"/>
      <c r="AJ107" s="241"/>
      <c r="AK107" s="241"/>
      <c r="AL107" s="241"/>
      <c r="AM107" s="241"/>
      <c r="AN107" s="241"/>
      <c r="AO107" s="241"/>
      <c r="AP107" s="244"/>
      <c r="AT107" s="244"/>
    </row>
    <row r="108" spans="1:46" ht="15" customHeight="1" x14ac:dyDescent="0.25">
      <c r="A108" s="284"/>
      <c r="B108" s="284"/>
      <c r="C108" s="284"/>
      <c r="H108" s="241" t="s">
        <v>352</v>
      </c>
      <c r="I108" s="241"/>
      <c r="J108" s="241"/>
      <c r="K108" s="241"/>
      <c r="L108" s="241"/>
      <c r="M108" s="241"/>
      <c r="N108" s="241"/>
      <c r="O108" s="241"/>
      <c r="P108" s="241" t="s">
        <v>713</v>
      </c>
      <c r="Q108" s="241"/>
      <c r="R108" s="241"/>
      <c r="S108" s="241"/>
      <c r="T108" s="241"/>
      <c r="U108" s="241"/>
      <c r="V108" s="241"/>
      <c r="W108" s="241"/>
      <c r="AI108" s="241"/>
      <c r="AJ108" s="241"/>
      <c r="AK108" s="241"/>
      <c r="AL108" s="241"/>
      <c r="AM108" s="241"/>
      <c r="AN108" s="241"/>
      <c r="AO108" s="241"/>
      <c r="AP108" s="244"/>
      <c r="AT108" s="244"/>
    </row>
    <row r="109" spans="1:46" ht="15" customHeight="1" x14ac:dyDescent="0.25">
      <c r="A109" s="284"/>
      <c r="B109" s="284"/>
      <c r="C109" s="284"/>
      <c r="H109" s="241" t="s">
        <v>353</v>
      </c>
      <c r="I109" s="241"/>
      <c r="J109" s="241"/>
      <c r="K109" s="241"/>
      <c r="L109" s="241"/>
      <c r="M109" s="241"/>
      <c r="N109" s="241"/>
      <c r="O109" s="241"/>
      <c r="P109" s="241" t="s">
        <v>2052</v>
      </c>
      <c r="Q109" s="241"/>
      <c r="R109" s="241"/>
      <c r="S109" s="241"/>
      <c r="T109" s="241"/>
      <c r="U109" s="241"/>
      <c r="V109" s="241"/>
      <c r="W109" s="241"/>
      <c r="AI109" s="241"/>
      <c r="AJ109" s="241"/>
      <c r="AK109" s="241"/>
      <c r="AL109" s="241"/>
      <c r="AM109" s="241"/>
      <c r="AN109" s="241"/>
      <c r="AO109" s="241"/>
      <c r="AP109" s="244"/>
      <c r="AT109" s="244"/>
    </row>
    <row r="110" spans="1:46" ht="15" customHeight="1" x14ac:dyDescent="0.25">
      <c r="A110" s="284"/>
      <c r="B110" s="284"/>
      <c r="C110" s="284"/>
      <c r="H110" s="241" t="s">
        <v>354</v>
      </c>
      <c r="I110" s="241"/>
      <c r="J110" s="241"/>
      <c r="K110" s="241"/>
      <c r="L110" s="241"/>
      <c r="M110" s="241"/>
      <c r="N110" s="241"/>
      <c r="O110" s="241"/>
      <c r="P110" s="241" t="s">
        <v>2056</v>
      </c>
      <c r="Q110" s="241"/>
      <c r="R110" s="241"/>
      <c r="S110" s="241"/>
      <c r="T110" s="241"/>
      <c r="U110" s="241"/>
      <c r="V110" s="241"/>
      <c r="W110" s="241"/>
      <c r="AI110" s="241"/>
      <c r="AJ110" s="241"/>
      <c r="AK110" s="241"/>
      <c r="AL110" s="241"/>
      <c r="AM110" s="241"/>
      <c r="AN110" s="241"/>
      <c r="AO110" s="241"/>
      <c r="AP110" s="244"/>
      <c r="AT110" s="244"/>
    </row>
    <row r="111" spans="1:46" ht="15" customHeight="1" x14ac:dyDescent="0.25">
      <c r="A111" s="284"/>
      <c r="B111" s="284"/>
      <c r="C111" s="284"/>
      <c r="H111" s="241" t="s">
        <v>355</v>
      </c>
      <c r="I111" s="241"/>
      <c r="J111" s="241"/>
      <c r="K111" s="241"/>
      <c r="L111" s="241"/>
      <c r="M111" s="241"/>
      <c r="N111" s="241"/>
      <c r="O111" s="241"/>
      <c r="P111" s="241" t="s">
        <v>2054</v>
      </c>
      <c r="Q111" s="241"/>
      <c r="R111" s="241"/>
      <c r="S111" s="241"/>
      <c r="T111" s="241"/>
      <c r="U111" s="241"/>
      <c r="V111" s="241"/>
      <c r="W111" s="241"/>
      <c r="AI111" s="241"/>
      <c r="AJ111" s="241"/>
      <c r="AK111" s="241"/>
      <c r="AL111" s="241"/>
      <c r="AM111" s="241"/>
      <c r="AN111" s="241"/>
      <c r="AO111" s="241"/>
      <c r="AP111" s="244"/>
      <c r="AT111" s="244"/>
    </row>
    <row r="112" spans="1:46" ht="15" customHeight="1" x14ac:dyDescent="0.25">
      <c r="A112" s="284"/>
      <c r="B112" s="284"/>
      <c r="C112" s="284"/>
      <c r="H112" s="241" t="s">
        <v>356</v>
      </c>
      <c r="I112" s="241"/>
      <c r="J112" s="241"/>
      <c r="K112" s="241"/>
      <c r="L112" s="241"/>
      <c r="M112" s="241"/>
      <c r="N112" s="241"/>
      <c r="O112" s="241"/>
      <c r="P112" s="241" t="s">
        <v>2052</v>
      </c>
      <c r="Q112" s="241"/>
      <c r="R112" s="241"/>
      <c r="S112" s="241"/>
      <c r="T112" s="241"/>
      <c r="U112" s="241"/>
      <c r="V112" s="241"/>
      <c r="W112" s="241"/>
      <c r="AI112" s="241"/>
      <c r="AJ112" s="241"/>
      <c r="AK112" s="241"/>
      <c r="AL112" s="241"/>
      <c r="AM112" s="241"/>
      <c r="AN112" s="241"/>
      <c r="AO112" s="241"/>
      <c r="AP112" s="244"/>
      <c r="AT112" s="244"/>
    </row>
    <row r="113" spans="1:46" ht="15" customHeight="1" x14ac:dyDescent="0.25">
      <c r="A113" s="284"/>
      <c r="B113" s="284"/>
      <c r="C113" s="284"/>
      <c r="H113" s="241" t="s">
        <v>357</v>
      </c>
      <c r="I113" s="241"/>
      <c r="J113" s="241"/>
      <c r="K113" s="241"/>
      <c r="L113" s="241"/>
      <c r="M113" s="241"/>
      <c r="N113" s="241"/>
      <c r="O113" s="241"/>
      <c r="P113" s="241" t="s">
        <v>2052</v>
      </c>
      <c r="Q113" s="241"/>
      <c r="R113" s="241"/>
      <c r="S113" s="241"/>
      <c r="T113" s="241"/>
      <c r="U113" s="241"/>
      <c r="V113" s="241"/>
      <c r="W113" s="241"/>
      <c r="AI113" s="241"/>
      <c r="AJ113" s="241"/>
      <c r="AK113" s="241"/>
      <c r="AL113" s="241"/>
      <c r="AM113" s="241"/>
      <c r="AN113" s="241"/>
      <c r="AO113" s="241"/>
      <c r="AP113" s="244"/>
      <c r="AT113" s="244"/>
    </row>
    <row r="114" spans="1:46" ht="15" customHeight="1" x14ac:dyDescent="0.25">
      <c r="A114" s="284"/>
      <c r="B114" s="284"/>
      <c r="C114" s="284"/>
      <c r="H114" s="241" t="s">
        <v>358</v>
      </c>
      <c r="I114" s="241"/>
      <c r="J114" s="241"/>
      <c r="K114" s="241"/>
      <c r="L114" s="241"/>
      <c r="M114" s="241"/>
      <c r="N114" s="241"/>
      <c r="O114" s="241"/>
      <c r="P114" s="241" t="s">
        <v>2053</v>
      </c>
      <c r="Q114" s="241"/>
      <c r="R114" s="241"/>
      <c r="S114" s="241"/>
      <c r="T114" s="241"/>
      <c r="U114" s="241"/>
      <c r="V114" s="241"/>
      <c r="W114" s="241"/>
      <c r="AI114" s="241"/>
      <c r="AJ114" s="241"/>
      <c r="AK114" s="241"/>
      <c r="AL114" s="241"/>
      <c r="AM114" s="241"/>
      <c r="AN114" s="241"/>
      <c r="AO114" s="241"/>
      <c r="AP114" s="244"/>
      <c r="AT114" s="244"/>
    </row>
    <row r="115" spans="1:46" ht="15" customHeight="1" x14ac:dyDescent="0.25">
      <c r="A115" s="284"/>
      <c r="B115" s="284"/>
      <c r="C115" s="284"/>
      <c r="H115" s="241" t="s">
        <v>359</v>
      </c>
      <c r="I115" s="241"/>
      <c r="J115" s="241"/>
      <c r="K115" s="241"/>
      <c r="L115" s="241"/>
      <c r="M115" s="241"/>
      <c r="N115" s="241"/>
      <c r="O115" s="241"/>
      <c r="P115" s="241" t="s">
        <v>2052</v>
      </c>
      <c r="Q115" s="241"/>
      <c r="R115" s="241"/>
      <c r="S115" s="241"/>
      <c r="T115" s="241"/>
      <c r="U115" s="241"/>
      <c r="V115" s="241"/>
      <c r="W115" s="241"/>
      <c r="AI115" s="241"/>
      <c r="AJ115" s="241"/>
      <c r="AK115" s="241"/>
      <c r="AL115" s="241"/>
      <c r="AM115" s="241"/>
      <c r="AN115" s="241"/>
      <c r="AO115" s="241"/>
      <c r="AP115" s="244"/>
      <c r="AT115" s="244"/>
    </row>
    <row r="116" spans="1:46" ht="15" customHeight="1" x14ac:dyDescent="0.25">
      <c r="A116" s="284"/>
      <c r="B116" s="284"/>
      <c r="C116" s="284"/>
      <c r="H116" s="241" t="s">
        <v>360</v>
      </c>
      <c r="I116" s="241"/>
      <c r="J116" s="241"/>
      <c r="K116" s="241"/>
      <c r="L116" s="241"/>
      <c r="M116" s="241"/>
      <c r="N116" s="241"/>
      <c r="O116" s="241"/>
      <c r="P116" s="241" t="s">
        <v>2056</v>
      </c>
      <c r="Q116" s="241"/>
      <c r="R116" s="241"/>
      <c r="S116" s="241"/>
      <c r="T116" s="241"/>
      <c r="U116" s="241"/>
      <c r="V116" s="241"/>
      <c r="W116" s="241"/>
      <c r="AI116" s="241"/>
      <c r="AJ116" s="241"/>
      <c r="AK116" s="241"/>
      <c r="AL116" s="241"/>
      <c r="AM116" s="241"/>
      <c r="AN116" s="241"/>
      <c r="AO116" s="241"/>
      <c r="AP116" s="244"/>
      <c r="AT116" s="244"/>
    </row>
    <row r="117" spans="1:46" ht="15" customHeight="1" x14ac:dyDescent="0.25">
      <c r="A117" s="284"/>
      <c r="B117" s="284"/>
      <c r="C117" s="284"/>
      <c r="H117" s="241" t="s">
        <v>361</v>
      </c>
      <c r="I117" s="241"/>
      <c r="J117" s="241"/>
      <c r="K117" s="241"/>
      <c r="L117" s="241"/>
      <c r="M117" s="241"/>
      <c r="N117" s="241"/>
      <c r="O117" s="241"/>
      <c r="P117" s="241" t="s">
        <v>2053</v>
      </c>
      <c r="Q117" s="241"/>
      <c r="R117" s="241"/>
      <c r="S117" s="241"/>
      <c r="T117" s="241"/>
      <c r="U117" s="241"/>
      <c r="V117" s="241"/>
      <c r="W117" s="241"/>
      <c r="AI117" s="241"/>
      <c r="AJ117" s="241"/>
      <c r="AK117" s="241"/>
      <c r="AL117" s="241"/>
      <c r="AM117" s="241"/>
      <c r="AN117" s="241"/>
      <c r="AO117" s="241"/>
      <c r="AP117" s="244"/>
      <c r="AT117" s="244"/>
    </row>
    <row r="118" spans="1:46" ht="15" customHeight="1" x14ac:dyDescent="0.25">
      <c r="A118" s="284"/>
      <c r="B118" s="284"/>
      <c r="C118" s="284"/>
      <c r="H118" s="241" t="s">
        <v>362</v>
      </c>
      <c r="I118" s="241"/>
      <c r="J118" s="241"/>
      <c r="K118" s="241"/>
      <c r="L118" s="241"/>
      <c r="M118" s="241"/>
      <c r="N118" s="241"/>
      <c r="O118" s="241"/>
      <c r="P118" s="241" t="s">
        <v>2056</v>
      </c>
      <c r="Q118" s="241"/>
      <c r="R118" s="241"/>
      <c r="S118" s="241"/>
      <c r="T118" s="241"/>
      <c r="U118" s="241"/>
      <c r="V118" s="241"/>
      <c r="W118" s="241"/>
      <c r="AI118" s="241"/>
      <c r="AJ118" s="241"/>
      <c r="AK118" s="241"/>
      <c r="AL118" s="241"/>
      <c r="AM118" s="241"/>
      <c r="AN118" s="241"/>
      <c r="AO118" s="241"/>
      <c r="AP118" s="244"/>
      <c r="AT118" s="244"/>
    </row>
    <row r="119" spans="1:46" ht="15" customHeight="1" x14ac:dyDescent="0.25">
      <c r="A119" s="284"/>
      <c r="B119" s="284"/>
      <c r="C119" s="284"/>
      <c r="H119" s="241" t="s">
        <v>363</v>
      </c>
      <c r="I119" s="241"/>
      <c r="J119" s="241"/>
      <c r="K119" s="241"/>
      <c r="L119" s="241"/>
      <c r="M119" s="241"/>
      <c r="N119" s="241"/>
      <c r="O119" s="241"/>
      <c r="P119" s="241" t="s">
        <v>2054</v>
      </c>
      <c r="Q119" s="241"/>
      <c r="R119" s="241"/>
      <c r="S119" s="241"/>
      <c r="T119" s="241"/>
      <c r="U119" s="241"/>
      <c r="V119" s="241"/>
      <c r="W119" s="241"/>
      <c r="AI119" s="241"/>
      <c r="AJ119" s="241"/>
      <c r="AK119" s="241"/>
      <c r="AL119" s="241"/>
      <c r="AM119" s="241"/>
      <c r="AN119" s="241"/>
      <c r="AO119" s="241"/>
      <c r="AP119" s="244"/>
      <c r="AT119" s="244"/>
    </row>
    <row r="120" spans="1:46" ht="15" customHeight="1" x14ac:dyDescent="0.25">
      <c r="A120" s="284"/>
      <c r="B120" s="284"/>
      <c r="C120" s="284"/>
      <c r="H120" s="241" t="s">
        <v>364</v>
      </c>
      <c r="I120" s="241"/>
      <c r="J120" s="241"/>
      <c r="K120" s="241"/>
      <c r="L120" s="241"/>
      <c r="M120" s="241"/>
      <c r="N120" s="241"/>
      <c r="O120" s="241"/>
      <c r="P120" s="241" t="s">
        <v>713</v>
      </c>
      <c r="Q120" s="241"/>
      <c r="R120" s="241"/>
      <c r="S120" s="241"/>
      <c r="T120" s="241"/>
      <c r="U120" s="241"/>
      <c r="V120" s="241"/>
      <c r="W120" s="241"/>
      <c r="AI120" s="241"/>
      <c r="AJ120" s="241"/>
      <c r="AK120" s="241"/>
      <c r="AL120" s="241"/>
      <c r="AM120" s="241"/>
      <c r="AN120" s="241"/>
      <c r="AO120" s="241"/>
      <c r="AP120" s="244"/>
      <c r="AT120" s="244"/>
    </row>
    <row r="121" spans="1:46" ht="15" customHeight="1" x14ac:dyDescent="0.25">
      <c r="A121" s="284"/>
      <c r="B121" s="284"/>
      <c r="C121" s="284"/>
      <c r="H121" s="241" t="s">
        <v>365</v>
      </c>
      <c r="I121" s="241"/>
      <c r="J121" s="241"/>
      <c r="K121" s="241"/>
      <c r="L121" s="241"/>
      <c r="M121" s="241"/>
      <c r="N121" s="241"/>
      <c r="O121" s="241"/>
      <c r="P121" s="241" t="s">
        <v>2058</v>
      </c>
      <c r="Q121" s="241"/>
      <c r="R121" s="241"/>
      <c r="S121" s="241"/>
      <c r="T121" s="241"/>
      <c r="U121" s="241"/>
      <c r="V121" s="241"/>
      <c r="W121" s="241"/>
      <c r="AI121" s="241"/>
      <c r="AJ121" s="241"/>
      <c r="AK121" s="241"/>
      <c r="AL121" s="241"/>
      <c r="AM121" s="241"/>
      <c r="AN121" s="241"/>
      <c r="AO121" s="241"/>
      <c r="AP121" s="244"/>
      <c r="AT121" s="244"/>
    </row>
    <row r="122" spans="1:46" ht="15" customHeight="1" x14ac:dyDescent="0.25">
      <c r="A122" s="284"/>
      <c r="B122" s="284"/>
      <c r="C122" s="284"/>
      <c r="H122" s="241" t="s">
        <v>367</v>
      </c>
      <c r="I122" s="241"/>
      <c r="J122" s="241"/>
      <c r="K122" s="241"/>
      <c r="L122" s="241"/>
      <c r="M122" s="241"/>
      <c r="N122" s="241"/>
      <c r="O122" s="241"/>
      <c r="P122" s="241" t="s">
        <v>2054</v>
      </c>
      <c r="Q122" s="241"/>
      <c r="R122" s="241"/>
      <c r="S122" s="241"/>
      <c r="T122" s="241"/>
      <c r="U122" s="241"/>
      <c r="V122" s="241"/>
      <c r="W122" s="241"/>
      <c r="AI122" s="241"/>
      <c r="AJ122" s="241"/>
      <c r="AK122" s="241"/>
      <c r="AL122" s="241"/>
      <c r="AM122" s="241"/>
      <c r="AN122" s="241"/>
      <c r="AO122" s="241"/>
      <c r="AP122" s="244"/>
      <c r="AT122" s="244"/>
    </row>
    <row r="123" spans="1:46" ht="15" customHeight="1" x14ac:dyDescent="0.25">
      <c r="A123" s="284"/>
      <c r="B123" s="284"/>
      <c r="C123" s="284"/>
      <c r="H123" s="241" t="s">
        <v>368</v>
      </c>
      <c r="I123" s="241"/>
      <c r="J123" s="241"/>
      <c r="K123" s="241"/>
      <c r="L123" s="241"/>
      <c r="M123" s="241"/>
      <c r="N123" s="241"/>
      <c r="O123" s="241"/>
      <c r="P123" s="241" t="s">
        <v>2055</v>
      </c>
      <c r="Q123" s="241"/>
      <c r="R123" s="241"/>
      <c r="S123" s="241"/>
      <c r="T123" s="241"/>
      <c r="U123" s="241"/>
      <c r="V123" s="241"/>
      <c r="W123" s="241"/>
      <c r="AI123" s="241"/>
      <c r="AJ123" s="241"/>
      <c r="AK123" s="241"/>
      <c r="AL123" s="241"/>
      <c r="AM123" s="241"/>
      <c r="AN123" s="241"/>
      <c r="AO123" s="241"/>
      <c r="AP123" s="244"/>
      <c r="AT123" s="244"/>
    </row>
    <row r="124" spans="1:46" ht="15" customHeight="1" x14ac:dyDescent="0.25">
      <c r="A124" s="284"/>
      <c r="B124" s="284"/>
      <c r="C124" s="284"/>
      <c r="H124" s="241" t="s">
        <v>369</v>
      </c>
      <c r="I124" s="241"/>
      <c r="J124" s="241"/>
      <c r="K124" s="241"/>
      <c r="L124" s="241"/>
      <c r="M124" s="241"/>
      <c r="N124" s="241"/>
      <c r="O124" s="241"/>
      <c r="P124" s="241" t="s">
        <v>2057</v>
      </c>
      <c r="Q124" s="241"/>
      <c r="R124" s="241"/>
      <c r="S124" s="241"/>
      <c r="T124" s="241"/>
      <c r="U124" s="241"/>
      <c r="V124" s="241"/>
      <c r="W124" s="241"/>
      <c r="AI124" s="241"/>
      <c r="AJ124" s="241"/>
      <c r="AK124" s="241"/>
      <c r="AL124" s="241"/>
      <c r="AM124" s="241"/>
      <c r="AN124" s="241"/>
      <c r="AO124" s="241"/>
      <c r="AP124" s="244"/>
      <c r="AT124" s="244"/>
    </row>
    <row r="125" spans="1:46" ht="15" customHeight="1" x14ac:dyDescent="0.25">
      <c r="A125" s="284"/>
      <c r="B125" s="284"/>
      <c r="C125" s="284"/>
      <c r="H125" s="241" t="s">
        <v>370</v>
      </c>
      <c r="I125" s="241"/>
      <c r="J125" s="241"/>
      <c r="K125" s="241"/>
      <c r="L125" s="241"/>
      <c r="M125" s="241"/>
      <c r="N125" s="241"/>
      <c r="O125" s="241"/>
      <c r="P125" s="241" t="s">
        <v>2056</v>
      </c>
      <c r="Q125" s="241"/>
      <c r="R125" s="241"/>
      <c r="S125" s="241"/>
      <c r="T125" s="241"/>
      <c r="U125" s="241"/>
      <c r="V125" s="241"/>
      <c r="W125" s="241"/>
      <c r="AI125" s="241"/>
      <c r="AJ125" s="241"/>
      <c r="AK125" s="241"/>
      <c r="AL125" s="241"/>
      <c r="AM125" s="241"/>
      <c r="AN125" s="241"/>
      <c r="AO125" s="241"/>
      <c r="AP125" s="244"/>
      <c r="AT125" s="244"/>
    </row>
    <row r="126" spans="1:46" ht="15" customHeight="1" x14ac:dyDescent="0.25">
      <c r="A126" s="284"/>
      <c r="B126" s="284"/>
      <c r="C126" s="284"/>
      <c r="H126" s="241" t="s">
        <v>269</v>
      </c>
      <c r="I126" s="241"/>
      <c r="J126" s="241"/>
      <c r="K126" s="241"/>
      <c r="L126" s="241"/>
      <c r="M126" s="241"/>
      <c r="N126" s="241"/>
      <c r="O126" s="241"/>
      <c r="P126" s="241" t="s">
        <v>2057</v>
      </c>
      <c r="Q126" s="241"/>
      <c r="R126" s="241"/>
      <c r="S126" s="241"/>
      <c r="T126" s="241"/>
      <c r="U126" s="241"/>
      <c r="V126" s="241"/>
      <c r="W126" s="241"/>
      <c r="AI126" s="241"/>
      <c r="AJ126" s="241"/>
      <c r="AK126" s="241"/>
      <c r="AL126" s="241"/>
      <c r="AM126" s="241"/>
      <c r="AN126" s="241"/>
      <c r="AO126" s="241"/>
      <c r="AP126" s="244"/>
      <c r="AT126" s="244"/>
    </row>
    <row r="127" spans="1:46" ht="15" customHeight="1" x14ac:dyDescent="0.25">
      <c r="A127" s="284"/>
      <c r="B127" s="284"/>
      <c r="C127" s="284"/>
      <c r="H127" s="241" t="s">
        <v>371</v>
      </c>
      <c r="I127" s="241"/>
      <c r="J127" s="241"/>
      <c r="K127" s="241"/>
      <c r="L127" s="241"/>
      <c r="M127" s="241"/>
      <c r="N127" s="241"/>
      <c r="O127" s="241"/>
      <c r="P127" s="241" t="s">
        <v>2053</v>
      </c>
      <c r="Q127" s="241"/>
      <c r="R127" s="241"/>
      <c r="S127" s="241"/>
      <c r="T127" s="241"/>
      <c r="U127" s="241"/>
      <c r="V127" s="241"/>
      <c r="W127" s="241"/>
      <c r="AI127" s="241"/>
      <c r="AJ127" s="241"/>
      <c r="AK127" s="241"/>
      <c r="AL127" s="241"/>
      <c r="AM127" s="241"/>
      <c r="AN127" s="241"/>
      <c r="AO127" s="241"/>
      <c r="AP127" s="244"/>
      <c r="AT127" s="244"/>
    </row>
    <row r="128" spans="1:46" ht="15" customHeight="1" x14ac:dyDescent="0.25">
      <c r="A128" s="284"/>
      <c r="B128" s="284"/>
      <c r="C128" s="284"/>
      <c r="H128" s="241" t="s">
        <v>372</v>
      </c>
      <c r="I128" s="241"/>
      <c r="J128" s="241"/>
      <c r="K128" s="241"/>
      <c r="L128" s="241"/>
      <c r="M128" s="241"/>
      <c r="N128" s="241"/>
      <c r="O128" s="241"/>
      <c r="P128" s="241" t="s">
        <v>713</v>
      </c>
      <c r="Q128" s="241"/>
      <c r="R128" s="241"/>
      <c r="S128" s="241"/>
      <c r="T128" s="241"/>
      <c r="U128" s="241"/>
      <c r="V128" s="241"/>
      <c r="W128" s="241"/>
      <c r="AI128" s="241"/>
      <c r="AJ128" s="241"/>
      <c r="AK128" s="241"/>
      <c r="AL128" s="241"/>
      <c r="AM128" s="241"/>
      <c r="AN128" s="241"/>
      <c r="AO128" s="241"/>
      <c r="AP128" s="244"/>
      <c r="AT128" s="244"/>
    </row>
    <row r="129" spans="1:46" ht="15" customHeight="1" x14ac:dyDescent="0.25">
      <c r="A129" s="284"/>
      <c r="B129" s="284"/>
      <c r="C129" s="284"/>
      <c r="H129" s="241" t="s">
        <v>373</v>
      </c>
      <c r="I129" s="241"/>
      <c r="J129" s="241"/>
      <c r="K129" s="241"/>
      <c r="L129" s="241"/>
      <c r="M129" s="241"/>
      <c r="N129" s="241"/>
      <c r="O129" s="241"/>
      <c r="P129" s="241" t="s">
        <v>2056</v>
      </c>
      <c r="Q129" s="241"/>
      <c r="R129" s="241"/>
      <c r="S129" s="241"/>
      <c r="T129" s="241"/>
      <c r="U129" s="241"/>
      <c r="V129" s="241"/>
      <c r="W129" s="241"/>
      <c r="AI129" s="241"/>
      <c r="AJ129" s="241"/>
      <c r="AK129" s="241"/>
      <c r="AL129" s="241"/>
      <c r="AM129" s="241"/>
      <c r="AN129" s="241"/>
      <c r="AO129" s="241"/>
      <c r="AP129" s="244"/>
      <c r="AT129" s="244"/>
    </row>
    <row r="130" spans="1:46" ht="15" customHeight="1" x14ac:dyDescent="0.25">
      <c r="A130" s="284"/>
      <c r="B130" s="284"/>
      <c r="C130" s="284"/>
      <c r="H130" s="241" t="s">
        <v>374</v>
      </c>
      <c r="I130" s="241"/>
      <c r="J130" s="241"/>
      <c r="K130" s="241"/>
      <c r="L130" s="241"/>
      <c r="M130" s="241"/>
      <c r="N130" s="241"/>
      <c r="O130" s="241"/>
      <c r="P130" s="241" t="s">
        <v>2055</v>
      </c>
      <c r="Q130" s="241"/>
      <c r="R130" s="241"/>
      <c r="S130" s="241"/>
      <c r="T130" s="241"/>
      <c r="U130" s="241"/>
      <c r="V130" s="241"/>
      <c r="W130" s="241"/>
      <c r="AI130" s="241"/>
      <c r="AJ130" s="241"/>
      <c r="AK130" s="241"/>
      <c r="AL130" s="241"/>
      <c r="AM130" s="241"/>
      <c r="AN130" s="241"/>
      <c r="AO130" s="241"/>
      <c r="AP130" s="244"/>
      <c r="AT130" s="244"/>
    </row>
    <row r="131" spans="1:46" ht="15" customHeight="1" x14ac:dyDescent="0.25">
      <c r="A131" s="284"/>
      <c r="B131" s="284"/>
      <c r="C131" s="284"/>
      <c r="H131" s="241" t="s">
        <v>375</v>
      </c>
      <c r="I131" s="241"/>
      <c r="J131" s="241"/>
      <c r="K131" s="241"/>
      <c r="L131" s="241"/>
      <c r="M131" s="241"/>
      <c r="N131" s="241"/>
      <c r="O131" s="241"/>
      <c r="P131" s="241" t="s">
        <v>2054</v>
      </c>
      <c r="Q131" s="241"/>
      <c r="R131" s="241"/>
      <c r="S131" s="241"/>
      <c r="T131" s="241"/>
      <c r="U131" s="241"/>
      <c r="V131" s="241"/>
      <c r="W131" s="241"/>
      <c r="AI131" s="241"/>
      <c r="AJ131" s="241"/>
      <c r="AK131" s="241"/>
      <c r="AL131" s="241"/>
      <c r="AM131" s="241"/>
      <c r="AN131" s="241"/>
      <c r="AO131" s="241"/>
      <c r="AP131" s="244"/>
      <c r="AT131" s="244"/>
    </row>
    <row r="132" spans="1:46" ht="15" customHeight="1" x14ac:dyDescent="0.25">
      <c r="A132" s="284"/>
      <c r="B132" s="284"/>
      <c r="C132" s="284"/>
      <c r="H132" s="241" t="s">
        <v>376</v>
      </c>
      <c r="I132" s="241"/>
      <c r="J132" s="241"/>
      <c r="K132" s="241"/>
      <c r="L132" s="241"/>
      <c r="M132" s="241"/>
      <c r="N132" s="241"/>
      <c r="O132" s="241"/>
      <c r="P132" s="241" t="s">
        <v>2054</v>
      </c>
      <c r="Q132" s="241"/>
      <c r="R132" s="241"/>
      <c r="S132" s="241"/>
      <c r="T132" s="241"/>
      <c r="U132" s="241"/>
      <c r="V132" s="241"/>
      <c r="W132" s="241"/>
      <c r="AI132" s="241"/>
      <c r="AJ132" s="241"/>
      <c r="AK132" s="241"/>
      <c r="AL132" s="241"/>
      <c r="AM132" s="241"/>
      <c r="AN132" s="241"/>
      <c r="AO132" s="241"/>
      <c r="AP132" s="244"/>
      <c r="AT132" s="244"/>
    </row>
    <row r="133" spans="1:46" ht="15" customHeight="1" x14ac:dyDescent="0.25">
      <c r="A133" s="284"/>
      <c r="B133" s="284"/>
      <c r="C133" s="284"/>
      <c r="H133" s="241" t="s">
        <v>377</v>
      </c>
      <c r="I133" s="241"/>
      <c r="J133" s="241"/>
      <c r="K133" s="241"/>
      <c r="L133" s="241"/>
      <c r="M133" s="241"/>
      <c r="N133" s="241"/>
      <c r="O133" s="241"/>
      <c r="P133" s="241" t="s">
        <v>2054</v>
      </c>
      <c r="Q133" s="241"/>
      <c r="R133" s="241"/>
      <c r="S133" s="241"/>
      <c r="T133" s="241"/>
      <c r="U133" s="241"/>
      <c r="V133" s="241"/>
      <c r="W133" s="241"/>
      <c r="AI133" s="241"/>
      <c r="AJ133" s="241"/>
      <c r="AK133" s="241"/>
      <c r="AL133" s="241"/>
      <c r="AM133" s="241"/>
      <c r="AN133" s="241"/>
      <c r="AO133" s="241"/>
      <c r="AP133" s="244"/>
      <c r="AT133" s="244"/>
    </row>
    <row r="134" spans="1:46" ht="15" customHeight="1" x14ac:dyDescent="0.25">
      <c r="A134" s="284"/>
      <c r="B134" s="284"/>
      <c r="C134" s="284"/>
      <c r="H134" s="241" t="s">
        <v>378</v>
      </c>
      <c r="I134" s="241"/>
      <c r="J134" s="241"/>
      <c r="K134" s="241"/>
      <c r="L134" s="241"/>
      <c r="M134" s="241"/>
      <c r="N134" s="241"/>
      <c r="O134" s="241"/>
      <c r="P134" s="241" t="s">
        <v>2054</v>
      </c>
      <c r="Q134" s="241"/>
      <c r="R134" s="241"/>
      <c r="S134" s="241"/>
      <c r="T134" s="241"/>
      <c r="U134" s="241"/>
      <c r="V134" s="241"/>
      <c r="W134" s="241"/>
      <c r="AI134" s="241"/>
      <c r="AJ134" s="241"/>
      <c r="AK134" s="241"/>
      <c r="AL134" s="241"/>
      <c r="AM134" s="241"/>
      <c r="AN134" s="241"/>
      <c r="AO134" s="241"/>
      <c r="AP134" s="244"/>
      <c r="AT134" s="244"/>
    </row>
    <row r="135" spans="1:46" ht="15" customHeight="1" x14ac:dyDescent="0.25">
      <c r="A135" s="284"/>
      <c r="B135" s="284"/>
      <c r="C135" s="284"/>
      <c r="H135" s="241" t="s">
        <v>379</v>
      </c>
      <c r="I135" s="241"/>
      <c r="J135" s="241"/>
      <c r="K135" s="241"/>
      <c r="L135" s="241"/>
      <c r="M135" s="241"/>
      <c r="N135" s="241"/>
      <c r="O135" s="241"/>
      <c r="P135" s="241" t="s">
        <v>2055</v>
      </c>
      <c r="Q135" s="241"/>
      <c r="R135" s="241"/>
      <c r="S135" s="241"/>
      <c r="T135" s="241"/>
      <c r="U135" s="241"/>
      <c r="V135" s="241"/>
      <c r="W135" s="241"/>
      <c r="AI135" s="241"/>
      <c r="AJ135" s="241"/>
      <c r="AK135" s="241"/>
      <c r="AL135" s="241"/>
      <c r="AM135" s="241"/>
      <c r="AN135" s="241"/>
      <c r="AO135" s="241"/>
      <c r="AP135" s="244"/>
      <c r="AT135" s="244"/>
    </row>
    <row r="136" spans="1:46" ht="15" customHeight="1" x14ac:dyDescent="0.25">
      <c r="A136" s="284"/>
      <c r="B136" s="284"/>
      <c r="C136" s="284"/>
      <c r="H136" s="241" t="s">
        <v>380</v>
      </c>
      <c r="I136" s="241"/>
      <c r="J136" s="241"/>
      <c r="K136" s="241"/>
      <c r="L136" s="241"/>
      <c r="M136" s="241"/>
      <c r="N136" s="241"/>
      <c r="O136" s="241"/>
      <c r="P136" s="241" t="s">
        <v>2054</v>
      </c>
      <c r="Q136" s="241"/>
      <c r="R136" s="241"/>
      <c r="S136" s="241"/>
      <c r="T136" s="241"/>
      <c r="U136" s="241"/>
      <c r="V136" s="241"/>
      <c r="W136" s="241"/>
      <c r="AI136" s="241"/>
      <c r="AJ136" s="241"/>
      <c r="AK136" s="241"/>
      <c r="AL136" s="241"/>
      <c r="AM136" s="241"/>
      <c r="AN136" s="241"/>
      <c r="AO136" s="241"/>
      <c r="AP136" s="244"/>
      <c r="AT136" s="244"/>
    </row>
    <row r="137" spans="1:46" ht="15" customHeight="1" x14ac:dyDescent="0.25">
      <c r="A137" s="284"/>
      <c r="B137" s="284"/>
      <c r="C137" s="284"/>
      <c r="H137" s="241" t="s">
        <v>381</v>
      </c>
      <c r="I137" s="241"/>
      <c r="J137" s="241"/>
      <c r="K137" s="241"/>
      <c r="L137" s="241"/>
      <c r="M137" s="241"/>
      <c r="N137" s="241"/>
      <c r="O137" s="241"/>
      <c r="P137" s="241" t="s">
        <v>2057</v>
      </c>
      <c r="Q137" s="241"/>
      <c r="R137" s="241"/>
      <c r="S137" s="241"/>
      <c r="T137" s="241"/>
      <c r="U137" s="241"/>
      <c r="V137" s="241"/>
      <c r="W137" s="241"/>
      <c r="AI137" s="241"/>
      <c r="AJ137" s="241"/>
      <c r="AK137" s="241"/>
      <c r="AL137" s="241"/>
      <c r="AM137" s="241"/>
      <c r="AN137" s="241"/>
      <c r="AO137" s="241"/>
      <c r="AP137" s="244"/>
      <c r="AT137" s="244"/>
    </row>
    <row r="138" spans="1:46" ht="15" customHeight="1" x14ac:dyDescent="0.25">
      <c r="A138" s="284"/>
      <c r="B138" s="284"/>
      <c r="C138" s="284"/>
      <c r="H138" s="241" t="s">
        <v>382</v>
      </c>
      <c r="I138" s="241"/>
      <c r="J138" s="241"/>
      <c r="K138" s="241"/>
      <c r="L138" s="241"/>
      <c r="M138" s="241"/>
      <c r="N138" s="241"/>
      <c r="O138" s="241"/>
      <c r="P138" s="241" t="s">
        <v>2055</v>
      </c>
      <c r="Q138" s="241"/>
      <c r="R138" s="241"/>
      <c r="S138" s="241"/>
      <c r="T138" s="241"/>
      <c r="U138" s="241"/>
      <c r="V138" s="241"/>
      <c r="W138" s="241"/>
      <c r="AI138" s="241"/>
      <c r="AJ138" s="241"/>
      <c r="AK138" s="241"/>
      <c r="AL138" s="241"/>
      <c r="AM138" s="241"/>
      <c r="AN138" s="241"/>
      <c r="AO138" s="241"/>
      <c r="AP138" s="244"/>
      <c r="AT138" s="244"/>
    </row>
    <row r="139" spans="1:46" ht="15" customHeight="1" x14ac:dyDescent="0.25">
      <c r="A139" s="284"/>
      <c r="B139" s="284"/>
      <c r="C139" s="284"/>
      <c r="H139" s="241" t="s">
        <v>383</v>
      </c>
      <c r="I139" s="241"/>
      <c r="J139" s="241"/>
      <c r="K139" s="241"/>
      <c r="L139" s="241"/>
      <c r="M139" s="241"/>
      <c r="N139" s="241"/>
      <c r="O139" s="241"/>
      <c r="P139" s="241" t="s">
        <v>2057</v>
      </c>
      <c r="Q139" s="241"/>
      <c r="R139" s="241"/>
      <c r="S139" s="241"/>
      <c r="T139" s="241"/>
      <c r="U139" s="241"/>
      <c r="V139" s="241"/>
      <c r="W139" s="241"/>
      <c r="AI139" s="241"/>
      <c r="AJ139" s="241"/>
      <c r="AK139" s="241"/>
      <c r="AL139" s="241"/>
      <c r="AM139" s="241"/>
      <c r="AN139" s="241"/>
      <c r="AO139" s="241"/>
      <c r="AP139" s="244"/>
      <c r="AT139" s="244"/>
    </row>
    <row r="140" spans="1:46" ht="15" customHeight="1" x14ac:dyDescent="0.25">
      <c r="A140" s="284"/>
      <c r="B140" s="284"/>
      <c r="C140" s="284"/>
      <c r="H140" s="241" t="s">
        <v>384</v>
      </c>
      <c r="I140" s="241"/>
      <c r="J140" s="241"/>
      <c r="K140" s="241"/>
      <c r="L140" s="241"/>
      <c r="M140" s="241"/>
      <c r="N140" s="241"/>
      <c r="O140" s="241"/>
      <c r="P140" s="241" t="s">
        <v>713</v>
      </c>
      <c r="Q140" s="241"/>
      <c r="R140" s="241"/>
      <c r="S140" s="241"/>
      <c r="T140" s="241"/>
      <c r="U140" s="241"/>
      <c r="V140" s="241"/>
      <c r="W140" s="241"/>
      <c r="AI140" s="241"/>
      <c r="AJ140" s="241"/>
      <c r="AK140" s="241"/>
      <c r="AL140" s="241"/>
      <c r="AM140" s="241"/>
      <c r="AN140" s="241"/>
      <c r="AO140" s="241"/>
      <c r="AP140" s="244"/>
      <c r="AT140" s="244"/>
    </row>
    <row r="141" spans="1:46" ht="15" customHeight="1" x14ac:dyDescent="0.25">
      <c r="A141" s="284"/>
      <c r="B141" s="284"/>
      <c r="C141" s="284"/>
      <c r="H141" s="241" t="s">
        <v>385</v>
      </c>
      <c r="I141" s="241"/>
      <c r="J141" s="241"/>
      <c r="K141" s="241"/>
      <c r="L141" s="241"/>
      <c r="M141" s="241"/>
      <c r="N141" s="241"/>
      <c r="O141" s="241"/>
      <c r="P141" s="241" t="s">
        <v>2059</v>
      </c>
      <c r="Q141" s="241"/>
      <c r="R141" s="241"/>
      <c r="S141" s="241"/>
      <c r="T141" s="241"/>
      <c r="U141" s="241"/>
      <c r="V141" s="241"/>
      <c r="W141" s="241"/>
      <c r="AI141" s="241"/>
      <c r="AJ141" s="241"/>
      <c r="AK141" s="241"/>
      <c r="AL141" s="241"/>
      <c r="AM141" s="241"/>
      <c r="AN141" s="241"/>
      <c r="AO141" s="241"/>
      <c r="AP141" s="244"/>
      <c r="AT141" s="244"/>
    </row>
    <row r="142" spans="1:46" ht="15" customHeight="1" x14ac:dyDescent="0.25">
      <c r="A142" s="284"/>
      <c r="B142" s="284"/>
      <c r="C142" s="284"/>
      <c r="H142" s="241" t="s">
        <v>387</v>
      </c>
      <c r="I142" s="241"/>
      <c r="J142" s="241"/>
      <c r="K142" s="241"/>
      <c r="L142" s="241"/>
      <c r="M142" s="241"/>
      <c r="N142" s="241"/>
      <c r="O142" s="241"/>
      <c r="P142" s="241" t="s">
        <v>2055</v>
      </c>
      <c r="Q142" s="241"/>
      <c r="R142" s="241"/>
      <c r="S142" s="241"/>
      <c r="T142" s="241"/>
      <c r="U142" s="241"/>
      <c r="V142" s="241"/>
      <c r="W142" s="241"/>
      <c r="AI142" s="241"/>
      <c r="AJ142" s="241"/>
      <c r="AK142" s="241"/>
      <c r="AL142" s="241"/>
      <c r="AM142" s="241"/>
      <c r="AN142" s="241"/>
      <c r="AO142" s="241"/>
      <c r="AP142" s="244"/>
      <c r="AT142" s="244"/>
    </row>
    <row r="143" spans="1:46" ht="15" customHeight="1" x14ac:dyDescent="0.25">
      <c r="A143" s="284"/>
      <c r="B143" s="284"/>
      <c r="C143" s="284"/>
      <c r="H143" s="241" t="s">
        <v>272</v>
      </c>
      <c r="I143" s="241"/>
      <c r="J143" s="241"/>
      <c r="K143" s="241"/>
      <c r="L143" s="241"/>
      <c r="M143" s="241"/>
      <c r="N143" s="241"/>
      <c r="O143" s="241"/>
      <c r="P143" s="241" t="s">
        <v>2057</v>
      </c>
      <c r="Q143" s="241"/>
      <c r="R143" s="241"/>
      <c r="S143" s="241"/>
      <c r="T143" s="241"/>
      <c r="U143" s="241"/>
      <c r="V143" s="241"/>
      <c r="W143" s="241"/>
      <c r="AI143" s="241"/>
      <c r="AJ143" s="241"/>
      <c r="AK143" s="241"/>
      <c r="AL143" s="241"/>
      <c r="AM143" s="241"/>
      <c r="AN143" s="241"/>
      <c r="AO143" s="241"/>
      <c r="AP143" s="244"/>
      <c r="AT143" s="244"/>
    </row>
    <row r="144" spans="1:46" ht="15" customHeight="1" x14ac:dyDescent="0.25">
      <c r="A144" s="284"/>
      <c r="B144" s="284"/>
      <c r="C144" s="284"/>
      <c r="H144" s="241" t="s">
        <v>388</v>
      </c>
      <c r="I144" s="241"/>
      <c r="J144" s="241"/>
      <c r="K144" s="241"/>
      <c r="L144" s="241"/>
      <c r="M144" s="241"/>
      <c r="N144" s="241"/>
      <c r="O144" s="241"/>
      <c r="P144" s="241" t="s">
        <v>2054</v>
      </c>
      <c r="Q144" s="241"/>
      <c r="R144" s="241"/>
      <c r="S144" s="241"/>
      <c r="T144" s="241"/>
      <c r="U144" s="241"/>
      <c r="V144" s="241"/>
      <c r="W144" s="241"/>
      <c r="AI144" s="241"/>
      <c r="AJ144" s="241"/>
      <c r="AK144" s="241"/>
      <c r="AL144" s="241"/>
      <c r="AM144" s="241"/>
      <c r="AN144" s="241"/>
      <c r="AO144" s="241"/>
      <c r="AP144" s="244"/>
      <c r="AT144" s="244"/>
    </row>
    <row r="145" spans="1:46" ht="15" customHeight="1" x14ac:dyDescent="0.25">
      <c r="A145" s="284"/>
      <c r="B145" s="284"/>
      <c r="C145" s="284"/>
      <c r="H145" s="241" t="s">
        <v>389</v>
      </c>
      <c r="I145" s="241"/>
      <c r="J145" s="241"/>
      <c r="K145" s="241"/>
      <c r="L145" s="241"/>
      <c r="M145" s="241"/>
      <c r="N145" s="241"/>
      <c r="O145" s="241"/>
      <c r="P145" s="241" t="s">
        <v>2054</v>
      </c>
      <c r="Q145" s="241"/>
      <c r="R145" s="241"/>
      <c r="S145" s="241"/>
      <c r="T145" s="241"/>
      <c r="U145" s="241"/>
      <c r="V145" s="241"/>
      <c r="W145" s="241"/>
      <c r="AI145" s="241"/>
      <c r="AJ145" s="241"/>
      <c r="AK145" s="241"/>
      <c r="AL145" s="241"/>
      <c r="AM145" s="241"/>
      <c r="AN145" s="241"/>
      <c r="AO145" s="241"/>
      <c r="AP145" s="244"/>
      <c r="AT145" s="244"/>
    </row>
    <row r="146" spans="1:46" ht="15" customHeight="1" x14ac:dyDescent="0.25">
      <c r="A146" s="284"/>
      <c r="B146" s="284"/>
      <c r="C146" s="284"/>
      <c r="H146" s="241" t="s">
        <v>390</v>
      </c>
      <c r="I146" s="241"/>
      <c r="J146" s="241"/>
      <c r="K146" s="241"/>
      <c r="L146" s="241"/>
      <c r="M146" s="241"/>
      <c r="N146" s="241"/>
      <c r="O146" s="241"/>
      <c r="P146" s="241" t="s">
        <v>2053</v>
      </c>
      <c r="Q146" s="241"/>
      <c r="R146" s="241"/>
      <c r="S146" s="241"/>
      <c r="T146" s="241"/>
      <c r="U146" s="241"/>
      <c r="V146" s="241"/>
      <c r="W146" s="241"/>
      <c r="AI146" s="241"/>
      <c r="AJ146" s="241"/>
      <c r="AK146" s="241"/>
      <c r="AL146" s="241"/>
      <c r="AM146" s="241"/>
      <c r="AN146" s="241"/>
      <c r="AO146" s="241"/>
      <c r="AP146" s="244"/>
      <c r="AT146" s="244"/>
    </row>
    <row r="147" spans="1:46" ht="15" customHeight="1" x14ac:dyDescent="0.25">
      <c r="A147" s="284"/>
      <c r="B147" s="284"/>
      <c r="C147" s="284"/>
      <c r="H147" s="241" t="s">
        <v>391</v>
      </c>
      <c r="I147" s="241"/>
      <c r="J147" s="241"/>
      <c r="K147" s="241"/>
      <c r="L147" s="241"/>
      <c r="M147" s="241"/>
      <c r="N147" s="241"/>
      <c r="O147" s="241"/>
      <c r="P147" s="241" t="s">
        <v>2056</v>
      </c>
      <c r="Q147" s="241"/>
      <c r="R147" s="241"/>
      <c r="S147" s="241"/>
      <c r="T147" s="241"/>
      <c r="U147" s="241"/>
      <c r="V147" s="241"/>
      <c r="W147" s="241"/>
      <c r="AI147" s="241"/>
      <c r="AJ147" s="241"/>
      <c r="AK147" s="241"/>
      <c r="AL147" s="241"/>
      <c r="AM147" s="241"/>
      <c r="AN147" s="241"/>
      <c r="AO147" s="241"/>
      <c r="AP147" s="244"/>
      <c r="AT147" s="244"/>
    </row>
    <row r="148" spans="1:46" ht="15" customHeight="1" x14ac:dyDescent="0.25">
      <c r="A148" s="284"/>
      <c r="B148" s="284"/>
      <c r="C148" s="284"/>
      <c r="H148" s="241" t="s">
        <v>392</v>
      </c>
      <c r="I148" s="241"/>
      <c r="J148" s="241"/>
      <c r="K148" s="241"/>
      <c r="L148" s="241"/>
      <c r="M148" s="241"/>
      <c r="N148" s="241"/>
      <c r="O148" s="241"/>
      <c r="P148" s="241" t="s">
        <v>2056</v>
      </c>
      <c r="Q148" s="241"/>
      <c r="R148" s="241"/>
      <c r="S148" s="241"/>
      <c r="T148" s="241"/>
      <c r="U148" s="241"/>
      <c r="V148" s="241"/>
      <c r="W148" s="241"/>
      <c r="AI148" s="241"/>
      <c r="AJ148" s="241"/>
      <c r="AK148" s="241"/>
      <c r="AL148" s="241"/>
      <c r="AM148" s="241"/>
      <c r="AN148" s="241"/>
      <c r="AO148" s="241"/>
      <c r="AP148" s="244"/>
      <c r="AT148" s="244"/>
    </row>
    <row r="149" spans="1:46" ht="15" customHeight="1" x14ac:dyDescent="0.25">
      <c r="A149" s="284"/>
      <c r="B149" s="284"/>
      <c r="C149" s="284"/>
      <c r="H149" s="241" t="s">
        <v>393</v>
      </c>
      <c r="I149" s="241"/>
      <c r="J149" s="241"/>
      <c r="K149" s="241"/>
      <c r="L149" s="241"/>
      <c r="M149" s="241"/>
      <c r="N149" s="241"/>
      <c r="O149" s="241"/>
      <c r="P149" s="241" t="s">
        <v>2059</v>
      </c>
      <c r="Q149" s="241"/>
      <c r="R149" s="241"/>
      <c r="S149" s="241"/>
      <c r="T149" s="241"/>
      <c r="U149" s="241"/>
      <c r="V149" s="241"/>
      <c r="W149" s="241"/>
      <c r="AI149" s="241"/>
      <c r="AJ149" s="241"/>
      <c r="AK149" s="241"/>
      <c r="AL149" s="241"/>
      <c r="AM149" s="241"/>
      <c r="AN149" s="241"/>
      <c r="AO149" s="241"/>
      <c r="AP149" s="244"/>
      <c r="AT149" s="244"/>
    </row>
    <row r="150" spans="1:46" ht="15" customHeight="1" x14ac:dyDescent="0.25">
      <c r="A150" s="284"/>
      <c r="B150" s="284"/>
      <c r="C150" s="284"/>
      <c r="H150" s="241" t="s">
        <v>394</v>
      </c>
      <c r="I150" s="241"/>
      <c r="J150" s="241"/>
      <c r="K150" s="241"/>
      <c r="L150" s="241"/>
      <c r="M150" s="241"/>
      <c r="N150" s="241"/>
      <c r="O150" s="241"/>
      <c r="P150" s="241" t="s">
        <v>2053</v>
      </c>
      <c r="Q150" s="241"/>
      <c r="R150" s="241"/>
      <c r="S150" s="241"/>
      <c r="T150" s="241"/>
      <c r="U150" s="241"/>
      <c r="V150" s="241"/>
      <c r="W150" s="241"/>
      <c r="AI150" s="241"/>
      <c r="AJ150" s="241"/>
      <c r="AK150" s="241"/>
      <c r="AL150" s="241"/>
      <c r="AM150" s="241"/>
      <c r="AN150" s="241"/>
      <c r="AO150" s="241"/>
      <c r="AP150" s="244"/>
      <c r="AT150" s="244"/>
    </row>
    <row r="151" spans="1:46" ht="15" customHeight="1" x14ac:dyDescent="0.25">
      <c r="A151" s="284"/>
      <c r="B151" s="284"/>
      <c r="C151" s="284"/>
      <c r="H151" s="241" t="s">
        <v>395</v>
      </c>
      <c r="I151" s="241"/>
      <c r="J151" s="241"/>
      <c r="K151" s="241"/>
      <c r="L151" s="241"/>
      <c r="M151" s="241"/>
      <c r="N151" s="241"/>
      <c r="O151" s="241"/>
      <c r="P151" s="241" t="s">
        <v>2056</v>
      </c>
      <c r="Q151" s="241"/>
      <c r="R151" s="241"/>
      <c r="S151" s="241"/>
      <c r="T151" s="241"/>
      <c r="U151" s="241"/>
      <c r="V151" s="241"/>
      <c r="W151" s="241"/>
      <c r="AI151" s="241"/>
      <c r="AJ151" s="241"/>
      <c r="AK151" s="241"/>
      <c r="AL151" s="241"/>
      <c r="AM151" s="241"/>
      <c r="AN151" s="241"/>
      <c r="AO151" s="241"/>
      <c r="AP151" s="244"/>
      <c r="AT151" s="244"/>
    </row>
    <row r="152" spans="1:46" ht="15" customHeight="1" x14ac:dyDescent="0.25">
      <c r="A152" s="284"/>
      <c r="B152" s="284"/>
      <c r="C152" s="284"/>
      <c r="H152" s="241" t="s">
        <v>396</v>
      </c>
      <c r="I152" s="241"/>
      <c r="J152" s="241"/>
      <c r="K152" s="241"/>
      <c r="L152" s="241"/>
      <c r="M152" s="241"/>
      <c r="N152" s="241"/>
      <c r="O152" s="241"/>
      <c r="P152" s="241" t="s">
        <v>2056</v>
      </c>
      <c r="Q152" s="241"/>
      <c r="R152" s="241"/>
      <c r="S152" s="241"/>
      <c r="T152" s="241"/>
      <c r="U152" s="241"/>
      <c r="V152" s="241"/>
      <c r="W152" s="241"/>
      <c r="AI152" s="241"/>
      <c r="AJ152" s="241"/>
      <c r="AK152" s="241"/>
      <c r="AL152" s="241"/>
      <c r="AM152" s="241"/>
      <c r="AN152" s="241"/>
      <c r="AO152" s="241"/>
      <c r="AP152" s="244"/>
      <c r="AT152" s="244"/>
    </row>
    <row r="153" spans="1:46" ht="15" customHeight="1" x14ac:dyDescent="0.25">
      <c r="A153" s="284"/>
      <c r="B153" s="284"/>
      <c r="C153" s="284"/>
      <c r="H153" s="241" t="s">
        <v>397</v>
      </c>
      <c r="I153" s="241"/>
      <c r="J153" s="241"/>
      <c r="K153" s="241"/>
      <c r="L153" s="241"/>
      <c r="M153" s="241"/>
      <c r="N153" s="241"/>
      <c r="O153" s="241"/>
      <c r="P153" s="241" t="s">
        <v>2055</v>
      </c>
      <c r="Q153" s="241"/>
      <c r="R153" s="241"/>
      <c r="S153" s="241"/>
      <c r="T153" s="241"/>
      <c r="U153" s="241"/>
      <c r="V153" s="241"/>
      <c r="W153" s="241"/>
      <c r="AI153" s="241"/>
      <c r="AJ153" s="241"/>
      <c r="AK153" s="241"/>
      <c r="AL153" s="241"/>
      <c r="AM153" s="241"/>
      <c r="AN153" s="241"/>
      <c r="AO153" s="241"/>
      <c r="AP153" s="244"/>
      <c r="AT153" s="244"/>
    </row>
    <row r="154" spans="1:46" ht="15" customHeight="1" x14ac:dyDescent="0.25">
      <c r="A154" s="284"/>
      <c r="B154" s="284"/>
      <c r="C154" s="284"/>
      <c r="H154" s="241" t="s">
        <v>398</v>
      </c>
      <c r="I154" s="241"/>
      <c r="J154" s="241"/>
      <c r="K154" s="241"/>
      <c r="L154" s="241"/>
      <c r="M154" s="241"/>
      <c r="N154" s="241"/>
      <c r="O154" s="241"/>
      <c r="P154" s="241" t="s">
        <v>2055</v>
      </c>
      <c r="Q154" s="241"/>
      <c r="R154" s="241"/>
      <c r="S154" s="241"/>
      <c r="T154" s="241"/>
      <c r="U154" s="241"/>
      <c r="V154" s="241"/>
      <c r="W154" s="241"/>
      <c r="AI154" s="241"/>
      <c r="AJ154" s="241"/>
      <c r="AK154" s="241"/>
      <c r="AL154" s="241"/>
      <c r="AM154" s="241"/>
      <c r="AN154" s="241"/>
      <c r="AO154" s="241"/>
      <c r="AP154" s="244"/>
      <c r="AT154" s="244"/>
    </row>
    <row r="155" spans="1:46" ht="15" customHeight="1" x14ac:dyDescent="0.25">
      <c r="A155" s="284"/>
      <c r="B155" s="284"/>
      <c r="C155" s="284"/>
      <c r="H155" s="241" t="s">
        <v>399</v>
      </c>
      <c r="I155" s="241"/>
      <c r="J155" s="241"/>
      <c r="K155" s="241"/>
      <c r="L155" s="241"/>
      <c r="M155" s="241"/>
      <c r="N155" s="241"/>
      <c r="O155" s="241"/>
      <c r="P155" s="241" t="s">
        <v>2056</v>
      </c>
      <c r="Q155" s="241"/>
      <c r="R155" s="241"/>
      <c r="S155" s="241"/>
      <c r="T155" s="241"/>
      <c r="U155" s="241"/>
      <c r="V155" s="241"/>
      <c r="W155" s="241"/>
      <c r="AI155" s="241"/>
      <c r="AJ155" s="241"/>
      <c r="AK155" s="241"/>
      <c r="AL155" s="241"/>
      <c r="AM155" s="241"/>
      <c r="AN155" s="241"/>
      <c r="AO155" s="241"/>
      <c r="AP155" s="244"/>
      <c r="AT155" s="244"/>
    </row>
    <row r="156" spans="1:46" ht="15" customHeight="1" x14ac:dyDescent="0.25">
      <c r="A156" s="284"/>
      <c r="B156" s="284"/>
      <c r="C156" s="284"/>
      <c r="H156" s="241" t="s">
        <v>400</v>
      </c>
      <c r="I156" s="241"/>
      <c r="J156" s="241"/>
      <c r="K156" s="241"/>
      <c r="L156" s="241"/>
      <c r="M156" s="241"/>
      <c r="N156" s="241"/>
      <c r="O156" s="241"/>
      <c r="P156" s="241" t="s">
        <v>2056</v>
      </c>
      <c r="Q156" s="241"/>
      <c r="R156" s="241"/>
      <c r="S156" s="241"/>
      <c r="T156" s="241"/>
      <c r="U156" s="241"/>
      <c r="V156" s="241"/>
      <c r="W156" s="241"/>
      <c r="AI156" s="241"/>
      <c r="AJ156" s="241"/>
      <c r="AK156" s="241"/>
      <c r="AL156" s="241"/>
      <c r="AM156" s="241"/>
      <c r="AN156" s="241"/>
      <c r="AO156" s="241"/>
      <c r="AP156" s="244"/>
      <c r="AT156" s="244"/>
    </row>
    <row r="157" spans="1:46" ht="15" customHeight="1" x14ac:dyDescent="0.25">
      <c r="A157" s="284"/>
      <c r="B157" s="284"/>
      <c r="C157" s="284"/>
      <c r="H157" s="241" t="s">
        <v>401</v>
      </c>
      <c r="I157" s="241"/>
      <c r="J157" s="241"/>
      <c r="K157" s="241"/>
      <c r="L157" s="241"/>
      <c r="M157" s="241"/>
      <c r="N157" s="241"/>
      <c r="O157" s="241"/>
      <c r="P157" s="241" t="s">
        <v>2057</v>
      </c>
      <c r="Q157" s="241"/>
      <c r="R157" s="241"/>
      <c r="S157" s="241"/>
      <c r="T157" s="241"/>
      <c r="U157" s="241"/>
      <c r="V157" s="241"/>
      <c r="W157" s="241"/>
      <c r="AI157" s="241"/>
      <c r="AJ157" s="241"/>
      <c r="AK157" s="241"/>
      <c r="AL157" s="241"/>
      <c r="AM157" s="241"/>
      <c r="AN157" s="241"/>
      <c r="AO157" s="241"/>
      <c r="AP157" s="244"/>
      <c r="AT157" s="244"/>
    </row>
    <row r="158" spans="1:46" ht="15" customHeight="1" x14ac:dyDescent="0.25">
      <c r="A158" s="284"/>
      <c r="B158" s="284"/>
      <c r="C158" s="284"/>
      <c r="H158" s="241" t="s">
        <v>402</v>
      </c>
      <c r="I158" s="241"/>
      <c r="J158" s="241"/>
      <c r="K158" s="241"/>
      <c r="L158" s="241"/>
      <c r="M158" s="241"/>
      <c r="N158" s="241"/>
      <c r="O158" s="241"/>
      <c r="P158" s="241" t="s">
        <v>2058</v>
      </c>
      <c r="Q158" s="241"/>
      <c r="R158" s="241"/>
      <c r="S158" s="241"/>
      <c r="T158" s="241"/>
      <c r="U158" s="241"/>
      <c r="V158" s="241"/>
      <c r="W158" s="241"/>
      <c r="AI158" s="241"/>
      <c r="AJ158" s="241"/>
      <c r="AK158" s="241"/>
      <c r="AL158" s="241"/>
      <c r="AM158" s="241"/>
      <c r="AN158" s="241"/>
      <c r="AO158" s="241"/>
      <c r="AP158" s="244"/>
      <c r="AT158" s="244"/>
    </row>
    <row r="159" spans="1:46" ht="15" customHeight="1" x14ac:dyDescent="0.25">
      <c r="A159" s="284"/>
      <c r="B159" s="284"/>
      <c r="C159" s="284"/>
      <c r="H159" s="241" t="s">
        <v>403</v>
      </c>
      <c r="I159" s="241"/>
      <c r="J159" s="241"/>
      <c r="K159" s="241"/>
      <c r="L159" s="241"/>
      <c r="M159" s="241"/>
      <c r="N159" s="241"/>
      <c r="O159" s="241"/>
      <c r="P159" s="241" t="s">
        <v>2059</v>
      </c>
      <c r="Q159" s="241"/>
      <c r="R159" s="241"/>
      <c r="S159" s="241"/>
      <c r="T159" s="241"/>
      <c r="U159" s="241"/>
      <c r="V159" s="241"/>
      <c r="W159" s="241"/>
      <c r="AI159" s="241"/>
      <c r="AJ159" s="241"/>
      <c r="AK159" s="241"/>
      <c r="AL159" s="241"/>
      <c r="AM159" s="241"/>
      <c r="AN159" s="241"/>
      <c r="AO159" s="241"/>
      <c r="AP159" s="244"/>
      <c r="AT159" s="244"/>
    </row>
    <row r="160" spans="1:46" ht="15" customHeight="1" x14ac:dyDescent="0.25">
      <c r="A160" s="284"/>
      <c r="B160" s="284"/>
      <c r="C160" s="284"/>
      <c r="H160" s="241" t="s">
        <v>404</v>
      </c>
      <c r="I160" s="241"/>
      <c r="J160" s="241"/>
      <c r="K160" s="241"/>
      <c r="L160" s="241"/>
      <c r="M160" s="241"/>
      <c r="N160" s="241"/>
      <c r="O160" s="241"/>
      <c r="P160" s="241" t="s">
        <v>2056</v>
      </c>
      <c r="Q160" s="241"/>
      <c r="R160" s="241"/>
      <c r="S160" s="241"/>
      <c r="T160" s="241"/>
      <c r="U160" s="241"/>
      <c r="V160" s="241"/>
      <c r="W160" s="241"/>
      <c r="AI160" s="241"/>
      <c r="AJ160" s="241"/>
      <c r="AK160" s="241"/>
      <c r="AL160" s="241"/>
      <c r="AM160" s="241"/>
      <c r="AN160" s="241"/>
      <c r="AO160" s="241"/>
      <c r="AP160" s="244"/>
      <c r="AT160" s="244"/>
    </row>
    <row r="161" spans="1:46" ht="15" customHeight="1" x14ac:dyDescent="0.25">
      <c r="A161" s="284"/>
      <c r="B161" s="284"/>
      <c r="C161" s="284"/>
      <c r="H161" s="241" t="s">
        <v>405</v>
      </c>
      <c r="I161" s="241"/>
      <c r="J161" s="241"/>
      <c r="K161" s="241"/>
      <c r="L161" s="241"/>
      <c r="M161" s="241"/>
      <c r="N161" s="241"/>
      <c r="O161" s="241"/>
      <c r="P161" s="241" t="s">
        <v>2056</v>
      </c>
      <c r="Q161" s="241"/>
      <c r="R161" s="241"/>
      <c r="S161" s="241"/>
      <c r="T161" s="241"/>
      <c r="U161" s="241"/>
      <c r="V161" s="241"/>
      <c r="W161" s="241"/>
      <c r="AI161" s="241"/>
      <c r="AJ161" s="241"/>
      <c r="AK161" s="241"/>
      <c r="AL161" s="241"/>
      <c r="AM161" s="241"/>
      <c r="AN161" s="241"/>
      <c r="AO161" s="241"/>
      <c r="AP161" s="244"/>
      <c r="AT161" s="244"/>
    </row>
    <row r="162" spans="1:46" ht="15" customHeight="1" x14ac:dyDescent="0.25">
      <c r="A162" s="284"/>
      <c r="B162" s="284"/>
      <c r="C162" s="284"/>
      <c r="H162" s="241" t="s">
        <v>406</v>
      </c>
      <c r="I162" s="241"/>
      <c r="J162" s="241"/>
      <c r="K162" s="241"/>
      <c r="L162" s="241"/>
      <c r="M162" s="241"/>
      <c r="N162" s="241"/>
      <c r="O162" s="241"/>
      <c r="P162" s="241" t="s">
        <v>2059</v>
      </c>
      <c r="Q162" s="241"/>
      <c r="R162" s="241"/>
      <c r="S162" s="241"/>
      <c r="T162" s="241"/>
      <c r="U162" s="241"/>
      <c r="V162" s="241"/>
      <c r="W162" s="241"/>
      <c r="AI162" s="241"/>
      <c r="AJ162" s="241"/>
      <c r="AK162" s="241"/>
      <c r="AL162" s="241"/>
      <c r="AM162" s="241"/>
      <c r="AN162" s="241"/>
      <c r="AO162" s="241"/>
      <c r="AP162" s="244"/>
      <c r="AT162" s="244"/>
    </row>
    <row r="163" spans="1:46" ht="15" customHeight="1" x14ac:dyDescent="0.25">
      <c r="A163" s="284"/>
      <c r="B163" s="284"/>
      <c r="C163" s="284"/>
      <c r="H163" s="241" t="s">
        <v>407</v>
      </c>
      <c r="I163" s="241"/>
      <c r="J163" s="241"/>
      <c r="K163" s="241"/>
      <c r="L163" s="241"/>
      <c r="M163" s="241"/>
      <c r="N163" s="241"/>
      <c r="O163" s="241"/>
      <c r="P163" s="241" t="s">
        <v>2054</v>
      </c>
      <c r="Q163" s="241"/>
      <c r="R163" s="241"/>
      <c r="S163" s="241"/>
      <c r="T163" s="241"/>
      <c r="U163" s="241"/>
      <c r="V163" s="241"/>
      <c r="W163" s="241"/>
      <c r="AI163" s="241"/>
      <c r="AJ163" s="241"/>
      <c r="AK163" s="241"/>
      <c r="AL163" s="241"/>
      <c r="AM163" s="241"/>
      <c r="AN163" s="241"/>
      <c r="AO163" s="241"/>
      <c r="AP163" s="244"/>
      <c r="AT163" s="244"/>
    </row>
    <row r="164" spans="1:46" ht="15" customHeight="1" x14ac:dyDescent="0.25">
      <c r="A164" s="284"/>
      <c r="B164" s="284"/>
      <c r="C164" s="284"/>
      <c r="H164" s="241" t="s">
        <v>408</v>
      </c>
      <c r="I164" s="241"/>
      <c r="J164" s="241"/>
      <c r="K164" s="241"/>
      <c r="L164" s="241"/>
      <c r="M164" s="241"/>
      <c r="N164" s="241"/>
      <c r="O164" s="241"/>
      <c r="P164" s="241" t="s">
        <v>2058</v>
      </c>
      <c r="Q164" s="241"/>
      <c r="R164" s="241"/>
      <c r="S164" s="241"/>
      <c r="T164" s="241"/>
      <c r="U164" s="241"/>
      <c r="V164" s="241"/>
      <c r="W164" s="241"/>
      <c r="AI164" s="241"/>
      <c r="AJ164" s="241"/>
      <c r="AK164" s="241"/>
      <c r="AL164" s="241"/>
      <c r="AM164" s="241"/>
      <c r="AN164" s="241"/>
      <c r="AO164" s="241"/>
      <c r="AP164" s="244"/>
      <c r="AT164" s="244"/>
    </row>
    <row r="165" spans="1:46" ht="15" customHeight="1" x14ac:dyDescent="0.25">
      <c r="A165" s="284"/>
      <c r="B165" s="284"/>
      <c r="C165" s="284"/>
      <c r="H165" s="241" t="s">
        <v>409</v>
      </c>
      <c r="I165" s="241"/>
      <c r="J165" s="241"/>
      <c r="K165" s="241"/>
      <c r="L165" s="241"/>
      <c r="M165" s="241"/>
      <c r="N165" s="241"/>
      <c r="O165" s="241"/>
      <c r="P165" s="241" t="s">
        <v>2059</v>
      </c>
      <c r="Q165" s="241"/>
      <c r="R165" s="241"/>
      <c r="S165" s="241"/>
      <c r="T165" s="241"/>
      <c r="U165" s="241"/>
      <c r="V165" s="241"/>
      <c r="W165" s="241"/>
      <c r="AI165" s="241"/>
      <c r="AJ165" s="241"/>
      <c r="AK165" s="241"/>
      <c r="AL165" s="241"/>
      <c r="AM165" s="241"/>
      <c r="AN165" s="241"/>
      <c r="AO165" s="241"/>
      <c r="AP165" s="244"/>
      <c r="AT165" s="244"/>
    </row>
    <row r="166" spans="1:46" ht="15" customHeight="1" x14ac:dyDescent="0.25">
      <c r="A166" s="284"/>
      <c r="B166" s="284"/>
      <c r="C166" s="284"/>
      <c r="H166" s="241" t="s">
        <v>410</v>
      </c>
      <c r="I166" s="241"/>
      <c r="J166" s="241"/>
      <c r="K166" s="241"/>
      <c r="L166" s="241"/>
      <c r="M166" s="241"/>
      <c r="N166" s="241"/>
      <c r="O166" s="241"/>
      <c r="P166" s="241" t="s">
        <v>2056</v>
      </c>
      <c r="Q166" s="241"/>
      <c r="R166" s="241"/>
      <c r="S166" s="241"/>
      <c r="T166" s="241"/>
      <c r="U166" s="241"/>
      <c r="V166" s="241"/>
      <c r="W166" s="241"/>
      <c r="AI166" s="241"/>
      <c r="AJ166" s="241"/>
      <c r="AK166" s="241"/>
      <c r="AL166" s="241"/>
      <c r="AM166" s="241"/>
      <c r="AN166" s="241"/>
      <c r="AO166" s="241"/>
      <c r="AP166" s="244"/>
      <c r="AT166" s="244"/>
    </row>
    <row r="167" spans="1:46" ht="15" customHeight="1" x14ac:dyDescent="0.25">
      <c r="A167" s="284"/>
      <c r="B167" s="284"/>
      <c r="C167" s="284"/>
      <c r="H167" s="241" t="s">
        <v>411</v>
      </c>
      <c r="I167" s="241"/>
      <c r="J167" s="241"/>
      <c r="K167" s="241"/>
      <c r="L167" s="241"/>
      <c r="M167" s="241"/>
      <c r="N167" s="241"/>
      <c r="O167" s="241"/>
      <c r="P167" s="241" t="s">
        <v>2055</v>
      </c>
      <c r="Q167" s="241"/>
      <c r="R167" s="241"/>
      <c r="S167" s="241"/>
      <c r="T167" s="241"/>
      <c r="U167" s="241"/>
      <c r="V167" s="241"/>
      <c r="W167" s="241"/>
      <c r="AI167" s="241"/>
      <c r="AJ167" s="241"/>
      <c r="AK167" s="241"/>
      <c r="AL167" s="241"/>
      <c r="AM167" s="241"/>
      <c r="AN167" s="241"/>
      <c r="AO167" s="241"/>
      <c r="AP167" s="244"/>
      <c r="AT167" s="244"/>
    </row>
    <row r="168" spans="1:46" ht="15" customHeight="1" x14ac:dyDescent="0.25">
      <c r="A168" s="284"/>
      <c r="B168" s="284"/>
      <c r="C168" s="284"/>
      <c r="H168" s="241" t="s">
        <v>412</v>
      </c>
      <c r="I168" s="241"/>
      <c r="J168" s="241"/>
      <c r="K168" s="241"/>
      <c r="L168" s="241"/>
      <c r="M168" s="241"/>
      <c r="N168" s="241"/>
      <c r="O168" s="241"/>
      <c r="P168" s="241" t="s">
        <v>2057</v>
      </c>
      <c r="Q168" s="241"/>
      <c r="R168" s="241"/>
      <c r="S168" s="241"/>
      <c r="T168" s="241"/>
      <c r="U168" s="241"/>
      <c r="V168" s="241"/>
      <c r="W168" s="241"/>
      <c r="AI168" s="241"/>
      <c r="AJ168" s="241"/>
      <c r="AK168" s="241"/>
      <c r="AL168" s="241"/>
      <c r="AM168" s="241"/>
      <c r="AN168" s="241"/>
      <c r="AO168" s="241"/>
      <c r="AP168" s="244"/>
      <c r="AT168" s="244"/>
    </row>
    <row r="169" spans="1:46" ht="15" customHeight="1" x14ac:dyDescent="0.25">
      <c r="A169" s="284"/>
      <c r="B169" s="284"/>
      <c r="C169" s="284"/>
      <c r="H169" s="241" t="s">
        <v>413</v>
      </c>
      <c r="I169" s="241"/>
      <c r="J169" s="241"/>
      <c r="K169" s="241"/>
      <c r="L169" s="241"/>
      <c r="M169" s="241"/>
      <c r="N169" s="241"/>
      <c r="O169" s="241"/>
      <c r="P169" s="241" t="s">
        <v>2056</v>
      </c>
      <c r="Q169" s="241"/>
      <c r="R169" s="241"/>
      <c r="S169" s="241"/>
      <c r="T169" s="241"/>
      <c r="U169" s="241"/>
      <c r="V169" s="241"/>
      <c r="W169" s="241"/>
      <c r="AI169" s="241"/>
      <c r="AJ169" s="241"/>
      <c r="AK169" s="241"/>
      <c r="AL169" s="241"/>
      <c r="AM169" s="241"/>
      <c r="AN169" s="241"/>
      <c r="AO169" s="241"/>
      <c r="AP169" s="244"/>
      <c r="AT169" s="244"/>
    </row>
    <row r="170" spans="1:46" ht="15" customHeight="1" x14ac:dyDescent="0.25">
      <c r="A170" s="284"/>
      <c r="B170" s="284"/>
      <c r="C170" s="284"/>
      <c r="H170" s="241" t="s">
        <v>414</v>
      </c>
      <c r="I170" s="241"/>
      <c r="J170" s="241"/>
      <c r="K170" s="241"/>
      <c r="L170" s="241"/>
      <c r="M170" s="241"/>
      <c r="N170" s="241"/>
      <c r="O170" s="241"/>
      <c r="P170" s="241" t="s">
        <v>2059</v>
      </c>
      <c r="Q170" s="241"/>
      <c r="R170" s="241"/>
      <c r="S170" s="241"/>
      <c r="T170" s="241"/>
      <c r="U170" s="241"/>
      <c r="V170" s="241"/>
      <c r="W170" s="241"/>
      <c r="AI170" s="241"/>
      <c r="AJ170" s="241"/>
      <c r="AK170" s="241"/>
      <c r="AL170" s="241"/>
      <c r="AM170" s="241"/>
      <c r="AN170" s="241"/>
      <c r="AO170" s="241"/>
      <c r="AP170" s="244"/>
      <c r="AT170" s="244"/>
    </row>
    <row r="171" spans="1:46" ht="15" customHeight="1" x14ac:dyDescent="0.25">
      <c r="A171" s="284"/>
      <c r="B171" s="284"/>
      <c r="C171" s="284"/>
      <c r="H171" s="241" t="s">
        <v>415</v>
      </c>
      <c r="I171" s="241"/>
      <c r="J171" s="241"/>
      <c r="K171" s="241"/>
      <c r="L171" s="241"/>
      <c r="M171" s="241"/>
      <c r="N171" s="241"/>
      <c r="O171" s="241"/>
      <c r="P171" s="241" t="s">
        <v>2055</v>
      </c>
      <c r="Q171" s="241"/>
      <c r="R171" s="241"/>
      <c r="S171" s="241"/>
      <c r="T171" s="241"/>
      <c r="U171" s="241"/>
      <c r="V171" s="241"/>
      <c r="W171" s="241"/>
      <c r="AI171" s="241"/>
      <c r="AJ171" s="241"/>
      <c r="AK171" s="241"/>
      <c r="AL171" s="241"/>
      <c r="AM171" s="241"/>
      <c r="AN171" s="241"/>
      <c r="AO171" s="241"/>
      <c r="AP171" s="244"/>
      <c r="AT171" s="244"/>
    </row>
    <row r="172" spans="1:46" ht="15" customHeight="1" x14ac:dyDescent="0.25">
      <c r="A172" s="284"/>
      <c r="B172" s="284"/>
      <c r="C172" s="284"/>
      <c r="H172" s="241" t="s">
        <v>416</v>
      </c>
      <c r="I172" s="241"/>
      <c r="J172" s="241"/>
      <c r="K172" s="241"/>
      <c r="L172" s="241"/>
      <c r="M172" s="241"/>
      <c r="N172" s="241"/>
      <c r="O172" s="241"/>
      <c r="P172" s="241" t="s">
        <v>2058</v>
      </c>
      <c r="Q172" s="241"/>
      <c r="R172" s="241"/>
      <c r="S172" s="241"/>
      <c r="T172" s="241"/>
      <c r="U172" s="241"/>
      <c r="V172" s="241"/>
      <c r="W172" s="241"/>
      <c r="AI172" s="241"/>
      <c r="AJ172" s="241"/>
      <c r="AK172" s="241"/>
      <c r="AL172" s="241"/>
      <c r="AM172" s="241"/>
      <c r="AN172" s="241"/>
      <c r="AO172" s="241"/>
      <c r="AP172" s="244"/>
      <c r="AT172" s="244"/>
    </row>
    <row r="173" spans="1:46" ht="15" customHeight="1" x14ac:dyDescent="0.25">
      <c r="A173" s="284"/>
      <c r="B173" s="284"/>
      <c r="C173" s="284"/>
      <c r="H173" s="241" t="s">
        <v>417</v>
      </c>
      <c r="I173" s="241"/>
      <c r="J173" s="241"/>
      <c r="K173" s="241"/>
      <c r="L173" s="241"/>
      <c r="M173" s="241"/>
      <c r="N173" s="241"/>
      <c r="O173" s="241"/>
      <c r="P173" s="241" t="s">
        <v>2059</v>
      </c>
      <c r="Q173" s="241"/>
      <c r="R173" s="241"/>
      <c r="S173" s="241"/>
      <c r="T173" s="241"/>
      <c r="U173" s="241"/>
      <c r="V173" s="241"/>
      <c r="W173" s="241"/>
      <c r="AI173" s="241"/>
      <c r="AJ173" s="241"/>
      <c r="AK173" s="241"/>
      <c r="AL173" s="241"/>
      <c r="AM173" s="241"/>
      <c r="AN173" s="241"/>
      <c r="AO173" s="241"/>
      <c r="AP173" s="244"/>
      <c r="AT173" s="244"/>
    </row>
    <row r="174" spans="1:46" ht="15" customHeight="1" x14ac:dyDescent="0.25">
      <c r="A174" s="284"/>
      <c r="B174" s="284"/>
      <c r="C174" s="284"/>
      <c r="H174" s="241" t="s">
        <v>418</v>
      </c>
      <c r="I174" s="241"/>
      <c r="J174" s="241"/>
      <c r="K174" s="241"/>
      <c r="L174" s="241"/>
      <c r="M174" s="241"/>
      <c r="N174" s="241"/>
      <c r="O174" s="241"/>
      <c r="P174" s="241" t="s">
        <v>2058</v>
      </c>
      <c r="Q174" s="241"/>
      <c r="R174" s="241"/>
      <c r="S174" s="241"/>
      <c r="T174" s="241"/>
      <c r="U174" s="241"/>
      <c r="V174" s="241"/>
      <c r="W174" s="241"/>
      <c r="AI174" s="241"/>
      <c r="AJ174" s="241"/>
      <c r="AK174" s="241"/>
      <c r="AL174" s="241"/>
      <c r="AM174" s="241"/>
      <c r="AN174" s="241"/>
      <c r="AO174" s="241"/>
      <c r="AP174" s="244"/>
      <c r="AT174" s="244"/>
    </row>
    <row r="175" spans="1:46" ht="15" customHeight="1" x14ac:dyDescent="0.25">
      <c r="A175" s="284"/>
      <c r="B175" s="284"/>
      <c r="C175" s="284"/>
      <c r="H175" s="241" t="s">
        <v>419</v>
      </c>
      <c r="I175" s="241"/>
      <c r="J175" s="241"/>
      <c r="K175" s="241"/>
      <c r="L175" s="241"/>
      <c r="M175" s="241"/>
      <c r="N175" s="241"/>
      <c r="O175" s="241"/>
      <c r="P175" s="241" t="s">
        <v>2056</v>
      </c>
      <c r="Q175" s="241"/>
      <c r="R175" s="241"/>
      <c r="S175" s="241"/>
      <c r="T175" s="241"/>
      <c r="U175" s="241"/>
      <c r="V175" s="241"/>
      <c r="W175" s="241"/>
      <c r="AI175" s="241"/>
      <c r="AJ175" s="241"/>
      <c r="AK175" s="241"/>
      <c r="AL175" s="241"/>
      <c r="AM175" s="241"/>
      <c r="AN175" s="241"/>
      <c r="AO175" s="241"/>
      <c r="AP175" s="244"/>
      <c r="AT175" s="244"/>
    </row>
    <row r="176" spans="1:46" ht="15" customHeight="1" x14ac:dyDescent="0.25">
      <c r="A176" s="284"/>
      <c r="B176" s="284"/>
      <c r="C176" s="284"/>
      <c r="H176" s="241" t="s">
        <v>420</v>
      </c>
      <c r="I176" s="241"/>
      <c r="J176" s="241"/>
      <c r="K176" s="241"/>
      <c r="L176" s="241"/>
      <c r="M176" s="241"/>
      <c r="N176" s="241"/>
      <c r="O176" s="241"/>
      <c r="P176" s="241" t="s">
        <v>2057</v>
      </c>
      <c r="Q176" s="241"/>
      <c r="R176" s="241"/>
      <c r="S176" s="241"/>
      <c r="T176" s="241"/>
      <c r="U176" s="241"/>
      <c r="V176" s="241"/>
      <c r="W176" s="241"/>
      <c r="AI176" s="241"/>
      <c r="AJ176" s="241"/>
      <c r="AK176" s="241"/>
      <c r="AL176" s="241"/>
      <c r="AM176" s="241"/>
      <c r="AN176" s="241"/>
      <c r="AO176" s="241"/>
      <c r="AP176" s="244"/>
      <c r="AT176" s="244"/>
    </row>
    <row r="177" spans="1:46" ht="15" customHeight="1" x14ac:dyDescent="0.25">
      <c r="A177" s="284"/>
      <c r="B177" s="284"/>
      <c r="C177" s="284"/>
      <c r="H177" s="241" t="s">
        <v>421</v>
      </c>
      <c r="I177" s="241"/>
      <c r="J177" s="241"/>
      <c r="K177" s="241"/>
      <c r="L177" s="241"/>
      <c r="M177" s="241"/>
      <c r="N177" s="241"/>
      <c r="O177" s="241"/>
      <c r="P177" s="241" t="s">
        <v>2056</v>
      </c>
      <c r="Q177" s="241"/>
      <c r="R177" s="241"/>
      <c r="S177" s="241"/>
      <c r="T177" s="241"/>
      <c r="U177" s="241"/>
      <c r="V177" s="241"/>
      <c r="W177" s="241"/>
      <c r="AI177" s="241"/>
      <c r="AJ177" s="241"/>
      <c r="AK177" s="241"/>
      <c r="AL177" s="241"/>
      <c r="AM177" s="241"/>
      <c r="AN177" s="241"/>
      <c r="AO177" s="241"/>
      <c r="AP177" s="244"/>
      <c r="AT177" s="244"/>
    </row>
    <row r="178" spans="1:46" ht="15" customHeight="1" x14ac:dyDescent="0.25">
      <c r="A178" s="284"/>
      <c r="B178" s="284"/>
      <c r="C178" s="284"/>
      <c r="H178" s="241" t="s">
        <v>422</v>
      </c>
      <c r="I178" s="241"/>
      <c r="J178" s="241"/>
      <c r="K178" s="241"/>
      <c r="L178" s="241"/>
      <c r="M178" s="241"/>
      <c r="N178" s="241"/>
      <c r="O178" s="241"/>
      <c r="P178" s="241" t="s">
        <v>713</v>
      </c>
      <c r="Q178" s="241"/>
      <c r="R178" s="241"/>
      <c r="S178" s="241"/>
      <c r="T178" s="241"/>
      <c r="U178" s="241"/>
      <c r="V178" s="241"/>
      <c r="W178" s="241"/>
      <c r="AI178" s="241"/>
      <c r="AJ178" s="241"/>
      <c r="AK178" s="241"/>
      <c r="AL178" s="241"/>
      <c r="AM178" s="241"/>
      <c r="AN178" s="241"/>
      <c r="AO178" s="241"/>
      <c r="AP178" s="244"/>
      <c r="AT178" s="244"/>
    </row>
    <row r="179" spans="1:46" ht="15" customHeight="1" x14ac:dyDescent="0.25">
      <c r="A179" s="284"/>
      <c r="B179" s="284"/>
      <c r="C179" s="284"/>
      <c r="H179" s="241" t="s">
        <v>423</v>
      </c>
      <c r="I179" s="241"/>
      <c r="J179" s="241"/>
      <c r="K179" s="241"/>
      <c r="L179" s="241"/>
      <c r="M179" s="241"/>
      <c r="N179" s="241"/>
      <c r="O179" s="241"/>
      <c r="P179" s="241" t="s">
        <v>2052</v>
      </c>
      <c r="Q179" s="241"/>
      <c r="R179" s="241"/>
      <c r="S179" s="241"/>
      <c r="T179" s="241"/>
      <c r="U179" s="241"/>
      <c r="V179" s="241"/>
      <c r="W179" s="241"/>
      <c r="AI179" s="241"/>
      <c r="AJ179" s="241"/>
      <c r="AK179" s="241"/>
      <c r="AL179" s="241"/>
      <c r="AM179" s="241"/>
      <c r="AN179" s="241"/>
      <c r="AO179" s="241"/>
      <c r="AP179" s="244"/>
      <c r="AT179" s="244"/>
    </row>
    <row r="180" spans="1:46" ht="15" customHeight="1" x14ac:dyDescent="0.25">
      <c r="A180" s="284"/>
      <c r="B180" s="284"/>
      <c r="C180" s="284"/>
      <c r="H180" s="241" t="s">
        <v>424</v>
      </c>
      <c r="I180" s="241"/>
      <c r="J180" s="241"/>
      <c r="K180" s="241"/>
      <c r="L180" s="241"/>
      <c r="M180" s="241"/>
      <c r="N180" s="241"/>
      <c r="O180" s="241"/>
      <c r="P180" s="241" t="s">
        <v>2057</v>
      </c>
      <c r="Q180" s="241"/>
      <c r="R180" s="241"/>
      <c r="S180" s="241"/>
      <c r="T180" s="241"/>
      <c r="U180" s="241"/>
      <c r="V180" s="241"/>
      <c r="W180" s="241"/>
      <c r="AI180" s="241"/>
      <c r="AJ180" s="241"/>
      <c r="AK180" s="241"/>
      <c r="AL180" s="241"/>
      <c r="AM180" s="241"/>
      <c r="AN180" s="241"/>
      <c r="AO180" s="241"/>
      <c r="AP180" s="244"/>
      <c r="AT180" s="244"/>
    </row>
    <row r="181" spans="1:46" ht="15" customHeight="1" x14ac:dyDescent="0.25">
      <c r="A181" s="284"/>
      <c r="B181" s="284"/>
      <c r="C181" s="284"/>
      <c r="H181" s="241" t="s">
        <v>425</v>
      </c>
      <c r="I181" s="241"/>
      <c r="J181" s="241"/>
      <c r="K181" s="241"/>
      <c r="L181" s="241"/>
      <c r="M181" s="241"/>
      <c r="N181" s="241"/>
      <c r="O181" s="241"/>
      <c r="P181" s="241" t="s">
        <v>2057</v>
      </c>
      <c r="Q181" s="241"/>
      <c r="R181" s="241"/>
      <c r="S181" s="241"/>
      <c r="T181" s="241"/>
      <c r="U181" s="241"/>
      <c r="V181" s="241"/>
      <c r="W181" s="241"/>
      <c r="AI181" s="241"/>
      <c r="AJ181" s="241"/>
      <c r="AK181" s="241"/>
      <c r="AL181" s="241"/>
      <c r="AM181" s="241"/>
      <c r="AN181" s="241"/>
      <c r="AO181" s="241"/>
      <c r="AP181" s="244"/>
      <c r="AT181" s="244"/>
    </row>
    <row r="182" spans="1:46" ht="15" customHeight="1" x14ac:dyDescent="0.25">
      <c r="A182" s="284"/>
      <c r="B182" s="284"/>
      <c r="C182" s="284"/>
      <c r="H182" s="241" t="s">
        <v>426</v>
      </c>
      <c r="I182" s="241"/>
      <c r="J182" s="241"/>
      <c r="K182" s="241"/>
      <c r="L182" s="241"/>
      <c r="M182" s="241"/>
      <c r="N182" s="241"/>
      <c r="O182" s="241"/>
      <c r="P182" s="241" t="s">
        <v>2054</v>
      </c>
      <c r="Q182" s="241"/>
      <c r="R182" s="241"/>
      <c r="S182" s="241"/>
      <c r="T182" s="241"/>
      <c r="U182" s="241"/>
      <c r="V182" s="241"/>
      <c r="W182" s="241"/>
      <c r="AI182" s="241"/>
      <c r="AJ182" s="241"/>
      <c r="AK182" s="241"/>
      <c r="AL182" s="241"/>
      <c r="AM182" s="241"/>
      <c r="AN182" s="241"/>
      <c r="AO182" s="241"/>
      <c r="AP182" s="244"/>
      <c r="AT182" s="244"/>
    </row>
    <row r="183" spans="1:46" ht="15" customHeight="1" x14ac:dyDescent="0.25">
      <c r="A183" s="284"/>
      <c r="B183" s="284"/>
      <c r="C183" s="284"/>
      <c r="H183" s="241" t="s">
        <v>427</v>
      </c>
      <c r="I183" s="241"/>
      <c r="J183" s="241"/>
      <c r="K183" s="241"/>
      <c r="L183" s="241"/>
      <c r="M183" s="241"/>
      <c r="N183" s="241"/>
      <c r="O183" s="241"/>
      <c r="P183" s="241" t="s">
        <v>2054</v>
      </c>
      <c r="Q183" s="241"/>
      <c r="R183" s="241"/>
      <c r="S183" s="241"/>
      <c r="T183" s="241"/>
      <c r="U183" s="241"/>
      <c r="V183" s="241"/>
      <c r="W183" s="241"/>
      <c r="AI183" s="241"/>
      <c r="AJ183" s="241"/>
      <c r="AK183" s="241"/>
      <c r="AL183" s="241"/>
      <c r="AM183" s="241"/>
      <c r="AN183" s="241"/>
      <c r="AO183" s="241"/>
      <c r="AP183" s="244"/>
      <c r="AT183" s="244"/>
    </row>
    <row r="184" spans="1:46" ht="15" customHeight="1" x14ac:dyDescent="0.25">
      <c r="A184" s="284"/>
      <c r="B184" s="284"/>
      <c r="C184" s="284"/>
      <c r="H184" s="241" t="s">
        <v>428</v>
      </c>
      <c r="I184" s="241"/>
      <c r="J184" s="241"/>
      <c r="K184" s="241"/>
      <c r="L184" s="241"/>
      <c r="M184" s="241"/>
      <c r="N184" s="241"/>
      <c r="O184" s="241"/>
      <c r="P184" s="241" t="s">
        <v>2056</v>
      </c>
      <c r="Q184" s="241"/>
      <c r="R184" s="241"/>
      <c r="S184" s="241"/>
      <c r="T184" s="241"/>
      <c r="U184" s="241"/>
      <c r="V184" s="241"/>
      <c r="W184" s="241"/>
      <c r="AI184" s="241"/>
      <c r="AJ184" s="241"/>
      <c r="AK184" s="241"/>
      <c r="AL184" s="241"/>
      <c r="AM184" s="241"/>
      <c r="AN184" s="241"/>
      <c r="AO184" s="241"/>
      <c r="AP184" s="244"/>
      <c r="AT184" s="244"/>
    </row>
    <row r="185" spans="1:46" ht="15" customHeight="1" x14ac:dyDescent="0.25">
      <c r="A185" s="284"/>
      <c r="B185" s="284"/>
      <c r="C185" s="284"/>
      <c r="H185" s="241" t="s">
        <v>429</v>
      </c>
      <c r="I185" s="241"/>
      <c r="J185" s="241"/>
      <c r="K185" s="241"/>
      <c r="L185" s="241"/>
      <c r="M185" s="241"/>
      <c r="N185" s="241"/>
      <c r="O185" s="241"/>
      <c r="P185" s="241" t="s">
        <v>2053</v>
      </c>
      <c r="Q185" s="241"/>
      <c r="R185" s="241"/>
      <c r="S185" s="241"/>
      <c r="T185" s="241"/>
      <c r="U185" s="241"/>
      <c r="V185" s="241"/>
      <c r="W185" s="241"/>
      <c r="AI185" s="241"/>
      <c r="AJ185" s="241"/>
      <c r="AK185" s="241"/>
      <c r="AL185" s="241"/>
      <c r="AM185" s="241"/>
      <c r="AN185" s="241"/>
      <c r="AO185" s="241"/>
      <c r="AP185" s="244"/>
      <c r="AT185" s="244"/>
    </row>
    <row r="186" spans="1:46" ht="15" customHeight="1" x14ac:dyDescent="0.25">
      <c r="A186" s="284"/>
      <c r="B186" s="284"/>
      <c r="C186" s="284"/>
      <c r="H186" s="241" t="s">
        <v>430</v>
      </c>
      <c r="I186" s="241"/>
      <c r="J186" s="241"/>
      <c r="K186" s="241"/>
      <c r="L186" s="241"/>
      <c r="M186" s="241"/>
      <c r="N186" s="241"/>
      <c r="O186" s="241"/>
      <c r="P186" s="241" t="s">
        <v>2056</v>
      </c>
      <c r="Q186" s="241"/>
      <c r="R186" s="241"/>
      <c r="S186" s="241"/>
      <c r="T186" s="241"/>
      <c r="U186" s="241"/>
      <c r="V186" s="241"/>
      <c r="W186" s="241"/>
      <c r="AI186" s="241"/>
      <c r="AJ186" s="241"/>
      <c r="AK186" s="241"/>
      <c r="AL186" s="241"/>
      <c r="AM186" s="241"/>
      <c r="AN186" s="241"/>
      <c r="AO186" s="241"/>
      <c r="AP186" s="244"/>
      <c r="AT186" s="244"/>
    </row>
    <row r="187" spans="1:46" ht="15" customHeight="1" x14ac:dyDescent="0.25">
      <c r="A187" s="284"/>
      <c r="B187" s="284"/>
      <c r="C187" s="284"/>
      <c r="H187" s="241" t="s">
        <v>431</v>
      </c>
      <c r="I187" s="241"/>
      <c r="J187" s="241"/>
      <c r="K187" s="241"/>
      <c r="L187" s="241"/>
      <c r="M187" s="241"/>
      <c r="N187" s="241"/>
      <c r="O187" s="241"/>
      <c r="P187" s="241" t="s">
        <v>2056</v>
      </c>
      <c r="Q187" s="241"/>
      <c r="R187" s="241"/>
      <c r="S187" s="241"/>
      <c r="T187" s="241"/>
      <c r="U187" s="241"/>
      <c r="V187" s="241"/>
      <c r="W187" s="241"/>
      <c r="AI187" s="241"/>
      <c r="AJ187" s="241"/>
      <c r="AK187" s="241"/>
      <c r="AL187" s="241"/>
      <c r="AM187" s="241"/>
      <c r="AN187" s="241"/>
      <c r="AO187" s="241"/>
      <c r="AP187" s="244"/>
      <c r="AT187" s="244"/>
    </row>
    <row r="188" spans="1:46" ht="15" customHeight="1" x14ac:dyDescent="0.25">
      <c r="A188" s="284"/>
      <c r="B188" s="284"/>
      <c r="C188" s="284"/>
      <c r="H188" s="241" t="s">
        <v>432</v>
      </c>
      <c r="I188" s="241"/>
      <c r="J188" s="241"/>
      <c r="K188" s="241"/>
      <c r="L188" s="241"/>
      <c r="M188" s="241"/>
      <c r="N188" s="241"/>
      <c r="O188" s="241"/>
      <c r="P188" s="241" t="s">
        <v>2056</v>
      </c>
      <c r="Q188" s="241"/>
      <c r="R188" s="241"/>
      <c r="S188" s="241"/>
      <c r="T188" s="241"/>
      <c r="U188" s="241"/>
      <c r="V188" s="241"/>
      <c r="W188" s="241"/>
      <c r="AI188" s="241"/>
      <c r="AJ188" s="241"/>
      <c r="AK188" s="241"/>
      <c r="AL188" s="241"/>
      <c r="AM188" s="241"/>
      <c r="AN188" s="241"/>
      <c r="AO188" s="241"/>
      <c r="AP188" s="244"/>
      <c r="AT188" s="244"/>
    </row>
    <row r="189" spans="1:46" ht="15" customHeight="1" x14ac:dyDescent="0.25">
      <c r="A189" s="284"/>
      <c r="B189" s="284"/>
      <c r="C189" s="284"/>
      <c r="H189" s="241" t="s">
        <v>433</v>
      </c>
      <c r="I189" s="241"/>
      <c r="J189" s="241"/>
      <c r="K189" s="241"/>
      <c r="L189" s="241"/>
      <c r="M189" s="241"/>
      <c r="N189" s="241"/>
      <c r="O189" s="241"/>
      <c r="P189" s="241" t="s">
        <v>2055</v>
      </c>
      <c r="Q189" s="241"/>
      <c r="R189" s="241"/>
      <c r="S189" s="241"/>
      <c r="T189" s="241"/>
      <c r="U189" s="241"/>
      <c r="V189" s="241"/>
      <c r="W189" s="241"/>
      <c r="AI189" s="241"/>
      <c r="AJ189" s="241"/>
      <c r="AK189" s="241"/>
      <c r="AL189" s="241"/>
      <c r="AM189" s="241"/>
      <c r="AN189" s="241"/>
      <c r="AO189" s="241"/>
      <c r="AP189" s="244"/>
      <c r="AT189" s="244"/>
    </row>
    <row r="190" spans="1:46" ht="15" customHeight="1" x14ac:dyDescent="0.25">
      <c r="A190" s="284"/>
      <c r="B190" s="284"/>
      <c r="C190" s="284"/>
      <c r="H190" s="241" t="s">
        <v>434</v>
      </c>
      <c r="I190" s="241"/>
      <c r="J190" s="241"/>
      <c r="K190" s="241"/>
      <c r="L190" s="241"/>
      <c r="M190" s="241"/>
      <c r="N190" s="241"/>
      <c r="O190" s="241"/>
      <c r="P190" s="241" t="s">
        <v>2056</v>
      </c>
      <c r="Q190" s="241"/>
      <c r="R190" s="241"/>
      <c r="S190" s="241"/>
      <c r="T190" s="241"/>
      <c r="U190" s="241"/>
      <c r="V190" s="241"/>
      <c r="W190" s="241"/>
      <c r="AI190" s="241"/>
      <c r="AJ190" s="241"/>
      <c r="AK190" s="241"/>
      <c r="AL190" s="241"/>
      <c r="AM190" s="241"/>
      <c r="AN190" s="241"/>
      <c r="AO190" s="241"/>
      <c r="AP190" s="244"/>
      <c r="AT190" s="244"/>
    </row>
    <row r="191" spans="1:46" ht="15" customHeight="1" x14ac:dyDescent="0.25">
      <c r="A191" s="284"/>
      <c r="B191" s="284"/>
      <c r="C191" s="284"/>
      <c r="H191" s="241" t="s">
        <v>435</v>
      </c>
      <c r="I191" s="241"/>
      <c r="J191" s="241"/>
      <c r="K191" s="241"/>
      <c r="L191" s="241"/>
      <c r="M191" s="241"/>
      <c r="N191" s="241"/>
      <c r="O191" s="241"/>
      <c r="P191" s="241" t="s">
        <v>2056</v>
      </c>
      <c r="Q191" s="241"/>
      <c r="R191" s="241"/>
      <c r="S191" s="241"/>
      <c r="T191" s="241"/>
      <c r="U191" s="241"/>
      <c r="V191" s="241"/>
      <c r="W191" s="241"/>
      <c r="AI191" s="241"/>
      <c r="AJ191" s="241"/>
      <c r="AK191" s="241"/>
      <c r="AL191" s="241"/>
      <c r="AM191" s="241"/>
      <c r="AN191" s="241"/>
      <c r="AO191" s="241"/>
      <c r="AP191" s="244"/>
      <c r="AT191" s="244"/>
    </row>
    <row r="192" spans="1:46" ht="15" customHeight="1" x14ac:dyDescent="0.25">
      <c r="A192" s="284"/>
      <c r="B192" s="284"/>
      <c r="C192" s="284"/>
      <c r="H192" s="241" t="s">
        <v>436</v>
      </c>
      <c r="I192" s="241"/>
      <c r="J192" s="241"/>
      <c r="K192" s="241"/>
      <c r="L192" s="241"/>
      <c r="M192" s="241"/>
      <c r="N192" s="241"/>
      <c r="O192" s="241"/>
      <c r="P192" s="241" t="s">
        <v>2052</v>
      </c>
      <c r="Q192" s="241"/>
      <c r="R192" s="241"/>
      <c r="S192" s="241"/>
      <c r="T192" s="241"/>
      <c r="U192" s="241"/>
      <c r="V192" s="241"/>
      <c r="W192" s="241"/>
      <c r="AI192" s="241"/>
      <c r="AJ192" s="241"/>
      <c r="AK192" s="241"/>
      <c r="AL192" s="241"/>
      <c r="AM192" s="241"/>
      <c r="AN192" s="241"/>
      <c r="AO192" s="241"/>
      <c r="AP192" s="244"/>
      <c r="AT192" s="244"/>
    </row>
    <row r="193" spans="1:46" ht="15" customHeight="1" x14ac:dyDescent="0.25">
      <c r="A193" s="284"/>
      <c r="B193" s="284"/>
      <c r="C193" s="284"/>
      <c r="H193" s="241" t="s">
        <v>437</v>
      </c>
      <c r="I193" s="241"/>
      <c r="J193" s="241"/>
      <c r="K193" s="241"/>
      <c r="L193" s="241"/>
      <c r="M193" s="241"/>
      <c r="N193" s="241"/>
      <c r="O193" s="241"/>
      <c r="P193" s="241" t="s">
        <v>2059</v>
      </c>
      <c r="Q193" s="241"/>
      <c r="R193" s="241"/>
      <c r="S193" s="241"/>
      <c r="T193" s="241"/>
      <c r="U193" s="241"/>
      <c r="V193" s="241"/>
      <c r="W193" s="241"/>
      <c r="AI193" s="241"/>
      <c r="AJ193" s="241"/>
      <c r="AK193" s="241"/>
      <c r="AL193" s="241"/>
      <c r="AM193" s="241"/>
      <c r="AN193" s="241"/>
      <c r="AO193" s="241"/>
      <c r="AP193" s="244"/>
      <c r="AT193" s="244"/>
    </row>
    <row r="194" spans="1:46" ht="15" customHeight="1" x14ac:dyDescent="0.25">
      <c r="A194" s="284"/>
      <c r="B194" s="284"/>
      <c r="C194" s="284"/>
      <c r="H194" s="241" t="s">
        <v>438</v>
      </c>
      <c r="I194" s="241"/>
      <c r="J194" s="241"/>
      <c r="K194" s="241"/>
      <c r="L194" s="241"/>
      <c r="M194" s="241"/>
      <c r="N194" s="241"/>
      <c r="O194" s="241"/>
      <c r="P194" s="241" t="s">
        <v>2053</v>
      </c>
      <c r="Q194" s="241"/>
      <c r="R194" s="241"/>
      <c r="S194" s="241"/>
      <c r="T194" s="241"/>
      <c r="U194" s="241"/>
      <c r="V194" s="241"/>
      <c r="W194" s="241"/>
      <c r="AI194" s="241"/>
      <c r="AJ194" s="241"/>
      <c r="AK194" s="241"/>
      <c r="AL194" s="241"/>
      <c r="AM194" s="241"/>
      <c r="AN194" s="241"/>
      <c r="AO194" s="241"/>
      <c r="AP194" s="244"/>
      <c r="AT194" s="244"/>
    </row>
    <row r="195" spans="1:46" ht="15" customHeight="1" x14ac:dyDescent="0.25">
      <c r="A195" s="284"/>
      <c r="B195" s="284"/>
      <c r="C195" s="284"/>
      <c r="H195" s="241" t="s">
        <v>439</v>
      </c>
      <c r="I195" s="241"/>
      <c r="J195" s="241"/>
      <c r="K195" s="241"/>
      <c r="L195" s="241"/>
      <c r="M195" s="241"/>
      <c r="N195" s="241"/>
      <c r="O195" s="241"/>
      <c r="P195" s="241" t="s">
        <v>2056</v>
      </c>
      <c r="Q195" s="241"/>
      <c r="R195" s="241"/>
      <c r="S195" s="241"/>
      <c r="T195" s="241"/>
      <c r="U195" s="241"/>
      <c r="V195" s="241"/>
      <c r="W195" s="241"/>
      <c r="AI195" s="241"/>
      <c r="AJ195" s="241"/>
      <c r="AK195" s="241"/>
      <c r="AL195" s="241"/>
      <c r="AM195" s="241"/>
      <c r="AN195" s="241"/>
      <c r="AO195" s="241"/>
      <c r="AP195" s="244"/>
      <c r="AT195" s="244"/>
    </row>
    <row r="196" spans="1:46" ht="15" customHeight="1" x14ac:dyDescent="0.25">
      <c r="A196" s="284"/>
      <c r="B196" s="284"/>
      <c r="C196" s="284"/>
      <c r="H196" s="241" t="s">
        <v>440</v>
      </c>
      <c r="I196" s="241"/>
      <c r="J196" s="241"/>
      <c r="K196" s="241"/>
      <c r="L196" s="241"/>
      <c r="M196" s="241"/>
      <c r="N196" s="241"/>
      <c r="O196" s="241"/>
      <c r="P196" s="241" t="s">
        <v>2052</v>
      </c>
      <c r="Q196" s="241"/>
      <c r="R196" s="241"/>
      <c r="S196" s="241"/>
      <c r="T196" s="241"/>
      <c r="U196" s="241"/>
      <c r="V196" s="241"/>
      <c r="W196" s="241"/>
      <c r="AI196" s="241"/>
      <c r="AJ196" s="241"/>
      <c r="AK196" s="241"/>
      <c r="AL196" s="241"/>
      <c r="AM196" s="241"/>
      <c r="AN196" s="241"/>
      <c r="AO196" s="241"/>
      <c r="AP196" s="244"/>
      <c r="AT196" s="244"/>
    </row>
    <row r="197" spans="1:46" ht="15" customHeight="1" x14ac:dyDescent="0.25">
      <c r="A197" s="284"/>
      <c r="B197" s="284"/>
      <c r="C197" s="284"/>
      <c r="H197" s="241" t="s">
        <v>441</v>
      </c>
      <c r="I197" s="241"/>
      <c r="J197" s="241"/>
      <c r="K197" s="241"/>
      <c r="L197" s="241"/>
      <c r="M197" s="241"/>
      <c r="N197" s="241"/>
      <c r="O197" s="241"/>
      <c r="P197" s="241" t="s">
        <v>2052</v>
      </c>
      <c r="Q197" s="241"/>
      <c r="R197" s="241"/>
      <c r="S197" s="241"/>
      <c r="T197" s="241"/>
      <c r="U197" s="241"/>
      <c r="V197" s="241"/>
      <c r="W197" s="241"/>
      <c r="AI197" s="241"/>
      <c r="AJ197" s="241"/>
      <c r="AK197" s="241"/>
      <c r="AL197" s="241"/>
      <c r="AM197" s="241"/>
      <c r="AN197" s="241"/>
      <c r="AO197" s="241"/>
      <c r="AP197" s="244"/>
      <c r="AT197" s="244"/>
    </row>
    <row r="198" spans="1:46" ht="15" customHeight="1" x14ac:dyDescent="0.25">
      <c r="A198" s="284"/>
      <c r="B198" s="284"/>
      <c r="C198" s="284"/>
      <c r="H198" s="241" t="s">
        <v>442</v>
      </c>
      <c r="I198" s="241"/>
      <c r="J198" s="241"/>
      <c r="K198" s="241"/>
      <c r="L198" s="241"/>
      <c r="M198" s="241"/>
      <c r="N198" s="241"/>
      <c r="O198" s="241"/>
      <c r="P198" s="241" t="s">
        <v>2056</v>
      </c>
      <c r="Q198" s="241"/>
      <c r="R198" s="241"/>
      <c r="S198" s="241"/>
      <c r="T198" s="241"/>
      <c r="U198" s="241"/>
      <c r="V198" s="241"/>
      <c r="W198" s="241"/>
      <c r="AI198" s="241"/>
      <c r="AJ198" s="241"/>
      <c r="AK198" s="241"/>
      <c r="AL198" s="241"/>
      <c r="AM198" s="241"/>
      <c r="AN198" s="241"/>
      <c r="AO198" s="241"/>
      <c r="AP198" s="244"/>
      <c r="AT198" s="244"/>
    </row>
    <row r="199" spans="1:46" ht="15" customHeight="1" x14ac:dyDescent="0.25">
      <c r="A199" s="284"/>
      <c r="B199" s="284"/>
      <c r="C199" s="284"/>
      <c r="H199" s="241" t="s">
        <v>443</v>
      </c>
      <c r="I199" s="241"/>
      <c r="J199" s="241"/>
      <c r="K199" s="241"/>
      <c r="L199" s="241"/>
      <c r="M199" s="241"/>
      <c r="N199" s="241"/>
      <c r="O199" s="241"/>
      <c r="P199" s="241" t="s">
        <v>2053</v>
      </c>
      <c r="Q199" s="241"/>
      <c r="R199" s="241"/>
      <c r="S199" s="241"/>
      <c r="T199" s="241"/>
      <c r="U199" s="241"/>
      <c r="V199" s="241"/>
      <c r="W199" s="241"/>
      <c r="AI199" s="241"/>
      <c r="AJ199" s="241"/>
      <c r="AK199" s="241"/>
      <c r="AL199" s="241"/>
      <c r="AM199" s="241"/>
      <c r="AN199" s="241"/>
      <c r="AO199" s="241"/>
      <c r="AP199" s="244"/>
      <c r="AT199" s="244"/>
    </row>
    <row r="200" spans="1:46" ht="15" customHeight="1" x14ac:dyDescent="0.25">
      <c r="A200" s="284"/>
      <c r="B200" s="284"/>
      <c r="C200" s="284"/>
      <c r="H200" s="241" t="s">
        <v>444</v>
      </c>
      <c r="I200" s="241"/>
      <c r="J200" s="241"/>
      <c r="K200" s="241"/>
      <c r="L200" s="241"/>
      <c r="M200" s="241"/>
      <c r="N200" s="241"/>
      <c r="O200" s="241"/>
      <c r="P200" s="241" t="s">
        <v>2054</v>
      </c>
      <c r="Q200" s="241"/>
      <c r="R200" s="241"/>
      <c r="S200" s="241"/>
      <c r="T200" s="241"/>
      <c r="U200" s="241"/>
      <c r="V200" s="241"/>
      <c r="W200" s="241"/>
      <c r="AI200" s="241"/>
      <c r="AJ200" s="241"/>
      <c r="AK200" s="241"/>
      <c r="AL200" s="241"/>
      <c r="AM200" s="241"/>
      <c r="AN200" s="241"/>
      <c r="AO200" s="241"/>
      <c r="AP200" s="244"/>
      <c r="AT200" s="244"/>
    </row>
    <row r="201" spans="1:46" ht="15" customHeight="1" x14ac:dyDescent="0.25">
      <c r="A201" s="284"/>
      <c r="B201" s="284"/>
      <c r="C201" s="284"/>
      <c r="H201" s="241" t="s">
        <v>445</v>
      </c>
      <c r="I201" s="241"/>
      <c r="J201" s="241"/>
      <c r="K201" s="241"/>
      <c r="L201" s="241"/>
      <c r="M201" s="241"/>
      <c r="N201" s="241"/>
      <c r="O201" s="241"/>
      <c r="P201" s="241" t="s">
        <v>2052</v>
      </c>
      <c r="Q201" s="241"/>
      <c r="R201" s="241"/>
      <c r="S201" s="241"/>
      <c r="T201" s="241"/>
      <c r="U201" s="241"/>
      <c r="V201" s="241"/>
      <c r="W201" s="241"/>
      <c r="AI201" s="241"/>
      <c r="AJ201" s="241"/>
      <c r="AK201" s="241"/>
      <c r="AL201" s="241"/>
      <c r="AM201" s="241"/>
      <c r="AN201" s="241"/>
      <c r="AO201" s="241"/>
      <c r="AP201" s="244"/>
      <c r="AT201" s="244"/>
    </row>
    <row r="202" spans="1:46" ht="15" customHeight="1" x14ac:dyDescent="0.25">
      <c r="A202" s="284"/>
      <c r="B202" s="284"/>
      <c r="C202" s="284"/>
      <c r="H202" s="241" t="s">
        <v>446</v>
      </c>
      <c r="I202" s="241"/>
      <c r="J202" s="241"/>
      <c r="K202" s="241"/>
      <c r="L202" s="241"/>
      <c r="M202" s="241"/>
      <c r="N202" s="241"/>
      <c r="O202" s="241"/>
      <c r="P202" s="241" t="s">
        <v>2053</v>
      </c>
      <c r="Q202" s="241"/>
      <c r="R202" s="241"/>
      <c r="S202" s="241"/>
      <c r="T202" s="241"/>
      <c r="U202" s="241"/>
      <c r="V202" s="241"/>
      <c r="W202" s="241"/>
      <c r="AI202" s="241"/>
      <c r="AJ202" s="241"/>
      <c r="AK202" s="241"/>
      <c r="AL202" s="241"/>
      <c r="AM202" s="241"/>
      <c r="AN202" s="241"/>
      <c r="AO202" s="241"/>
      <c r="AP202" s="244"/>
      <c r="AT202" s="244"/>
    </row>
    <row r="203" spans="1:46" ht="15" customHeight="1" x14ac:dyDescent="0.25">
      <c r="A203" s="284"/>
      <c r="B203" s="284"/>
      <c r="C203" s="284"/>
      <c r="H203" s="241" t="s">
        <v>447</v>
      </c>
      <c r="I203" s="241"/>
      <c r="J203" s="241"/>
      <c r="K203" s="241"/>
      <c r="L203" s="241"/>
      <c r="M203" s="241"/>
      <c r="N203" s="241"/>
      <c r="O203" s="241"/>
      <c r="P203" s="241" t="s">
        <v>2055</v>
      </c>
      <c r="Q203" s="241"/>
      <c r="R203" s="241"/>
      <c r="S203" s="241"/>
      <c r="T203" s="241"/>
      <c r="U203" s="241"/>
      <c r="V203" s="241"/>
      <c r="W203" s="241"/>
      <c r="AI203" s="241"/>
      <c r="AJ203" s="241"/>
      <c r="AK203" s="241"/>
      <c r="AL203" s="241"/>
      <c r="AM203" s="241"/>
      <c r="AN203" s="241"/>
      <c r="AO203" s="241"/>
      <c r="AP203" s="244"/>
      <c r="AT203" s="244"/>
    </row>
    <row r="204" spans="1:46" ht="15" customHeight="1" x14ac:dyDescent="0.25">
      <c r="A204" s="284"/>
      <c r="B204" s="284"/>
      <c r="C204" s="284"/>
      <c r="H204" s="241" t="s">
        <v>448</v>
      </c>
      <c r="I204" s="241"/>
      <c r="J204" s="241"/>
      <c r="K204" s="241"/>
      <c r="L204" s="241"/>
      <c r="M204" s="241"/>
      <c r="N204" s="241"/>
      <c r="O204" s="241"/>
      <c r="P204" s="241" t="s">
        <v>2054</v>
      </c>
      <c r="Q204" s="241"/>
      <c r="R204" s="241"/>
      <c r="S204" s="241"/>
      <c r="T204" s="241"/>
      <c r="U204" s="241"/>
      <c r="V204" s="241"/>
      <c r="W204" s="241"/>
      <c r="AI204" s="241"/>
      <c r="AJ204" s="241"/>
      <c r="AK204" s="241"/>
      <c r="AL204" s="241"/>
      <c r="AM204" s="241"/>
      <c r="AN204" s="241"/>
      <c r="AO204" s="241"/>
      <c r="AP204" s="244"/>
      <c r="AT204" s="244"/>
    </row>
    <row r="205" spans="1:46" ht="15" customHeight="1" x14ac:dyDescent="0.25">
      <c r="A205" s="284"/>
      <c r="B205" s="284"/>
      <c r="C205" s="284"/>
      <c r="H205" s="241" t="s">
        <v>449</v>
      </c>
      <c r="I205" s="241"/>
      <c r="J205" s="241"/>
      <c r="K205" s="241"/>
      <c r="L205" s="241"/>
      <c r="M205" s="241"/>
      <c r="N205" s="241"/>
      <c r="O205" s="241"/>
      <c r="P205" s="241" t="s">
        <v>2054</v>
      </c>
      <c r="Q205" s="241"/>
      <c r="R205" s="241"/>
      <c r="S205" s="241"/>
      <c r="T205" s="241"/>
      <c r="U205" s="241"/>
      <c r="V205" s="241"/>
      <c r="W205" s="241"/>
      <c r="AI205" s="241"/>
      <c r="AJ205" s="241"/>
      <c r="AK205" s="241"/>
      <c r="AL205" s="241"/>
      <c r="AM205" s="241"/>
      <c r="AN205" s="241"/>
      <c r="AO205" s="241"/>
      <c r="AP205" s="244"/>
      <c r="AT205" s="244"/>
    </row>
    <row r="206" spans="1:46" ht="15" customHeight="1" x14ac:dyDescent="0.25">
      <c r="A206" s="284"/>
      <c r="B206" s="284"/>
      <c r="C206" s="284"/>
      <c r="H206" s="241" t="s">
        <v>450</v>
      </c>
      <c r="I206" s="241"/>
      <c r="J206" s="241"/>
      <c r="K206" s="241"/>
      <c r="L206" s="241"/>
      <c r="M206" s="241"/>
      <c r="N206" s="241"/>
      <c r="O206" s="241"/>
      <c r="P206" s="241" t="s">
        <v>713</v>
      </c>
      <c r="Q206" s="241"/>
      <c r="R206" s="241"/>
      <c r="S206" s="241"/>
      <c r="T206" s="241"/>
      <c r="U206" s="241"/>
      <c r="V206" s="241"/>
      <c r="W206" s="241"/>
      <c r="AI206" s="241"/>
      <c r="AJ206" s="241"/>
      <c r="AK206" s="241"/>
      <c r="AL206" s="241"/>
      <c r="AM206" s="241"/>
      <c r="AN206" s="241"/>
      <c r="AO206" s="241"/>
      <c r="AP206" s="244"/>
      <c r="AT206" s="244"/>
    </row>
    <row r="207" spans="1:46" ht="15" customHeight="1" x14ac:dyDescent="0.25">
      <c r="A207" s="284"/>
      <c r="B207" s="284"/>
      <c r="C207" s="284"/>
      <c r="H207" s="241" t="s">
        <v>451</v>
      </c>
      <c r="I207" s="241"/>
      <c r="J207" s="241"/>
      <c r="K207" s="241"/>
      <c r="L207" s="241"/>
      <c r="M207" s="241"/>
      <c r="N207" s="241"/>
      <c r="O207" s="241"/>
      <c r="P207" s="241" t="s">
        <v>2056</v>
      </c>
      <c r="Q207" s="241"/>
      <c r="R207" s="241"/>
      <c r="S207" s="241"/>
      <c r="T207" s="241"/>
      <c r="U207" s="241"/>
      <c r="V207" s="241"/>
      <c r="W207" s="241"/>
      <c r="AI207" s="241"/>
      <c r="AJ207" s="241"/>
      <c r="AK207" s="241"/>
      <c r="AL207" s="241"/>
      <c r="AM207" s="241"/>
      <c r="AN207" s="241"/>
      <c r="AO207" s="241"/>
      <c r="AP207" s="244"/>
      <c r="AT207" s="244"/>
    </row>
    <row r="208" spans="1:46" ht="15" customHeight="1" x14ac:dyDescent="0.25">
      <c r="A208" s="284"/>
      <c r="B208" s="284"/>
      <c r="C208" s="284"/>
      <c r="H208" s="241" t="s">
        <v>275</v>
      </c>
      <c r="I208" s="241"/>
      <c r="J208" s="241"/>
      <c r="K208" s="241"/>
      <c r="L208" s="241"/>
      <c r="M208" s="241"/>
      <c r="N208" s="241"/>
      <c r="O208" s="241"/>
      <c r="P208" s="241" t="s">
        <v>2057</v>
      </c>
      <c r="Q208" s="241"/>
      <c r="R208" s="241"/>
      <c r="S208" s="241"/>
      <c r="T208" s="241"/>
      <c r="U208" s="241"/>
      <c r="V208" s="241"/>
      <c r="W208" s="241"/>
      <c r="AI208" s="241"/>
      <c r="AJ208" s="241"/>
      <c r="AK208" s="241"/>
      <c r="AL208" s="241"/>
      <c r="AM208" s="241"/>
      <c r="AN208" s="241"/>
      <c r="AO208" s="241"/>
      <c r="AP208" s="244"/>
      <c r="AT208" s="244"/>
    </row>
    <row r="209" spans="1:46" ht="15" customHeight="1" x14ac:dyDescent="0.25">
      <c r="A209" s="284"/>
      <c r="B209" s="284"/>
      <c r="C209" s="284"/>
      <c r="H209" s="241" t="s">
        <v>452</v>
      </c>
      <c r="I209" s="241"/>
      <c r="J209" s="241"/>
      <c r="K209" s="241"/>
      <c r="L209" s="241"/>
      <c r="M209" s="241"/>
      <c r="N209" s="241"/>
      <c r="O209" s="241"/>
      <c r="P209" s="241" t="s">
        <v>2052</v>
      </c>
      <c r="Q209" s="241"/>
      <c r="R209" s="241"/>
      <c r="S209" s="241"/>
      <c r="T209" s="241"/>
      <c r="U209" s="241"/>
      <c r="V209" s="241"/>
      <c r="W209" s="241"/>
      <c r="AI209" s="241"/>
      <c r="AJ209" s="241"/>
      <c r="AK209" s="241"/>
      <c r="AL209" s="241"/>
      <c r="AM209" s="241"/>
      <c r="AN209" s="241"/>
      <c r="AO209" s="241"/>
      <c r="AP209" s="244"/>
      <c r="AT209" s="244"/>
    </row>
    <row r="210" spans="1:46" ht="15" customHeight="1" x14ac:dyDescent="0.25">
      <c r="A210" s="284"/>
      <c r="B210" s="284"/>
      <c r="C210" s="284"/>
      <c r="H210" s="241" t="s">
        <v>453</v>
      </c>
      <c r="I210" s="241"/>
      <c r="J210" s="241"/>
      <c r="K210" s="241"/>
      <c r="L210" s="241"/>
      <c r="M210" s="241"/>
      <c r="N210" s="241"/>
      <c r="O210" s="241"/>
      <c r="P210" s="241" t="s">
        <v>2055</v>
      </c>
      <c r="Q210" s="241"/>
      <c r="R210" s="241"/>
      <c r="S210" s="241"/>
      <c r="T210" s="241"/>
      <c r="U210" s="241"/>
      <c r="V210" s="241"/>
      <c r="W210" s="241"/>
      <c r="AI210" s="241"/>
      <c r="AJ210" s="241"/>
      <c r="AK210" s="241"/>
      <c r="AL210" s="241"/>
      <c r="AM210" s="241"/>
      <c r="AN210" s="241"/>
      <c r="AO210" s="241"/>
      <c r="AP210" s="244"/>
      <c r="AT210" s="244"/>
    </row>
    <row r="211" spans="1:46" ht="15" customHeight="1" x14ac:dyDescent="0.25">
      <c r="A211" s="284"/>
      <c r="B211" s="284"/>
      <c r="C211" s="284"/>
      <c r="H211" s="241" t="s">
        <v>454</v>
      </c>
      <c r="I211" s="241"/>
      <c r="J211" s="241"/>
      <c r="K211" s="241"/>
      <c r="L211" s="241"/>
      <c r="M211" s="241"/>
      <c r="N211" s="241"/>
      <c r="O211" s="241"/>
      <c r="P211" s="241" t="s">
        <v>2059</v>
      </c>
      <c r="Q211" s="241"/>
      <c r="R211" s="241"/>
      <c r="S211" s="241"/>
      <c r="T211" s="241"/>
      <c r="U211" s="241"/>
      <c r="V211" s="241"/>
      <c r="W211" s="241"/>
      <c r="AI211" s="241"/>
      <c r="AJ211" s="241"/>
      <c r="AK211" s="241"/>
      <c r="AL211" s="241"/>
      <c r="AM211" s="241"/>
      <c r="AN211" s="241"/>
      <c r="AO211" s="241"/>
      <c r="AP211" s="244"/>
      <c r="AT211" s="244"/>
    </row>
    <row r="212" spans="1:46" ht="15" customHeight="1" x14ac:dyDescent="0.25">
      <c r="A212" s="284"/>
      <c r="B212" s="284"/>
      <c r="C212" s="284"/>
      <c r="H212" s="241" t="s">
        <v>455</v>
      </c>
      <c r="I212" s="241"/>
      <c r="J212" s="241"/>
      <c r="K212" s="241"/>
      <c r="L212" s="241"/>
      <c r="M212" s="241"/>
      <c r="N212" s="241"/>
      <c r="O212" s="241"/>
      <c r="P212" s="241" t="s">
        <v>2053</v>
      </c>
      <c r="Q212" s="241"/>
      <c r="R212" s="241"/>
      <c r="S212" s="241"/>
      <c r="T212" s="241"/>
      <c r="U212" s="241"/>
      <c r="V212" s="241"/>
      <c r="W212" s="241"/>
      <c r="AI212" s="241"/>
      <c r="AJ212" s="241"/>
      <c r="AK212" s="241"/>
      <c r="AL212" s="241"/>
      <c r="AM212" s="241"/>
      <c r="AN212" s="241"/>
      <c r="AO212" s="241"/>
      <c r="AP212" s="244"/>
      <c r="AT212" s="244"/>
    </row>
    <row r="213" spans="1:46" ht="15" customHeight="1" x14ac:dyDescent="0.25">
      <c r="A213" s="284"/>
      <c r="B213" s="284"/>
      <c r="C213" s="284"/>
      <c r="H213" s="241" t="s">
        <v>456</v>
      </c>
      <c r="I213" s="241"/>
      <c r="J213" s="241"/>
      <c r="K213" s="241"/>
      <c r="L213" s="241"/>
      <c r="M213" s="241"/>
      <c r="N213" s="241"/>
      <c r="O213" s="241"/>
      <c r="P213" s="241" t="s">
        <v>2054</v>
      </c>
      <c r="Q213" s="241"/>
      <c r="R213" s="241"/>
      <c r="S213" s="241"/>
      <c r="T213" s="241"/>
      <c r="U213" s="241"/>
      <c r="V213" s="241"/>
      <c r="W213" s="241"/>
      <c r="AI213" s="241"/>
      <c r="AJ213" s="241"/>
      <c r="AK213" s="241"/>
      <c r="AL213" s="241"/>
      <c r="AM213" s="241"/>
      <c r="AN213" s="241"/>
      <c r="AO213" s="241"/>
      <c r="AP213" s="244"/>
      <c r="AT213" s="244"/>
    </row>
    <row r="214" spans="1:46" ht="15" customHeight="1" x14ac:dyDescent="0.25">
      <c r="A214" s="284"/>
      <c r="B214" s="284"/>
      <c r="C214" s="284"/>
      <c r="H214" s="241" t="s">
        <v>457</v>
      </c>
      <c r="I214" s="241"/>
      <c r="J214" s="241"/>
      <c r="K214" s="241"/>
      <c r="L214" s="241"/>
      <c r="M214" s="241"/>
      <c r="N214" s="241"/>
      <c r="O214" s="241"/>
      <c r="P214" s="241" t="s">
        <v>2055</v>
      </c>
      <c r="Q214" s="241"/>
      <c r="R214" s="241"/>
      <c r="S214" s="241"/>
      <c r="T214" s="241"/>
      <c r="U214" s="241"/>
      <c r="V214" s="241"/>
      <c r="W214" s="241"/>
      <c r="AI214" s="241"/>
      <c r="AJ214" s="241"/>
      <c r="AK214" s="241"/>
      <c r="AL214" s="241"/>
      <c r="AM214" s="241"/>
      <c r="AN214" s="241"/>
      <c r="AO214" s="241"/>
      <c r="AP214" s="244"/>
      <c r="AT214" s="244"/>
    </row>
    <row r="215" spans="1:46" ht="15" customHeight="1" x14ac:dyDescent="0.25">
      <c r="A215" s="284"/>
      <c r="B215" s="284"/>
      <c r="C215" s="284"/>
      <c r="H215" s="241" t="s">
        <v>458</v>
      </c>
      <c r="I215" s="241"/>
      <c r="J215" s="241"/>
      <c r="K215" s="241"/>
      <c r="L215" s="241"/>
      <c r="M215" s="241"/>
      <c r="N215" s="241"/>
      <c r="O215" s="241"/>
      <c r="P215" s="241" t="s">
        <v>2057</v>
      </c>
      <c r="Q215" s="241"/>
      <c r="R215" s="241"/>
      <c r="S215" s="241"/>
      <c r="T215" s="241"/>
      <c r="U215" s="241"/>
      <c r="V215" s="241"/>
      <c r="W215" s="241"/>
      <c r="AI215" s="241"/>
      <c r="AJ215" s="241"/>
      <c r="AK215" s="241"/>
      <c r="AL215" s="241"/>
      <c r="AM215" s="241"/>
      <c r="AN215" s="241"/>
      <c r="AO215" s="241"/>
      <c r="AP215" s="244"/>
      <c r="AT215" s="244"/>
    </row>
    <row r="216" spans="1:46" ht="15" customHeight="1" x14ac:dyDescent="0.25">
      <c r="A216" s="284"/>
      <c r="B216" s="284"/>
      <c r="C216" s="284"/>
      <c r="H216" s="241" t="s">
        <v>459</v>
      </c>
      <c r="I216" s="241"/>
      <c r="J216" s="241"/>
      <c r="K216" s="241"/>
      <c r="L216" s="241"/>
      <c r="M216" s="241"/>
      <c r="N216" s="241"/>
      <c r="O216" s="241"/>
      <c r="P216" s="241" t="s">
        <v>2054</v>
      </c>
      <c r="Q216" s="241"/>
      <c r="R216" s="241"/>
      <c r="S216" s="241"/>
      <c r="T216" s="241"/>
      <c r="U216" s="241"/>
      <c r="V216" s="241"/>
      <c r="W216" s="241"/>
      <c r="AI216" s="241"/>
      <c r="AJ216" s="241"/>
      <c r="AK216" s="241"/>
      <c r="AL216" s="241"/>
      <c r="AM216" s="241"/>
      <c r="AN216" s="241"/>
      <c r="AO216" s="241"/>
      <c r="AP216" s="244"/>
      <c r="AT216" s="244"/>
    </row>
    <row r="217" spans="1:46" ht="15" customHeight="1" x14ac:dyDescent="0.25">
      <c r="A217" s="284"/>
      <c r="B217" s="284"/>
      <c r="C217" s="284"/>
      <c r="H217" s="241" t="s">
        <v>460</v>
      </c>
      <c r="I217" s="241"/>
      <c r="J217" s="241"/>
      <c r="K217" s="241"/>
      <c r="L217" s="241"/>
      <c r="M217" s="241"/>
      <c r="N217" s="241"/>
      <c r="O217" s="241"/>
      <c r="P217" s="241" t="s">
        <v>2054</v>
      </c>
      <c r="Q217" s="241"/>
      <c r="R217" s="241"/>
      <c r="S217" s="241"/>
      <c r="T217" s="241"/>
      <c r="U217" s="241"/>
      <c r="V217" s="241"/>
      <c r="W217" s="241"/>
      <c r="AI217" s="241"/>
      <c r="AJ217" s="241"/>
      <c r="AK217" s="241"/>
      <c r="AL217" s="241"/>
      <c r="AM217" s="241"/>
      <c r="AN217" s="241"/>
      <c r="AO217" s="241"/>
      <c r="AP217" s="244"/>
      <c r="AT217" s="244"/>
    </row>
    <row r="218" spans="1:46" ht="15" customHeight="1" x14ac:dyDescent="0.25">
      <c r="A218" s="284"/>
      <c r="B218" s="284"/>
      <c r="C218" s="284"/>
      <c r="H218" s="241" t="s">
        <v>461</v>
      </c>
      <c r="I218" s="241"/>
      <c r="J218" s="241"/>
      <c r="K218" s="241"/>
      <c r="L218" s="241"/>
      <c r="M218" s="241"/>
      <c r="N218" s="241"/>
      <c r="O218" s="241"/>
      <c r="P218" s="241" t="s">
        <v>2055</v>
      </c>
      <c r="Q218" s="241"/>
      <c r="R218" s="241"/>
      <c r="S218" s="241"/>
      <c r="T218" s="241"/>
      <c r="U218" s="241"/>
      <c r="V218" s="241"/>
      <c r="W218" s="241"/>
      <c r="AI218" s="241"/>
      <c r="AJ218" s="241"/>
      <c r="AK218" s="241"/>
      <c r="AL218" s="241"/>
      <c r="AM218" s="241"/>
      <c r="AN218" s="241"/>
      <c r="AO218" s="241"/>
      <c r="AP218" s="244"/>
      <c r="AT218" s="244"/>
    </row>
    <row r="219" spans="1:46" ht="15" customHeight="1" x14ac:dyDescent="0.25">
      <c r="A219" s="284"/>
      <c r="B219" s="284"/>
      <c r="C219" s="284"/>
      <c r="H219" s="241" t="s">
        <v>462</v>
      </c>
      <c r="I219" s="241"/>
      <c r="J219" s="241"/>
      <c r="K219" s="241"/>
      <c r="L219" s="241"/>
      <c r="M219" s="241"/>
      <c r="N219" s="241"/>
      <c r="O219" s="241"/>
      <c r="P219" s="241" t="s">
        <v>713</v>
      </c>
      <c r="Q219" s="241"/>
      <c r="R219" s="241"/>
      <c r="S219" s="241"/>
      <c r="T219" s="241"/>
      <c r="U219" s="241"/>
      <c r="V219" s="241"/>
      <c r="W219" s="241"/>
      <c r="AI219" s="241"/>
      <c r="AJ219" s="241"/>
      <c r="AK219" s="241"/>
      <c r="AL219" s="241"/>
      <c r="AM219" s="241"/>
      <c r="AN219" s="241"/>
      <c r="AO219" s="241"/>
      <c r="AP219" s="244"/>
      <c r="AT219" s="244"/>
    </row>
    <row r="220" spans="1:46" ht="15" customHeight="1" x14ac:dyDescent="0.25">
      <c r="A220" s="284"/>
      <c r="B220" s="284"/>
      <c r="C220" s="284"/>
      <c r="H220" s="241" t="s">
        <v>463</v>
      </c>
      <c r="I220" s="241"/>
      <c r="J220" s="241"/>
      <c r="K220" s="241"/>
      <c r="L220" s="241"/>
      <c r="M220" s="241"/>
      <c r="N220" s="241"/>
      <c r="O220" s="241"/>
      <c r="P220" s="241" t="s">
        <v>2056</v>
      </c>
      <c r="Q220" s="241"/>
      <c r="R220" s="241"/>
      <c r="S220" s="241"/>
      <c r="T220" s="241"/>
      <c r="U220" s="241"/>
      <c r="V220" s="241"/>
      <c r="W220" s="241"/>
      <c r="AI220" s="241"/>
      <c r="AJ220" s="241"/>
      <c r="AK220" s="241"/>
      <c r="AL220" s="241"/>
      <c r="AM220" s="241"/>
      <c r="AN220" s="241"/>
      <c r="AO220" s="241"/>
      <c r="AP220" s="244"/>
      <c r="AT220" s="244"/>
    </row>
    <row r="221" spans="1:46" ht="15" customHeight="1" x14ac:dyDescent="0.25">
      <c r="A221" s="284"/>
      <c r="B221" s="284"/>
      <c r="C221" s="284"/>
      <c r="H221" s="241" t="s">
        <v>464</v>
      </c>
      <c r="I221" s="241"/>
      <c r="J221" s="241"/>
      <c r="K221" s="241"/>
      <c r="L221" s="241"/>
      <c r="M221" s="241"/>
      <c r="N221" s="241"/>
      <c r="O221" s="241"/>
      <c r="P221" s="241" t="s">
        <v>2055</v>
      </c>
      <c r="Q221" s="241"/>
      <c r="R221" s="241"/>
      <c r="S221" s="241"/>
      <c r="T221" s="241"/>
      <c r="U221" s="241"/>
      <c r="V221" s="241"/>
      <c r="W221" s="241"/>
      <c r="AI221" s="241"/>
      <c r="AJ221" s="241"/>
      <c r="AK221" s="241"/>
      <c r="AL221" s="241"/>
      <c r="AM221" s="241"/>
      <c r="AN221" s="241"/>
      <c r="AO221" s="241"/>
      <c r="AP221" s="244"/>
      <c r="AT221" s="244"/>
    </row>
    <row r="222" spans="1:46" ht="15" customHeight="1" x14ac:dyDescent="0.25">
      <c r="A222" s="284"/>
      <c r="B222" s="284"/>
      <c r="C222" s="284"/>
      <c r="H222" s="241" t="s">
        <v>465</v>
      </c>
      <c r="I222" s="241"/>
      <c r="J222" s="241"/>
      <c r="K222" s="241"/>
      <c r="L222" s="241"/>
      <c r="M222" s="241"/>
      <c r="N222" s="241"/>
      <c r="O222" s="241"/>
      <c r="P222" s="241" t="s">
        <v>2055</v>
      </c>
      <c r="Q222" s="241"/>
      <c r="R222" s="241"/>
      <c r="S222" s="241"/>
      <c r="T222" s="241"/>
      <c r="U222" s="241"/>
      <c r="V222" s="241"/>
      <c r="W222" s="241"/>
      <c r="AI222" s="241"/>
      <c r="AJ222" s="241"/>
      <c r="AK222" s="241"/>
      <c r="AL222" s="241"/>
      <c r="AM222" s="241"/>
      <c r="AN222" s="241"/>
      <c r="AO222" s="241"/>
      <c r="AP222" s="244"/>
      <c r="AT222" s="244"/>
    </row>
    <row r="223" spans="1:46" ht="15" customHeight="1" x14ac:dyDescent="0.25">
      <c r="A223" s="284"/>
      <c r="B223" s="284"/>
      <c r="C223" s="284"/>
      <c r="H223" s="241" t="s">
        <v>466</v>
      </c>
      <c r="I223" s="241"/>
      <c r="J223" s="241"/>
      <c r="K223" s="241"/>
      <c r="L223" s="241"/>
      <c r="M223" s="241"/>
      <c r="N223" s="241"/>
      <c r="O223" s="241"/>
      <c r="P223" s="241" t="s">
        <v>2056</v>
      </c>
      <c r="Q223" s="241"/>
      <c r="R223" s="241"/>
      <c r="S223" s="241"/>
      <c r="T223" s="241"/>
      <c r="U223" s="241"/>
      <c r="V223" s="241"/>
      <c r="W223" s="241"/>
      <c r="AI223" s="241"/>
      <c r="AJ223" s="241"/>
      <c r="AK223" s="241"/>
      <c r="AL223" s="241"/>
      <c r="AM223" s="241"/>
      <c r="AN223" s="241"/>
      <c r="AO223" s="241"/>
      <c r="AP223" s="244"/>
      <c r="AT223" s="244"/>
    </row>
    <row r="224" spans="1:46" ht="15" customHeight="1" x14ac:dyDescent="0.25">
      <c r="A224" s="284"/>
      <c r="B224" s="284"/>
      <c r="C224" s="284"/>
      <c r="H224" s="241" t="s">
        <v>467</v>
      </c>
      <c r="I224" s="241"/>
      <c r="J224" s="241"/>
      <c r="K224" s="241"/>
      <c r="L224" s="241"/>
      <c r="M224" s="241"/>
      <c r="N224" s="241"/>
      <c r="O224" s="241"/>
      <c r="P224" s="241" t="s">
        <v>2053</v>
      </c>
      <c r="Q224" s="241"/>
      <c r="R224" s="241"/>
      <c r="S224" s="241"/>
      <c r="T224" s="241"/>
      <c r="U224" s="241"/>
      <c r="V224" s="241"/>
      <c r="W224" s="241"/>
      <c r="AI224" s="241"/>
      <c r="AJ224" s="241"/>
      <c r="AK224" s="241"/>
      <c r="AL224" s="241"/>
      <c r="AM224" s="241"/>
      <c r="AN224" s="241"/>
      <c r="AO224" s="241"/>
      <c r="AP224" s="244"/>
      <c r="AT224" s="244"/>
    </row>
    <row r="225" spans="1:46" ht="15" customHeight="1" x14ac:dyDescent="0.25">
      <c r="A225" s="284"/>
      <c r="B225" s="284"/>
      <c r="C225" s="284"/>
      <c r="H225" s="241" t="s">
        <v>468</v>
      </c>
      <c r="I225" s="241"/>
      <c r="J225" s="241"/>
      <c r="K225" s="241"/>
      <c r="L225" s="241"/>
      <c r="M225" s="241"/>
      <c r="N225" s="241"/>
      <c r="O225" s="241"/>
      <c r="P225" s="241" t="s">
        <v>2056</v>
      </c>
      <c r="Q225" s="241"/>
      <c r="R225" s="241"/>
      <c r="S225" s="241"/>
      <c r="T225" s="241"/>
      <c r="U225" s="241"/>
      <c r="V225" s="241"/>
      <c r="W225" s="241"/>
      <c r="AI225" s="241"/>
      <c r="AJ225" s="241"/>
      <c r="AK225" s="241"/>
      <c r="AL225" s="241"/>
      <c r="AM225" s="241"/>
      <c r="AN225" s="241"/>
      <c r="AO225" s="241"/>
      <c r="AP225" s="244"/>
      <c r="AT225" s="244"/>
    </row>
    <row r="226" spans="1:46" ht="15" customHeight="1" x14ac:dyDescent="0.25">
      <c r="A226" s="284"/>
      <c r="B226" s="284"/>
      <c r="C226" s="284"/>
      <c r="H226" s="241" t="s">
        <v>469</v>
      </c>
      <c r="I226" s="241"/>
      <c r="J226" s="241"/>
      <c r="K226" s="241"/>
      <c r="L226" s="241"/>
      <c r="M226" s="241"/>
      <c r="N226" s="241"/>
      <c r="O226" s="241"/>
      <c r="P226" s="241" t="s">
        <v>2053</v>
      </c>
      <c r="Q226" s="241"/>
      <c r="R226" s="241"/>
      <c r="S226" s="241"/>
      <c r="T226" s="241"/>
      <c r="U226" s="241"/>
      <c r="V226" s="241"/>
      <c r="W226" s="241"/>
      <c r="AI226" s="241"/>
      <c r="AJ226" s="241"/>
      <c r="AK226" s="241"/>
      <c r="AL226" s="241"/>
      <c r="AM226" s="241"/>
      <c r="AN226" s="241"/>
      <c r="AO226" s="241"/>
      <c r="AP226" s="244"/>
      <c r="AT226" s="244"/>
    </row>
    <row r="227" spans="1:46" ht="15" customHeight="1" x14ac:dyDescent="0.25">
      <c r="A227" s="284"/>
      <c r="B227" s="284"/>
      <c r="C227" s="284"/>
      <c r="H227" s="241" t="s">
        <v>470</v>
      </c>
      <c r="I227" s="241"/>
      <c r="J227" s="241"/>
      <c r="K227" s="241"/>
      <c r="L227" s="241"/>
      <c r="M227" s="241"/>
      <c r="N227" s="241"/>
      <c r="O227" s="241"/>
      <c r="P227" s="241" t="s">
        <v>2052</v>
      </c>
      <c r="Q227" s="241"/>
      <c r="R227" s="241"/>
      <c r="S227" s="241"/>
      <c r="T227" s="241"/>
      <c r="U227" s="241"/>
      <c r="V227" s="241"/>
      <c r="W227" s="241"/>
      <c r="AI227" s="241"/>
      <c r="AJ227" s="241"/>
      <c r="AK227" s="241"/>
      <c r="AL227" s="241"/>
      <c r="AM227" s="241"/>
      <c r="AN227" s="241"/>
      <c r="AO227" s="241"/>
      <c r="AP227" s="244"/>
      <c r="AT227" s="244"/>
    </row>
    <row r="228" spans="1:46" ht="15" customHeight="1" x14ac:dyDescent="0.25">
      <c r="A228" s="284"/>
      <c r="B228" s="284"/>
      <c r="C228" s="284"/>
      <c r="H228" s="241" t="s">
        <v>471</v>
      </c>
      <c r="I228" s="241"/>
      <c r="J228" s="241"/>
      <c r="K228" s="241"/>
      <c r="L228" s="241"/>
      <c r="M228" s="241"/>
      <c r="N228" s="241"/>
      <c r="O228" s="241"/>
      <c r="P228" s="241" t="s">
        <v>2056</v>
      </c>
      <c r="Q228" s="241"/>
      <c r="R228" s="241"/>
      <c r="S228" s="241"/>
      <c r="T228" s="241"/>
      <c r="U228" s="241"/>
      <c r="V228" s="241"/>
      <c r="W228" s="241"/>
      <c r="AI228" s="241"/>
      <c r="AJ228" s="241"/>
      <c r="AK228" s="241"/>
      <c r="AL228" s="241"/>
      <c r="AM228" s="241"/>
      <c r="AN228" s="241"/>
      <c r="AO228" s="241"/>
      <c r="AP228" s="244"/>
      <c r="AT228" s="244"/>
    </row>
    <row r="229" spans="1:46" ht="15" customHeight="1" x14ac:dyDescent="0.25">
      <c r="A229" s="284"/>
      <c r="B229" s="284"/>
      <c r="C229" s="284"/>
      <c r="H229" s="241" t="s">
        <v>472</v>
      </c>
      <c r="I229" s="241"/>
      <c r="J229" s="241"/>
      <c r="K229" s="241"/>
      <c r="L229" s="241"/>
      <c r="M229" s="241"/>
      <c r="N229" s="241"/>
      <c r="O229" s="241"/>
      <c r="P229" s="241" t="s">
        <v>2053</v>
      </c>
      <c r="Q229" s="241"/>
      <c r="R229" s="241"/>
      <c r="S229" s="241"/>
      <c r="T229" s="241"/>
      <c r="U229" s="241"/>
      <c r="V229" s="241"/>
      <c r="W229" s="241"/>
      <c r="AI229" s="241"/>
      <c r="AJ229" s="241"/>
      <c r="AK229" s="241"/>
      <c r="AL229" s="241"/>
      <c r="AM229" s="241"/>
      <c r="AN229" s="241"/>
      <c r="AO229" s="241"/>
      <c r="AP229" s="244"/>
      <c r="AT229" s="244"/>
    </row>
    <row r="230" spans="1:46" ht="15" customHeight="1" x14ac:dyDescent="0.25">
      <c r="A230" s="284"/>
      <c r="B230" s="284"/>
      <c r="C230" s="284"/>
      <c r="H230" s="241" t="s">
        <v>473</v>
      </c>
      <c r="I230" s="241"/>
      <c r="J230" s="241"/>
      <c r="K230" s="241"/>
      <c r="L230" s="241"/>
      <c r="M230" s="241"/>
      <c r="N230" s="241"/>
      <c r="O230" s="241"/>
      <c r="P230" s="241" t="s">
        <v>2052</v>
      </c>
      <c r="Q230" s="241"/>
      <c r="R230" s="241"/>
      <c r="S230" s="241"/>
      <c r="T230" s="241"/>
      <c r="U230" s="241"/>
      <c r="V230" s="241"/>
      <c r="W230" s="241"/>
      <c r="AI230" s="241"/>
      <c r="AJ230" s="241"/>
      <c r="AK230" s="241"/>
      <c r="AL230" s="241"/>
      <c r="AM230" s="241"/>
      <c r="AN230" s="241"/>
      <c r="AO230" s="241"/>
      <c r="AP230" s="244"/>
      <c r="AT230" s="244"/>
    </row>
    <row r="231" spans="1:46" ht="15" customHeight="1" x14ac:dyDescent="0.25">
      <c r="A231" s="284"/>
      <c r="B231" s="284"/>
      <c r="C231" s="284"/>
      <c r="H231" s="241" t="s">
        <v>474</v>
      </c>
      <c r="I231" s="241"/>
      <c r="J231" s="241"/>
      <c r="K231" s="241"/>
      <c r="L231" s="241"/>
      <c r="M231" s="241"/>
      <c r="N231" s="241"/>
      <c r="O231" s="241"/>
      <c r="P231" s="241" t="s">
        <v>2056</v>
      </c>
      <c r="Q231" s="241"/>
      <c r="R231" s="241"/>
      <c r="S231" s="241"/>
      <c r="T231" s="241"/>
      <c r="U231" s="241"/>
      <c r="V231" s="241"/>
      <c r="W231" s="241"/>
      <c r="AI231" s="241"/>
      <c r="AJ231" s="241"/>
      <c r="AK231" s="241"/>
      <c r="AL231" s="241"/>
      <c r="AM231" s="241"/>
      <c r="AN231" s="241"/>
      <c r="AO231" s="241"/>
      <c r="AP231" s="244"/>
      <c r="AT231" s="244"/>
    </row>
    <row r="232" spans="1:46" ht="15" customHeight="1" x14ac:dyDescent="0.25">
      <c r="A232" s="284"/>
      <c r="B232" s="284"/>
      <c r="C232" s="284"/>
      <c r="H232" s="241" t="s">
        <v>475</v>
      </c>
      <c r="I232" s="241"/>
      <c r="J232" s="241"/>
      <c r="K232" s="241"/>
      <c r="L232" s="241"/>
      <c r="M232" s="241"/>
      <c r="N232" s="241"/>
      <c r="O232" s="241"/>
      <c r="P232" s="241" t="s">
        <v>2056</v>
      </c>
      <c r="Q232" s="241"/>
      <c r="R232" s="241"/>
      <c r="S232" s="241"/>
      <c r="T232" s="241"/>
      <c r="U232" s="241"/>
      <c r="V232" s="241"/>
      <c r="W232" s="241"/>
      <c r="AI232" s="241"/>
      <c r="AJ232" s="241"/>
      <c r="AK232" s="241"/>
      <c r="AL232" s="241"/>
      <c r="AM232" s="241"/>
      <c r="AN232" s="241"/>
      <c r="AO232" s="241"/>
      <c r="AP232" s="244"/>
      <c r="AT232" s="244"/>
    </row>
    <row r="233" spans="1:46" ht="15" customHeight="1" x14ac:dyDescent="0.25">
      <c r="A233" s="284"/>
      <c r="B233" s="284"/>
      <c r="C233" s="284"/>
      <c r="H233" s="241" t="s">
        <v>476</v>
      </c>
      <c r="I233" s="241"/>
      <c r="J233" s="241"/>
      <c r="K233" s="241"/>
      <c r="L233" s="241"/>
      <c r="M233" s="241"/>
      <c r="N233" s="241"/>
      <c r="O233" s="241"/>
      <c r="P233" s="241" t="s">
        <v>2056</v>
      </c>
      <c r="Q233" s="241"/>
      <c r="R233" s="241"/>
      <c r="S233" s="241"/>
      <c r="T233" s="241"/>
      <c r="U233" s="241"/>
      <c r="V233" s="241"/>
      <c r="W233" s="241"/>
      <c r="AI233" s="241"/>
      <c r="AJ233" s="241"/>
      <c r="AK233" s="241"/>
      <c r="AL233" s="241"/>
      <c r="AM233" s="241"/>
      <c r="AN233" s="241"/>
      <c r="AO233" s="241"/>
      <c r="AP233" s="244"/>
      <c r="AT233" s="244"/>
    </row>
    <row r="234" spans="1:46" ht="15" customHeight="1" x14ac:dyDescent="0.25">
      <c r="A234" s="284"/>
      <c r="B234" s="284"/>
      <c r="C234" s="284"/>
      <c r="H234" s="241" t="s">
        <v>477</v>
      </c>
      <c r="I234" s="241"/>
      <c r="J234" s="241"/>
      <c r="K234" s="241"/>
      <c r="L234" s="241"/>
      <c r="M234" s="241"/>
      <c r="N234" s="241"/>
      <c r="O234" s="241"/>
      <c r="P234" s="241" t="s">
        <v>2057</v>
      </c>
      <c r="Q234" s="241"/>
      <c r="R234" s="241"/>
      <c r="S234" s="241"/>
      <c r="T234" s="241"/>
      <c r="U234" s="241"/>
      <c r="V234" s="241"/>
      <c r="W234" s="241"/>
      <c r="AI234" s="241"/>
      <c r="AJ234" s="241"/>
      <c r="AK234" s="241"/>
      <c r="AL234" s="241"/>
      <c r="AM234" s="241"/>
      <c r="AN234" s="241"/>
      <c r="AO234" s="241"/>
      <c r="AP234" s="244"/>
      <c r="AT234" s="244"/>
    </row>
    <row r="235" spans="1:46" ht="15" customHeight="1" x14ac:dyDescent="0.25">
      <c r="A235" s="284"/>
      <c r="B235" s="284"/>
      <c r="C235" s="284"/>
      <c r="H235" s="241" t="s">
        <v>478</v>
      </c>
      <c r="I235" s="241"/>
      <c r="J235" s="241"/>
      <c r="K235" s="241"/>
      <c r="L235" s="241"/>
      <c r="M235" s="241"/>
      <c r="N235" s="241"/>
      <c r="O235" s="241"/>
      <c r="P235" s="241" t="s">
        <v>2052</v>
      </c>
      <c r="Q235" s="241"/>
      <c r="R235" s="241"/>
      <c r="S235" s="241"/>
      <c r="T235" s="241"/>
      <c r="U235" s="241"/>
      <c r="V235" s="241"/>
      <c r="W235" s="241"/>
      <c r="AI235" s="241"/>
      <c r="AJ235" s="241"/>
      <c r="AK235" s="241"/>
      <c r="AL235" s="241"/>
      <c r="AM235" s="241"/>
      <c r="AN235" s="241"/>
      <c r="AO235" s="241"/>
      <c r="AP235" s="244"/>
      <c r="AT235" s="244"/>
    </row>
    <row r="236" spans="1:46" ht="15" customHeight="1" x14ac:dyDescent="0.25">
      <c r="A236" s="284"/>
      <c r="B236" s="284"/>
      <c r="C236" s="284"/>
      <c r="H236" s="241" t="s">
        <v>479</v>
      </c>
      <c r="I236" s="241"/>
      <c r="J236" s="241"/>
      <c r="K236" s="241"/>
      <c r="L236" s="241"/>
      <c r="M236" s="241"/>
      <c r="N236" s="241"/>
      <c r="O236" s="241"/>
      <c r="P236" s="241" t="s">
        <v>2056</v>
      </c>
      <c r="Q236" s="241"/>
      <c r="R236" s="241"/>
      <c r="S236" s="241"/>
      <c r="T236" s="241"/>
      <c r="U236" s="241"/>
      <c r="V236" s="241"/>
      <c r="W236" s="241"/>
      <c r="AI236" s="241"/>
      <c r="AJ236" s="241"/>
      <c r="AK236" s="241"/>
      <c r="AL236" s="241"/>
      <c r="AM236" s="241"/>
      <c r="AN236" s="241"/>
      <c r="AO236" s="241"/>
      <c r="AP236" s="244"/>
      <c r="AT236" s="244"/>
    </row>
    <row r="237" spans="1:46" ht="15" customHeight="1" x14ac:dyDescent="0.25">
      <c r="A237" s="284"/>
      <c r="B237" s="284"/>
      <c r="C237" s="284"/>
      <c r="H237" s="241" t="s">
        <v>480</v>
      </c>
      <c r="I237" s="241"/>
      <c r="J237" s="241"/>
      <c r="K237" s="241"/>
      <c r="L237" s="241"/>
      <c r="M237" s="241"/>
      <c r="N237" s="241"/>
      <c r="O237" s="241"/>
      <c r="P237" s="241" t="s">
        <v>2054</v>
      </c>
      <c r="Q237" s="241"/>
      <c r="R237" s="241"/>
      <c r="S237" s="241"/>
      <c r="T237" s="241"/>
      <c r="U237" s="241"/>
      <c r="V237" s="241"/>
      <c r="W237" s="241"/>
      <c r="AI237" s="241"/>
      <c r="AJ237" s="241"/>
      <c r="AK237" s="241"/>
      <c r="AL237" s="241"/>
      <c r="AM237" s="241"/>
      <c r="AN237" s="241"/>
      <c r="AO237" s="241"/>
      <c r="AP237" s="244"/>
      <c r="AT237" s="244"/>
    </row>
    <row r="238" spans="1:46" ht="15" customHeight="1" x14ac:dyDescent="0.25">
      <c r="A238" s="284"/>
      <c r="B238" s="284"/>
      <c r="C238" s="284"/>
      <c r="H238" s="241" t="s">
        <v>481</v>
      </c>
      <c r="I238" s="241"/>
      <c r="J238" s="241"/>
      <c r="K238" s="241"/>
      <c r="L238" s="241"/>
      <c r="M238" s="241"/>
      <c r="N238" s="241"/>
      <c r="O238" s="241"/>
      <c r="P238" s="241" t="s">
        <v>2055</v>
      </c>
      <c r="Q238" s="241"/>
      <c r="R238" s="241"/>
      <c r="S238" s="241"/>
      <c r="T238" s="241"/>
      <c r="U238" s="241"/>
      <c r="V238" s="241"/>
      <c r="W238" s="241"/>
      <c r="AI238" s="241"/>
      <c r="AJ238" s="241"/>
      <c r="AK238" s="241"/>
      <c r="AL238" s="241"/>
      <c r="AM238" s="241"/>
      <c r="AN238" s="241"/>
      <c r="AO238" s="241"/>
      <c r="AP238" s="244"/>
      <c r="AT238" s="244"/>
    </row>
    <row r="239" spans="1:46" ht="15" customHeight="1" x14ac:dyDescent="0.25">
      <c r="A239" s="284"/>
      <c r="B239" s="284"/>
      <c r="C239" s="284"/>
      <c r="H239" s="241" t="s">
        <v>482</v>
      </c>
      <c r="I239" s="241"/>
      <c r="J239" s="241"/>
      <c r="K239" s="241"/>
      <c r="L239" s="241"/>
      <c r="M239" s="241"/>
      <c r="N239" s="241"/>
      <c r="O239" s="241"/>
      <c r="P239" s="241" t="s">
        <v>2057</v>
      </c>
      <c r="Q239" s="241"/>
      <c r="R239" s="241"/>
      <c r="S239" s="241"/>
      <c r="T239" s="241"/>
      <c r="U239" s="241"/>
      <c r="V239" s="241"/>
      <c r="W239" s="241"/>
      <c r="AI239" s="241"/>
      <c r="AJ239" s="241"/>
      <c r="AK239" s="241"/>
      <c r="AL239" s="241"/>
      <c r="AM239" s="241"/>
      <c r="AN239" s="241"/>
      <c r="AO239" s="241"/>
      <c r="AP239" s="244"/>
      <c r="AT239" s="244"/>
    </row>
    <row r="240" spans="1:46" ht="15" customHeight="1" x14ac:dyDescent="0.25">
      <c r="A240" s="284"/>
      <c r="B240" s="284"/>
      <c r="C240" s="284"/>
      <c r="H240" s="241" t="s">
        <v>483</v>
      </c>
      <c r="I240" s="241"/>
      <c r="J240" s="241"/>
      <c r="K240" s="241"/>
      <c r="L240" s="241"/>
      <c r="M240" s="241"/>
      <c r="N240" s="241"/>
      <c r="O240" s="241"/>
      <c r="P240" s="241" t="s">
        <v>2055</v>
      </c>
      <c r="Q240" s="241"/>
      <c r="R240" s="241"/>
      <c r="S240" s="241"/>
      <c r="T240" s="241"/>
      <c r="U240" s="241"/>
      <c r="V240" s="241"/>
      <c r="W240" s="241"/>
      <c r="AI240" s="241"/>
      <c r="AJ240" s="241"/>
      <c r="AK240" s="241"/>
      <c r="AL240" s="241"/>
      <c r="AM240" s="241"/>
      <c r="AN240" s="241"/>
      <c r="AO240" s="241"/>
      <c r="AP240" s="244"/>
      <c r="AT240" s="244"/>
    </row>
    <row r="241" spans="1:46" ht="15" customHeight="1" x14ac:dyDescent="0.25">
      <c r="A241" s="284"/>
      <c r="B241" s="284"/>
      <c r="C241" s="284"/>
      <c r="H241" s="241" t="s">
        <v>484</v>
      </c>
      <c r="I241" s="241"/>
      <c r="J241" s="241"/>
      <c r="K241" s="241"/>
      <c r="L241" s="241"/>
      <c r="M241" s="241"/>
      <c r="N241" s="241"/>
      <c r="O241" s="241"/>
      <c r="P241" s="241" t="s">
        <v>2059</v>
      </c>
      <c r="Q241" s="241"/>
      <c r="R241" s="241"/>
      <c r="S241" s="241"/>
      <c r="T241" s="241"/>
      <c r="U241" s="241"/>
      <c r="V241" s="241"/>
      <c r="W241" s="241"/>
      <c r="AI241" s="241"/>
      <c r="AJ241" s="241"/>
      <c r="AK241" s="241"/>
      <c r="AL241" s="241"/>
      <c r="AM241" s="241"/>
      <c r="AN241" s="241"/>
      <c r="AO241" s="241"/>
      <c r="AP241" s="244"/>
      <c r="AT241" s="244"/>
    </row>
    <row r="242" spans="1:46" ht="15" customHeight="1" x14ac:dyDescent="0.25">
      <c r="A242" s="284"/>
      <c r="B242" s="284"/>
      <c r="C242" s="284"/>
      <c r="H242" s="241" t="s">
        <v>485</v>
      </c>
      <c r="I242" s="241"/>
      <c r="J242" s="241"/>
      <c r="K242" s="241"/>
      <c r="L242" s="241"/>
      <c r="M242" s="241"/>
      <c r="N242" s="241"/>
      <c r="O242" s="241"/>
      <c r="P242" s="241" t="s">
        <v>2056</v>
      </c>
      <c r="Q242" s="241"/>
      <c r="R242" s="241"/>
      <c r="S242" s="241"/>
      <c r="T242" s="241"/>
      <c r="U242" s="241"/>
      <c r="V242" s="241"/>
      <c r="W242" s="241"/>
      <c r="AI242" s="241"/>
      <c r="AJ242" s="241"/>
      <c r="AK242" s="241"/>
      <c r="AL242" s="241"/>
      <c r="AM242" s="241"/>
      <c r="AN242" s="241"/>
      <c r="AO242" s="241"/>
      <c r="AP242" s="244"/>
      <c r="AT242" s="244"/>
    </row>
    <row r="243" spans="1:46" ht="15" customHeight="1" x14ac:dyDescent="0.25">
      <c r="A243" s="284"/>
      <c r="B243" s="284"/>
      <c r="C243" s="284"/>
      <c r="H243" s="241" t="s">
        <v>486</v>
      </c>
      <c r="I243" s="241"/>
      <c r="J243" s="241"/>
      <c r="K243" s="241"/>
      <c r="L243" s="241"/>
      <c r="M243" s="241"/>
      <c r="N243" s="241"/>
      <c r="O243" s="241"/>
      <c r="P243" s="241" t="s">
        <v>2053</v>
      </c>
      <c r="Q243" s="241"/>
      <c r="R243" s="241"/>
      <c r="S243" s="241"/>
      <c r="T243" s="241"/>
      <c r="U243" s="241"/>
      <c r="V243" s="241"/>
      <c r="W243" s="241"/>
      <c r="AI243" s="241"/>
      <c r="AJ243" s="241"/>
      <c r="AK243" s="241"/>
      <c r="AL243" s="241"/>
      <c r="AM243" s="241"/>
      <c r="AN243" s="241"/>
      <c r="AO243" s="241"/>
      <c r="AP243" s="244"/>
      <c r="AT243" s="244"/>
    </row>
    <row r="244" spans="1:46" ht="15" customHeight="1" x14ac:dyDescent="0.25">
      <c r="A244" s="284"/>
      <c r="B244" s="284"/>
      <c r="C244" s="284"/>
      <c r="H244" s="241" t="s">
        <v>487</v>
      </c>
      <c r="I244" s="241"/>
      <c r="J244" s="241"/>
      <c r="K244" s="241"/>
      <c r="L244" s="241"/>
      <c r="M244" s="241"/>
      <c r="N244" s="241"/>
      <c r="O244" s="241"/>
      <c r="P244" s="241" t="s">
        <v>2055</v>
      </c>
      <c r="Q244" s="241"/>
      <c r="R244" s="241"/>
      <c r="S244" s="241"/>
      <c r="T244" s="241"/>
      <c r="U244" s="241"/>
      <c r="V244" s="241"/>
      <c r="W244" s="241"/>
      <c r="AI244" s="241"/>
      <c r="AJ244" s="241"/>
      <c r="AK244" s="241"/>
      <c r="AL244" s="241"/>
      <c r="AM244" s="241"/>
      <c r="AN244" s="241"/>
      <c r="AO244" s="241"/>
      <c r="AP244" s="244"/>
      <c r="AT244" s="244"/>
    </row>
    <row r="245" spans="1:46" ht="15" customHeight="1" x14ac:dyDescent="0.25">
      <c r="A245" s="284"/>
      <c r="B245" s="284"/>
      <c r="C245" s="284"/>
      <c r="H245" s="241" t="s">
        <v>488</v>
      </c>
      <c r="I245" s="241"/>
      <c r="J245" s="241"/>
      <c r="K245" s="241"/>
      <c r="L245" s="241"/>
      <c r="M245" s="241"/>
      <c r="N245" s="241"/>
      <c r="O245" s="241"/>
      <c r="P245" s="241" t="s">
        <v>2052</v>
      </c>
      <c r="Q245" s="241"/>
      <c r="R245" s="241"/>
      <c r="S245" s="241"/>
      <c r="T245" s="241"/>
      <c r="U245" s="241"/>
      <c r="V245" s="241"/>
      <c r="W245" s="241"/>
      <c r="AI245" s="241"/>
      <c r="AJ245" s="241"/>
      <c r="AK245" s="241"/>
      <c r="AL245" s="241"/>
      <c r="AM245" s="241"/>
      <c r="AN245" s="241"/>
      <c r="AO245" s="241"/>
      <c r="AP245" s="244"/>
      <c r="AT245" s="244"/>
    </row>
    <row r="246" spans="1:46" ht="15" customHeight="1" x14ac:dyDescent="0.25">
      <c r="A246" s="284"/>
      <c r="B246" s="284"/>
      <c r="C246" s="284"/>
      <c r="H246" s="241" t="s">
        <v>489</v>
      </c>
      <c r="I246" s="241"/>
      <c r="J246" s="241"/>
      <c r="K246" s="241"/>
      <c r="L246" s="241"/>
      <c r="M246" s="241"/>
      <c r="N246" s="241"/>
      <c r="O246" s="241"/>
      <c r="P246" s="241" t="s">
        <v>2054</v>
      </c>
      <c r="Q246" s="241"/>
      <c r="R246" s="241"/>
      <c r="S246" s="241"/>
      <c r="T246" s="241"/>
      <c r="U246" s="241"/>
      <c r="V246" s="241"/>
      <c r="W246" s="241"/>
      <c r="AI246" s="241"/>
      <c r="AJ246" s="241"/>
      <c r="AK246" s="241"/>
      <c r="AL246" s="241"/>
      <c r="AM246" s="241"/>
      <c r="AN246" s="241"/>
      <c r="AO246" s="241"/>
      <c r="AP246" s="244"/>
      <c r="AT246" s="244"/>
    </row>
    <row r="247" spans="1:46" ht="15" customHeight="1" x14ac:dyDescent="0.25">
      <c r="A247" s="284"/>
      <c r="B247" s="284"/>
      <c r="C247" s="284"/>
      <c r="H247" s="241" t="s">
        <v>490</v>
      </c>
      <c r="I247" s="241"/>
      <c r="J247" s="241"/>
      <c r="K247" s="241"/>
      <c r="L247" s="241"/>
      <c r="M247" s="241"/>
      <c r="N247" s="241"/>
      <c r="O247" s="241"/>
      <c r="P247" s="241" t="s">
        <v>2054</v>
      </c>
      <c r="Q247" s="241"/>
      <c r="R247" s="241"/>
      <c r="S247" s="241"/>
      <c r="T247" s="241"/>
      <c r="U247" s="241"/>
      <c r="V247" s="241"/>
      <c r="W247" s="241"/>
      <c r="AI247" s="241"/>
      <c r="AJ247" s="241"/>
      <c r="AK247" s="241"/>
      <c r="AL247" s="241"/>
      <c r="AM247" s="241"/>
      <c r="AN247" s="241"/>
      <c r="AO247" s="241"/>
      <c r="AP247" s="244"/>
      <c r="AT247" s="244"/>
    </row>
    <row r="248" spans="1:46" ht="15" customHeight="1" x14ac:dyDescent="0.25">
      <c r="A248" s="284"/>
      <c r="B248" s="284"/>
      <c r="C248" s="284"/>
      <c r="H248" s="241" t="s">
        <v>491</v>
      </c>
      <c r="I248" s="241"/>
      <c r="J248" s="241"/>
      <c r="K248" s="241"/>
      <c r="L248" s="241"/>
      <c r="M248" s="241"/>
      <c r="N248" s="241"/>
      <c r="O248" s="241"/>
      <c r="P248" s="241" t="s">
        <v>713</v>
      </c>
      <c r="Q248" s="241"/>
      <c r="R248" s="241"/>
      <c r="S248" s="241"/>
      <c r="T248" s="241"/>
      <c r="U248" s="241"/>
      <c r="V248" s="241"/>
      <c r="W248" s="241"/>
      <c r="AI248" s="241"/>
      <c r="AJ248" s="241"/>
      <c r="AK248" s="241"/>
      <c r="AL248" s="241"/>
      <c r="AM248" s="241"/>
      <c r="AN248" s="241"/>
      <c r="AO248" s="241"/>
      <c r="AP248" s="244"/>
      <c r="AT248" s="244"/>
    </row>
    <row r="249" spans="1:46" ht="15" customHeight="1" x14ac:dyDescent="0.25">
      <c r="A249" s="284"/>
      <c r="B249" s="284"/>
      <c r="C249" s="284"/>
      <c r="H249" s="241" t="s">
        <v>492</v>
      </c>
      <c r="I249" s="241"/>
      <c r="J249" s="241"/>
      <c r="K249" s="241"/>
      <c r="L249" s="241"/>
      <c r="M249" s="241"/>
      <c r="N249" s="241"/>
      <c r="O249" s="241"/>
      <c r="P249" s="241" t="s">
        <v>2059</v>
      </c>
      <c r="Q249" s="241"/>
      <c r="R249" s="241"/>
      <c r="S249" s="241"/>
      <c r="T249" s="241"/>
      <c r="U249" s="241"/>
      <c r="V249" s="241"/>
      <c r="W249" s="241"/>
      <c r="AI249" s="241"/>
      <c r="AJ249" s="241"/>
      <c r="AK249" s="241"/>
      <c r="AL249" s="241"/>
      <c r="AM249" s="241"/>
      <c r="AN249" s="241"/>
      <c r="AO249" s="241"/>
      <c r="AP249" s="244"/>
      <c r="AT249" s="244"/>
    </row>
    <row r="250" spans="1:46" ht="15" customHeight="1" x14ac:dyDescent="0.25">
      <c r="A250" s="284"/>
      <c r="B250" s="284"/>
      <c r="C250" s="284"/>
      <c r="H250" s="241" t="s">
        <v>493</v>
      </c>
      <c r="I250" s="241"/>
      <c r="J250" s="241"/>
      <c r="K250" s="241"/>
      <c r="L250" s="241"/>
      <c r="M250" s="241"/>
      <c r="N250" s="241"/>
      <c r="O250" s="241"/>
      <c r="P250" s="241" t="s">
        <v>2054</v>
      </c>
      <c r="Q250" s="241"/>
      <c r="R250" s="241"/>
      <c r="S250" s="241"/>
      <c r="T250" s="241"/>
      <c r="U250" s="241"/>
      <c r="V250" s="241"/>
      <c r="W250" s="241"/>
      <c r="AI250" s="241"/>
      <c r="AJ250" s="241"/>
      <c r="AK250" s="241"/>
      <c r="AL250" s="241"/>
      <c r="AM250" s="241"/>
      <c r="AN250" s="241"/>
      <c r="AO250" s="241"/>
      <c r="AP250" s="244"/>
      <c r="AT250" s="244"/>
    </row>
    <row r="251" spans="1:46" ht="15" customHeight="1" x14ac:dyDescent="0.25">
      <c r="A251" s="284"/>
      <c r="B251" s="284"/>
      <c r="C251" s="284"/>
      <c r="H251" s="241" t="s">
        <v>494</v>
      </c>
      <c r="I251" s="241"/>
      <c r="J251" s="241"/>
      <c r="K251" s="241"/>
      <c r="L251" s="241"/>
      <c r="M251" s="241"/>
      <c r="N251" s="241"/>
      <c r="O251" s="241"/>
      <c r="P251" s="241" t="s">
        <v>2054</v>
      </c>
      <c r="Q251" s="241"/>
      <c r="R251" s="241"/>
      <c r="S251" s="241"/>
      <c r="T251" s="241"/>
      <c r="U251" s="241"/>
      <c r="V251" s="241"/>
      <c r="W251" s="241"/>
      <c r="AI251" s="241"/>
      <c r="AJ251" s="241"/>
      <c r="AK251" s="241"/>
      <c r="AL251" s="241"/>
      <c r="AM251" s="241"/>
      <c r="AN251" s="241"/>
      <c r="AO251" s="241"/>
      <c r="AP251" s="244"/>
      <c r="AT251" s="244"/>
    </row>
    <row r="252" spans="1:46" ht="15" customHeight="1" x14ac:dyDescent="0.25">
      <c r="A252" s="284"/>
      <c r="B252" s="284"/>
      <c r="C252" s="284"/>
      <c r="H252" s="241" t="s">
        <v>495</v>
      </c>
      <c r="I252" s="241"/>
      <c r="J252" s="241"/>
      <c r="K252" s="241"/>
      <c r="L252" s="241"/>
      <c r="M252" s="241"/>
      <c r="N252" s="241"/>
      <c r="O252" s="241"/>
      <c r="P252" s="241" t="s">
        <v>2056</v>
      </c>
      <c r="Q252" s="241"/>
      <c r="R252" s="241"/>
      <c r="S252" s="241"/>
      <c r="T252" s="241"/>
      <c r="U252" s="241"/>
      <c r="V252" s="241"/>
      <c r="W252" s="241"/>
      <c r="AI252" s="241"/>
      <c r="AJ252" s="241"/>
      <c r="AK252" s="241"/>
      <c r="AL252" s="241"/>
      <c r="AM252" s="241"/>
      <c r="AN252" s="241"/>
      <c r="AO252" s="241"/>
      <c r="AP252" s="244"/>
      <c r="AT252" s="244"/>
    </row>
    <row r="253" spans="1:46" ht="15" customHeight="1" x14ac:dyDescent="0.25">
      <c r="A253" s="284"/>
      <c r="B253" s="284"/>
      <c r="C253" s="284"/>
      <c r="H253" s="241" t="s">
        <v>496</v>
      </c>
      <c r="I253" s="241"/>
      <c r="J253" s="241"/>
      <c r="K253" s="241"/>
      <c r="L253" s="241"/>
      <c r="M253" s="241"/>
      <c r="N253" s="241"/>
      <c r="O253" s="241"/>
      <c r="P253" s="241" t="s">
        <v>2059</v>
      </c>
      <c r="Q253" s="241"/>
      <c r="R253" s="241"/>
      <c r="S253" s="241"/>
      <c r="T253" s="241"/>
      <c r="U253" s="241"/>
      <c r="V253" s="241"/>
      <c r="W253" s="241"/>
      <c r="AI253" s="241"/>
      <c r="AJ253" s="241"/>
      <c r="AK253" s="241"/>
      <c r="AL253" s="241"/>
      <c r="AM253" s="241"/>
      <c r="AN253" s="241"/>
      <c r="AO253" s="241"/>
      <c r="AP253" s="244"/>
      <c r="AT253" s="244"/>
    </row>
    <row r="254" spans="1:46" ht="15" customHeight="1" x14ac:dyDescent="0.25">
      <c r="A254" s="284"/>
      <c r="B254" s="284"/>
      <c r="C254" s="284"/>
      <c r="H254" s="241" t="s">
        <v>497</v>
      </c>
      <c r="I254" s="241"/>
      <c r="J254" s="241"/>
      <c r="K254" s="241"/>
      <c r="L254" s="241"/>
      <c r="M254" s="241"/>
      <c r="N254" s="241"/>
      <c r="O254" s="241"/>
      <c r="P254" s="241" t="s">
        <v>2053</v>
      </c>
      <c r="Q254" s="241"/>
      <c r="R254" s="241"/>
      <c r="S254" s="241"/>
      <c r="T254" s="241"/>
      <c r="U254" s="241"/>
      <c r="V254" s="241"/>
      <c r="W254" s="241"/>
      <c r="AI254" s="241"/>
      <c r="AJ254" s="241"/>
      <c r="AK254" s="241"/>
      <c r="AL254" s="241"/>
      <c r="AM254" s="241"/>
      <c r="AN254" s="241"/>
      <c r="AO254" s="241"/>
      <c r="AP254" s="244"/>
      <c r="AT254" s="244"/>
    </row>
    <row r="255" spans="1:46" ht="15" customHeight="1" x14ac:dyDescent="0.25">
      <c r="A255" s="284"/>
      <c r="B255" s="284"/>
      <c r="C255" s="284"/>
      <c r="H255" s="241" t="s">
        <v>498</v>
      </c>
      <c r="I255" s="241"/>
      <c r="J255" s="241"/>
      <c r="K255" s="241"/>
      <c r="L255" s="241"/>
      <c r="M255" s="241"/>
      <c r="N255" s="241"/>
      <c r="O255" s="241"/>
      <c r="P255" s="241" t="s">
        <v>2054</v>
      </c>
      <c r="Q255" s="241"/>
      <c r="R255" s="241"/>
      <c r="S255" s="241"/>
      <c r="T255" s="241"/>
      <c r="U255" s="241"/>
      <c r="V255" s="241"/>
      <c r="W255" s="241"/>
      <c r="AI255" s="241"/>
      <c r="AJ255" s="241"/>
      <c r="AK255" s="241"/>
      <c r="AL255" s="241"/>
      <c r="AM255" s="241"/>
      <c r="AN255" s="241"/>
      <c r="AO255" s="241"/>
      <c r="AP255" s="244"/>
      <c r="AT255" s="244"/>
    </row>
    <row r="256" spans="1:46" ht="15" customHeight="1" x14ac:dyDescent="0.25">
      <c r="A256" s="284"/>
      <c r="B256" s="284"/>
      <c r="C256" s="284"/>
      <c r="H256" s="241" t="s">
        <v>499</v>
      </c>
      <c r="I256" s="241"/>
      <c r="J256" s="241"/>
      <c r="K256" s="241"/>
      <c r="L256" s="241"/>
      <c r="M256" s="241"/>
      <c r="N256" s="241"/>
      <c r="O256" s="241"/>
      <c r="P256" s="241" t="s">
        <v>713</v>
      </c>
      <c r="Q256" s="241"/>
      <c r="R256" s="241"/>
      <c r="S256" s="241"/>
      <c r="T256" s="241"/>
      <c r="U256" s="241"/>
      <c r="V256" s="241"/>
      <c r="W256" s="241"/>
      <c r="AI256" s="241"/>
      <c r="AJ256" s="241"/>
      <c r="AK256" s="241"/>
      <c r="AL256" s="241"/>
      <c r="AM256" s="241"/>
      <c r="AN256" s="241"/>
      <c r="AO256" s="241"/>
      <c r="AP256" s="244"/>
      <c r="AT256" s="244"/>
    </row>
    <row r="257" spans="1:46" ht="15" customHeight="1" x14ac:dyDescent="0.25">
      <c r="A257" s="284"/>
      <c r="B257" s="284"/>
      <c r="C257" s="284"/>
      <c r="H257" s="241" t="s">
        <v>500</v>
      </c>
      <c r="I257" s="241"/>
      <c r="J257" s="241"/>
      <c r="K257" s="241"/>
      <c r="L257" s="241"/>
      <c r="M257" s="241"/>
      <c r="N257" s="241"/>
      <c r="O257" s="241"/>
      <c r="P257" s="241" t="s">
        <v>2052</v>
      </c>
      <c r="Q257" s="241"/>
      <c r="R257" s="241"/>
      <c r="S257" s="241"/>
      <c r="T257" s="241"/>
      <c r="U257" s="241"/>
      <c r="V257" s="241"/>
      <c r="W257" s="241"/>
      <c r="AI257" s="241"/>
      <c r="AJ257" s="241"/>
      <c r="AK257" s="241"/>
      <c r="AL257" s="241"/>
      <c r="AM257" s="241"/>
      <c r="AN257" s="241"/>
      <c r="AO257" s="241"/>
      <c r="AP257" s="244"/>
      <c r="AT257" s="244"/>
    </row>
    <row r="258" spans="1:46" ht="15" customHeight="1" x14ac:dyDescent="0.25">
      <c r="A258" s="284"/>
      <c r="B258" s="284"/>
      <c r="C258" s="284"/>
      <c r="H258" s="241" t="s">
        <v>501</v>
      </c>
      <c r="I258" s="241"/>
      <c r="J258" s="241"/>
      <c r="K258" s="241"/>
      <c r="L258" s="241"/>
      <c r="M258" s="241"/>
      <c r="N258" s="241"/>
      <c r="O258" s="241"/>
      <c r="P258" s="241" t="s">
        <v>713</v>
      </c>
      <c r="Q258" s="241"/>
      <c r="R258" s="241"/>
      <c r="S258" s="241"/>
      <c r="T258" s="241"/>
      <c r="U258" s="241"/>
      <c r="V258" s="241"/>
      <c r="W258" s="241"/>
      <c r="AI258" s="241"/>
      <c r="AJ258" s="241"/>
      <c r="AK258" s="241"/>
      <c r="AL258" s="241"/>
      <c r="AM258" s="241"/>
      <c r="AN258" s="241"/>
      <c r="AO258" s="241"/>
      <c r="AP258" s="244"/>
      <c r="AT258" s="244"/>
    </row>
    <row r="259" spans="1:46" ht="15" customHeight="1" x14ac:dyDescent="0.25">
      <c r="A259" s="284"/>
      <c r="B259" s="284"/>
      <c r="C259" s="284"/>
      <c r="H259" s="241" t="s">
        <v>502</v>
      </c>
      <c r="I259" s="241"/>
      <c r="J259" s="241"/>
      <c r="K259" s="241"/>
      <c r="L259" s="241"/>
      <c r="M259" s="241"/>
      <c r="N259" s="241"/>
      <c r="O259" s="241"/>
      <c r="P259" s="241" t="s">
        <v>2056</v>
      </c>
      <c r="Q259" s="241"/>
      <c r="R259" s="241"/>
      <c r="S259" s="241"/>
      <c r="T259" s="241"/>
      <c r="U259" s="241"/>
      <c r="V259" s="241"/>
      <c r="W259" s="241"/>
      <c r="AI259" s="241"/>
      <c r="AJ259" s="241"/>
      <c r="AK259" s="241"/>
      <c r="AL259" s="241"/>
      <c r="AM259" s="241"/>
      <c r="AN259" s="241"/>
      <c r="AO259" s="241"/>
      <c r="AP259" s="244"/>
      <c r="AT259" s="244"/>
    </row>
    <row r="260" spans="1:46" ht="15" customHeight="1" x14ac:dyDescent="0.25">
      <c r="A260" s="284"/>
      <c r="B260" s="284"/>
      <c r="C260" s="284"/>
      <c r="H260" s="241" t="s">
        <v>503</v>
      </c>
      <c r="I260" s="241"/>
      <c r="J260" s="241"/>
      <c r="K260" s="241"/>
      <c r="L260" s="241"/>
      <c r="M260" s="241"/>
      <c r="N260" s="241"/>
      <c r="O260" s="241"/>
      <c r="P260" s="241" t="s">
        <v>2056</v>
      </c>
      <c r="Q260" s="241"/>
      <c r="R260" s="241"/>
      <c r="S260" s="241"/>
      <c r="T260" s="241"/>
      <c r="U260" s="241"/>
      <c r="V260" s="241"/>
      <c r="W260" s="241"/>
      <c r="AI260" s="241"/>
      <c r="AJ260" s="241"/>
      <c r="AK260" s="241"/>
      <c r="AL260" s="241"/>
      <c r="AM260" s="241"/>
      <c r="AN260" s="241"/>
      <c r="AO260" s="241"/>
      <c r="AP260" s="244"/>
      <c r="AT260" s="244"/>
    </row>
    <row r="261" spans="1:46" ht="15" customHeight="1" x14ac:dyDescent="0.25">
      <c r="A261" s="284"/>
      <c r="B261" s="284"/>
      <c r="C261" s="284"/>
      <c r="H261" s="241" t="s">
        <v>504</v>
      </c>
      <c r="I261" s="241"/>
      <c r="J261" s="241"/>
      <c r="K261" s="241"/>
      <c r="L261" s="241"/>
      <c r="M261" s="241"/>
      <c r="N261" s="241"/>
      <c r="O261" s="241"/>
      <c r="P261" s="241" t="s">
        <v>2052</v>
      </c>
      <c r="Q261" s="241"/>
      <c r="R261" s="241"/>
      <c r="S261" s="241"/>
      <c r="T261" s="241"/>
      <c r="U261" s="241"/>
      <c r="V261" s="241"/>
      <c r="W261" s="241"/>
      <c r="AI261" s="241"/>
      <c r="AJ261" s="241"/>
      <c r="AK261" s="241"/>
      <c r="AL261" s="241"/>
      <c r="AM261" s="241"/>
      <c r="AN261" s="241"/>
      <c r="AO261" s="241"/>
      <c r="AP261" s="244"/>
      <c r="AT261" s="244"/>
    </row>
    <row r="262" spans="1:46" ht="15" customHeight="1" x14ac:dyDescent="0.25">
      <c r="A262" s="284"/>
      <c r="B262" s="284"/>
      <c r="C262" s="284"/>
      <c r="H262" s="241" t="s">
        <v>505</v>
      </c>
      <c r="I262" s="241"/>
      <c r="J262" s="241"/>
      <c r="K262" s="241"/>
      <c r="L262" s="241"/>
      <c r="M262" s="241"/>
      <c r="N262" s="241"/>
      <c r="O262" s="241"/>
      <c r="P262" s="241" t="s">
        <v>2056</v>
      </c>
      <c r="Q262" s="241"/>
      <c r="R262" s="241"/>
      <c r="S262" s="241"/>
      <c r="T262" s="241"/>
      <c r="U262" s="241"/>
      <c r="V262" s="241"/>
      <c r="W262" s="241"/>
      <c r="AI262" s="241"/>
      <c r="AJ262" s="241"/>
      <c r="AK262" s="241"/>
      <c r="AL262" s="241"/>
      <c r="AM262" s="241"/>
      <c r="AN262" s="241"/>
      <c r="AO262" s="241"/>
      <c r="AP262" s="244"/>
      <c r="AT262" s="244"/>
    </row>
    <row r="263" spans="1:46" ht="15" customHeight="1" x14ac:dyDescent="0.25">
      <c r="A263" s="284"/>
      <c r="B263" s="284"/>
      <c r="C263" s="284"/>
      <c r="H263" s="241" t="s">
        <v>506</v>
      </c>
      <c r="I263" s="241"/>
      <c r="J263" s="241"/>
      <c r="K263" s="241"/>
      <c r="L263" s="241"/>
      <c r="M263" s="241"/>
      <c r="N263" s="241"/>
      <c r="O263" s="241"/>
      <c r="P263" s="241" t="s">
        <v>2055</v>
      </c>
      <c r="Q263" s="241"/>
      <c r="R263" s="241"/>
      <c r="S263" s="241"/>
      <c r="T263" s="241"/>
      <c r="U263" s="241"/>
      <c r="V263" s="241"/>
      <c r="W263" s="241"/>
      <c r="AI263" s="241"/>
      <c r="AJ263" s="241"/>
      <c r="AK263" s="241"/>
      <c r="AL263" s="241"/>
      <c r="AM263" s="241"/>
      <c r="AN263" s="241"/>
      <c r="AO263" s="241"/>
      <c r="AP263" s="244"/>
      <c r="AT263" s="244"/>
    </row>
    <row r="264" spans="1:46" ht="15" customHeight="1" x14ac:dyDescent="0.25">
      <c r="A264" s="284"/>
      <c r="B264" s="284"/>
      <c r="C264" s="284"/>
      <c r="H264" s="241" t="s">
        <v>271</v>
      </c>
      <c r="I264" s="241"/>
      <c r="J264" s="241"/>
      <c r="K264" s="241"/>
      <c r="L264" s="241"/>
      <c r="M264" s="241"/>
      <c r="N264" s="241"/>
      <c r="O264" s="241"/>
      <c r="P264" s="241" t="s">
        <v>713</v>
      </c>
      <c r="Q264" s="241"/>
      <c r="R264" s="241"/>
      <c r="S264" s="241"/>
      <c r="T264" s="241"/>
      <c r="U264" s="241"/>
      <c r="V264" s="241"/>
      <c r="W264" s="241"/>
      <c r="AI264" s="241"/>
      <c r="AJ264" s="241"/>
      <c r="AK264" s="241"/>
      <c r="AL264" s="241"/>
      <c r="AM264" s="241"/>
      <c r="AN264" s="241"/>
      <c r="AO264" s="241"/>
      <c r="AP264" s="244"/>
      <c r="AT264" s="244"/>
    </row>
    <row r="265" spans="1:46" ht="15" customHeight="1" x14ac:dyDescent="0.25">
      <c r="A265" s="284"/>
      <c r="B265" s="284"/>
      <c r="C265" s="284"/>
      <c r="H265" s="241" t="s">
        <v>507</v>
      </c>
      <c r="I265" s="241"/>
      <c r="J265" s="241"/>
      <c r="K265" s="241"/>
      <c r="L265" s="241"/>
      <c r="M265" s="241"/>
      <c r="N265" s="241"/>
      <c r="O265" s="241"/>
      <c r="P265" s="241" t="s">
        <v>2053</v>
      </c>
      <c r="Q265" s="241"/>
      <c r="R265" s="241"/>
      <c r="S265" s="241"/>
      <c r="T265" s="241"/>
      <c r="U265" s="241"/>
      <c r="V265" s="241"/>
      <c r="W265" s="241"/>
      <c r="AI265" s="241"/>
      <c r="AJ265" s="241"/>
      <c r="AK265" s="241"/>
      <c r="AL265" s="241"/>
      <c r="AM265" s="241"/>
      <c r="AN265" s="241"/>
      <c r="AO265" s="241"/>
      <c r="AP265" s="244"/>
      <c r="AT265" s="244"/>
    </row>
    <row r="266" spans="1:46" ht="15" customHeight="1" x14ac:dyDescent="0.25">
      <c r="A266" s="284"/>
      <c r="B266" s="284"/>
      <c r="C266" s="284"/>
      <c r="H266" s="241" t="s">
        <v>508</v>
      </c>
      <c r="I266" s="241"/>
      <c r="J266" s="241"/>
      <c r="K266" s="241"/>
      <c r="L266" s="241"/>
      <c r="M266" s="241"/>
      <c r="N266" s="241"/>
      <c r="O266" s="241"/>
      <c r="P266" s="241" t="s">
        <v>2056</v>
      </c>
      <c r="Q266" s="241"/>
      <c r="R266" s="241"/>
      <c r="S266" s="241"/>
      <c r="T266" s="241"/>
      <c r="U266" s="241"/>
      <c r="V266" s="241"/>
      <c r="W266" s="241"/>
      <c r="AI266" s="241"/>
      <c r="AJ266" s="241"/>
      <c r="AK266" s="241"/>
      <c r="AL266" s="241"/>
      <c r="AM266" s="241"/>
      <c r="AN266" s="241"/>
      <c r="AO266" s="241"/>
      <c r="AP266" s="244"/>
      <c r="AT266" s="244"/>
    </row>
    <row r="267" spans="1:46" ht="15" customHeight="1" x14ac:dyDescent="0.25">
      <c r="A267" s="284"/>
      <c r="B267" s="284"/>
      <c r="C267" s="284"/>
      <c r="H267" s="241" t="s">
        <v>509</v>
      </c>
      <c r="I267" s="241"/>
      <c r="J267" s="241"/>
      <c r="K267" s="241"/>
      <c r="L267" s="241"/>
      <c r="M267" s="241"/>
      <c r="N267" s="241"/>
      <c r="O267" s="241"/>
      <c r="P267" s="241" t="s">
        <v>2056</v>
      </c>
      <c r="Q267" s="241"/>
      <c r="R267" s="241"/>
      <c r="S267" s="241"/>
      <c r="T267" s="241"/>
      <c r="U267" s="241"/>
      <c r="V267" s="241"/>
      <c r="W267" s="241"/>
      <c r="AI267" s="241"/>
      <c r="AJ267" s="241"/>
      <c r="AK267" s="241"/>
      <c r="AL267" s="241"/>
      <c r="AM267" s="241"/>
      <c r="AN267" s="241"/>
      <c r="AO267" s="241"/>
      <c r="AP267" s="244"/>
      <c r="AT267" s="244"/>
    </row>
    <row r="268" spans="1:46" ht="15" customHeight="1" x14ac:dyDescent="0.25">
      <c r="A268" s="284"/>
      <c r="B268" s="284"/>
      <c r="C268" s="284"/>
      <c r="H268" s="241" t="s">
        <v>510</v>
      </c>
      <c r="I268" s="241"/>
      <c r="J268" s="241"/>
      <c r="K268" s="241"/>
      <c r="L268" s="241"/>
      <c r="M268" s="241"/>
      <c r="N268" s="241"/>
      <c r="O268" s="241"/>
      <c r="P268" s="241" t="s">
        <v>2059</v>
      </c>
      <c r="Q268" s="241"/>
      <c r="R268" s="241"/>
      <c r="S268" s="241"/>
      <c r="T268" s="241"/>
      <c r="U268" s="241"/>
      <c r="V268" s="241"/>
      <c r="W268" s="241"/>
      <c r="AI268" s="241"/>
      <c r="AJ268" s="241"/>
      <c r="AK268" s="241"/>
      <c r="AL268" s="241"/>
      <c r="AM268" s="241"/>
      <c r="AN268" s="241"/>
      <c r="AO268" s="241"/>
      <c r="AP268" s="244"/>
      <c r="AT268" s="244"/>
    </row>
    <row r="269" spans="1:46" ht="15" customHeight="1" x14ac:dyDescent="0.25">
      <c r="A269" s="284"/>
      <c r="B269" s="284"/>
      <c r="C269" s="284"/>
      <c r="H269" s="241" t="s">
        <v>278</v>
      </c>
      <c r="I269" s="241"/>
      <c r="J269" s="241"/>
      <c r="K269" s="241"/>
      <c r="L269" s="241"/>
      <c r="M269" s="241"/>
      <c r="N269" s="241"/>
      <c r="O269" s="241"/>
      <c r="P269" s="241" t="s">
        <v>2057</v>
      </c>
      <c r="Q269" s="241"/>
      <c r="R269" s="241"/>
      <c r="S269" s="241"/>
      <c r="T269" s="241"/>
      <c r="U269" s="241"/>
      <c r="V269" s="241"/>
      <c r="W269" s="241"/>
      <c r="AI269" s="241"/>
      <c r="AJ269" s="241"/>
      <c r="AK269" s="241"/>
      <c r="AL269" s="241"/>
      <c r="AM269" s="241"/>
      <c r="AN269" s="241"/>
      <c r="AO269" s="241"/>
      <c r="AP269" s="244"/>
      <c r="AT269" s="244"/>
    </row>
    <row r="270" spans="1:46" ht="15" customHeight="1" x14ac:dyDescent="0.25">
      <c r="A270" s="284"/>
      <c r="B270" s="284"/>
      <c r="C270" s="284"/>
      <c r="H270" s="241" t="s">
        <v>511</v>
      </c>
      <c r="I270" s="241"/>
      <c r="J270" s="241"/>
      <c r="K270" s="241"/>
      <c r="L270" s="241"/>
      <c r="M270" s="241"/>
      <c r="N270" s="241"/>
      <c r="O270" s="241"/>
      <c r="P270" s="241" t="s">
        <v>2056</v>
      </c>
      <c r="Q270" s="241"/>
      <c r="R270" s="241"/>
      <c r="S270" s="241"/>
      <c r="T270" s="241"/>
      <c r="U270" s="241"/>
      <c r="V270" s="241"/>
      <c r="W270" s="241"/>
      <c r="AI270" s="241"/>
      <c r="AJ270" s="241"/>
      <c r="AK270" s="241"/>
      <c r="AL270" s="241"/>
      <c r="AM270" s="241"/>
      <c r="AN270" s="241"/>
      <c r="AO270" s="241"/>
      <c r="AP270" s="244"/>
      <c r="AT270" s="244"/>
    </row>
    <row r="271" spans="1:46" ht="15" customHeight="1" x14ac:dyDescent="0.25">
      <c r="A271" s="284"/>
      <c r="B271" s="284"/>
      <c r="C271" s="284"/>
      <c r="H271" s="241" t="s">
        <v>512</v>
      </c>
      <c r="I271" s="241"/>
      <c r="J271" s="241"/>
      <c r="K271" s="241"/>
      <c r="L271" s="241"/>
      <c r="M271" s="241"/>
      <c r="N271" s="241"/>
      <c r="O271" s="241"/>
      <c r="P271" s="241" t="s">
        <v>2057</v>
      </c>
      <c r="Q271" s="241"/>
      <c r="R271" s="241"/>
      <c r="S271" s="241"/>
      <c r="T271" s="241"/>
      <c r="U271" s="241"/>
      <c r="V271" s="241"/>
      <c r="W271" s="241"/>
      <c r="AI271" s="241"/>
      <c r="AJ271" s="241"/>
      <c r="AK271" s="241"/>
      <c r="AL271" s="241"/>
      <c r="AM271" s="241"/>
      <c r="AN271" s="241"/>
      <c r="AO271" s="241"/>
      <c r="AP271" s="244"/>
      <c r="AT271" s="244"/>
    </row>
    <row r="272" spans="1:46" ht="15" customHeight="1" x14ac:dyDescent="0.25">
      <c r="A272" s="284"/>
      <c r="B272" s="284"/>
      <c r="C272" s="284"/>
      <c r="H272" s="241" t="s">
        <v>513</v>
      </c>
      <c r="I272" s="241"/>
      <c r="J272" s="241"/>
      <c r="K272" s="241"/>
      <c r="L272" s="241"/>
      <c r="M272" s="241"/>
      <c r="N272" s="241"/>
      <c r="O272" s="241"/>
      <c r="P272" s="241" t="s">
        <v>713</v>
      </c>
      <c r="Q272" s="241"/>
      <c r="R272" s="241"/>
      <c r="S272" s="241"/>
      <c r="T272" s="241"/>
      <c r="U272" s="241"/>
      <c r="V272" s="241"/>
      <c r="W272" s="241"/>
      <c r="AI272" s="241"/>
      <c r="AJ272" s="241"/>
      <c r="AK272" s="241"/>
      <c r="AL272" s="241"/>
      <c r="AM272" s="241"/>
      <c r="AN272" s="241"/>
      <c r="AO272" s="241"/>
      <c r="AP272" s="244"/>
      <c r="AT272" s="244"/>
    </row>
    <row r="273" spans="1:46" ht="15" customHeight="1" x14ac:dyDescent="0.25">
      <c r="A273" s="284"/>
      <c r="B273" s="284"/>
      <c r="C273" s="284"/>
      <c r="H273" s="241" t="s">
        <v>514</v>
      </c>
      <c r="I273" s="241"/>
      <c r="J273" s="241"/>
      <c r="K273" s="241"/>
      <c r="L273" s="241"/>
      <c r="M273" s="241"/>
      <c r="N273" s="241"/>
      <c r="O273" s="241"/>
      <c r="P273" s="241" t="s">
        <v>2052</v>
      </c>
      <c r="Q273" s="241"/>
      <c r="R273" s="241"/>
      <c r="S273" s="241"/>
      <c r="T273" s="241"/>
      <c r="U273" s="241"/>
      <c r="V273" s="241"/>
      <c r="W273" s="241"/>
      <c r="AI273" s="241"/>
      <c r="AJ273" s="241"/>
      <c r="AK273" s="241"/>
      <c r="AL273" s="241"/>
      <c r="AM273" s="241"/>
      <c r="AN273" s="241"/>
      <c r="AO273" s="241"/>
      <c r="AP273" s="244"/>
      <c r="AT273" s="244"/>
    </row>
    <row r="274" spans="1:46" ht="15" customHeight="1" x14ac:dyDescent="0.25">
      <c r="A274" s="284"/>
      <c r="B274" s="284"/>
      <c r="C274" s="284"/>
      <c r="H274" s="241" t="s">
        <v>515</v>
      </c>
      <c r="I274" s="241"/>
      <c r="J274" s="241"/>
      <c r="K274" s="241"/>
      <c r="L274" s="241"/>
      <c r="M274" s="241"/>
      <c r="N274" s="241"/>
      <c r="O274" s="241"/>
      <c r="P274" s="241" t="s">
        <v>2057</v>
      </c>
      <c r="Q274" s="241"/>
      <c r="R274" s="241"/>
      <c r="S274" s="241"/>
      <c r="T274" s="241"/>
      <c r="U274" s="241"/>
      <c r="V274" s="241"/>
      <c r="W274" s="241"/>
      <c r="AI274" s="241"/>
      <c r="AJ274" s="241"/>
      <c r="AK274" s="241"/>
      <c r="AL274" s="241"/>
      <c r="AM274" s="241"/>
      <c r="AN274" s="241"/>
      <c r="AO274" s="241"/>
      <c r="AP274" s="244"/>
      <c r="AT274" s="244"/>
    </row>
    <row r="275" spans="1:46" ht="15" customHeight="1" x14ac:dyDescent="0.25">
      <c r="A275" s="284"/>
      <c r="B275" s="284"/>
      <c r="C275" s="284"/>
      <c r="H275" s="241" t="s">
        <v>516</v>
      </c>
      <c r="I275" s="241"/>
      <c r="J275" s="241"/>
      <c r="K275" s="241"/>
      <c r="L275" s="241"/>
      <c r="M275" s="241"/>
      <c r="N275" s="241"/>
      <c r="O275" s="241"/>
      <c r="P275" s="241" t="s">
        <v>2055</v>
      </c>
      <c r="Q275" s="241"/>
      <c r="R275" s="241"/>
      <c r="S275" s="241"/>
      <c r="T275" s="241"/>
      <c r="U275" s="241"/>
      <c r="V275" s="241"/>
      <c r="W275" s="241"/>
      <c r="AI275" s="241"/>
      <c r="AJ275" s="241"/>
      <c r="AK275" s="241"/>
      <c r="AL275" s="241"/>
      <c r="AM275" s="241"/>
      <c r="AN275" s="241"/>
      <c r="AO275" s="241"/>
      <c r="AP275" s="244"/>
      <c r="AT275" s="244"/>
    </row>
    <row r="276" spans="1:46" ht="15" customHeight="1" x14ac:dyDescent="0.25">
      <c r="A276" s="284"/>
      <c r="B276" s="284"/>
      <c r="C276" s="284"/>
      <c r="H276" s="241" t="s">
        <v>517</v>
      </c>
      <c r="I276" s="241"/>
      <c r="J276" s="241"/>
      <c r="K276" s="241"/>
      <c r="L276" s="241"/>
      <c r="M276" s="241"/>
      <c r="N276" s="241"/>
      <c r="O276" s="241"/>
      <c r="P276" s="241" t="s">
        <v>2056</v>
      </c>
      <c r="Q276" s="241"/>
      <c r="R276" s="241"/>
      <c r="S276" s="241"/>
      <c r="T276" s="241"/>
      <c r="U276" s="241"/>
      <c r="V276" s="241"/>
      <c r="W276" s="241"/>
      <c r="AI276" s="241"/>
      <c r="AJ276" s="241"/>
      <c r="AK276" s="241"/>
      <c r="AL276" s="241"/>
      <c r="AM276" s="241"/>
      <c r="AN276" s="241"/>
      <c r="AO276" s="241"/>
      <c r="AP276" s="244"/>
      <c r="AT276" s="244"/>
    </row>
    <row r="277" spans="1:46" ht="15" customHeight="1" x14ac:dyDescent="0.25">
      <c r="A277" s="284"/>
      <c r="B277" s="284"/>
      <c r="C277" s="284"/>
      <c r="H277" s="241" t="s">
        <v>281</v>
      </c>
      <c r="I277" s="241"/>
      <c r="J277" s="241"/>
      <c r="K277" s="241"/>
      <c r="L277" s="241"/>
      <c r="M277" s="241"/>
      <c r="N277" s="241"/>
      <c r="O277" s="241"/>
      <c r="P277" s="241" t="s">
        <v>2057</v>
      </c>
      <c r="Q277" s="241"/>
      <c r="R277" s="241"/>
      <c r="S277" s="241"/>
      <c r="T277" s="241"/>
      <c r="U277" s="241"/>
      <c r="V277" s="241"/>
      <c r="W277" s="241"/>
      <c r="AI277" s="241"/>
      <c r="AJ277" s="241"/>
      <c r="AK277" s="241"/>
      <c r="AL277" s="241"/>
      <c r="AM277" s="241"/>
      <c r="AN277" s="241"/>
      <c r="AO277" s="241"/>
      <c r="AP277" s="244"/>
      <c r="AT277" s="244"/>
    </row>
    <row r="278" spans="1:46" ht="15" customHeight="1" x14ac:dyDescent="0.25">
      <c r="A278" s="284"/>
      <c r="B278" s="284"/>
      <c r="C278" s="284"/>
      <c r="H278" s="241" t="s">
        <v>518</v>
      </c>
      <c r="I278" s="241"/>
      <c r="J278" s="241"/>
      <c r="K278" s="241"/>
      <c r="L278" s="241"/>
      <c r="M278" s="241"/>
      <c r="N278" s="241"/>
      <c r="O278" s="241"/>
      <c r="P278" s="241" t="s">
        <v>2056</v>
      </c>
      <c r="Q278" s="241"/>
      <c r="R278" s="241"/>
      <c r="S278" s="241"/>
      <c r="T278" s="241"/>
      <c r="U278" s="241"/>
      <c r="V278" s="241"/>
      <c r="W278" s="241"/>
      <c r="AI278" s="241"/>
      <c r="AJ278" s="241"/>
      <c r="AK278" s="241"/>
      <c r="AL278" s="241"/>
      <c r="AM278" s="241"/>
      <c r="AN278" s="241"/>
      <c r="AO278" s="241"/>
      <c r="AP278" s="244"/>
      <c r="AT278" s="244"/>
    </row>
    <row r="279" spans="1:46" ht="15" customHeight="1" x14ac:dyDescent="0.25">
      <c r="A279" s="284"/>
      <c r="B279" s="284"/>
      <c r="C279" s="284"/>
      <c r="H279" s="241" t="s">
        <v>519</v>
      </c>
      <c r="I279" s="241"/>
      <c r="J279" s="241"/>
      <c r="K279" s="241"/>
      <c r="L279" s="241"/>
      <c r="M279" s="241"/>
      <c r="N279" s="241"/>
      <c r="O279" s="241"/>
      <c r="P279" s="241" t="s">
        <v>2059</v>
      </c>
      <c r="Q279" s="241"/>
      <c r="R279" s="241"/>
      <c r="S279" s="241"/>
      <c r="T279" s="241"/>
      <c r="U279" s="241"/>
      <c r="V279" s="241"/>
      <c r="W279" s="241"/>
      <c r="AI279" s="241"/>
      <c r="AJ279" s="241"/>
      <c r="AK279" s="241"/>
      <c r="AL279" s="241"/>
      <c r="AM279" s="241"/>
      <c r="AN279" s="241"/>
      <c r="AO279" s="241"/>
      <c r="AP279" s="244"/>
      <c r="AT279" s="244"/>
    </row>
    <row r="280" spans="1:46" ht="15" customHeight="1" x14ac:dyDescent="0.25">
      <c r="A280" s="284"/>
      <c r="B280" s="284"/>
      <c r="C280" s="284"/>
      <c r="H280" s="241" t="s">
        <v>520</v>
      </c>
      <c r="I280" s="241"/>
      <c r="J280" s="241"/>
      <c r="K280" s="241"/>
      <c r="L280" s="241"/>
      <c r="M280" s="241"/>
      <c r="N280" s="241"/>
      <c r="O280" s="241"/>
      <c r="P280" s="241" t="s">
        <v>2057</v>
      </c>
      <c r="Q280" s="241"/>
      <c r="R280" s="241"/>
      <c r="S280" s="241"/>
      <c r="T280" s="241"/>
      <c r="U280" s="241"/>
      <c r="V280" s="241"/>
      <c r="W280" s="241"/>
      <c r="AI280" s="241"/>
      <c r="AJ280" s="241"/>
      <c r="AK280" s="241"/>
      <c r="AL280" s="241"/>
      <c r="AM280" s="241"/>
      <c r="AN280" s="241"/>
      <c r="AO280" s="241"/>
      <c r="AP280" s="244"/>
      <c r="AT280" s="244"/>
    </row>
    <row r="281" spans="1:46" ht="15" customHeight="1" x14ac:dyDescent="0.25">
      <c r="A281" s="284"/>
      <c r="B281" s="284"/>
      <c r="C281" s="284"/>
      <c r="H281" s="241" t="s">
        <v>521</v>
      </c>
      <c r="I281" s="241"/>
      <c r="J281" s="241"/>
      <c r="K281" s="241"/>
      <c r="L281" s="241"/>
      <c r="M281" s="241"/>
      <c r="N281" s="241"/>
      <c r="O281" s="241"/>
      <c r="P281" s="241" t="s">
        <v>2056</v>
      </c>
      <c r="Q281" s="241"/>
      <c r="R281" s="241"/>
      <c r="S281" s="241"/>
      <c r="T281" s="241"/>
      <c r="U281" s="241"/>
      <c r="V281" s="241"/>
      <c r="W281" s="241"/>
      <c r="AI281" s="241"/>
      <c r="AJ281" s="241"/>
      <c r="AK281" s="241"/>
      <c r="AL281" s="241"/>
      <c r="AM281" s="241"/>
      <c r="AN281" s="241"/>
      <c r="AO281" s="241"/>
      <c r="AP281" s="244"/>
      <c r="AT281" s="244"/>
    </row>
    <row r="282" spans="1:46" ht="15" customHeight="1" x14ac:dyDescent="0.25">
      <c r="A282" s="284"/>
      <c r="B282" s="284"/>
      <c r="C282" s="284"/>
      <c r="H282" s="241" t="s">
        <v>522</v>
      </c>
      <c r="I282" s="241"/>
      <c r="J282" s="241"/>
      <c r="K282" s="241"/>
      <c r="L282" s="241"/>
      <c r="M282" s="241"/>
      <c r="N282" s="241"/>
      <c r="O282" s="241"/>
      <c r="P282" s="241" t="s">
        <v>2057</v>
      </c>
      <c r="Q282" s="241"/>
      <c r="R282" s="241"/>
      <c r="S282" s="241"/>
      <c r="T282" s="241"/>
      <c r="U282" s="241"/>
      <c r="V282" s="241"/>
      <c r="W282" s="241"/>
      <c r="AI282" s="241"/>
      <c r="AJ282" s="241"/>
      <c r="AK282" s="241"/>
      <c r="AL282" s="241"/>
      <c r="AM282" s="241"/>
      <c r="AN282" s="241"/>
      <c r="AO282" s="241"/>
      <c r="AP282" s="244"/>
      <c r="AT282" s="244"/>
    </row>
    <row r="283" spans="1:46" ht="15" customHeight="1" x14ac:dyDescent="0.25">
      <c r="A283" s="284"/>
      <c r="B283" s="284"/>
      <c r="C283" s="284"/>
      <c r="H283" s="241" t="s">
        <v>523</v>
      </c>
      <c r="I283" s="241"/>
      <c r="J283" s="241"/>
      <c r="K283" s="241"/>
      <c r="L283" s="241"/>
      <c r="M283" s="241"/>
      <c r="N283" s="241"/>
      <c r="O283" s="241"/>
      <c r="P283" s="241" t="s">
        <v>2055</v>
      </c>
      <c r="Q283" s="241"/>
      <c r="R283" s="241"/>
      <c r="S283" s="241"/>
      <c r="T283" s="241"/>
      <c r="U283" s="241"/>
      <c r="V283" s="241"/>
      <c r="W283" s="241"/>
      <c r="AI283" s="241"/>
      <c r="AJ283" s="241"/>
      <c r="AK283" s="241"/>
      <c r="AL283" s="241"/>
      <c r="AM283" s="241"/>
      <c r="AN283" s="241"/>
      <c r="AO283" s="241"/>
      <c r="AP283" s="244"/>
      <c r="AT283" s="244"/>
    </row>
    <row r="284" spans="1:46" ht="15" customHeight="1" x14ac:dyDescent="0.25">
      <c r="A284" s="284"/>
      <c r="B284" s="284"/>
      <c r="C284" s="284"/>
      <c r="H284" s="241" t="s">
        <v>524</v>
      </c>
      <c r="I284" s="241"/>
      <c r="J284" s="241"/>
      <c r="K284" s="241"/>
      <c r="L284" s="241"/>
      <c r="M284" s="241"/>
      <c r="N284" s="241"/>
      <c r="O284" s="241"/>
      <c r="P284" s="241" t="s">
        <v>2052</v>
      </c>
      <c r="Q284" s="241"/>
      <c r="R284" s="241"/>
      <c r="S284" s="241"/>
      <c r="T284" s="241"/>
      <c r="U284" s="241"/>
      <c r="V284" s="241"/>
      <c r="W284" s="241"/>
      <c r="AI284" s="241"/>
      <c r="AJ284" s="241"/>
      <c r="AK284" s="241"/>
      <c r="AL284" s="241"/>
      <c r="AM284" s="241"/>
      <c r="AN284" s="241"/>
      <c r="AO284" s="241"/>
      <c r="AP284" s="244"/>
      <c r="AT284" s="244"/>
    </row>
    <row r="285" spans="1:46" ht="15" customHeight="1" x14ac:dyDescent="0.25">
      <c r="A285" s="284"/>
      <c r="B285" s="284"/>
      <c r="C285" s="284"/>
      <c r="H285" s="241" t="s">
        <v>525</v>
      </c>
      <c r="I285" s="241"/>
      <c r="J285" s="241"/>
      <c r="K285" s="241"/>
      <c r="L285" s="241"/>
      <c r="M285" s="241"/>
      <c r="N285" s="241"/>
      <c r="O285" s="241"/>
      <c r="P285" s="241" t="s">
        <v>2055</v>
      </c>
      <c r="Q285" s="241"/>
      <c r="R285" s="241"/>
      <c r="S285" s="241"/>
      <c r="T285" s="241"/>
      <c r="U285" s="241"/>
      <c r="V285" s="241"/>
      <c r="W285" s="241"/>
      <c r="AI285" s="241"/>
      <c r="AJ285" s="241"/>
      <c r="AK285" s="241"/>
      <c r="AL285" s="241"/>
      <c r="AM285" s="241"/>
      <c r="AN285" s="241"/>
      <c r="AO285" s="241"/>
      <c r="AP285" s="244"/>
      <c r="AT285" s="244"/>
    </row>
    <row r="286" spans="1:46" ht="15" customHeight="1" x14ac:dyDescent="0.25">
      <c r="A286" s="284"/>
      <c r="B286" s="284"/>
      <c r="C286" s="284"/>
      <c r="H286" s="241" t="s">
        <v>526</v>
      </c>
      <c r="I286" s="241"/>
      <c r="J286" s="241"/>
      <c r="K286" s="241"/>
      <c r="L286" s="241"/>
      <c r="M286" s="241"/>
      <c r="N286" s="241"/>
      <c r="O286" s="241"/>
      <c r="P286" s="241" t="s">
        <v>713</v>
      </c>
      <c r="Q286" s="241"/>
      <c r="R286" s="241"/>
      <c r="S286" s="241"/>
      <c r="T286" s="241"/>
      <c r="U286" s="241"/>
      <c r="V286" s="241"/>
      <c r="W286" s="241"/>
      <c r="AI286" s="241"/>
      <c r="AJ286" s="241"/>
      <c r="AK286" s="241"/>
      <c r="AL286" s="241"/>
      <c r="AM286" s="241"/>
      <c r="AN286" s="241"/>
      <c r="AO286" s="241"/>
      <c r="AP286" s="244"/>
      <c r="AT286" s="244"/>
    </row>
    <row r="287" spans="1:46" ht="15" customHeight="1" x14ac:dyDescent="0.25">
      <c r="A287" s="284"/>
      <c r="B287" s="284"/>
      <c r="C287" s="284"/>
      <c r="H287" s="241" t="s">
        <v>527</v>
      </c>
      <c r="I287" s="241"/>
      <c r="J287" s="241"/>
      <c r="K287" s="241"/>
      <c r="L287" s="241"/>
      <c r="M287" s="241"/>
      <c r="N287" s="241"/>
      <c r="O287" s="241"/>
      <c r="P287" s="241" t="s">
        <v>2054</v>
      </c>
      <c r="Q287" s="241"/>
      <c r="R287" s="241"/>
      <c r="S287" s="241"/>
      <c r="T287" s="241"/>
      <c r="U287" s="241"/>
      <c r="V287" s="241"/>
      <c r="W287" s="241"/>
      <c r="AI287" s="241"/>
      <c r="AJ287" s="241"/>
      <c r="AK287" s="241"/>
      <c r="AL287" s="241"/>
      <c r="AM287" s="241"/>
      <c r="AN287" s="241"/>
      <c r="AO287" s="241"/>
      <c r="AP287" s="244"/>
      <c r="AT287" s="244"/>
    </row>
    <row r="288" spans="1:46" ht="15" customHeight="1" x14ac:dyDescent="0.25">
      <c r="A288" s="284"/>
      <c r="B288" s="284"/>
      <c r="C288" s="284"/>
      <c r="H288" s="241" t="s">
        <v>528</v>
      </c>
      <c r="I288" s="241"/>
      <c r="J288" s="241"/>
      <c r="K288" s="241"/>
      <c r="L288" s="241"/>
      <c r="M288" s="241"/>
      <c r="N288" s="241"/>
      <c r="O288" s="241"/>
      <c r="P288" s="241" t="s">
        <v>2056</v>
      </c>
      <c r="Q288" s="241"/>
      <c r="R288" s="241"/>
      <c r="S288" s="241"/>
      <c r="T288" s="241"/>
      <c r="U288" s="241"/>
      <c r="V288" s="241"/>
      <c r="W288" s="241"/>
      <c r="AI288" s="241"/>
      <c r="AJ288" s="241"/>
      <c r="AK288" s="241"/>
      <c r="AL288" s="241"/>
      <c r="AM288" s="241"/>
      <c r="AN288" s="241"/>
      <c r="AO288" s="241"/>
      <c r="AP288" s="244"/>
      <c r="AT288" s="244"/>
    </row>
    <row r="289" spans="1:46" ht="15" customHeight="1" x14ac:dyDescent="0.25">
      <c r="A289" s="284"/>
      <c r="B289" s="284"/>
      <c r="C289" s="284"/>
      <c r="H289" s="241" t="s">
        <v>529</v>
      </c>
      <c r="I289" s="241"/>
      <c r="J289" s="241"/>
      <c r="K289" s="241"/>
      <c r="L289" s="241"/>
      <c r="M289" s="241"/>
      <c r="N289" s="241"/>
      <c r="O289" s="241"/>
      <c r="P289" s="241" t="s">
        <v>2053</v>
      </c>
      <c r="Q289" s="241"/>
      <c r="R289" s="241"/>
      <c r="S289" s="241"/>
      <c r="T289" s="241"/>
      <c r="U289" s="241"/>
      <c r="V289" s="241"/>
      <c r="W289" s="241"/>
      <c r="AI289" s="241"/>
      <c r="AJ289" s="241"/>
      <c r="AK289" s="241"/>
      <c r="AL289" s="241"/>
      <c r="AM289" s="241"/>
      <c r="AN289" s="241"/>
      <c r="AO289" s="241"/>
      <c r="AP289" s="244"/>
      <c r="AT289" s="244"/>
    </row>
    <row r="290" spans="1:46" ht="15" customHeight="1" x14ac:dyDescent="0.25">
      <c r="A290" s="284"/>
      <c r="B290" s="284"/>
      <c r="C290" s="284"/>
      <c r="H290" s="241" t="s">
        <v>530</v>
      </c>
      <c r="I290" s="241"/>
      <c r="J290" s="241"/>
      <c r="K290" s="241"/>
      <c r="L290" s="241"/>
      <c r="M290" s="241"/>
      <c r="N290" s="241"/>
      <c r="O290" s="241"/>
      <c r="P290" s="241" t="s">
        <v>2056</v>
      </c>
      <c r="Q290" s="241"/>
      <c r="R290" s="241"/>
      <c r="S290" s="241"/>
      <c r="T290" s="241"/>
      <c r="U290" s="241"/>
      <c r="V290" s="241"/>
      <c r="W290" s="241"/>
      <c r="AI290" s="241"/>
      <c r="AJ290" s="241"/>
      <c r="AK290" s="241"/>
      <c r="AL290" s="241"/>
      <c r="AM290" s="241"/>
      <c r="AN290" s="241"/>
      <c r="AO290" s="241"/>
      <c r="AP290" s="244"/>
      <c r="AT290" s="244"/>
    </row>
    <row r="291" spans="1:46" ht="15" customHeight="1" x14ac:dyDescent="0.25">
      <c r="A291" s="284"/>
      <c r="B291" s="284"/>
      <c r="C291" s="284"/>
      <c r="H291" s="241" t="s">
        <v>531</v>
      </c>
      <c r="I291" s="241"/>
      <c r="J291" s="241"/>
      <c r="K291" s="241"/>
      <c r="L291" s="241"/>
      <c r="M291" s="241"/>
      <c r="N291" s="241"/>
      <c r="O291" s="241"/>
      <c r="P291" s="241" t="s">
        <v>2053</v>
      </c>
      <c r="Q291" s="241"/>
      <c r="R291" s="241"/>
      <c r="S291" s="241"/>
      <c r="T291" s="241"/>
      <c r="U291" s="241"/>
      <c r="V291" s="241"/>
      <c r="W291" s="241"/>
      <c r="AI291" s="241"/>
      <c r="AJ291" s="241"/>
      <c r="AK291" s="241"/>
      <c r="AL291" s="241"/>
      <c r="AM291" s="241"/>
      <c r="AN291" s="241"/>
      <c r="AO291" s="241"/>
      <c r="AP291" s="244"/>
      <c r="AT291" s="244"/>
    </row>
    <row r="292" spans="1:46" ht="15" customHeight="1" x14ac:dyDescent="0.25">
      <c r="A292" s="284"/>
      <c r="B292" s="284"/>
      <c r="C292" s="284"/>
      <c r="H292" s="241" t="s">
        <v>532</v>
      </c>
      <c r="I292" s="241"/>
      <c r="J292" s="241"/>
      <c r="K292" s="241"/>
      <c r="L292" s="241"/>
      <c r="M292" s="241"/>
      <c r="N292" s="241"/>
      <c r="O292" s="241"/>
      <c r="P292" s="241" t="s">
        <v>2055</v>
      </c>
      <c r="Q292" s="241"/>
      <c r="R292" s="241"/>
      <c r="S292" s="241"/>
      <c r="T292" s="241"/>
      <c r="U292" s="241"/>
      <c r="V292" s="241"/>
      <c r="W292" s="241"/>
      <c r="AI292" s="241"/>
      <c r="AJ292" s="241"/>
      <c r="AK292" s="241"/>
      <c r="AL292" s="241"/>
      <c r="AM292" s="241"/>
      <c r="AN292" s="241"/>
      <c r="AO292" s="241"/>
      <c r="AP292" s="244"/>
      <c r="AT292" s="244"/>
    </row>
    <row r="293" spans="1:46" ht="15" customHeight="1" x14ac:dyDescent="0.25">
      <c r="A293" s="284"/>
      <c r="B293" s="284"/>
      <c r="C293" s="284"/>
      <c r="H293" s="241" t="s">
        <v>533</v>
      </c>
      <c r="I293" s="241"/>
      <c r="J293" s="241"/>
      <c r="K293" s="241"/>
      <c r="L293" s="241"/>
      <c r="M293" s="241"/>
      <c r="N293" s="241"/>
      <c r="O293" s="241"/>
      <c r="P293" s="241" t="s">
        <v>713</v>
      </c>
      <c r="Q293" s="241"/>
      <c r="R293" s="241"/>
      <c r="S293" s="241"/>
      <c r="T293" s="241"/>
      <c r="U293" s="241"/>
      <c r="V293" s="241"/>
      <c r="W293" s="241"/>
      <c r="AI293" s="241"/>
      <c r="AJ293" s="241"/>
      <c r="AK293" s="241"/>
      <c r="AL293" s="241"/>
      <c r="AM293" s="241"/>
      <c r="AN293" s="241"/>
      <c r="AO293" s="241"/>
      <c r="AP293" s="244"/>
      <c r="AT293" s="244"/>
    </row>
    <row r="294" spans="1:46" ht="15" customHeight="1" x14ac:dyDescent="0.25">
      <c r="A294" s="284"/>
      <c r="B294" s="284"/>
      <c r="C294" s="284"/>
      <c r="H294" s="241" t="s">
        <v>534</v>
      </c>
      <c r="I294" s="241"/>
      <c r="J294" s="241"/>
      <c r="K294" s="241"/>
      <c r="L294" s="241"/>
      <c r="M294" s="241"/>
      <c r="N294" s="241"/>
      <c r="O294" s="241"/>
      <c r="P294" s="241" t="s">
        <v>2055</v>
      </c>
      <c r="Q294" s="241"/>
      <c r="R294" s="241"/>
      <c r="S294" s="241"/>
      <c r="T294" s="241"/>
      <c r="U294" s="241"/>
      <c r="V294" s="241"/>
      <c r="W294" s="241"/>
      <c r="AI294" s="241"/>
      <c r="AJ294" s="241"/>
      <c r="AK294" s="241"/>
      <c r="AL294" s="241"/>
      <c r="AM294" s="241"/>
      <c r="AN294" s="241"/>
      <c r="AO294" s="241"/>
      <c r="AP294" s="244"/>
      <c r="AT294" s="244"/>
    </row>
    <row r="295" spans="1:46" ht="15" customHeight="1" x14ac:dyDescent="0.25">
      <c r="A295" s="284"/>
      <c r="B295" s="284"/>
      <c r="C295" s="284"/>
      <c r="H295" s="241" t="s">
        <v>535</v>
      </c>
      <c r="I295" s="241"/>
      <c r="J295" s="241"/>
      <c r="K295" s="241"/>
      <c r="L295" s="241"/>
      <c r="M295" s="241"/>
      <c r="N295" s="241"/>
      <c r="O295" s="241"/>
      <c r="P295" s="241" t="s">
        <v>2053</v>
      </c>
      <c r="Q295" s="241"/>
      <c r="R295" s="241"/>
      <c r="S295" s="241"/>
      <c r="T295" s="241"/>
      <c r="U295" s="241"/>
      <c r="V295" s="241"/>
      <c r="W295" s="241"/>
      <c r="AI295" s="241"/>
      <c r="AJ295" s="241"/>
      <c r="AK295" s="241"/>
      <c r="AL295" s="241"/>
      <c r="AM295" s="241"/>
      <c r="AN295" s="241"/>
      <c r="AO295" s="241"/>
      <c r="AP295" s="244"/>
      <c r="AT295" s="244"/>
    </row>
    <row r="296" spans="1:46" ht="15" customHeight="1" x14ac:dyDescent="0.25">
      <c r="A296" s="284"/>
      <c r="B296" s="284"/>
      <c r="C296" s="284"/>
      <c r="H296" s="241" t="s">
        <v>536</v>
      </c>
      <c r="I296" s="241"/>
      <c r="J296" s="241"/>
      <c r="K296" s="241"/>
      <c r="L296" s="241"/>
      <c r="M296" s="241"/>
      <c r="N296" s="241"/>
      <c r="O296" s="241"/>
      <c r="P296" s="241" t="s">
        <v>2059</v>
      </c>
      <c r="Q296" s="241"/>
      <c r="R296" s="241"/>
      <c r="S296" s="241"/>
      <c r="T296" s="241"/>
      <c r="U296" s="241"/>
      <c r="V296" s="241"/>
      <c r="W296" s="241"/>
      <c r="AI296" s="241"/>
      <c r="AJ296" s="241"/>
      <c r="AK296" s="241"/>
      <c r="AL296" s="241"/>
      <c r="AM296" s="241"/>
      <c r="AN296" s="241"/>
      <c r="AO296" s="241"/>
      <c r="AP296" s="244"/>
      <c r="AT296" s="244"/>
    </row>
    <row r="297" spans="1:46" ht="15" customHeight="1" x14ac:dyDescent="0.25">
      <c r="A297" s="284"/>
      <c r="B297" s="284"/>
      <c r="C297" s="284"/>
      <c r="H297" s="241" t="s">
        <v>537</v>
      </c>
      <c r="I297" s="241"/>
      <c r="J297" s="241"/>
      <c r="K297" s="241"/>
      <c r="L297" s="241"/>
      <c r="M297" s="241"/>
      <c r="N297" s="241"/>
      <c r="O297" s="241"/>
      <c r="P297" s="241" t="s">
        <v>2057</v>
      </c>
      <c r="Q297" s="241"/>
      <c r="R297" s="241"/>
      <c r="S297" s="241"/>
      <c r="T297" s="241"/>
      <c r="U297" s="241"/>
      <c r="V297" s="241"/>
      <c r="W297" s="241"/>
      <c r="AI297" s="241"/>
      <c r="AJ297" s="241"/>
      <c r="AK297" s="241"/>
      <c r="AL297" s="241"/>
      <c r="AM297" s="241"/>
      <c r="AN297" s="241"/>
      <c r="AO297" s="241"/>
      <c r="AP297" s="244"/>
      <c r="AT297" s="244"/>
    </row>
    <row r="298" spans="1:46" ht="15" customHeight="1" x14ac:dyDescent="0.25">
      <c r="A298" s="284"/>
      <c r="B298" s="284"/>
      <c r="C298" s="284"/>
      <c r="H298" s="241" t="s">
        <v>538</v>
      </c>
      <c r="I298" s="241"/>
      <c r="J298" s="241"/>
      <c r="K298" s="241"/>
      <c r="L298" s="241"/>
      <c r="M298" s="241"/>
      <c r="N298" s="241"/>
      <c r="O298" s="241"/>
      <c r="P298" s="241" t="s">
        <v>2056</v>
      </c>
      <c r="Q298" s="241"/>
      <c r="R298" s="241"/>
      <c r="S298" s="241"/>
      <c r="T298" s="241"/>
      <c r="U298" s="241"/>
      <c r="V298" s="241"/>
      <c r="W298" s="241"/>
      <c r="AI298" s="241"/>
      <c r="AJ298" s="241"/>
      <c r="AK298" s="241"/>
      <c r="AL298" s="241"/>
      <c r="AM298" s="241"/>
      <c r="AN298" s="241"/>
      <c r="AO298" s="241"/>
      <c r="AP298" s="244"/>
      <c r="AT298" s="244"/>
    </row>
    <row r="299" spans="1:46" ht="15" customHeight="1" x14ac:dyDescent="0.25">
      <c r="A299" s="284"/>
      <c r="B299" s="284"/>
      <c r="C299" s="284"/>
      <c r="H299" s="241" t="s">
        <v>539</v>
      </c>
      <c r="I299" s="241"/>
      <c r="J299" s="241"/>
      <c r="K299" s="241"/>
      <c r="L299" s="241"/>
      <c r="M299" s="241"/>
      <c r="N299" s="241"/>
      <c r="O299" s="241"/>
      <c r="P299" s="241" t="s">
        <v>2057</v>
      </c>
      <c r="Q299" s="241"/>
      <c r="R299" s="241"/>
      <c r="S299" s="241"/>
      <c r="T299" s="241"/>
      <c r="U299" s="241"/>
      <c r="V299" s="241"/>
      <c r="W299" s="241"/>
      <c r="AI299" s="241"/>
      <c r="AJ299" s="241"/>
      <c r="AK299" s="241"/>
      <c r="AL299" s="241"/>
      <c r="AM299" s="241"/>
      <c r="AN299" s="241"/>
      <c r="AO299" s="241"/>
      <c r="AP299" s="244"/>
      <c r="AT299" s="244"/>
    </row>
    <row r="300" spans="1:46" ht="15" customHeight="1" x14ac:dyDescent="0.25">
      <c r="A300" s="284"/>
      <c r="B300" s="284"/>
      <c r="C300" s="284"/>
      <c r="H300" s="241" t="s">
        <v>540</v>
      </c>
      <c r="I300" s="241"/>
      <c r="J300" s="241"/>
      <c r="K300" s="241"/>
      <c r="L300" s="241"/>
      <c r="M300" s="241"/>
      <c r="N300" s="241"/>
      <c r="O300" s="241"/>
      <c r="P300" s="241" t="s">
        <v>2052</v>
      </c>
      <c r="Q300" s="241"/>
      <c r="R300" s="241"/>
      <c r="S300" s="241"/>
      <c r="T300" s="241"/>
      <c r="U300" s="241"/>
      <c r="V300" s="241"/>
      <c r="W300" s="241"/>
      <c r="AI300" s="241"/>
      <c r="AJ300" s="241"/>
      <c r="AK300" s="241"/>
      <c r="AL300" s="241"/>
      <c r="AM300" s="241"/>
      <c r="AN300" s="241"/>
      <c r="AO300" s="241"/>
      <c r="AP300" s="244"/>
      <c r="AT300" s="244"/>
    </row>
    <row r="301" spans="1:46" ht="15" customHeight="1" x14ac:dyDescent="0.25">
      <c r="A301" s="284"/>
      <c r="B301" s="284"/>
      <c r="C301" s="284"/>
      <c r="H301" s="241" t="s">
        <v>541</v>
      </c>
      <c r="I301" s="241"/>
      <c r="J301" s="241"/>
      <c r="K301" s="241"/>
      <c r="L301" s="241"/>
      <c r="M301" s="241"/>
      <c r="N301" s="241"/>
      <c r="O301" s="241"/>
      <c r="P301" s="241" t="s">
        <v>2056</v>
      </c>
      <c r="Q301" s="241"/>
      <c r="R301" s="241"/>
      <c r="S301" s="241"/>
      <c r="T301" s="241"/>
      <c r="U301" s="241"/>
      <c r="V301" s="241"/>
      <c r="W301" s="241"/>
      <c r="AI301" s="241"/>
      <c r="AJ301" s="241"/>
      <c r="AK301" s="241"/>
      <c r="AL301" s="241"/>
      <c r="AM301" s="241"/>
      <c r="AN301" s="241"/>
      <c r="AO301" s="241"/>
      <c r="AP301" s="244"/>
      <c r="AT301" s="244"/>
    </row>
    <row r="302" spans="1:46" ht="15" customHeight="1" x14ac:dyDescent="0.25">
      <c r="A302" s="284"/>
      <c r="B302" s="284"/>
      <c r="C302" s="284"/>
      <c r="H302" s="241" t="s">
        <v>542</v>
      </c>
      <c r="I302" s="241"/>
      <c r="J302" s="241"/>
      <c r="K302" s="241"/>
      <c r="L302" s="241"/>
      <c r="M302" s="241"/>
      <c r="N302" s="241"/>
      <c r="O302" s="241"/>
      <c r="P302" s="241" t="s">
        <v>2055</v>
      </c>
      <c r="Q302" s="241"/>
      <c r="R302" s="241"/>
      <c r="S302" s="241"/>
      <c r="T302" s="241"/>
      <c r="U302" s="241"/>
      <c r="V302" s="241"/>
      <c r="W302" s="241"/>
      <c r="AI302" s="241"/>
      <c r="AJ302" s="241"/>
      <c r="AK302" s="241"/>
      <c r="AL302" s="241"/>
      <c r="AM302" s="241"/>
      <c r="AN302" s="241"/>
      <c r="AO302" s="241"/>
      <c r="AP302" s="244"/>
      <c r="AT302" s="244"/>
    </row>
    <row r="303" spans="1:46" ht="15" customHeight="1" x14ac:dyDescent="0.25">
      <c r="A303" s="284"/>
      <c r="B303" s="284"/>
      <c r="C303" s="284"/>
      <c r="H303" s="241" t="s">
        <v>543</v>
      </c>
      <c r="I303" s="241"/>
      <c r="J303" s="241"/>
      <c r="K303" s="241"/>
      <c r="L303" s="241"/>
      <c r="M303" s="241"/>
      <c r="N303" s="241"/>
      <c r="O303" s="241"/>
      <c r="P303" s="241" t="s">
        <v>713</v>
      </c>
      <c r="Q303" s="241"/>
      <c r="R303" s="241"/>
      <c r="S303" s="241"/>
      <c r="T303" s="241"/>
      <c r="U303" s="241"/>
      <c r="V303" s="241"/>
      <c r="W303" s="241"/>
      <c r="AI303" s="241"/>
      <c r="AJ303" s="241"/>
      <c r="AK303" s="241"/>
      <c r="AL303" s="241"/>
      <c r="AM303" s="241"/>
      <c r="AN303" s="241"/>
      <c r="AO303" s="241"/>
      <c r="AP303" s="244"/>
      <c r="AT303" s="244"/>
    </row>
    <row r="304" spans="1:46" ht="15" customHeight="1" x14ac:dyDescent="0.25">
      <c r="A304" s="284"/>
      <c r="B304" s="284"/>
      <c r="C304" s="284"/>
      <c r="H304" s="241" t="s">
        <v>544</v>
      </c>
      <c r="I304" s="241"/>
      <c r="J304" s="241"/>
      <c r="K304" s="241"/>
      <c r="L304" s="241"/>
      <c r="M304" s="241"/>
      <c r="N304" s="241"/>
      <c r="O304" s="241"/>
      <c r="P304" s="241" t="s">
        <v>2057</v>
      </c>
      <c r="Q304" s="241"/>
      <c r="R304" s="241"/>
      <c r="S304" s="241"/>
      <c r="T304" s="241"/>
      <c r="U304" s="241"/>
      <c r="V304" s="241"/>
      <c r="W304" s="241"/>
      <c r="AI304" s="241"/>
      <c r="AJ304" s="241"/>
      <c r="AK304" s="241"/>
      <c r="AL304" s="241"/>
      <c r="AM304" s="241"/>
      <c r="AN304" s="241"/>
      <c r="AO304" s="241"/>
      <c r="AP304" s="244"/>
      <c r="AT304" s="244"/>
    </row>
    <row r="305" spans="1:46" ht="15" customHeight="1" x14ac:dyDescent="0.25">
      <c r="A305" s="284"/>
      <c r="B305" s="284"/>
      <c r="C305" s="284"/>
      <c r="H305" s="241" t="s">
        <v>545</v>
      </c>
      <c r="I305" s="241"/>
      <c r="J305" s="241"/>
      <c r="K305" s="241"/>
      <c r="L305" s="241"/>
      <c r="M305" s="241"/>
      <c r="N305" s="241"/>
      <c r="O305" s="241"/>
      <c r="P305" s="241" t="s">
        <v>713</v>
      </c>
      <c r="Q305" s="241"/>
      <c r="R305" s="241"/>
      <c r="S305" s="241"/>
      <c r="T305" s="241"/>
      <c r="U305" s="241"/>
      <c r="V305" s="241"/>
      <c r="W305" s="241"/>
      <c r="AI305" s="241"/>
      <c r="AJ305" s="241"/>
      <c r="AK305" s="241"/>
      <c r="AL305" s="241"/>
      <c r="AM305" s="241"/>
      <c r="AN305" s="241"/>
      <c r="AO305" s="241"/>
      <c r="AP305" s="244"/>
      <c r="AT305" s="244"/>
    </row>
    <row r="306" spans="1:46" ht="15" customHeight="1" x14ac:dyDescent="0.25">
      <c r="A306" s="284"/>
      <c r="B306" s="284"/>
      <c r="C306" s="284"/>
      <c r="H306" s="241" t="s">
        <v>546</v>
      </c>
      <c r="I306" s="241"/>
      <c r="J306" s="241"/>
      <c r="K306" s="241"/>
      <c r="L306" s="241"/>
      <c r="M306" s="241"/>
      <c r="N306" s="241"/>
      <c r="O306" s="241"/>
      <c r="P306" s="241" t="s">
        <v>2056</v>
      </c>
      <c r="Q306" s="241"/>
      <c r="R306" s="241"/>
      <c r="S306" s="241"/>
      <c r="T306" s="241"/>
      <c r="U306" s="241"/>
      <c r="V306" s="241"/>
      <c r="W306" s="241"/>
      <c r="AI306" s="241"/>
      <c r="AJ306" s="241"/>
      <c r="AK306" s="241"/>
      <c r="AL306" s="241"/>
      <c r="AM306" s="241"/>
      <c r="AN306" s="241"/>
      <c r="AO306" s="241"/>
      <c r="AP306" s="244"/>
      <c r="AT306" s="244"/>
    </row>
    <row r="307" spans="1:46" ht="15" customHeight="1" x14ac:dyDescent="0.25">
      <c r="A307" s="284"/>
      <c r="B307" s="284"/>
      <c r="C307" s="284"/>
      <c r="H307" s="241" t="s">
        <v>547</v>
      </c>
      <c r="I307" s="241"/>
      <c r="J307" s="241"/>
      <c r="K307" s="241"/>
      <c r="L307" s="241"/>
      <c r="M307" s="241"/>
      <c r="N307" s="241"/>
      <c r="O307" s="241"/>
      <c r="P307" s="241" t="s">
        <v>2056</v>
      </c>
      <c r="Q307" s="241"/>
      <c r="R307" s="241"/>
      <c r="S307" s="241"/>
      <c r="T307" s="241"/>
      <c r="U307" s="241"/>
      <c r="V307" s="241"/>
      <c r="W307" s="241"/>
      <c r="AI307" s="241"/>
      <c r="AJ307" s="241"/>
      <c r="AK307" s="241"/>
      <c r="AL307" s="241"/>
      <c r="AM307" s="241"/>
      <c r="AN307" s="241"/>
      <c r="AO307" s="241"/>
      <c r="AP307" s="244"/>
      <c r="AT307" s="244"/>
    </row>
    <row r="308" spans="1:46" ht="15" customHeight="1" x14ac:dyDescent="0.25">
      <c r="A308" s="284"/>
      <c r="B308" s="284"/>
      <c r="C308" s="284"/>
      <c r="H308" s="241" t="s">
        <v>548</v>
      </c>
      <c r="I308" s="241"/>
      <c r="J308" s="241"/>
      <c r="K308" s="241"/>
      <c r="L308" s="241"/>
      <c r="M308" s="241"/>
      <c r="N308" s="241"/>
      <c r="O308" s="241"/>
      <c r="P308" s="241" t="s">
        <v>2052</v>
      </c>
      <c r="Q308" s="241"/>
      <c r="R308" s="241"/>
      <c r="S308" s="241"/>
      <c r="T308" s="241"/>
      <c r="U308" s="241"/>
      <c r="V308" s="241"/>
      <c r="W308" s="241"/>
      <c r="AI308" s="241"/>
      <c r="AJ308" s="241"/>
      <c r="AK308" s="241"/>
      <c r="AL308" s="241"/>
      <c r="AM308" s="241"/>
      <c r="AN308" s="241"/>
      <c r="AO308" s="241"/>
      <c r="AP308" s="244"/>
      <c r="AT308" s="244"/>
    </row>
    <row r="309" spans="1:46" ht="15" customHeight="1" x14ac:dyDescent="0.25">
      <c r="A309" s="284"/>
      <c r="B309" s="284"/>
      <c r="C309" s="284"/>
      <c r="H309" s="241" t="s">
        <v>549</v>
      </c>
      <c r="I309" s="241"/>
      <c r="J309" s="241"/>
      <c r="K309" s="241"/>
      <c r="L309" s="241"/>
      <c r="M309" s="241"/>
      <c r="N309" s="241"/>
      <c r="O309" s="241"/>
      <c r="P309" s="241" t="s">
        <v>2054</v>
      </c>
      <c r="Q309" s="241"/>
      <c r="R309" s="241"/>
      <c r="S309" s="241"/>
      <c r="T309" s="241"/>
      <c r="U309" s="241"/>
      <c r="V309" s="241"/>
      <c r="W309" s="241"/>
      <c r="AI309" s="241"/>
      <c r="AJ309" s="241"/>
      <c r="AK309" s="241"/>
      <c r="AL309" s="241"/>
      <c r="AM309" s="241"/>
      <c r="AN309" s="241"/>
      <c r="AO309" s="241"/>
      <c r="AP309" s="244"/>
      <c r="AT309" s="244"/>
    </row>
    <row r="310" spans="1:46" ht="15" customHeight="1" x14ac:dyDescent="0.25">
      <c r="A310" s="284"/>
      <c r="B310" s="284"/>
      <c r="C310" s="284"/>
      <c r="H310" s="241" t="s">
        <v>550</v>
      </c>
      <c r="I310" s="241"/>
      <c r="J310" s="241"/>
      <c r="K310" s="241"/>
      <c r="L310" s="241"/>
      <c r="M310" s="241"/>
      <c r="N310" s="241"/>
      <c r="O310" s="241"/>
      <c r="P310" s="241" t="s">
        <v>2053</v>
      </c>
      <c r="Q310" s="241"/>
      <c r="R310" s="241"/>
      <c r="S310" s="241"/>
      <c r="T310" s="241"/>
      <c r="U310" s="241"/>
      <c r="V310" s="241"/>
      <c r="W310" s="241"/>
      <c r="AI310" s="241"/>
      <c r="AJ310" s="241"/>
      <c r="AK310" s="241"/>
      <c r="AL310" s="241"/>
      <c r="AM310" s="241"/>
      <c r="AN310" s="241"/>
      <c r="AO310" s="241"/>
      <c r="AP310" s="244"/>
      <c r="AT310" s="244"/>
    </row>
    <row r="311" spans="1:46" ht="15" customHeight="1" x14ac:dyDescent="0.25">
      <c r="A311" s="284"/>
      <c r="B311" s="284"/>
      <c r="C311" s="284"/>
      <c r="H311" s="241" t="s">
        <v>551</v>
      </c>
      <c r="I311" s="241"/>
      <c r="J311" s="241"/>
      <c r="K311" s="241"/>
      <c r="L311" s="241"/>
      <c r="M311" s="241"/>
      <c r="N311" s="241"/>
      <c r="O311" s="241"/>
      <c r="P311" s="241" t="s">
        <v>2054</v>
      </c>
      <c r="Q311" s="241"/>
      <c r="R311" s="241"/>
      <c r="S311" s="241"/>
      <c r="T311" s="241"/>
      <c r="U311" s="241"/>
      <c r="V311" s="241"/>
      <c r="W311" s="241"/>
      <c r="AI311" s="241"/>
      <c r="AJ311" s="241"/>
      <c r="AK311" s="241"/>
      <c r="AL311" s="241"/>
      <c r="AM311" s="241"/>
      <c r="AN311" s="241"/>
      <c r="AO311" s="241"/>
      <c r="AP311" s="244"/>
      <c r="AT311" s="244"/>
    </row>
    <row r="312" spans="1:46" ht="15" customHeight="1" x14ac:dyDescent="0.25">
      <c r="A312" s="284"/>
      <c r="B312" s="284"/>
      <c r="C312" s="284"/>
      <c r="H312" s="241" t="s">
        <v>552</v>
      </c>
      <c r="I312" s="241"/>
      <c r="J312" s="241"/>
      <c r="K312" s="241"/>
      <c r="L312" s="241"/>
      <c r="M312" s="241"/>
      <c r="N312" s="241"/>
      <c r="O312" s="241"/>
      <c r="P312" s="241" t="s">
        <v>713</v>
      </c>
      <c r="Q312" s="241"/>
      <c r="R312" s="241"/>
      <c r="S312" s="241"/>
      <c r="T312" s="241"/>
      <c r="U312" s="241"/>
      <c r="V312" s="241"/>
      <c r="W312" s="241"/>
      <c r="AI312" s="241"/>
      <c r="AJ312" s="241"/>
      <c r="AK312" s="241"/>
      <c r="AL312" s="241"/>
      <c r="AM312" s="241"/>
      <c r="AN312" s="241"/>
      <c r="AO312" s="241"/>
      <c r="AP312" s="244"/>
      <c r="AT312" s="244"/>
    </row>
    <row r="313" spans="1:46" ht="15" customHeight="1" x14ac:dyDescent="0.25">
      <c r="A313" s="284"/>
      <c r="B313" s="284"/>
      <c r="C313" s="284"/>
      <c r="H313" s="241" t="s">
        <v>553</v>
      </c>
      <c r="I313" s="241"/>
      <c r="J313" s="241"/>
      <c r="K313" s="241"/>
      <c r="L313" s="241"/>
      <c r="M313" s="241"/>
      <c r="N313" s="241"/>
      <c r="O313" s="241"/>
      <c r="P313" s="241" t="s">
        <v>2057</v>
      </c>
      <c r="Q313" s="241"/>
      <c r="R313" s="241"/>
      <c r="S313" s="241"/>
      <c r="T313" s="241"/>
      <c r="U313" s="241"/>
      <c r="V313" s="241"/>
      <c r="W313" s="241"/>
      <c r="AI313" s="241"/>
      <c r="AJ313" s="241"/>
      <c r="AK313" s="241"/>
      <c r="AL313" s="241"/>
      <c r="AM313" s="241"/>
      <c r="AN313" s="241"/>
      <c r="AO313" s="241"/>
      <c r="AP313" s="244"/>
      <c r="AT313" s="244"/>
    </row>
    <row r="314" spans="1:46" ht="15" customHeight="1" x14ac:dyDescent="0.25">
      <c r="A314" s="284"/>
      <c r="B314" s="284"/>
      <c r="C314" s="284"/>
      <c r="H314" s="241" t="s">
        <v>554</v>
      </c>
      <c r="I314" s="241"/>
      <c r="J314" s="241"/>
      <c r="K314" s="241"/>
      <c r="L314" s="241"/>
      <c r="M314" s="241"/>
      <c r="N314" s="241"/>
      <c r="O314" s="241"/>
      <c r="P314" s="241" t="s">
        <v>2055</v>
      </c>
      <c r="Q314" s="241"/>
      <c r="R314" s="241"/>
      <c r="S314" s="241"/>
      <c r="T314" s="241"/>
      <c r="U314" s="241"/>
      <c r="V314" s="241"/>
      <c r="W314" s="241"/>
      <c r="AI314" s="241"/>
      <c r="AJ314" s="241"/>
      <c r="AK314" s="241"/>
      <c r="AL314" s="241"/>
      <c r="AM314" s="241"/>
      <c r="AN314" s="241"/>
      <c r="AO314" s="241"/>
      <c r="AP314" s="244"/>
      <c r="AT314" s="244"/>
    </row>
    <row r="315" spans="1:46" ht="15" customHeight="1" x14ac:dyDescent="0.25">
      <c r="A315" s="284"/>
      <c r="B315" s="284"/>
      <c r="C315" s="284"/>
      <c r="H315" s="241" t="s">
        <v>555</v>
      </c>
      <c r="I315" s="241"/>
      <c r="J315" s="241"/>
      <c r="K315" s="241"/>
      <c r="L315" s="241"/>
      <c r="M315" s="241"/>
      <c r="N315" s="241"/>
      <c r="O315" s="241"/>
      <c r="P315" s="241" t="s">
        <v>2054</v>
      </c>
      <c r="Q315" s="241"/>
      <c r="R315" s="241"/>
      <c r="S315" s="241"/>
      <c r="T315" s="241"/>
      <c r="U315" s="241"/>
      <c r="V315" s="241"/>
      <c r="W315" s="241"/>
      <c r="AI315" s="241"/>
      <c r="AJ315" s="241"/>
      <c r="AK315" s="241"/>
      <c r="AL315" s="241"/>
      <c r="AM315" s="241"/>
      <c r="AN315" s="241"/>
      <c r="AO315" s="241"/>
      <c r="AP315" s="244"/>
      <c r="AT315" s="244"/>
    </row>
    <row r="316" spans="1:46" ht="15" customHeight="1" x14ac:dyDescent="0.25">
      <c r="A316" s="284"/>
      <c r="B316" s="284"/>
      <c r="C316" s="284"/>
      <c r="H316" s="241" t="s">
        <v>556</v>
      </c>
      <c r="I316" s="241"/>
      <c r="J316" s="241"/>
      <c r="K316" s="241"/>
      <c r="L316" s="241"/>
      <c r="M316" s="241"/>
      <c r="N316" s="241"/>
      <c r="O316" s="241"/>
      <c r="P316" s="241" t="s">
        <v>2054</v>
      </c>
      <c r="Q316" s="241"/>
      <c r="R316" s="241"/>
      <c r="S316" s="241"/>
      <c r="T316" s="241"/>
      <c r="U316" s="241"/>
      <c r="V316" s="241"/>
      <c r="W316" s="241"/>
      <c r="AI316" s="241"/>
      <c r="AJ316" s="241"/>
      <c r="AK316" s="241"/>
      <c r="AL316" s="241"/>
      <c r="AM316" s="241"/>
      <c r="AN316" s="241"/>
      <c r="AO316" s="241"/>
      <c r="AP316" s="244"/>
      <c r="AT316" s="244"/>
    </row>
    <row r="317" spans="1:46" ht="15" customHeight="1" x14ac:dyDescent="0.25">
      <c r="A317" s="284"/>
      <c r="B317" s="284"/>
      <c r="C317" s="284"/>
      <c r="H317" s="241" t="s">
        <v>557</v>
      </c>
      <c r="I317" s="241"/>
      <c r="J317" s="241"/>
      <c r="K317" s="241"/>
      <c r="L317" s="241"/>
      <c r="M317" s="241"/>
      <c r="N317" s="241"/>
      <c r="O317" s="241"/>
      <c r="P317" s="241" t="s">
        <v>2055</v>
      </c>
      <c r="Q317" s="241"/>
      <c r="R317" s="241"/>
      <c r="S317" s="241"/>
      <c r="T317" s="241"/>
      <c r="U317" s="241"/>
      <c r="V317" s="241"/>
      <c r="W317" s="241"/>
      <c r="AI317" s="241"/>
      <c r="AJ317" s="241"/>
      <c r="AK317" s="241"/>
      <c r="AL317" s="241"/>
      <c r="AM317" s="241"/>
      <c r="AN317" s="241"/>
      <c r="AO317" s="241"/>
      <c r="AP317" s="244"/>
      <c r="AT317" s="244"/>
    </row>
    <row r="318" spans="1:46" ht="15" customHeight="1" x14ac:dyDescent="0.25">
      <c r="A318" s="284"/>
      <c r="B318" s="284"/>
      <c r="C318" s="284"/>
      <c r="H318" s="241" t="s">
        <v>558</v>
      </c>
      <c r="I318" s="241"/>
      <c r="J318" s="241"/>
      <c r="K318" s="241"/>
      <c r="L318" s="241"/>
      <c r="M318" s="241"/>
      <c r="N318" s="241"/>
      <c r="O318" s="241"/>
      <c r="P318" s="241" t="s">
        <v>2055</v>
      </c>
      <c r="Q318" s="241"/>
      <c r="R318" s="241"/>
      <c r="S318" s="241"/>
      <c r="T318" s="241"/>
      <c r="U318" s="241"/>
      <c r="V318" s="241"/>
      <c r="W318" s="241"/>
      <c r="AI318" s="241"/>
      <c r="AJ318" s="241"/>
      <c r="AK318" s="241"/>
      <c r="AL318" s="241"/>
      <c r="AM318" s="241"/>
      <c r="AN318" s="241"/>
      <c r="AO318" s="241"/>
      <c r="AP318" s="244"/>
      <c r="AT318" s="244"/>
    </row>
    <row r="319" spans="1:46" ht="15" customHeight="1" x14ac:dyDescent="0.25">
      <c r="A319" s="284"/>
      <c r="B319" s="284"/>
      <c r="C319" s="284"/>
      <c r="H319" s="241" t="s">
        <v>559</v>
      </c>
      <c r="I319" s="241"/>
      <c r="J319" s="241"/>
      <c r="K319" s="241"/>
      <c r="L319" s="241"/>
      <c r="M319" s="241"/>
      <c r="N319" s="241"/>
      <c r="O319" s="241"/>
      <c r="P319" s="241" t="s">
        <v>2053</v>
      </c>
      <c r="Q319" s="241"/>
      <c r="R319" s="241"/>
      <c r="S319" s="241"/>
      <c r="T319" s="241"/>
      <c r="U319" s="241"/>
      <c r="V319" s="241"/>
      <c r="W319" s="241"/>
      <c r="AI319" s="241"/>
      <c r="AJ319" s="241"/>
      <c r="AK319" s="241"/>
      <c r="AL319" s="241"/>
      <c r="AM319" s="241"/>
      <c r="AN319" s="241"/>
      <c r="AO319" s="241"/>
      <c r="AP319" s="244"/>
      <c r="AT319" s="244"/>
    </row>
    <row r="320" spans="1:46" ht="15" customHeight="1" x14ac:dyDescent="0.25">
      <c r="A320" s="284"/>
      <c r="B320" s="284"/>
      <c r="C320" s="284"/>
      <c r="H320" s="241" t="s">
        <v>560</v>
      </c>
      <c r="I320" s="241"/>
      <c r="J320" s="241"/>
      <c r="K320" s="241"/>
      <c r="L320" s="241"/>
      <c r="M320" s="241"/>
      <c r="N320" s="241"/>
      <c r="O320" s="241"/>
      <c r="P320" s="241" t="s">
        <v>713</v>
      </c>
      <c r="Q320" s="241"/>
      <c r="R320" s="241"/>
      <c r="S320" s="241"/>
      <c r="T320" s="241"/>
      <c r="U320" s="241"/>
      <c r="V320" s="241"/>
      <c r="W320" s="241"/>
      <c r="AI320" s="241"/>
      <c r="AJ320" s="241"/>
      <c r="AK320" s="241"/>
      <c r="AL320" s="241"/>
      <c r="AM320" s="241"/>
      <c r="AN320" s="241"/>
      <c r="AO320" s="241"/>
      <c r="AP320" s="244"/>
      <c r="AT320" s="244"/>
    </row>
    <row r="321" spans="1:46" ht="15" customHeight="1" x14ac:dyDescent="0.25">
      <c r="A321" s="284"/>
      <c r="B321" s="284"/>
      <c r="C321" s="284"/>
      <c r="H321" s="241" t="s">
        <v>561</v>
      </c>
      <c r="I321" s="241"/>
      <c r="J321" s="241"/>
      <c r="K321" s="241"/>
      <c r="L321" s="241"/>
      <c r="M321" s="241"/>
      <c r="N321" s="241"/>
      <c r="O321" s="241"/>
      <c r="P321" s="241" t="s">
        <v>2056</v>
      </c>
      <c r="Q321" s="241"/>
      <c r="R321" s="241"/>
      <c r="S321" s="241"/>
      <c r="T321" s="241"/>
      <c r="U321" s="241"/>
      <c r="V321" s="241"/>
      <c r="W321" s="241"/>
      <c r="AI321" s="241"/>
      <c r="AJ321" s="241"/>
      <c r="AK321" s="241"/>
      <c r="AL321" s="241"/>
      <c r="AM321" s="241"/>
      <c r="AN321" s="241"/>
      <c r="AO321" s="241"/>
      <c r="AP321" s="244"/>
      <c r="AT321" s="244"/>
    </row>
    <row r="322" spans="1:46" ht="15" customHeight="1" x14ac:dyDescent="0.25">
      <c r="A322" s="284"/>
      <c r="B322" s="284"/>
      <c r="C322" s="284"/>
      <c r="H322" s="241" t="s">
        <v>562</v>
      </c>
      <c r="I322" s="241"/>
      <c r="J322" s="241"/>
      <c r="K322" s="241"/>
      <c r="L322" s="241"/>
      <c r="M322" s="241"/>
      <c r="N322" s="241"/>
      <c r="O322" s="241"/>
      <c r="P322" s="241" t="s">
        <v>713</v>
      </c>
      <c r="Q322" s="241"/>
      <c r="R322" s="241"/>
      <c r="S322" s="241"/>
      <c r="T322" s="241"/>
      <c r="U322" s="241"/>
      <c r="V322" s="241"/>
      <c r="W322" s="241"/>
      <c r="AI322" s="241"/>
      <c r="AJ322" s="241"/>
      <c r="AK322" s="241"/>
      <c r="AL322" s="241"/>
      <c r="AM322" s="241"/>
      <c r="AN322" s="241"/>
      <c r="AO322" s="241"/>
      <c r="AP322" s="244"/>
      <c r="AT322" s="244"/>
    </row>
    <row r="323" spans="1:46" ht="15" customHeight="1" x14ac:dyDescent="0.25">
      <c r="A323" s="284"/>
      <c r="B323" s="284"/>
      <c r="C323" s="284"/>
      <c r="H323" s="241" t="s">
        <v>563</v>
      </c>
      <c r="I323" s="241"/>
      <c r="J323" s="241"/>
      <c r="K323" s="241"/>
      <c r="L323" s="241"/>
      <c r="M323" s="241"/>
      <c r="N323" s="241"/>
      <c r="O323" s="241"/>
      <c r="P323" s="241" t="s">
        <v>2058</v>
      </c>
      <c r="Q323" s="241"/>
      <c r="R323" s="241"/>
      <c r="S323" s="241"/>
      <c r="T323" s="241"/>
      <c r="U323" s="241"/>
      <c r="V323" s="241"/>
      <c r="W323" s="241"/>
      <c r="AI323" s="241"/>
      <c r="AJ323" s="241"/>
      <c r="AK323" s="241"/>
      <c r="AL323" s="241"/>
      <c r="AM323" s="241"/>
      <c r="AN323" s="241"/>
      <c r="AO323" s="241"/>
      <c r="AP323" s="244"/>
      <c r="AT323" s="244"/>
    </row>
    <row r="324" spans="1:46" ht="15" customHeight="1" x14ac:dyDescent="0.25">
      <c r="A324" s="284"/>
      <c r="B324" s="284"/>
      <c r="C324" s="284"/>
      <c r="H324" s="241" t="s">
        <v>564</v>
      </c>
      <c r="I324" s="241"/>
      <c r="J324" s="241"/>
      <c r="K324" s="241"/>
      <c r="L324" s="241"/>
      <c r="M324" s="241"/>
      <c r="N324" s="241"/>
      <c r="O324" s="241"/>
      <c r="P324" s="241" t="s">
        <v>2055</v>
      </c>
      <c r="Q324" s="241"/>
      <c r="R324" s="241"/>
      <c r="S324" s="241"/>
      <c r="T324" s="241"/>
      <c r="U324" s="241"/>
      <c r="V324" s="241"/>
      <c r="W324" s="241"/>
      <c r="AI324" s="241"/>
      <c r="AJ324" s="241"/>
      <c r="AK324" s="241"/>
      <c r="AL324" s="241"/>
      <c r="AM324" s="241"/>
      <c r="AN324" s="241"/>
      <c r="AO324" s="241"/>
      <c r="AP324" s="244"/>
      <c r="AT324" s="244"/>
    </row>
    <row r="325" spans="1:46" ht="15" customHeight="1" x14ac:dyDescent="0.25">
      <c r="A325" s="284"/>
      <c r="B325" s="284"/>
      <c r="C325" s="284"/>
      <c r="H325" s="241" t="s">
        <v>565</v>
      </c>
      <c r="I325" s="241"/>
      <c r="J325" s="241"/>
      <c r="K325" s="241"/>
      <c r="L325" s="241"/>
      <c r="M325" s="241"/>
      <c r="N325" s="241"/>
      <c r="O325" s="241"/>
      <c r="P325" s="241" t="s">
        <v>2055</v>
      </c>
      <c r="Q325" s="241"/>
      <c r="R325" s="241"/>
      <c r="S325" s="241"/>
      <c r="T325" s="241"/>
      <c r="U325" s="241"/>
      <c r="V325" s="241"/>
      <c r="W325" s="241"/>
      <c r="AI325" s="241"/>
      <c r="AJ325" s="241"/>
      <c r="AK325" s="241"/>
      <c r="AL325" s="241"/>
      <c r="AM325" s="241"/>
      <c r="AN325" s="241"/>
      <c r="AO325" s="241"/>
      <c r="AP325" s="244"/>
      <c r="AT325" s="244"/>
    </row>
    <row r="326" spans="1:46" ht="15" customHeight="1" x14ac:dyDescent="0.25">
      <c r="A326" s="284"/>
      <c r="B326" s="284"/>
      <c r="C326" s="284"/>
      <c r="H326" s="241" t="s">
        <v>566</v>
      </c>
      <c r="I326" s="241"/>
      <c r="J326" s="241"/>
      <c r="K326" s="241"/>
      <c r="L326" s="241"/>
      <c r="M326" s="241"/>
      <c r="N326" s="241"/>
      <c r="O326" s="241"/>
      <c r="P326" s="241" t="s">
        <v>2054</v>
      </c>
      <c r="Q326" s="241"/>
      <c r="R326" s="241"/>
      <c r="S326" s="241"/>
      <c r="T326" s="241"/>
      <c r="U326" s="241"/>
      <c r="V326" s="241"/>
      <c r="W326" s="241"/>
      <c r="AI326" s="241"/>
      <c r="AJ326" s="241"/>
      <c r="AK326" s="241"/>
      <c r="AL326" s="241"/>
      <c r="AM326" s="241"/>
      <c r="AN326" s="241"/>
      <c r="AO326" s="241"/>
      <c r="AP326" s="244"/>
      <c r="AT326" s="244"/>
    </row>
    <row r="327" spans="1:46" ht="15" customHeight="1" x14ac:dyDescent="0.25">
      <c r="A327" s="284"/>
      <c r="B327" s="284"/>
      <c r="C327" s="284"/>
      <c r="H327" s="241" t="s">
        <v>567</v>
      </c>
      <c r="I327" s="241"/>
      <c r="J327" s="241"/>
      <c r="K327" s="241"/>
      <c r="L327" s="241"/>
      <c r="M327" s="241"/>
      <c r="N327" s="241"/>
      <c r="O327" s="241"/>
      <c r="P327" s="241" t="s">
        <v>2056</v>
      </c>
      <c r="Q327" s="241"/>
      <c r="R327" s="241"/>
      <c r="S327" s="241"/>
      <c r="T327" s="241"/>
      <c r="U327" s="241"/>
      <c r="V327" s="241"/>
      <c r="W327" s="241"/>
      <c r="AI327" s="241"/>
      <c r="AJ327" s="241"/>
      <c r="AK327" s="241"/>
      <c r="AL327" s="241"/>
      <c r="AM327" s="241"/>
      <c r="AN327" s="241"/>
      <c r="AO327" s="241"/>
      <c r="AP327" s="244"/>
      <c r="AT327" s="244"/>
    </row>
    <row r="328" spans="1:46" ht="15" customHeight="1" x14ac:dyDescent="0.25">
      <c r="A328" s="284"/>
      <c r="B328" s="284"/>
      <c r="C328" s="284"/>
      <c r="H328" s="241" t="s">
        <v>568</v>
      </c>
      <c r="I328" s="241"/>
      <c r="J328" s="241"/>
      <c r="K328" s="241"/>
      <c r="L328" s="241"/>
      <c r="M328" s="241"/>
      <c r="N328" s="241"/>
      <c r="O328" s="241"/>
      <c r="P328" s="241" t="s">
        <v>2054</v>
      </c>
      <c r="Q328" s="241"/>
      <c r="R328" s="241"/>
      <c r="S328" s="241"/>
      <c r="T328" s="241"/>
      <c r="U328" s="241"/>
      <c r="V328" s="241"/>
      <c r="W328" s="241"/>
      <c r="AI328" s="241"/>
      <c r="AJ328" s="241"/>
      <c r="AK328" s="241"/>
      <c r="AL328" s="241"/>
      <c r="AM328" s="241"/>
      <c r="AN328" s="241"/>
      <c r="AO328" s="241"/>
      <c r="AP328" s="244"/>
      <c r="AT328" s="244"/>
    </row>
    <row r="329" spans="1:46" ht="15" customHeight="1" x14ac:dyDescent="0.25">
      <c r="A329" s="284"/>
      <c r="B329" s="284"/>
      <c r="C329" s="284"/>
      <c r="H329" s="241" t="s">
        <v>569</v>
      </c>
      <c r="I329" s="241"/>
      <c r="J329" s="241"/>
      <c r="K329" s="241"/>
      <c r="L329" s="241"/>
      <c r="M329" s="241"/>
      <c r="N329" s="241"/>
      <c r="O329" s="241"/>
      <c r="P329" s="241" t="s">
        <v>2054</v>
      </c>
      <c r="Q329" s="241"/>
      <c r="R329" s="241"/>
      <c r="S329" s="241"/>
      <c r="T329" s="241"/>
      <c r="U329" s="241"/>
      <c r="V329" s="241"/>
      <c r="W329" s="241"/>
      <c r="AI329" s="241"/>
      <c r="AJ329" s="241"/>
      <c r="AK329" s="241"/>
      <c r="AL329" s="241"/>
      <c r="AM329" s="241"/>
      <c r="AN329" s="241"/>
      <c r="AO329" s="241"/>
      <c r="AP329" s="244"/>
      <c r="AT329" s="244"/>
    </row>
    <row r="330" spans="1:46" ht="15" customHeight="1" x14ac:dyDescent="0.25">
      <c r="A330" s="284"/>
      <c r="B330" s="284"/>
      <c r="C330" s="284"/>
      <c r="H330" s="241" t="s">
        <v>570</v>
      </c>
      <c r="I330" s="241"/>
      <c r="J330" s="241"/>
      <c r="K330" s="241"/>
      <c r="L330" s="241"/>
      <c r="M330" s="241"/>
      <c r="N330" s="241"/>
      <c r="O330" s="241"/>
      <c r="P330" s="241" t="s">
        <v>2055</v>
      </c>
      <c r="Q330" s="241"/>
      <c r="R330" s="241"/>
      <c r="S330" s="241"/>
      <c r="T330" s="241"/>
      <c r="U330" s="241"/>
      <c r="V330" s="241"/>
      <c r="W330" s="241"/>
      <c r="AI330" s="241"/>
      <c r="AJ330" s="241"/>
      <c r="AK330" s="241"/>
      <c r="AL330" s="241"/>
      <c r="AM330" s="241"/>
      <c r="AN330" s="241"/>
      <c r="AO330" s="241"/>
      <c r="AP330" s="244"/>
      <c r="AT330" s="244"/>
    </row>
    <row r="331" spans="1:46" ht="15" customHeight="1" x14ac:dyDescent="0.25">
      <c r="A331" s="284"/>
      <c r="B331" s="284"/>
      <c r="C331" s="284"/>
      <c r="H331" s="241" t="s">
        <v>571</v>
      </c>
      <c r="I331" s="241"/>
      <c r="J331" s="241"/>
      <c r="K331" s="241"/>
      <c r="L331" s="241"/>
      <c r="M331" s="241"/>
      <c r="N331" s="241"/>
      <c r="O331" s="241"/>
      <c r="P331" s="241" t="s">
        <v>2053</v>
      </c>
      <c r="Q331" s="241"/>
      <c r="R331" s="241"/>
      <c r="S331" s="241"/>
      <c r="T331" s="241"/>
      <c r="U331" s="241"/>
      <c r="V331" s="241"/>
      <c r="W331" s="241"/>
      <c r="AI331" s="241"/>
      <c r="AJ331" s="241"/>
      <c r="AK331" s="241"/>
      <c r="AL331" s="241"/>
      <c r="AM331" s="241"/>
      <c r="AN331" s="241"/>
      <c r="AO331" s="241"/>
      <c r="AP331" s="244"/>
      <c r="AT331" s="244"/>
    </row>
    <row r="332" spans="1:46" ht="15" customHeight="1" x14ac:dyDescent="0.25">
      <c r="A332" s="284"/>
      <c r="B332" s="284"/>
      <c r="C332" s="284"/>
      <c r="H332" s="241" t="s">
        <v>572</v>
      </c>
      <c r="I332" s="241"/>
      <c r="J332" s="241"/>
      <c r="K332" s="241"/>
      <c r="L332" s="241"/>
      <c r="M332" s="241"/>
      <c r="N332" s="241"/>
      <c r="O332" s="241"/>
      <c r="P332" s="241" t="s">
        <v>2054</v>
      </c>
      <c r="Q332" s="241"/>
      <c r="R332" s="241"/>
      <c r="S332" s="241"/>
      <c r="T332" s="241"/>
      <c r="U332" s="241"/>
      <c r="V332" s="241"/>
      <c r="W332" s="241"/>
      <c r="AI332" s="241"/>
      <c r="AJ332" s="241"/>
      <c r="AK332" s="241"/>
      <c r="AL332" s="241"/>
      <c r="AM332" s="241"/>
      <c r="AN332" s="241"/>
      <c r="AO332" s="241"/>
      <c r="AP332" s="244"/>
      <c r="AT332" s="244"/>
    </row>
    <row r="333" spans="1:46" ht="15" customHeight="1" x14ac:dyDescent="0.25">
      <c r="A333" s="284"/>
      <c r="B333" s="284"/>
      <c r="C333" s="284"/>
      <c r="H333" s="241" t="s">
        <v>573</v>
      </c>
      <c r="I333" s="241"/>
      <c r="J333" s="241"/>
      <c r="K333" s="241"/>
      <c r="L333" s="241"/>
      <c r="M333" s="241"/>
      <c r="N333" s="241"/>
      <c r="O333" s="241"/>
      <c r="P333" s="241" t="s">
        <v>2053</v>
      </c>
      <c r="Q333" s="241"/>
      <c r="R333" s="241"/>
      <c r="S333" s="241"/>
      <c r="T333" s="241"/>
      <c r="U333" s="241"/>
      <c r="V333" s="241"/>
      <c r="W333" s="241"/>
      <c r="AI333" s="241"/>
      <c r="AJ333" s="241"/>
      <c r="AK333" s="241"/>
      <c r="AL333" s="241"/>
      <c r="AM333" s="241"/>
      <c r="AN333" s="241"/>
      <c r="AO333" s="241"/>
      <c r="AP333" s="244"/>
      <c r="AT333" s="244"/>
    </row>
    <row r="334" spans="1:46" ht="15" customHeight="1" x14ac:dyDescent="0.25">
      <c r="A334" s="284"/>
      <c r="B334" s="284"/>
      <c r="C334" s="284"/>
      <c r="H334" s="241" t="s">
        <v>574</v>
      </c>
      <c r="I334" s="241"/>
      <c r="J334" s="241"/>
      <c r="K334" s="241"/>
      <c r="L334" s="241"/>
      <c r="M334" s="241"/>
      <c r="N334" s="241"/>
      <c r="O334" s="241"/>
      <c r="P334" s="241" t="s">
        <v>2052</v>
      </c>
      <c r="Q334" s="241"/>
      <c r="R334" s="241"/>
      <c r="S334" s="241"/>
      <c r="T334" s="241"/>
      <c r="U334" s="241"/>
      <c r="V334" s="241"/>
      <c r="W334" s="241"/>
      <c r="AI334" s="241"/>
      <c r="AJ334" s="241"/>
      <c r="AK334" s="241"/>
      <c r="AL334" s="241"/>
      <c r="AM334" s="241"/>
      <c r="AN334" s="241"/>
      <c r="AO334" s="241"/>
      <c r="AP334" s="241"/>
    </row>
    <row r="335" spans="1:46" ht="15" customHeight="1" x14ac:dyDescent="0.25">
      <c r="A335" s="284"/>
      <c r="B335" s="284"/>
      <c r="C335" s="284"/>
      <c r="H335" s="241" t="s">
        <v>575</v>
      </c>
      <c r="I335" s="241"/>
      <c r="J335" s="241"/>
      <c r="K335" s="241"/>
      <c r="L335" s="241"/>
      <c r="M335" s="241"/>
      <c r="N335" s="241"/>
      <c r="O335" s="241"/>
      <c r="P335" s="241" t="s">
        <v>2054</v>
      </c>
      <c r="Q335" s="241"/>
      <c r="R335" s="241"/>
      <c r="S335" s="241"/>
      <c r="T335" s="241"/>
      <c r="U335" s="241"/>
      <c r="V335" s="241"/>
      <c r="W335" s="241"/>
      <c r="AI335" s="241"/>
      <c r="AJ335" s="241"/>
      <c r="AK335" s="241"/>
      <c r="AL335" s="241"/>
      <c r="AM335" s="241"/>
      <c r="AN335" s="241"/>
      <c r="AO335" s="241"/>
      <c r="AP335" s="241"/>
    </row>
    <row r="336" spans="1:46" ht="15" customHeight="1" x14ac:dyDescent="0.25">
      <c r="A336" s="284"/>
      <c r="B336" s="284"/>
      <c r="C336" s="284"/>
      <c r="H336" s="241" t="s">
        <v>576</v>
      </c>
      <c r="I336" s="241"/>
      <c r="J336" s="241"/>
      <c r="K336" s="241"/>
      <c r="L336" s="241"/>
      <c r="M336" s="241"/>
      <c r="N336" s="241"/>
      <c r="O336" s="241"/>
      <c r="P336" s="241" t="s">
        <v>2056</v>
      </c>
      <c r="Q336" s="241"/>
      <c r="R336" s="241"/>
      <c r="S336" s="241"/>
      <c r="T336" s="241"/>
      <c r="U336" s="241"/>
      <c r="V336" s="241"/>
      <c r="W336" s="241"/>
      <c r="AI336" s="241"/>
      <c r="AJ336" s="241"/>
      <c r="AK336" s="241"/>
      <c r="AL336" s="241"/>
      <c r="AM336" s="241"/>
      <c r="AN336" s="241"/>
      <c r="AO336" s="241"/>
      <c r="AP336" s="241"/>
    </row>
    <row r="337" spans="1:42" ht="15" customHeight="1" x14ac:dyDescent="0.25">
      <c r="A337" s="284"/>
      <c r="B337" s="284"/>
      <c r="C337" s="284"/>
      <c r="H337" s="241" t="s">
        <v>577</v>
      </c>
      <c r="I337" s="241"/>
      <c r="J337" s="241"/>
      <c r="K337" s="241"/>
      <c r="L337" s="241"/>
      <c r="M337" s="241"/>
      <c r="N337" s="241"/>
      <c r="O337" s="241"/>
      <c r="P337" s="241" t="s">
        <v>2055</v>
      </c>
      <c r="Q337" s="241"/>
      <c r="R337" s="241"/>
      <c r="S337" s="241"/>
      <c r="T337" s="241"/>
      <c r="U337" s="241"/>
      <c r="V337" s="241"/>
      <c r="W337" s="241"/>
      <c r="AI337" s="241"/>
      <c r="AJ337" s="241"/>
      <c r="AK337" s="241"/>
      <c r="AL337" s="241"/>
      <c r="AM337" s="241"/>
      <c r="AN337" s="241"/>
      <c r="AO337" s="241"/>
      <c r="AP337" s="241"/>
    </row>
    <row r="338" spans="1:42" ht="15" customHeight="1" x14ac:dyDescent="0.25">
      <c r="B338" s="241"/>
      <c r="C338" s="241"/>
      <c r="H338" s="241" t="s">
        <v>578</v>
      </c>
      <c r="I338" s="241"/>
      <c r="J338" s="241"/>
      <c r="K338" s="241"/>
      <c r="L338" s="241"/>
      <c r="M338" s="241"/>
      <c r="N338" s="241"/>
      <c r="O338" s="241"/>
      <c r="P338" s="241" t="s">
        <v>2059</v>
      </c>
      <c r="Q338" s="241"/>
      <c r="R338" s="241"/>
      <c r="S338" s="241"/>
      <c r="T338" s="241"/>
      <c r="U338" s="241"/>
      <c r="V338" s="241"/>
      <c r="W338" s="241"/>
      <c r="AI338" s="241"/>
      <c r="AJ338" s="241"/>
      <c r="AK338" s="241"/>
      <c r="AL338" s="241"/>
      <c r="AM338" s="241"/>
      <c r="AN338" s="241"/>
      <c r="AO338" s="241"/>
      <c r="AP338" s="241"/>
    </row>
    <row r="339" spans="1:42" ht="15" customHeight="1" x14ac:dyDescent="0.25">
      <c r="B339" s="241"/>
      <c r="C339" s="241"/>
      <c r="H339" s="241" t="s">
        <v>579</v>
      </c>
      <c r="I339" s="241"/>
      <c r="J339" s="241"/>
      <c r="K339" s="241"/>
      <c r="L339" s="241"/>
      <c r="M339" s="241"/>
      <c r="N339" s="241"/>
      <c r="O339" s="241"/>
      <c r="P339" s="241" t="s">
        <v>2055</v>
      </c>
      <c r="Q339" s="241"/>
      <c r="R339" s="241"/>
      <c r="S339" s="241"/>
      <c r="T339" s="241"/>
      <c r="U339" s="241"/>
      <c r="V339" s="241"/>
      <c r="W339" s="241"/>
      <c r="AI339" s="241"/>
      <c r="AJ339" s="241"/>
      <c r="AK339" s="241"/>
      <c r="AL339" s="241"/>
      <c r="AM339" s="241"/>
      <c r="AN339" s="241"/>
      <c r="AO339" s="241"/>
      <c r="AP339" s="241"/>
    </row>
    <row r="340" spans="1:42" ht="15" customHeight="1" x14ac:dyDescent="0.25">
      <c r="B340" s="241"/>
      <c r="C340" s="241"/>
      <c r="H340" s="241" t="s">
        <v>580</v>
      </c>
      <c r="I340" s="241"/>
      <c r="J340" s="241"/>
      <c r="K340" s="241"/>
      <c r="L340" s="241"/>
      <c r="M340" s="241"/>
      <c r="N340" s="241"/>
      <c r="O340" s="241"/>
      <c r="P340" s="241" t="s">
        <v>2057</v>
      </c>
      <c r="Q340" s="241"/>
      <c r="R340" s="241"/>
      <c r="S340" s="241"/>
      <c r="T340" s="241"/>
      <c r="U340" s="241"/>
      <c r="V340" s="241"/>
      <c r="W340" s="241"/>
      <c r="AI340" s="241"/>
      <c r="AJ340" s="241"/>
      <c r="AK340" s="241"/>
      <c r="AL340" s="241"/>
      <c r="AM340" s="241"/>
      <c r="AN340" s="241"/>
      <c r="AO340" s="241"/>
      <c r="AP340" s="241"/>
    </row>
    <row r="341" spans="1:42" ht="15" customHeight="1" x14ac:dyDescent="0.25">
      <c r="B341" s="241"/>
      <c r="C341" s="241"/>
      <c r="H341" s="241" t="s">
        <v>581</v>
      </c>
      <c r="I341" s="241"/>
      <c r="J341" s="241"/>
      <c r="K341" s="241"/>
      <c r="L341" s="241"/>
      <c r="M341" s="241"/>
      <c r="N341" s="241"/>
      <c r="O341" s="241"/>
      <c r="P341" s="241" t="s">
        <v>2054</v>
      </c>
      <c r="Q341" s="241"/>
      <c r="R341" s="241"/>
      <c r="S341" s="241"/>
      <c r="T341" s="241"/>
      <c r="U341" s="241"/>
      <c r="V341" s="241"/>
      <c r="W341" s="241"/>
      <c r="AI341" s="241"/>
      <c r="AJ341" s="241"/>
      <c r="AK341" s="241"/>
      <c r="AL341" s="241"/>
      <c r="AM341" s="241"/>
      <c r="AN341" s="241"/>
      <c r="AO341" s="241"/>
      <c r="AP341" s="241"/>
    </row>
    <row r="342" spans="1:42" ht="15" customHeight="1" x14ac:dyDescent="0.25">
      <c r="B342" s="241"/>
      <c r="C342" s="241"/>
      <c r="H342" s="241" t="s">
        <v>282</v>
      </c>
      <c r="I342" s="241"/>
      <c r="J342" s="241"/>
      <c r="K342" s="241"/>
      <c r="L342" s="241"/>
      <c r="M342" s="241"/>
      <c r="N342" s="241"/>
      <c r="O342" s="241"/>
      <c r="P342" s="241" t="s">
        <v>2057</v>
      </c>
      <c r="Q342" s="241"/>
      <c r="R342" s="241"/>
      <c r="S342" s="241"/>
      <c r="T342" s="241"/>
      <c r="U342" s="241"/>
      <c r="V342" s="241"/>
      <c r="W342" s="241"/>
      <c r="AI342" s="241"/>
      <c r="AJ342" s="241"/>
      <c r="AK342" s="241"/>
      <c r="AL342" s="241"/>
      <c r="AM342" s="241"/>
      <c r="AN342" s="241"/>
      <c r="AO342" s="241"/>
      <c r="AP342" s="241"/>
    </row>
    <row r="343" spans="1:42" ht="15" customHeight="1" x14ac:dyDescent="0.25">
      <c r="B343" s="241"/>
      <c r="C343" s="241"/>
      <c r="H343" s="241" t="s">
        <v>582</v>
      </c>
      <c r="I343" s="241"/>
      <c r="J343" s="241"/>
      <c r="K343" s="241"/>
      <c r="L343" s="241"/>
      <c r="M343" s="241"/>
      <c r="N343" s="241"/>
      <c r="O343" s="241"/>
      <c r="P343" s="241" t="s">
        <v>2054</v>
      </c>
      <c r="Q343" s="241"/>
      <c r="R343" s="241"/>
      <c r="S343" s="241"/>
      <c r="T343" s="241"/>
      <c r="U343" s="241"/>
      <c r="V343" s="241"/>
      <c r="W343" s="241"/>
      <c r="AI343" s="241"/>
      <c r="AJ343" s="241"/>
      <c r="AK343" s="241"/>
      <c r="AL343" s="241"/>
      <c r="AM343" s="241"/>
      <c r="AN343" s="241"/>
      <c r="AO343" s="241"/>
      <c r="AP343" s="241"/>
    </row>
    <row r="344" spans="1:42" ht="15" customHeight="1" x14ac:dyDescent="0.25">
      <c r="B344" s="241"/>
      <c r="C344" s="241"/>
      <c r="H344" s="241" t="s">
        <v>583</v>
      </c>
      <c r="I344" s="241"/>
      <c r="J344" s="241"/>
      <c r="K344" s="241"/>
      <c r="L344" s="241"/>
      <c r="M344" s="241"/>
      <c r="N344" s="241"/>
      <c r="O344" s="241"/>
      <c r="P344" s="241" t="s">
        <v>2059</v>
      </c>
      <c r="Q344" s="241"/>
      <c r="R344" s="241"/>
      <c r="S344" s="241"/>
      <c r="T344" s="241"/>
      <c r="U344" s="241"/>
      <c r="V344" s="241"/>
      <c r="W344" s="241"/>
      <c r="AI344" s="241"/>
      <c r="AJ344" s="241"/>
      <c r="AK344" s="241"/>
      <c r="AL344" s="241"/>
      <c r="AM344" s="241"/>
      <c r="AN344" s="241"/>
      <c r="AO344" s="241"/>
      <c r="AP344" s="241"/>
    </row>
    <row r="345" spans="1:42" ht="15" customHeight="1" x14ac:dyDescent="0.25">
      <c r="B345" s="241"/>
      <c r="C345" s="241"/>
      <c r="H345" s="241" t="s">
        <v>584</v>
      </c>
      <c r="I345" s="241"/>
      <c r="J345" s="241"/>
      <c r="K345" s="241"/>
      <c r="L345" s="241"/>
      <c r="M345" s="241"/>
      <c r="N345" s="241"/>
      <c r="O345" s="241"/>
      <c r="P345" s="241" t="s">
        <v>2056</v>
      </c>
      <c r="Q345" s="241"/>
      <c r="R345" s="241"/>
      <c r="S345" s="241"/>
      <c r="T345" s="241"/>
      <c r="U345" s="241"/>
      <c r="V345" s="241"/>
      <c r="W345" s="241"/>
      <c r="AI345" s="241"/>
      <c r="AJ345" s="241"/>
      <c r="AK345" s="241"/>
      <c r="AL345" s="241"/>
      <c r="AM345" s="241"/>
      <c r="AN345" s="241"/>
      <c r="AO345" s="241"/>
      <c r="AP345" s="241"/>
    </row>
    <row r="346" spans="1:42" ht="15" customHeight="1" x14ac:dyDescent="0.25">
      <c r="B346" s="241"/>
      <c r="C346" s="241"/>
      <c r="H346" s="241" t="s">
        <v>585</v>
      </c>
      <c r="I346" s="241"/>
      <c r="J346" s="241"/>
      <c r="K346" s="241"/>
      <c r="L346" s="241"/>
      <c r="M346" s="241"/>
      <c r="N346" s="241"/>
      <c r="O346" s="241"/>
      <c r="P346" s="241" t="s">
        <v>2056</v>
      </c>
      <c r="Q346" s="241"/>
      <c r="R346" s="241"/>
      <c r="S346" s="241"/>
      <c r="T346" s="241"/>
      <c r="U346" s="241"/>
      <c r="V346" s="241"/>
      <c r="W346" s="241"/>
      <c r="AI346" s="241"/>
      <c r="AJ346" s="241"/>
      <c r="AK346" s="241"/>
      <c r="AL346" s="241"/>
      <c r="AM346" s="241"/>
      <c r="AN346" s="241"/>
      <c r="AO346" s="241"/>
      <c r="AP346" s="241"/>
    </row>
    <row r="347" spans="1:42" ht="15" customHeight="1" x14ac:dyDescent="0.25">
      <c r="B347" s="241"/>
      <c r="C347" s="241"/>
      <c r="H347" s="241" t="s">
        <v>586</v>
      </c>
      <c r="I347" s="241"/>
      <c r="J347" s="241"/>
      <c r="K347" s="241"/>
      <c r="L347" s="241"/>
      <c r="M347" s="241"/>
      <c r="N347" s="241"/>
      <c r="O347" s="241"/>
      <c r="P347" s="241" t="s">
        <v>2054</v>
      </c>
      <c r="Q347" s="241"/>
      <c r="R347" s="241"/>
      <c r="S347" s="241"/>
      <c r="T347" s="241"/>
      <c r="U347" s="241"/>
      <c r="V347" s="241"/>
      <c r="W347" s="241"/>
      <c r="AI347" s="241"/>
      <c r="AJ347" s="241"/>
      <c r="AK347" s="241"/>
      <c r="AL347" s="241"/>
      <c r="AM347" s="241"/>
      <c r="AN347" s="241"/>
      <c r="AO347" s="241"/>
      <c r="AP347" s="241"/>
    </row>
    <row r="348" spans="1:42" ht="15" customHeight="1" x14ac:dyDescent="0.25">
      <c r="B348" s="241"/>
      <c r="C348" s="241"/>
      <c r="H348" s="241" t="s">
        <v>587</v>
      </c>
      <c r="I348" s="241"/>
      <c r="J348" s="241"/>
      <c r="K348" s="241"/>
      <c r="L348" s="241"/>
      <c r="M348" s="241"/>
      <c r="N348" s="241"/>
      <c r="O348" s="241"/>
      <c r="P348" s="241" t="s">
        <v>2053</v>
      </c>
      <c r="Q348" s="241"/>
      <c r="R348" s="241"/>
      <c r="S348" s="241"/>
      <c r="T348" s="241"/>
      <c r="U348" s="241"/>
      <c r="V348" s="241"/>
      <c r="W348" s="241"/>
      <c r="AI348" s="241"/>
      <c r="AJ348" s="241"/>
      <c r="AK348" s="241"/>
      <c r="AL348" s="241"/>
      <c r="AM348" s="241"/>
      <c r="AN348" s="241"/>
      <c r="AO348" s="241"/>
      <c r="AP348" s="241"/>
    </row>
    <row r="349" spans="1:42" ht="15" customHeight="1" x14ac:dyDescent="0.25">
      <c r="B349" s="241"/>
      <c r="C349" s="241"/>
      <c r="H349" s="241" t="s">
        <v>588</v>
      </c>
      <c r="I349" s="241"/>
      <c r="J349" s="241"/>
      <c r="K349" s="241"/>
      <c r="L349" s="241"/>
      <c r="M349" s="241"/>
      <c r="N349" s="241"/>
      <c r="O349" s="241"/>
      <c r="P349" s="241" t="s">
        <v>2052</v>
      </c>
      <c r="Q349" s="241"/>
      <c r="R349" s="241"/>
      <c r="S349" s="241"/>
      <c r="T349" s="241"/>
      <c r="U349" s="241"/>
      <c r="V349" s="241"/>
      <c r="W349" s="241"/>
      <c r="AI349" s="241"/>
      <c r="AJ349" s="241"/>
      <c r="AK349" s="241"/>
      <c r="AL349" s="241"/>
      <c r="AM349" s="241"/>
      <c r="AN349" s="241"/>
      <c r="AO349" s="241"/>
      <c r="AP349" s="241"/>
    </row>
    <row r="350" spans="1:42" ht="15" customHeight="1" x14ac:dyDescent="0.25">
      <c r="B350" s="241"/>
      <c r="C350" s="241"/>
      <c r="H350" s="241" t="s">
        <v>589</v>
      </c>
      <c r="I350" s="241"/>
      <c r="J350" s="241"/>
      <c r="K350" s="241"/>
      <c r="L350" s="241"/>
      <c r="M350" s="241"/>
      <c r="N350" s="241"/>
      <c r="O350" s="241"/>
      <c r="P350" s="241" t="s">
        <v>2054</v>
      </c>
      <c r="Q350" s="241"/>
      <c r="R350" s="241"/>
      <c r="S350" s="241"/>
      <c r="T350" s="241"/>
      <c r="U350" s="241"/>
      <c r="V350" s="241"/>
      <c r="W350" s="241"/>
      <c r="AI350" s="241"/>
      <c r="AJ350" s="241"/>
      <c r="AK350" s="241"/>
      <c r="AL350" s="241"/>
      <c r="AM350" s="241"/>
      <c r="AN350" s="241"/>
      <c r="AO350" s="241"/>
      <c r="AP350" s="241"/>
    </row>
    <row r="351" spans="1:42" ht="15" customHeight="1" x14ac:dyDescent="0.25">
      <c r="B351" s="241"/>
      <c r="C351" s="241"/>
      <c r="H351" s="241" t="s">
        <v>590</v>
      </c>
      <c r="I351" s="241"/>
      <c r="J351" s="241"/>
      <c r="K351" s="241"/>
      <c r="L351" s="241"/>
      <c r="M351" s="241"/>
      <c r="N351" s="241"/>
      <c r="O351" s="241"/>
      <c r="P351" s="241" t="s">
        <v>2054</v>
      </c>
      <c r="Q351" s="241"/>
      <c r="R351" s="241"/>
      <c r="S351" s="241"/>
      <c r="T351" s="241"/>
      <c r="U351" s="241"/>
      <c r="V351" s="241"/>
      <c r="W351" s="241"/>
      <c r="AI351" s="241"/>
      <c r="AJ351" s="241"/>
      <c r="AK351" s="241"/>
      <c r="AL351" s="241"/>
      <c r="AM351" s="241"/>
      <c r="AN351" s="241"/>
      <c r="AO351" s="241"/>
      <c r="AP351" s="241"/>
    </row>
    <row r="352" spans="1:42" ht="15" customHeight="1" x14ac:dyDescent="0.25">
      <c r="B352" s="241"/>
      <c r="C352" s="241"/>
      <c r="H352" s="241" t="s">
        <v>591</v>
      </c>
      <c r="I352" s="241"/>
      <c r="J352" s="241"/>
      <c r="K352" s="241"/>
      <c r="L352" s="241"/>
      <c r="M352" s="241"/>
      <c r="N352" s="241"/>
      <c r="O352" s="241"/>
      <c r="P352" s="241" t="s">
        <v>2056</v>
      </c>
      <c r="Q352" s="241"/>
      <c r="R352" s="241"/>
      <c r="S352" s="241"/>
      <c r="T352" s="241"/>
      <c r="U352" s="241"/>
      <c r="V352" s="241"/>
      <c r="W352" s="241"/>
      <c r="AI352" s="241"/>
      <c r="AJ352" s="241"/>
      <c r="AK352" s="241"/>
      <c r="AL352" s="241"/>
      <c r="AM352" s="241"/>
      <c r="AN352" s="241"/>
      <c r="AO352" s="241"/>
      <c r="AP352" s="241"/>
    </row>
    <row r="353" spans="2:42" ht="15" customHeight="1" x14ac:dyDescent="0.25">
      <c r="B353" s="241"/>
      <c r="C353" s="241"/>
      <c r="H353" s="241" t="s">
        <v>592</v>
      </c>
      <c r="I353" s="241"/>
      <c r="J353" s="241"/>
      <c r="K353" s="241"/>
      <c r="L353" s="241"/>
      <c r="M353" s="241"/>
      <c r="N353" s="241"/>
      <c r="O353" s="241"/>
      <c r="P353" s="241" t="s">
        <v>2056</v>
      </c>
      <c r="Q353" s="241"/>
      <c r="R353" s="241"/>
      <c r="S353" s="241"/>
      <c r="T353" s="241"/>
      <c r="U353" s="241"/>
      <c r="V353" s="241"/>
      <c r="W353" s="241"/>
      <c r="AI353" s="241"/>
      <c r="AJ353" s="241"/>
      <c r="AK353" s="241"/>
      <c r="AL353" s="241"/>
      <c r="AM353" s="241"/>
      <c r="AN353" s="241"/>
      <c r="AO353" s="241"/>
      <c r="AP353" s="241"/>
    </row>
    <row r="354" spans="2:42" ht="15" customHeight="1" x14ac:dyDescent="0.25">
      <c r="B354" s="241"/>
      <c r="C354" s="241"/>
      <c r="H354" s="241" t="s">
        <v>593</v>
      </c>
      <c r="I354" s="241"/>
      <c r="J354" s="241"/>
      <c r="K354" s="241"/>
      <c r="L354" s="241"/>
      <c r="M354" s="241"/>
      <c r="N354" s="241"/>
      <c r="O354" s="241"/>
      <c r="P354" s="241" t="s">
        <v>2054</v>
      </c>
      <c r="Q354" s="241"/>
      <c r="R354" s="241"/>
      <c r="S354" s="241"/>
      <c r="T354" s="241"/>
      <c r="U354" s="241"/>
      <c r="V354" s="241"/>
      <c r="W354" s="241"/>
      <c r="AI354" s="241"/>
      <c r="AJ354" s="241"/>
      <c r="AK354" s="241"/>
      <c r="AL354" s="241"/>
      <c r="AM354" s="241"/>
      <c r="AN354" s="241"/>
      <c r="AO354" s="241"/>
      <c r="AP354" s="241"/>
    </row>
    <row r="355" spans="2:42" ht="15" customHeight="1" x14ac:dyDescent="0.25">
      <c r="B355" s="241"/>
      <c r="C355" s="241"/>
      <c r="H355" s="241" t="s">
        <v>594</v>
      </c>
      <c r="I355" s="241"/>
      <c r="J355" s="241"/>
      <c r="K355" s="241"/>
      <c r="L355" s="241"/>
      <c r="M355" s="241"/>
      <c r="N355" s="241"/>
      <c r="O355" s="241"/>
      <c r="P355" s="241" t="s">
        <v>713</v>
      </c>
      <c r="Q355" s="241"/>
      <c r="R355" s="241"/>
      <c r="S355" s="241"/>
      <c r="T355" s="241"/>
      <c r="U355" s="241"/>
      <c r="V355" s="241"/>
      <c r="W355" s="241"/>
      <c r="AI355" s="241"/>
      <c r="AJ355" s="241"/>
      <c r="AK355" s="241"/>
      <c r="AL355" s="241"/>
      <c r="AM355" s="241"/>
      <c r="AN355" s="241"/>
      <c r="AO355" s="241"/>
      <c r="AP355" s="241"/>
    </row>
    <row r="356" spans="2:42" ht="15" customHeight="1" x14ac:dyDescent="0.25">
      <c r="B356" s="241"/>
      <c r="C356" s="241"/>
      <c r="H356" s="241" t="s">
        <v>595</v>
      </c>
      <c r="I356" s="241"/>
      <c r="J356" s="241"/>
      <c r="K356" s="241"/>
      <c r="L356" s="241"/>
      <c r="M356" s="241"/>
      <c r="N356" s="241"/>
      <c r="O356" s="241"/>
      <c r="P356" s="241" t="s">
        <v>2057</v>
      </c>
      <c r="Q356" s="241"/>
      <c r="R356" s="241"/>
      <c r="S356" s="241"/>
      <c r="T356" s="241"/>
      <c r="U356" s="241"/>
      <c r="V356" s="241"/>
      <c r="W356" s="241"/>
      <c r="AI356" s="241"/>
      <c r="AJ356" s="241"/>
      <c r="AK356" s="241"/>
      <c r="AL356" s="241"/>
      <c r="AM356" s="241"/>
      <c r="AN356" s="241"/>
      <c r="AO356" s="241"/>
      <c r="AP356" s="241"/>
    </row>
    <row r="357" spans="2:42" ht="15" customHeight="1" x14ac:dyDescent="0.25">
      <c r="B357" s="241"/>
      <c r="C357" s="241"/>
      <c r="H357" s="241" t="s">
        <v>596</v>
      </c>
      <c r="I357" s="241"/>
      <c r="J357" s="241"/>
      <c r="K357" s="241"/>
      <c r="L357" s="241"/>
      <c r="M357" s="241"/>
      <c r="N357" s="241"/>
      <c r="O357" s="241"/>
      <c r="P357" s="241" t="s">
        <v>713</v>
      </c>
      <c r="Q357" s="241"/>
      <c r="R357" s="241"/>
      <c r="S357" s="241"/>
      <c r="T357" s="241"/>
      <c r="U357" s="241"/>
      <c r="V357" s="241"/>
      <c r="W357" s="241"/>
      <c r="AI357" s="241"/>
      <c r="AJ357" s="241"/>
      <c r="AK357" s="241"/>
      <c r="AL357" s="241"/>
      <c r="AM357" s="241"/>
      <c r="AN357" s="241"/>
      <c r="AO357" s="241"/>
      <c r="AP357" s="241"/>
    </row>
    <row r="358" spans="2:42" ht="15" customHeight="1" x14ac:dyDescent="0.25">
      <c r="B358" s="241"/>
      <c r="C358" s="241"/>
      <c r="H358" s="241" t="s">
        <v>597</v>
      </c>
      <c r="I358" s="241"/>
      <c r="J358" s="241"/>
      <c r="K358" s="241"/>
      <c r="L358" s="241"/>
      <c r="M358" s="241"/>
      <c r="N358" s="241"/>
      <c r="O358" s="241"/>
      <c r="P358" s="241" t="s">
        <v>2055</v>
      </c>
      <c r="Q358" s="241"/>
      <c r="R358" s="241"/>
      <c r="S358" s="241"/>
      <c r="T358" s="241"/>
      <c r="U358" s="241"/>
      <c r="V358" s="241"/>
      <c r="W358" s="241"/>
      <c r="AI358" s="241"/>
      <c r="AJ358" s="241"/>
      <c r="AK358" s="241"/>
      <c r="AL358" s="241"/>
      <c r="AM358" s="241"/>
      <c r="AN358" s="241"/>
      <c r="AO358" s="241"/>
      <c r="AP358" s="241"/>
    </row>
    <row r="359" spans="2:42" ht="15" customHeight="1" x14ac:dyDescent="0.25">
      <c r="B359" s="241"/>
      <c r="C359" s="241"/>
      <c r="H359" s="241" t="s">
        <v>598</v>
      </c>
      <c r="I359" s="241"/>
      <c r="J359" s="241"/>
      <c r="K359" s="241"/>
      <c r="L359" s="241"/>
      <c r="M359" s="241"/>
      <c r="N359" s="241"/>
      <c r="O359" s="241"/>
      <c r="P359" s="241" t="s">
        <v>2055</v>
      </c>
      <c r="Q359" s="241"/>
      <c r="R359" s="241"/>
      <c r="S359" s="241"/>
      <c r="T359" s="241"/>
      <c r="U359" s="241"/>
      <c r="V359" s="241"/>
      <c r="W359" s="241"/>
      <c r="AI359" s="241"/>
      <c r="AJ359" s="241"/>
      <c r="AK359" s="241"/>
      <c r="AL359" s="241"/>
      <c r="AM359" s="241"/>
      <c r="AN359" s="241"/>
      <c r="AO359" s="241"/>
      <c r="AP359" s="241"/>
    </row>
    <row r="360" spans="2:42" ht="15" customHeight="1" x14ac:dyDescent="0.25">
      <c r="B360" s="241"/>
      <c r="C360" s="241"/>
      <c r="H360" s="241" t="s">
        <v>599</v>
      </c>
      <c r="I360" s="241"/>
      <c r="J360" s="241"/>
      <c r="K360" s="241"/>
      <c r="L360" s="241"/>
      <c r="M360" s="241"/>
      <c r="N360" s="241"/>
      <c r="O360" s="241"/>
      <c r="P360" s="241" t="s">
        <v>2054</v>
      </c>
      <c r="Q360" s="241"/>
      <c r="R360" s="241"/>
      <c r="S360" s="241"/>
      <c r="T360" s="241"/>
      <c r="U360" s="241"/>
      <c r="V360" s="241"/>
      <c r="W360" s="241"/>
      <c r="AI360" s="241"/>
      <c r="AJ360" s="241"/>
      <c r="AK360" s="241"/>
      <c r="AL360" s="241"/>
      <c r="AM360" s="241"/>
      <c r="AN360" s="241"/>
      <c r="AO360" s="241"/>
      <c r="AP360" s="241"/>
    </row>
    <row r="361" spans="2:42" ht="15" customHeight="1" x14ac:dyDescent="0.25">
      <c r="B361" s="241"/>
      <c r="C361" s="241"/>
      <c r="H361" s="241" t="s">
        <v>600</v>
      </c>
      <c r="I361" s="241"/>
      <c r="J361" s="241"/>
      <c r="K361" s="241"/>
      <c r="L361" s="241"/>
      <c r="M361" s="241"/>
      <c r="N361" s="241"/>
      <c r="O361" s="241"/>
      <c r="P361" s="241" t="s">
        <v>2057</v>
      </c>
      <c r="Q361" s="241"/>
      <c r="R361" s="241"/>
      <c r="S361" s="241"/>
      <c r="T361" s="241"/>
      <c r="U361" s="241"/>
      <c r="V361" s="241"/>
      <c r="W361" s="241"/>
      <c r="AI361" s="241"/>
      <c r="AJ361" s="241"/>
      <c r="AK361" s="241"/>
      <c r="AL361" s="241"/>
      <c r="AM361" s="241"/>
      <c r="AN361" s="241"/>
      <c r="AO361" s="241"/>
      <c r="AP361" s="241"/>
    </row>
    <row r="362" spans="2:42" ht="15" customHeight="1" x14ac:dyDescent="0.25">
      <c r="B362" s="241"/>
      <c r="C362" s="241"/>
      <c r="H362" s="241" t="s">
        <v>601</v>
      </c>
      <c r="I362" s="241"/>
      <c r="J362" s="241"/>
      <c r="K362" s="241"/>
      <c r="L362" s="241"/>
      <c r="M362" s="241"/>
      <c r="N362" s="241"/>
      <c r="O362" s="241"/>
      <c r="P362" s="241" t="s">
        <v>2053</v>
      </c>
      <c r="Q362" s="241"/>
      <c r="R362" s="241"/>
      <c r="S362" s="241"/>
      <c r="T362" s="241"/>
      <c r="U362" s="241"/>
      <c r="V362" s="241"/>
      <c r="W362" s="241"/>
      <c r="AI362" s="241"/>
      <c r="AJ362" s="241"/>
      <c r="AK362" s="241"/>
      <c r="AL362" s="241"/>
      <c r="AM362" s="241"/>
      <c r="AN362" s="241"/>
      <c r="AO362" s="241"/>
      <c r="AP362" s="241"/>
    </row>
    <row r="363" spans="2:42" ht="15" customHeight="1" x14ac:dyDescent="0.25">
      <c r="B363" s="241"/>
      <c r="C363" s="241"/>
      <c r="H363" s="241" t="s">
        <v>602</v>
      </c>
      <c r="I363" s="241"/>
      <c r="J363" s="241"/>
      <c r="K363" s="241"/>
      <c r="L363" s="241"/>
      <c r="M363" s="241"/>
      <c r="N363" s="241"/>
      <c r="O363" s="241"/>
      <c r="P363" s="241" t="s">
        <v>2058</v>
      </c>
      <c r="Q363" s="241"/>
      <c r="R363" s="241"/>
      <c r="S363" s="241"/>
      <c r="T363" s="241"/>
      <c r="U363" s="241"/>
      <c r="V363" s="241"/>
      <c r="W363" s="241"/>
      <c r="AI363" s="241"/>
      <c r="AJ363" s="241"/>
      <c r="AK363" s="241"/>
      <c r="AL363" s="241"/>
      <c r="AM363" s="241"/>
      <c r="AN363" s="241"/>
      <c r="AO363" s="241"/>
      <c r="AP363" s="241"/>
    </row>
    <row r="364" spans="2:42" ht="15" customHeight="1" x14ac:dyDescent="0.25">
      <c r="B364" s="241"/>
      <c r="C364" s="241"/>
      <c r="H364" s="241" t="s">
        <v>603</v>
      </c>
      <c r="I364" s="241"/>
      <c r="J364" s="241"/>
      <c r="K364" s="241"/>
      <c r="L364" s="241"/>
      <c r="M364" s="241"/>
      <c r="N364" s="241"/>
      <c r="O364" s="241"/>
      <c r="P364" s="241" t="s">
        <v>2056</v>
      </c>
      <c r="Q364" s="241"/>
      <c r="R364" s="241"/>
      <c r="S364" s="241"/>
      <c r="T364" s="241"/>
      <c r="U364" s="241"/>
      <c r="V364" s="241"/>
      <c r="W364" s="241"/>
      <c r="AI364" s="241"/>
      <c r="AJ364" s="241"/>
      <c r="AK364" s="241"/>
      <c r="AL364" s="241"/>
      <c r="AM364" s="241"/>
      <c r="AN364" s="241"/>
      <c r="AO364" s="241"/>
      <c r="AP364" s="241"/>
    </row>
    <row r="365" spans="2:42" ht="15" customHeight="1" x14ac:dyDescent="0.25">
      <c r="B365" s="241"/>
      <c r="C365" s="241"/>
      <c r="H365" s="241" t="s">
        <v>604</v>
      </c>
      <c r="I365" s="241"/>
      <c r="J365" s="241"/>
      <c r="K365" s="241"/>
      <c r="L365" s="241"/>
      <c r="M365" s="241"/>
      <c r="N365" s="241"/>
      <c r="O365" s="241"/>
      <c r="P365" s="241" t="s">
        <v>2057</v>
      </c>
      <c r="Q365" s="241"/>
      <c r="R365" s="241"/>
      <c r="S365" s="241"/>
      <c r="T365" s="241"/>
      <c r="U365" s="241"/>
      <c r="V365" s="241"/>
      <c r="W365" s="241"/>
      <c r="AI365" s="241"/>
      <c r="AJ365" s="241"/>
      <c r="AK365" s="241"/>
      <c r="AL365" s="241"/>
      <c r="AM365" s="241"/>
      <c r="AN365" s="241"/>
      <c r="AO365" s="241"/>
      <c r="AP365" s="241"/>
    </row>
    <row r="366" spans="2:42" ht="15" customHeight="1" x14ac:dyDescent="0.25">
      <c r="B366" s="241"/>
      <c r="C366" s="241"/>
      <c r="H366" s="241" t="s">
        <v>605</v>
      </c>
      <c r="I366" s="241"/>
      <c r="J366" s="241"/>
      <c r="K366" s="241"/>
      <c r="L366" s="241"/>
      <c r="M366" s="241"/>
      <c r="N366" s="241"/>
      <c r="O366" s="241"/>
      <c r="P366" s="241" t="s">
        <v>713</v>
      </c>
      <c r="Q366" s="241"/>
      <c r="R366" s="241"/>
      <c r="S366" s="241"/>
      <c r="T366" s="241"/>
      <c r="U366" s="241"/>
      <c r="V366" s="241"/>
      <c r="W366" s="241"/>
      <c r="AI366" s="241"/>
      <c r="AJ366" s="241"/>
      <c r="AK366" s="241"/>
      <c r="AL366" s="241"/>
      <c r="AM366" s="241"/>
      <c r="AN366" s="241"/>
      <c r="AO366" s="241"/>
      <c r="AP366" s="241"/>
    </row>
    <row r="367" spans="2:42" ht="15" customHeight="1" x14ac:dyDescent="0.25">
      <c r="B367" s="241"/>
      <c r="C367" s="241"/>
      <c r="H367" s="241" t="s">
        <v>606</v>
      </c>
      <c r="I367" s="241"/>
      <c r="J367" s="241"/>
      <c r="K367" s="241"/>
      <c r="L367" s="241"/>
      <c r="M367" s="241"/>
      <c r="N367" s="241"/>
      <c r="O367" s="241"/>
      <c r="P367" s="241" t="s">
        <v>2059</v>
      </c>
      <c r="Q367" s="241"/>
      <c r="R367" s="241"/>
      <c r="S367" s="241"/>
      <c r="T367" s="241"/>
      <c r="U367" s="241"/>
      <c r="V367" s="241"/>
      <c r="W367" s="241"/>
      <c r="AI367" s="241"/>
      <c r="AJ367" s="241"/>
      <c r="AK367" s="241"/>
      <c r="AL367" s="241"/>
      <c r="AM367" s="241"/>
      <c r="AN367" s="241"/>
      <c r="AO367" s="241"/>
      <c r="AP367" s="241"/>
    </row>
    <row r="368" spans="2:42" ht="15" customHeight="1" x14ac:dyDescent="0.25">
      <c r="B368" s="241"/>
      <c r="C368" s="241"/>
      <c r="H368" s="241" t="s">
        <v>607</v>
      </c>
      <c r="I368" s="241"/>
      <c r="J368" s="241"/>
      <c r="K368" s="241"/>
      <c r="L368" s="241"/>
      <c r="M368" s="241"/>
      <c r="N368" s="241"/>
      <c r="O368" s="241"/>
      <c r="P368" s="241" t="s">
        <v>2059</v>
      </c>
      <c r="Q368" s="241"/>
      <c r="R368" s="241"/>
      <c r="S368" s="241"/>
      <c r="T368" s="241"/>
      <c r="U368" s="241"/>
      <c r="V368" s="241"/>
      <c r="W368" s="241"/>
      <c r="AI368" s="241"/>
      <c r="AJ368" s="241"/>
      <c r="AK368" s="241"/>
      <c r="AL368" s="241"/>
      <c r="AM368" s="241"/>
      <c r="AN368" s="241"/>
      <c r="AO368" s="241"/>
      <c r="AP368" s="241"/>
    </row>
    <row r="369" spans="2:42" ht="15" customHeight="1" x14ac:dyDescent="0.25">
      <c r="B369" s="241"/>
      <c r="C369" s="241"/>
      <c r="H369" s="241" t="s">
        <v>608</v>
      </c>
      <c r="I369" s="241"/>
      <c r="J369" s="241"/>
      <c r="K369" s="241"/>
      <c r="L369" s="241"/>
      <c r="M369" s="241"/>
      <c r="N369" s="241"/>
      <c r="O369" s="241"/>
      <c r="P369" s="241" t="s">
        <v>2055</v>
      </c>
      <c r="Q369" s="241"/>
      <c r="R369" s="241"/>
      <c r="S369" s="241"/>
      <c r="T369" s="241"/>
      <c r="U369" s="241"/>
      <c r="V369" s="241"/>
      <c r="W369" s="241"/>
      <c r="AI369" s="241"/>
      <c r="AJ369" s="241"/>
      <c r="AK369" s="241"/>
      <c r="AL369" s="241"/>
      <c r="AM369" s="241"/>
      <c r="AN369" s="241"/>
      <c r="AO369" s="241"/>
      <c r="AP369" s="241"/>
    </row>
    <row r="370" spans="2:42" ht="15" customHeight="1" x14ac:dyDescent="0.25">
      <c r="B370" s="241"/>
      <c r="C370" s="241"/>
      <c r="H370" s="241" t="s">
        <v>609</v>
      </c>
      <c r="I370" s="241"/>
      <c r="J370" s="241"/>
      <c r="K370" s="241"/>
      <c r="L370" s="241"/>
      <c r="M370" s="241"/>
      <c r="N370" s="241"/>
      <c r="O370" s="241"/>
      <c r="P370" s="241" t="s">
        <v>2055</v>
      </c>
      <c r="Q370" s="241"/>
      <c r="R370" s="241"/>
      <c r="S370" s="241"/>
      <c r="T370" s="241"/>
      <c r="U370" s="241"/>
      <c r="V370" s="241"/>
      <c r="W370" s="241"/>
      <c r="AI370" s="241"/>
      <c r="AJ370" s="241"/>
      <c r="AK370" s="241"/>
      <c r="AL370" s="241"/>
      <c r="AM370" s="241"/>
      <c r="AN370" s="241"/>
      <c r="AO370" s="241"/>
      <c r="AP370" s="241"/>
    </row>
    <row r="371" spans="2:42" ht="15" customHeight="1" x14ac:dyDescent="0.25">
      <c r="B371" s="241"/>
      <c r="C371" s="241"/>
      <c r="H371" s="241" t="s">
        <v>610</v>
      </c>
      <c r="I371" s="241"/>
      <c r="J371" s="241"/>
      <c r="K371" s="241"/>
      <c r="L371" s="241"/>
      <c r="M371" s="241"/>
      <c r="N371" s="241"/>
      <c r="O371" s="241"/>
      <c r="P371" s="241" t="s">
        <v>2055</v>
      </c>
      <c r="Q371" s="241"/>
      <c r="R371" s="241"/>
      <c r="S371" s="241"/>
      <c r="T371" s="241"/>
      <c r="U371" s="241"/>
      <c r="V371" s="241"/>
      <c r="W371" s="241"/>
      <c r="AI371" s="241"/>
      <c r="AJ371" s="241"/>
      <c r="AK371" s="241"/>
      <c r="AL371" s="241"/>
      <c r="AM371" s="241"/>
      <c r="AN371" s="241"/>
      <c r="AO371" s="241"/>
      <c r="AP371" s="241"/>
    </row>
    <row r="372" spans="2:42" ht="15" customHeight="1" x14ac:dyDescent="0.25">
      <c r="B372" s="241"/>
      <c r="C372" s="241"/>
      <c r="H372" s="241" t="s">
        <v>611</v>
      </c>
      <c r="I372" s="241"/>
      <c r="J372" s="241"/>
      <c r="K372" s="241"/>
      <c r="L372" s="241"/>
      <c r="M372" s="241"/>
      <c r="N372" s="241"/>
      <c r="O372" s="241"/>
      <c r="P372" s="241" t="s">
        <v>2055</v>
      </c>
      <c r="Q372" s="241"/>
      <c r="R372" s="241"/>
      <c r="S372" s="241"/>
      <c r="T372" s="241"/>
      <c r="U372" s="241"/>
      <c r="V372" s="241"/>
      <c r="W372" s="241"/>
      <c r="AI372" s="241"/>
      <c r="AJ372" s="241"/>
      <c r="AK372" s="241"/>
      <c r="AL372" s="241"/>
      <c r="AM372" s="241"/>
      <c r="AN372" s="241"/>
      <c r="AO372" s="241"/>
      <c r="AP372" s="241"/>
    </row>
    <row r="373" spans="2:42" ht="15" customHeight="1" x14ac:dyDescent="0.25">
      <c r="B373" s="241"/>
      <c r="C373" s="241"/>
      <c r="H373" s="241" t="s">
        <v>612</v>
      </c>
      <c r="I373" s="241"/>
      <c r="J373" s="241"/>
      <c r="K373" s="241"/>
      <c r="L373" s="241"/>
      <c r="M373" s="241"/>
      <c r="N373" s="241"/>
      <c r="O373" s="241"/>
      <c r="P373" s="241" t="s">
        <v>2052</v>
      </c>
      <c r="Q373" s="241"/>
      <c r="R373" s="241"/>
      <c r="S373" s="241"/>
      <c r="T373" s="241"/>
      <c r="U373" s="241"/>
      <c r="V373" s="241"/>
      <c r="W373" s="241"/>
      <c r="AI373" s="241"/>
      <c r="AJ373" s="241"/>
      <c r="AK373" s="241"/>
      <c r="AL373" s="241"/>
      <c r="AM373" s="241"/>
      <c r="AN373" s="241"/>
      <c r="AO373" s="241"/>
      <c r="AP373" s="241"/>
    </row>
    <row r="374" spans="2:42" ht="15" customHeight="1" x14ac:dyDescent="0.25">
      <c r="B374" s="241"/>
      <c r="C374" s="241"/>
      <c r="H374" s="241" t="s">
        <v>613</v>
      </c>
      <c r="I374" s="241"/>
      <c r="J374" s="241"/>
      <c r="K374" s="241"/>
      <c r="L374" s="241"/>
      <c r="M374" s="241"/>
      <c r="N374" s="241"/>
      <c r="O374" s="241"/>
      <c r="P374" s="241" t="s">
        <v>2055</v>
      </c>
      <c r="Q374" s="241"/>
      <c r="R374" s="241"/>
      <c r="S374" s="241"/>
      <c r="T374" s="241"/>
      <c r="U374" s="241"/>
      <c r="V374" s="241"/>
      <c r="W374" s="241"/>
      <c r="AI374" s="241"/>
      <c r="AJ374" s="241"/>
      <c r="AK374" s="241"/>
      <c r="AL374" s="241"/>
      <c r="AM374" s="241"/>
      <c r="AN374" s="241"/>
      <c r="AO374" s="241"/>
      <c r="AP374" s="241"/>
    </row>
    <row r="375" spans="2:42" ht="15" customHeight="1" x14ac:dyDescent="0.25">
      <c r="B375" s="241"/>
      <c r="C375" s="241"/>
      <c r="H375" s="241" t="s">
        <v>614</v>
      </c>
      <c r="I375" s="241"/>
      <c r="J375" s="241"/>
      <c r="K375" s="241"/>
      <c r="L375" s="241"/>
      <c r="M375" s="241"/>
      <c r="N375" s="241"/>
      <c r="O375" s="241"/>
      <c r="P375" s="241" t="s">
        <v>2059</v>
      </c>
      <c r="Q375" s="241"/>
      <c r="R375" s="241"/>
      <c r="S375" s="241"/>
      <c r="T375" s="241"/>
      <c r="U375" s="241"/>
      <c r="V375" s="241"/>
      <c r="W375" s="241"/>
      <c r="AI375" s="241"/>
      <c r="AJ375" s="241"/>
      <c r="AK375" s="241"/>
      <c r="AL375" s="241"/>
      <c r="AM375" s="241"/>
      <c r="AN375" s="241"/>
      <c r="AO375" s="241"/>
      <c r="AP375" s="241"/>
    </row>
    <row r="376" spans="2:42" ht="15" customHeight="1" x14ac:dyDescent="0.25">
      <c r="B376" s="241"/>
      <c r="C376" s="241"/>
      <c r="H376" s="241" t="s">
        <v>615</v>
      </c>
      <c r="I376" s="241"/>
      <c r="J376" s="241"/>
      <c r="K376" s="241"/>
      <c r="L376" s="241"/>
      <c r="M376" s="241"/>
      <c r="N376" s="241"/>
      <c r="O376" s="241"/>
      <c r="P376" s="241" t="s">
        <v>2052</v>
      </c>
      <c r="Q376" s="241"/>
      <c r="R376" s="241"/>
      <c r="S376" s="241"/>
      <c r="T376" s="241"/>
      <c r="U376" s="241"/>
      <c r="V376" s="241"/>
      <c r="W376" s="241"/>
      <c r="AI376" s="241"/>
      <c r="AJ376" s="241"/>
      <c r="AK376" s="241"/>
      <c r="AL376" s="241"/>
      <c r="AM376" s="241"/>
      <c r="AN376" s="241"/>
      <c r="AO376" s="241"/>
      <c r="AP376" s="241"/>
    </row>
    <row r="377" spans="2:42" ht="15" customHeight="1" x14ac:dyDescent="0.25">
      <c r="B377" s="241"/>
      <c r="C377" s="241"/>
      <c r="H377" s="241" t="s">
        <v>270</v>
      </c>
      <c r="I377" s="241"/>
      <c r="J377" s="241"/>
      <c r="K377" s="241"/>
      <c r="L377" s="241"/>
      <c r="M377" s="241"/>
      <c r="N377" s="241"/>
      <c r="O377" s="241"/>
      <c r="P377" s="241" t="s">
        <v>2057</v>
      </c>
      <c r="Q377" s="241"/>
      <c r="R377" s="241"/>
      <c r="S377" s="241"/>
      <c r="T377" s="241"/>
      <c r="U377" s="241"/>
      <c r="V377" s="241"/>
      <c r="W377" s="241"/>
      <c r="AI377" s="241"/>
      <c r="AJ377" s="241"/>
      <c r="AK377" s="241"/>
      <c r="AL377" s="241"/>
      <c r="AM377" s="241"/>
      <c r="AN377" s="241"/>
      <c r="AO377" s="241"/>
      <c r="AP377" s="241"/>
    </row>
    <row r="378" spans="2:42" ht="15" customHeight="1" x14ac:dyDescent="0.25">
      <c r="B378" s="241"/>
      <c r="C378" s="241"/>
      <c r="H378" s="241" t="s">
        <v>616</v>
      </c>
      <c r="I378" s="241"/>
      <c r="J378" s="241"/>
      <c r="K378" s="241"/>
      <c r="L378" s="241"/>
      <c r="M378" s="241"/>
      <c r="N378" s="241"/>
      <c r="O378" s="241"/>
      <c r="P378" s="241" t="s">
        <v>2055</v>
      </c>
      <c r="Q378" s="241"/>
      <c r="R378" s="241"/>
      <c r="S378" s="241"/>
      <c r="T378" s="241"/>
      <c r="U378" s="241"/>
      <c r="V378" s="241"/>
      <c r="W378" s="241"/>
      <c r="AI378" s="241"/>
      <c r="AJ378" s="241"/>
      <c r="AK378" s="241"/>
      <c r="AL378" s="241"/>
      <c r="AM378" s="241"/>
      <c r="AN378" s="241"/>
      <c r="AO378" s="241"/>
      <c r="AP378" s="241"/>
    </row>
    <row r="379" spans="2:42" ht="15" customHeight="1" x14ac:dyDescent="0.25">
      <c r="B379" s="241"/>
      <c r="C379" s="241"/>
      <c r="H379" s="241" t="s">
        <v>617</v>
      </c>
      <c r="I379" s="241"/>
      <c r="J379" s="241"/>
      <c r="K379" s="241"/>
      <c r="L379" s="241"/>
      <c r="M379" s="241"/>
      <c r="N379" s="241"/>
      <c r="O379" s="241"/>
      <c r="P379" s="241" t="s">
        <v>2059</v>
      </c>
      <c r="Q379" s="241"/>
      <c r="R379" s="241"/>
      <c r="S379" s="241"/>
      <c r="T379" s="241"/>
      <c r="U379" s="241"/>
      <c r="V379" s="241"/>
      <c r="W379" s="241"/>
      <c r="AI379" s="241"/>
      <c r="AJ379" s="241"/>
      <c r="AK379" s="241"/>
      <c r="AL379" s="241"/>
      <c r="AM379" s="241"/>
      <c r="AN379" s="241"/>
      <c r="AO379" s="241"/>
      <c r="AP379" s="241"/>
    </row>
    <row r="380" spans="2:42" ht="15" customHeight="1" x14ac:dyDescent="0.25">
      <c r="B380" s="241"/>
      <c r="C380" s="241"/>
      <c r="H380" s="241" t="s">
        <v>618</v>
      </c>
      <c r="I380" s="241"/>
      <c r="J380" s="241"/>
      <c r="K380" s="241"/>
      <c r="L380" s="241"/>
      <c r="M380" s="241"/>
      <c r="N380" s="241"/>
      <c r="O380" s="241"/>
      <c r="P380" s="241" t="s">
        <v>2059</v>
      </c>
      <c r="Q380" s="241"/>
      <c r="R380" s="241"/>
      <c r="S380" s="241"/>
      <c r="T380" s="241"/>
      <c r="U380" s="241"/>
      <c r="V380" s="241"/>
      <c r="W380" s="241"/>
      <c r="AI380" s="241"/>
      <c r="AJ380" s="241"/>
      <c r="AK380" s="241"/>
      <c r="AL380" s="241"/>
      <c r="AM380" s="241"/>
      <c r="AN380" s="241"/>
      <c r="AO380" s="241"/>
      <c r="AP380" s="241"/>
    </row>
    <row r="381" spans="2:42" ht="15" customHeight="1" x14ac:dyDescent="0.25">
      <c r="B381" s="241"/>
      <c r="C381" s="241"/>
      <c r="H381" s="241" t="s">
        <v>619</v>
      </c>
      <c r="I381" s="241"/>
      <c r="J381" s="241"/>
      <c r="K381" s="241"/>
      <c r="L381" s="241"/>
      <c r="M381" s="241"/>
      <c r="N381" s="241"/>
      <c r="O381" s="241"/>
      <c r="P381" s="241" t="s">
        <v>2055</v>
      </c>
      <c r="Q381" s="241"/>
      <c r="R381" s="241"/>
      <c r="S381" s="241"/>
      <c r="T381" s="241"/>
      <c r="U381" s="241"/>
      <c r="V381" s="241"/>
      <c r="W381" s="241"/>
      <c r="AI381" s="241"/>
      <c r="AJ381" s="241"/>
      <c r="AK381" s="241"/>
      <c r="AL381" s="241"/>
      <c r="AM381" s="241"/>
      <c r="AN381" s="241"/>
      <c r="AO381" s="241"/>
      <c r="AP381" s="241"/>
    </row>
    <row r="382" spans="2:42" ht="15" customHeight="1" x14ac:dyDescent="0.25">
      <c r="B382" s="241"/>
      <c r="C382" s="241"/>
      <c r="H382" s="241" t="s">
        <v>620</v>
      </c>
      <c r="I382" s="241"/>
      <c r="J382" s="241"/>
      <c r="K382" s="241"/>
      <c r="L382" s="241"/>
      <c r="M382" s="241"/>
      <c r="N382" s="241"/>
      <c r="O382" s="241"/>
      <c r="P382" s="241" t="s">
        <v>2054</v>
      </c>
      <c r="Q382" s="241"/>
      <c r="R382" s="241"/>
      <c r="S382" s="241"/>
      <c r="T382" s="241"/>
      <c r="U382" s="241"/>
      <c r="V382" s="241"/>
      <c r="W382" s="241"/>
      <c r="AI382" s="241"/>
      <c r="AJ382" s="241"/>
      <c r="AK382" s="241"/>
      <c r="AL382" s="241"/>
      <c r="AM382" s="241"/>
      <c r="AN382" s="241"/>
      <c r="AO382" s="241"/>
      <c r="AP382" s="241"/>
    </row>
    <row r="383" spans="2:42" ht="15" customHeight="1" x14ac:dyDescent="0.25">
      <c r="B383" s="241"/>
      <c r="C383" s="241"/>
      <c r="H383" s="241" t="s">
        <v>621</v>
      </c>
      <c r="I383" s="241"/>
      <c r="J383" s="241"/>
      <c r="K383" s="241"/>
      <c r="L383" s="241"/>
      <c r="M383" s="241"/>
      <c r="N383" s="241"/>
      <c r="O383" s="241"/>
      <c r="P383" s="241" t="s">
        <v>2056</v>
      </c>
      <c r="Q383" s="241"/>
      <c r="R383" s="241"/>
      <c r="S383" s="241"/>
      <c r="T383" s="241"/>
      <c r="U383" s="241"/>
      <c r="V383" s="241"/>
      <c r="W383" s="241"/>
      <c r="AI383" s="241"/>
      <c r="AJ383" s="241"/>
      <c r="AK383" s="241"/>
      <c r="AL383" s="241"/>
      <c r="AM383" s="241"/>
      <c r="AN383" s="241"/>
      <c r="AO383" s="241"/>
      <c r="AP383" s="241"/>
    </row>
    <row r="384" spans="2:42" ht="15" customHeight="1" x14ac:dyDescent="0.25">
      <c r="B384" s="241"/>
      <c r="C384" s="241"/>
      <c r="H384" s="241" t="s">
        <v>622</v>
      </c>
      <c r="I384" s="241"/>
      <c r="J384" s="241"/>
      <c r="K384" s="241"/>
      <c r="L384" s="241"/>
      <c r="M384" s="241"/>
      <c r="N384" s="241"/>
      <c r="O384" s="241"/>
      <c r="P384" s="241" t="s">
        <v>2055</v>
      </c>
      <c r="Q384" s="241"/>
      <c r="R384" s="241"/>
      <c r="S384" s="241"/>
      <c r="T384" s="241"/>
      <c r="U384" s="241"/>
      <c r="V384" s="241"/>
      <c r="W384" s="241"/>
      <c r="AI384" s="241"/>
      <c r="AJ384" s="241"/>
      <c r="AK384" s="241"/>
      <c r="AL384" s="241"/>
      <c r="AM384" s="241"/>
      <c r="AN384" s="241"/>
      <c r="AO384" s="241"/>
      <c r="AP384" s="241"/>
    </row>
    <row r="385" spans="2:42" ht="15" customHeight="1" x14ac:dyDescent="0.25">
      <c r="B385" s="241"/>
      <c r="C385" s="241"/>
      <c r="H385" s="241" t="s">
        <v>623</v>
      </c>
      <c r="I385" s="241"/>
      <c r="J385" s="241"/>
      <c r="K385" s="241"/>
      <c r="L385" s="241"/>
      <c r="M385" s="241"/>
      <c r="N385" s="241"/>
      <c r="O385" s="241"/>
      <c r="P385" s="241" t="s">
        <v>713</v>
      </c>
      <c r="Q385" s="241"/>
      <c r="R385" s="241"/>
      <c r="S385" s="241"/>
      <c r="T385" s="241"/>
      <c r="U385" s="241"/>
      <c r="V385" s="241"/>
      <c r="W385" s="241"/>
      <c r="AI385" s="241"/>
      <c r="AJ385" s="241"/>
      <c r="AK385" s="241"/>
      <c r="AL385" s="241"/>
      <c r="AM385" s="241"/>
      <c r="AN385" s="241"/>
      <c r="AO385" s="241"/>
      <c r="AP385" s="241"/>
    </row>
    <row r="386" spans="2:42" ht="15" customHeight="1" x14ac:dyDescent="0.25">
      <c r="B386" s="241"/>
      <c r="C386" s="241"/>
      <c r="H386" s="241" t="s">
        <v>624</v>
      </c>
      <c r="I386" s="241"/>
      <c r="J386" s="241"/>
      <c r="K386" s="241"/>
      <c r="L386" s="241"/>
      <c r="M386" s="241"/>
      <c r="N386" s="241"/>
      <c r="O386" s="241"/>
      <c r="P386" s="241" t="s">
        <v>2055</v>
      </c>
      <c r="Q386" s="241"/>
      <c r="R386" s="241"/>
      <c r="S386" s="241"/>
      <c r="T386" s="241"/>
      <c r="U386" s="241"/>
      <c r="V386" s="241"/>
      <c r="W386" s="241"/>
      <c r="AI386" s="241"/>
      <c r="AJ386" s="241"/>
      <c r="AK386" s="241"/>
      <c r="AL386" s="241"/>
      <c r="AM386" s="241"/>
      <c r="AN386" s="241"/>
      <c r="AO386" s="241"/>
      <c r="AP386" s="241"/>
    </row>
    <row r="387" spans="2:42" ht="15" customHeight="1" x14ac:dyDescent="0.25">
      <c r="B387" s="241"/>
      <c r="C387" s="241"/>
      <c r="H387" s="241" t="s">
        <v>625</v>
      </c>
      <c r="I387" s="241"/>
      <c r="J387" s="241"/>
      <c r="K387" s="241"/>
      <c r="L387" s="241"/>
      <c r="M387" s="241"/>
      <c r="N387" s="241"/>
      <c r="O387" s="241"/>
      <c r="P387" s="241" t="s">
        <v>2059</v>
      </c>
      <c r="Q387" s="241"/>
      <c r="R387" s="241"/>
      <c r="S387" s="241"/>
      <c r="T387" s="241"/>
      <c r="U387" s="241"/>
      <c r="V387" s="241"/>
      <c r="W387" s="241"/>
      <c r="AI387" s="241"/>
      <c r="AJ387" s="241"/>
      <c r="AK387" s="241"/>
      <c r="AL387" s="241"/>
      <c r="AM387" s="241"/>
      <c r="AN387" s="241"/>
      <c r="AO387" s="241"/>
      <c r="AP387" s="241"/>
    </row>
    <row r="388" spans="2:42" ht="15" customHeight="1" x14ac:dyDescent="0.25">
      <c r="B388" s="241"/>
      <c r="C388" s="241"/>
      <c r="H388" s="241" t="s">
        <v>626</v>
      </c>
      <c r="I388" s="241"/>
      <c r="J388" s="241"/>
      <c r="K388" s="241"/>
      <c r="L388" s="241"/>
      <c r="M388" s="241"/>
      <c r="N388" s="241"/>
      <c r="O388" s="241"/>
      <c r="P388" s="241" t="s">
        <v>2052</v>
      </c>
      <c r="Q388" s="241"/>
      <c r="R388" s="241"/>
      <c r="S388" s="241"/>
      <c r="T388" s="241"/>
      <c r="U388" s="241"/>
      <c r="V388" s="241"/>
      <c r="W388" s="241"/>
      <c r="AI388" s="241"/>
      <c r="AJ388" s="241"/>
      <c r="AK388" s="241"/>
      <c r="AL388" s="241"/>
      <c r="AM388" s="241"/>
      <c r="AN388" s="241"/>
      <c r="AO388" s="241"/>
      <c r="AP388" s="241"/>
    </row>
    <row r="389" spans="2:42" ht="15" customHeight="1" x14ac:dyDescent="0.25">
      <c r="B389" s="241"/>
      <c r="C389" s="241"/>
      <c r="H389" s="241" t="s">
        <v>627</v>
      </c>
      <c r="I389" s="241"/>
      <c r="J389" s="241"/>
      <c r="K389" s="241"/>
      <c r="L389" s="241"/>
      <c r="M389" s="241"/>
      <c r="N389" s="241"/>
      <c r="O389" s="241"/>
      <c r="P389" s="241" t="s">
        <v>2055</v>
      </c>
      <c r="Q389" s="241"/>
      <c r="R389" s="241"/>
      <c r="S389" s="241"/>
      <c r="T389" s="241"/>
      <c r="U389" s="241"/>
      <c r="V389" s="241"/>
      <c r="W389" s="241"/>
      <c r="AI389" s="241"/>
      <c r="AJ389" s="241"/>
      <c r="AK389" s="241"/>
      <c r="AL389" s="241"/>
      <c r="AM389" s="241"/>
      <c r="AN389" s="241"/>
      <c r="AO389" s="241"/>
      <c r="AP389" s="241"/>
    </row>
    <row r="390" spans="2:42" ht="15" customHeight="1" x14ac:dyDescent="0.25">
      <c r="B390" s="241"/>
      <c r="C390" s="241"/>
      <c r="H390" s="241" t="s">
        <v>628</v>
      </c>
      <c r="I390" s="241"/>
      <c r="J390" s="241"/>
      <c r="K390" s="241"/>
      <c r="L390" s="241"/>
      <c r="M390" s="241"/>
      <c r="N390" s="241"/>
      <c r="O390" s="241"/>
      <c r="P390" s="241" t="s">
        <v>2056</v>
      </c>
      <c r="Q390" s="241"/>
      <c r="R390" s="241"/>
      <c r="S390" s="241"/>
      <c r="T390" s="241"/>
      <c r="U390" s="241"/>
      <c r="V390" s="241"/>
      <c r="W390" s="241"/>
      <c r="AI390" s="241"/>
      <c r="AJ390" s="241"/>
      <c r="AK390" s="241"/>
      <c r="AL390" s="241"/>
      <c r="AM390" s="241"/>
      <c r="AN390" s="241"/>
      <c r="AO390" s="241"/>
      <c r="AP390" s="241"/>
    </row>
    <row r="391" spans="2:42" ht="15" customHeight="1" x14ac:dyDescent="0.25">
      <c r="B391" s="241"/>
      <c r="C391" s="241"/>
      <c r="H391" s="241" t="s">
        <v>629</v>
      </c>
      <c r="I391" s="241"/>
      <c r="J391" s="241"/>
      <c r="K391" s="241"/>
      <c r="L391" s="241"/>
      <c r="M391" s="241"/>
      <c r="N391" s="241"/>
      <c r="O391" s="241"/>
      <c r="P391" s="241" t="s">
        <v>2054</v>
      </c>
      <c r="Q391" s="241"/>
      <c r="R391" s="241"/>
      <c r="S391" s="241"/>
      <c r="T391" s="241"/>
      <c r="U391" s="241"/>
      <c r="V391" s="241"/>
      <c r="W391" s="241"/>
      <c r="AI391" s="241"/>
      <c r="AJ391" s="241"/>
      <c r="AK391" s="241"/>
      <c r="AL391" s="241"/>
      <c r="AM391" s="241"/>
      <c r="AN391" s="241"/>
      <c r="AO391" s="241"/>
      <c r="AP391" s="241"/>
    </row>
    <row r="392" spans="2:42" ht="15" customHeight="1" x14ac:dyDescent="0.25">
      <c r="B392" s="241"/>
      <c r="C392" s="241"/>
      <c r="H392" s="241" t="s">
        <v>630</v>
      </c>
      <c r="I392" s="241"/>
      <c r="J392" s="241"/>
      <c r="K392" s="241"/>
      <c r="L392" s="241"/>
      <c r="M392" s="241"/>
      <c r="N392" s="241"/>
      <c r="O392" s="241"/>
      <c r="P392" s="241" t="s">
        <v>2059</v>
      </c>
      <c r="Q392" s="241"/>
      <c r="R392" s="241"/>
      <c r="S392" s="241"/>
      <c r="T392" s="241"/>
      <c r="U392" s="241"/>
      <c r="V392" s="241"/>
      <c r="W392" s="241"/>
      <c r="AI392" s="241"/>
      <c r="AJ392" s="241"/>
      <c r="AK392" s="241"/>
      <c r="AL392" s="241"/>
      <c r="AM392" s="241"/>
      <c r="AN392" s="241"/>
      <c r="AO392" s="241"/>
      <c r="AP392" s="241"/>
    </row>
    <row r="393" spans="2:42" ht="15" customHeight="1" x14ac:dyDescent="0.25">
      <c r="B393" s="241"/>
      <c r="C393" s="241"/>
      <c r="H393" s="241" t="s">
        <v>631</v>
      </c>
      <c r="I393" s="241"/>
      <c r="J393" s="241"/>
      <c r="K393" s="241"/>
      <c r="L393" s="241"/>
      <c r="M393" s="241"/>
      <c r="N393" s="241"/>
      <c r="O393" s="241"/>
      <c r="P393" s="241" t="s">
        <v>2056</v>
      </c>
      <c r="Q393" s="241"/>
      <c r="R393" s="241"/>
      <c r="S393" s="241"/>
      <c r="T393" s="241"/>
      <c r="U393" s="241"/>
      <c r="V393" s="241"/>
      <c r="W393" s="241"/>
      <c r="AI393" s="241"/>
      <c r="AJ393" s="241"/>
      <c r="AK393" s="241"/>
      <c r="AL393" s="241"/>
      <c r="AM393" s="241"/>
      <c r="AN393" s="241"/>
      <c r="AO393" s="241"/>
      <c r="AP393" s="241"/>
    </row>
    <row r="394" spans="2:42" ht="15" customHeight="1" x14ac:dyDescent="0.25">
      <c r="B394" s="241"/>
      <c r="C394" s="241"/>
      <c r="H394" s="241" t="s">
        <v>632</v>
      </c>
      <c r="I394" s="241"/>
      <c r="J394" s="241"/>
      <c r="K394" s="241"/>
      <c r="L394" s="241"/>
      <c r="M394" s="241"/>
      <c r="N394" s="241"/>
      <c r="O394" s="241"/>
      <c r="P394" s="241" t="s">
        <v>2054</v>
      </c>
      <c r="Q394" s="241"/>
      <c r="R394" s="241"/>
      <c r="S394" s="241"/>
      <c r="T394" s="241"/>
      <c r="U394" s="241"/>
      <c r="V394" s="241"/>
      <c r="W394" s="241"/>
      <c r="AI394" s="241"/>
      <c r="AJ394" s="241"/>
      <c r="AK394" s="241"/>
      <c r="AL394" s="241"/>
      <c r="AM394" s="241"/>
      <c r="AN394" s="241"/>
      <c r="AO394" s="241"/>
      <c r="AP394" s="241"/>
    </row>
    <row r="395" spans="2:42" ht="15" customHeight="1" x14ac:dyDescent="0.25">
      <c r="B395" s="241"/>
      <c r="C395" s="241"/>
      <c r="H395" s="241" t="s">
        <v>633</v>
      </c>
      <c r="I395" s="241"/>
      <c r="J395" s="241"/>
      <c r="K395" s="241"/>
      <c r="L395" s="241"/>
      <c r="M395" s="241"/>
      <c r="N395" s="241"/>
      <c r="O395" s="241"/>
      <c r="P395" s="241" t="s">
        <v>2054</v>
      </c>
      <c r="Q395" s="241"/>
      <c r="R395" s="241"/>
      <c r="S395" s="241"/>
      <c r="T395" s="241"/>
      <c r="U395" s="241"/>
      <c r="V395" s="241"/>
      <c r="W395" s="241"/>
      <c r="AI395" s="241"/>
      <c r="AJ395" s="241"/>
      <c r="AK395" s="241"/>
      <c r="AL395" s="241"/>
      <c r="AM395" s="241"/>
      <c r="AN395" s="241"/>
      <c r="AO395" s="241"/>
      <c r="AP395" s="241"/>
    </row>
    <row r="396" spans="2:42" ht="15" customHeight="1" x14ac:dyDescent="0.25">
      <c r="B396" s="241"/>
      <c r="C396" s="241"/>
      <c r="H396" s="241" t="s">
        <v>634</v>
      </c>
      <c r="I396" s="241"/>
      <c r="J396" s="241"/>
      <c r="K396" s="241"/>
      <c r="L396" s="241"/>
      <c r="M396" s="241"/>
      <c r="N396" s="241"/>
      <c r="O396" s="241"/>
      <c r="P396" s="241" t="s">
        <v>2058</v>
      </c>
      <c r="Q396" s="241"/>
      <c r="R396" s="241"/>
      <c r="S396" s="241"/>
      <c r="T396" s="241"/>
      <c r="U396" s="241"/>
      <c r="V396" s="241"/>
      <c r="W396" s="241"/>
      <c r="AI396" s="241"/>
      <c r="AJ396" s="241"/>
      <c r="AK396" s="241"/>
      <c r="AL396" s="241"/>
      <c r="AM396" s="241"/>
      <c r="AN396" s="241"/>
      <c r="AO396" s="241"/>
      <c r="AP396" s="241"/>
    </row>
    <row r="397" spans="2:42" ht="15" customHeight="1" x14ac:dyDescent="0.25">
      <c r="B397" s="241"/>
      <c r="C397" s="241"/>
      <c r="H397" s="241" t="s">
        <v>635</v>
      </c>
      <c r="I397" s="241"/>
      <c r="J397" s="241"/>
      <c r="K397" s="241"/>
      <c r="L397" s="241"/>
      <c r="M397" s="241"/>
      <c r="N397" s="241"/>
      <c r="O397" s="241"/>
      <c r="P397" s="241" t="s">
        <v>2056</v>
      </c>
      <c r="Q397" s="241"/>
      <c r="R397" s="241"/>
      <c r="S397" s="241"/>
      <c r="T397" s="241"/>
      <c r="U397" s="241"/>
      <c r="V397" s="241"/>
      <c r="W397" s="241"/>
      <c r="AI397" s="241"/>
      <c r="AJ397" s="241"/>
      <c r="AK397" s="241"/>
      <c r="AL397" s="241"/>
      <c r="AM397" s="241"/>
      <c r="AN397" s="241"/>
      <c r="AO397" s="241"/>
      <c r="AP397" s="241"/>
    </row>
    <row r="398" spans="2:42" ht="15" customHeight="1" x14ac:dyDescent="0.25">
      <c r="B398" s="241"/>
      <c r="C398" s="241"/>
      <c r="H398" s="241" t="s">
        <v>636</v>
      </c>
      <c r="I398" s="241"/>
      <c r="J398" s="241"/>
      <c r="K398" s="241"/>
      <c r="L398" s="241"/>
      <c r="M398" s="241"/>
      <c r="N398" s="241"/>
      <c r="O398" s="241"/>
      <c r="P398" s="241" t="s">
        <v>2054</v>
      </c>
      <c r="Q398" s="241"/>
      <c r="R398" s="241"/>
      <c r="S398" s="241"/>
      <c r="T398" s="241"/>
      <c r="U398" s="241"/>
      <c r="V398" s="241"/>
      <c r="W398" s="241"/>
      <c r="AI398" s="241"/>
      <c r="AJ398" s="241"/>
      <c r="AK398" s="241"/>
      <c r="AL398" s="241"/>
      <c r="AM398" s="241"/>
      <c r="AN398" s="241"/>
      <c r="AO398" s="241"/>
      <c r="AP398" s="241"/>
    </row>
    <row r="399" spans="2:42" ht="15" customHeight="1" x14ac:dyDescent="0.25">
      <c r="B399" s="241"/>
      <c r="C399" s="241"/>
      <c r="H399" s="241" t="s">
        <v>637</v>
      </c>
      <c r="I399" s="241"/>
      <c r="J399" s="241"/>
      <c r="K399" s="241"/>
      <c r="L399" s="241"/>
      <c r="M399" s="241"/>
      <c r="N399" s="241"/>
      <c r="O399" s="241"/>
      <c r="P399" s="241" t="s">
        <v>2052</v>
      </c>
      <c r="Q399" s="241"/>
      <c r="R399" s="241"/>
      <c r="S399" s="241"/>
      <c r="T399" s="241"/>
      <c r="U399" s="241"/>
      <c r="V399" s="241"/>
      <c r="W399" s="241"/>
      <c r="AI399" s="241"/>
      <c r="AJ399" s="241"/>
      <c r="AK399" s="241"/>
      <c r="AL399" s="241"/>
      <c r="AM399" s="241"/>
      <c r="AN399" s="241"/>
      <c r="AO399" s="241"/>
      <c r="AP399" s="241"/>
    </row>
    <row r="400" spans="2:42" ht="15" customHeight="1" x14ac:dyDescent="0.25">
      <c r="B400" s="241"/>
      <c r="C400" s="241"/>
      <c r="H400" s="241" t="s">
        <v>638</v>
      </c>
      <c r="I400" s="241"/>
      <c r="J400" s="241"/>
      <c r="K400" s="241"/>
      <c r="L400" s="241"/>
      <c r="M400" s="241"/>
      <c r="N400" s="241"/>
      <c r="O400" s="241"/>
      <c r="P400" s="241" t="s">
        <v>2054</v>
      </c>
      <c r="Q400" s="241"/>
      <c r="R400" s="241"/>
      <c r="S400" s="241"/>
      <c r="T400" s="241"/>
      <c r="U400" s="241"/>
      <c r="V400" s="241"/>
      <c r="W400" s="241"/>
      <c r="AI400" s="241"/>
      <c r="AJ400" s="241"/>
      <c r="AK400" s="241"/>
      <c r="AL400" s="241"/>
      <c r="AM400" s="241"/>
      <c r="AN400" s="241"/>
      <c r="AO400" s="241"/>
      <c r="AP400" s="241"/>
    </row>
    <row r="401" spans="2:42" ht="15" customHeight="1" x14ac:dyDescent="0.25">
      <c r="B401" s="241"/>
      <c r="C401" s="241"/>
      <c r="H401" s="241" t="s">
        <v>639</v>
      </c>
      <c r="I401" s="241"/>
      <c r="J401" s="241"/>
      <c r="K401" s="241"/>
      <c r="L401" s="241"/>
      <c r="M401" s="241"/>
      <c r="N401" s="241"/>
      <c r="O401" s="241"/>
      <c r="P401" s="241" t="s">
        <v>2052</v>
      </c>
      <c r="Q401" s="241"/>
      <c r="R401" s="241"/>
      <c r="S401" s="241"/>
      <c r="T401" s="241"/>
      <c r="U401" s="241"/>
      <c r="V401" s="241"/>
      <c r="W401" s="241"/>
      <c r="AI401" s="241"/>
      <c r="AJ401" s="241"/>
      <c r="AK401" s="241"/>
      <c r="AL401" s="241"/>
      <c r="AM401" s="241"/>
      <c r="AN401" s="241"/>
      <c r="AO401" s="241"/>
      <c r="AP401" s="241"/>
    </row>
    <row r="402" spans="2:42" ht="15" customHeight="1" x14ac:dyDescent="0.25">
      <c r="B402" s="241"/>
      <c r="C402" s="241"/>
      <c r="H402" s="241" t="s">
        <v>640</v>
      </c>
      <c r="I402" s="241"/>
      <c r="J402" s="241"/>
      <c r="K402" s="241"/>
      <c r="L402" s="241"/>
      <c r="M402" s="241"/>
      <c r="N402" s="241"/>
      <c r="O402" s="241"/>
      <c r="P402" s="241" t="s">
        <v>2056</v>
      </c>
      <c r="Q402" s="241"/>
      <c r="R402" s="241"/>
      <c r="S402" s="241"/>
      <c r="T402" s="241"/>
      <c r="U402" s="241"/>
      <c r="V402" s="241"/>
      <c r="W402" s="241"/>
      <c r="AI402" s="241"/>
      <c r="AJ402" s="241"/>
      <c r="AK402" s="241"/>
      <c r="AL402" s="241"/>
      <c r="AM402" s="241"/>
      <c r="AN402" s="241"/>
      <c r="AO402" s="241"/>
      <c r="AP402" s="241"/>
    </row>
    <row r="403" spans="2:42" ht="15" customHeight="1" x14ac:dyDescent="0.25">
      <c r="B403" s="241"/>
      <c r="C403" s="241"/>
      <c r="H403" s="241" t="s">
        <v>641</v>
      </c>
      <c r="I403" s="241"/>
      <c r="J403" s="241"/>
      <c r="K403" s="241"/>
      <c r="L403" s="241"/>
      <c r="M403" s="241"/>
      <c r="N403" s="241"/>
      <c r="O403" s="241"/>
      <c r="P403" s="241" t="s">
        <v>2055</v>
      </c>
      <c r="Q403" s="241"/>
      <c r="R403" s="241"/>
      <c r="S403" s="241"/>
      <c r="T403" s="241"/>
      <c r="U403" s="241"/>
      <c r="V403" s="241"/>
      <c r="W403" s="241"/>
      <c r="AI403" s="241"/>
      <c r="AJ403" s="241"/>
      <c r="AK403" s="241"/>
      <c r="AL403" s="241"/>
      <c r="AM403" s="241"/>
      <c r="AN403" s="241"/>
      <c r="AO403" s="241"/>
      <c r="AP403" s="241"/>
    </row>
    <row r="404" spans="2:42" ht="15" customHeight="1" x14ac:dyDescent="0.25">
      <c r="B404" s="241"/>
      <c r="C404" s="241"/>
      <c r="H404" s="241" t="s">
        <v>642</v>
      </c>
      <c r="I404" s="241"/>
      <c r="J404" s="241"/>
      <c r="K404" s="241"/>
      <c r="L404" s="241"/>
      <c r="M404" s="241"/>
      <c r="N404" s="241"/>
      <c r="O404" s="241"/>
      <c r="P404" s="241" t="s">
        <v>2054</v>
      </c>
      <c r="Q404" s="241"/>
      <c r="R404" s="241"/>
      <c r="S404" s="241"/>
      <c r="T404" s="241"/>
      <c r="U404" s="241"/>
      <c r="V404" s="241"/>
      <c r="W404" s="241"/>
      <c r="AI404" s="241"/>
      <c r="AJ404" s="241"/>
      <c r="AK404" s="241"/>
      <c r="AL404" s="241"/>
      <c r="AM404" s="241"/>
      <c r="AN404" s="241"/>
      <c r="AO404" s="241"/>
      <c r="AP404" s="241"/>
    </row>
    <row r="405" spans="2:42" ht="15" customHeight="1" x14ac:dyDescent="0.25">
      <c r="B405" s="241"/>
      <c r="C405" s="241"/>
      <c r="H405" s="241" t="s">
        <v>643</v>
      </c>
      <c r="I405" s="241"/>
      <c r="J405" s="241"/>
      <c r="K405" s="241"/>
      <c r="L405" s="241"/>
      <c r="M405" s="241"/>
      <c r="N405" s="241"/>
      <c r="O405" s="241"/>
      <c r="P405" s="241" t="s">
        <v>2059</v>
      </c>
      <c r="Q405" s="241"/>
      <c r="R405" s="241"/>
      <c r="S405" s="241"/>
      <c r="T405" s="241"/>
      <c r="U405" s="241"/>
      <c r="V405" s="241"/>
      <c r="W405" s="241"/>
      <c r="AI405" s="241"/>
      <c r="AJ405" s="241"/>
      <c r="AK405" s="241"/>
      <c r="AL405" s="241"/>
      <c r="AM405" s="241"/>
      <c r="AN405" s="241"/>
      <c r="AO405" s="241"/>
      <c r="AP405" s="241"/>
    </row>
    <row r="406" spans="2:42" ht="15" customHeight="1" x14ac:dyDescent="0.25">
      <c r="B406" s="241"/>
      <c r="C406" s="241"/>
      <c r="H406" s="241" t="s">
        <v>644</v>
      </c>
      <c r="I406" s="241"/>
      <c r="J406" s="241"/>
      <c r="K406" s="241"/>
      <c r="L406" s="241"/>
      <c r="M406" s="241"/>
      <c r="N406" s="241"/>
      <c r="O406" s="241"/>
      <c r="P406" s="241" t="s">
        <v>2052</v>
      </c>
      <c r="Q406" s="241"/>
      <c r="R406" s="241"/>
      <c r="S406" s="241"/>
      <c r="T406" s="241"/>
      <c r="U406" s="241"/>
      <c r="V406" s="241"/>
      <c r="W406" s="241"/>
      <c r="AI406" s="241"/>
      <c r="AJ406" s="241"/>
      <c r="AK406" s="241"/>
      <c r="AL406" s="241"/>
      <c r="AM406" s="241"/>
      <c r="AN406" s="241"/>
      <c r="AO406" s="241"/>
      <c r="AP406" s="241"/>
    </row>
    <row r="407" spans="2:42" ht="15" customHeight="1" x14ac:dyDescent="0.25">
      <c r="B407" s="241"/>
      <c r="C407" s="241"/>
      <c r="H407" s="241" t="s">
        <v>645</v>
      </c>
      <c r="I407" s="241"/>
      <c r="J407" s="241"/>
      <c r="K407" s="241"/>
      <c r="L407" s="241"/>
      <c r="M407" s="241"/>
      <c r="N407" s="241"/>
      <c r="O407" s="241"/>
      <c r="P407" s="241" t="s">
        <v>2059</v>
      </c>
      <c r="Q407" s="241"/>
      <c r="R407" s="241"/>
      <c r="S407" s="241"/>
      <c r="T407" s="241"/>
      <c r="U407" s="241"/>
      <c r="V407" s="241"/>
      <c r="W407" s="241"/>
      <c r="AI407" s="241"/>
      <c r="AJ407" s="241"/>
      <c r="AK407" s="241"/>
      <c r="AL407" s="241"/>
      <c r="AM407" s="241"/>
      <c r="AN407" s="241"/>
      <c r="AO407" s="241"/>
      <c r="AP407" s="241"/>
    </row>
    <row r="408" spans="2:42" ht="15" customHeight="1" x14ac:dyDescent="0.25">
      <c r="B408" s="241"/>
      <c r="C408" s="241"/>
      <c r="H408" s="241" t="s">
        <v>646</v>
      </c>
      <c r="I408" s="241"/>
      <c r="J408" s="241"/>
      <c r="K408" s="241"/>
      <c r="L408" s="241"/>
      <c r="M408" s="241"/>
      <c r="N408" s="241"/>
      <c r="O408" s="241"/>
      <c r="P408" s="241" t="s">
        <v>2056</v>
      </c>
      <c r="Q408" s="241"/>
      <c r="R408" s="241"/>
      <c r="S408" s="241"/>
      <c r="T408" s="241"/>
      <c r="U408" s="241"/>
      <c r="V408" s="241"/>
      <c r="W408" s="241"/>
      <c r="AI408" s="241"/>
      <c r="AJ408" s="241"/>
      <c r="AK408" s="241"/>
      <c r="AL408" s="241"/>
      <c r="AM408" s="241"/>
      <c r="AN408" s="241"/>
      <c r="AO408" s="241"/>
      <c r="AP408" s="241"/>
    </row>
    <row r="409" spans="2:42" ht="15" customHeight="1" x14ac:dyDescent="0.25">
      <c r="B409" s="241"/>
      <c r="C409" s="241"/>
      <c r="H409" s="241" t="s">
        <v>647</v>
      </c>
      <c r="I409" s="241"/>
      <c r="J409" s="241"/>
      <c r="K409" s="241"/>
      <c r="L409" s="241"/>
      <c r="M409" s="241"/>
      <c r="N409" s="241"/>
      <c r="O409" s="241"/>
      <c r="P409" s="241" t="s">
        <v>2057</v>
      </c>
      <c r="Q409" s="241"/>
      <c r="R409" s="241"/>
      <c r="S409" s="241"/>
      <c r="T409" s="241"/>
      <c r="U409" s="241"/>
      <c r="V409" s="241"/>
      <c r="W409" s="241"/>
      <c r="AI409" s="241"/>
      <c r="AJ409" s="241"/>
      <c r="AK409" s="241"/>
      <c r="AL409" s="241"/>
      <c r="AM409" s="241"/>
      <c r="AN409" s="241"/>
      <c r="AO409" s="241"/>
      <c r="AP409" s="241"/>
    </row>
    <row r="410" spans="2:42" ht="15" customHeight="1" x14ac:dyDescent="0.25">
      <c r="B410" s="241"/>
      <c r="C410" s="241"/>
      <c r="H410" s="241" t="s">
        <v>648</v>
      </c>
      <c r="I410" s="241"/>
      <c r="J410" s="241"/>
      <c r="K410" s="241"/>
      <c r="L410" s="241"/>
      <c r="M410" s="241"/>
      <c r="N410" s="241"/>
      <c r="O410" s="241"/>
      <c r="P410" s="241" t="s">
        <v>2056</v>
      </c>
      <c r="Q410" s="241"/>
      <c r="R410" s="241"/>
      <c r="S410" s="241"/>
      <c r="T410" s="241"/>
      <c r="U410" s="241"/>
      <c r="V410" s="241"/>
      <c r="W410" s="241"/>
      <c r="AI410" s="241"/>
      <c r="AJ410" s="241"/>
      <c r="AK410" s="241"/>
      <c r="AL410" s="241"/>
      <c r="AM410" s="241"/>
      <c r="AN410" s="241"/>
      <c r="AO410" s="241"/>
      <c r="AP410" s="241"/>
    </row>
    <row r="411" spans="2:42" ht="15" customHeight="1" x14ac:dyDescent="0.25">
      <c r="B411" s="241"/>
      <c r="C411" s="241"/>
      <c r="H411" s="241" t="s">
        <v>649</v>
      </c>
      <c r="I411" s="241"/>
      <c r="J411" s="241"/>
      <c r="K411" s="241"/>
      <c r="L411" s="241"/>
      <c r="M411" s="241"/>
      <c r="N411" s="241"/>
      <c r="O411" s="241"/>
      <c r="P411" s="241" t="s">
        <v>2056</v>
      </c>
      <c r="Q411" s="241"/>
      <c r="R411" s="241"/>
      <c r="S411" s="241"/>
      <c r="T411" s="241"/>
      <c r="U411" s="241"/>
      <c r="V411" s="241"/>
      <c r="W411" s="241"/>
      <c r="AI411" s="241"/>
      <c r="AJ411" s="241"/>
      <c r="AK411" s="241"/>
      <c r="AL411" s="241"/>
      <c r="AM411" s="241"/>
      <c r="AN411" s="241"/>
      <c r="AO411" s="241"/>
      <c r="AP411" s="241"/>
    </row>
    <row r="412" spans="2:42" ht="15" customHeight="1" x14ac:dyDescent="0.25">
      <c r="B412" s="241"/>
      <c r="C412" s="241"/>
      <c r="H412" s="241" t="s">
        <v>650</v>
      </c>
      <c r="I412" s="241"/>
      <c r="J412" s="241"/>
      <c r="K412" s="241"/>
      <c r="L412" s="241"/>
      <c r="M412" s="241"/>
      <c r="N412" s="241"/>
      <c r="O412" s="241"/>
      <c r="P412" s="241" t="s">
        <v>2059</v>
      </c>
      <c r="Q412" s="241"/>
      <c r="R412" s="241"/>
      <c r="S412" s="241"/>
      <c r="T412" s="241"/>
      <c r="U412" s="241"/>
      <c r="V412" s="241"/>
      <c r="W412" s="241"/>
      <c r="AI412" s="241"/>
      <c r="AJ412" s="241"/>
      <c r="AK412" s="241"/>
      <c r="AL412" s="241"/>
      <c r="AM412" s="241"/>
      <c r="AN412" s="241"/>
      <c r="AO412" s="241"/>
      <c r="AP412" s="241"/>
    </row>
    <row r="413" spans="2:42" ht="15" customHeight="1" x14ac:dyDescent="0.25">
      <c r="B413" s="241"/>
      <c r="C413" s="241"/>
      <c r="H413" s="241" t="s">
        <v>651</v>
      </c>
      <c r="I413" s="241"/>
      <c r="J413" s="241"/>
      <c r="K413" s="241"/>
      <c r="L413" s="241"/>
      <c r="M413" s="241"/>
      <c r="N413" s="241"/>
      <c r="O413" s="241"/>
      <c r="P413" s="241" t="s">
        <v>2057</v>
      </c>
      <c r="Q413" s="241"/>
      <c r="R413" s="241"/>
      <c r="S413" s="241"/>
      <c r="T413" s="241"/>
      <c r="U413" s="241"/>
      <c r="V413" s="241"/>
      <c r="W413" s="241"/>
      <c r="AI413" s="241"/>
      <c r="AJ413" s="241"/>
      <c r="AK413" s="241"/>
      <c r="AL413" s="241"/>
      <c r="AM413" s="241"/>
      <c r="AN413" s="241"/>
      <c r="AO413" s="241"/>
      <c r="AP413" s="241"/>
    </row>
    <row r="414" spans="2:42" ht="15" customHeight="1" x14ac:dyDescent="0.25">
      <c r="B414" s="241"/>
      <c r="C414" s="241"/>
      <c r="H414" s="241" t="s">
        <v>652</v>
      </c>
      <c r="I414" s="241"/>
      <c r="J414" s="241"/>
      <c r="K414" s="241"/>
      <c r="L414" s="241"/>
      <c r="M414" s="241"/>
      <c r="N414" s="241"/>
      <c r="O414" s="241"/>
      <c r="P414" s="241" t="s">
        <v>2053</v>
      </c>
      <c r="Q414" s="241"/>
      <c r="R414" s="241"/>
      <c r="S414" s="241"/>
      <c r="T414" s="241"/>
      <c r="U414" s="241"/>
      <c r="V414" s="241"/>
      <c r="W414" s="241"/>
      <c r="AI414" s="241"/>
      <c r="AJ414" s="241"/>
      <c r="AK414" s="241"/>
      <c r="AL414" s="241"/>
      <c r="AM414" s="241"/>
      <c r="AN414" s="241"/>
      <c r="AO414" s="241"/>
      <c r="AP414" s="241"/>
    </row>
    <row r="415" spans="2:42" ht="15" customHeight="1" x14ac:dyDescent="0.25">
      <c r="B415" s="241"/>
      <c r="C415" s="241"/>
      <c r="H415" s="241" t="s">
        <v>653</v>
      </c>
      <c r="I415" s="241"/>
      <c r="J415" s="241"/>
      <c r="K415" s="241"/>
      <c r="L415" s="241"/>
      <c r="M415" s="241"/>
      <c r="N415" s="241"/>
      <c r="O415" s="241"/>
      <c r="P415" s="241" t="s">
        <v>2053</v>
      </c>
      <c r="Q415" s="241"/>
      <c r="R415" s="241"/>
      <c r="S415" s="241"/>
      <c r="T415" s="241"/>
      <c r="U415" s="241"/>
      <c r="V415" s="241"/>
      <c r="W415" s="241"/>
      <c r="AI415" s="241"/>
      <c r="AJ415" s="241"/>
      <c r="AK415" s="241"/>
      <c r="AL415" s="241"/>
      <c r="AM415" s="241"/>
      <c r="AN415" s="241"/>
      <c r="AO415" s="241"/>
      <c r="AP415" s="241"/>
    </row>
    <row r="416" spans="2:42" ht="15" customHeight="1" x14ac:dyDescent="0.25">
      <c r="B416" s="241"/>
      <c r="C416" s="241"/>
      <c r="H416" s="241" t="s">
        <v>654</v>
      </c>
      <c r="I416" s="241"/>
      <c r="J416" s="241"/>
      <c r="K416" s="241"/>
      <c r="L416" s="241"/>
      <c r="M416" s="241"/>
      <c r="N416" s="241"/>
      <c r="O416" s="241"/>
      <c r="P416" s="241" t="s">
        <v>2056</v>
      </c>
      <c r="Q416" s="241"/>
      <c r="R416" s="241"/>
      <c r="S416" s="241"/>
      <c r="T416" s="241"/>
      <c r="U416" s="241"/>
      <c r="V416" s="241"/>
      <c r="W416" s="241"/>
      <c r="AI416" s="241"/>
      <c r="AJ416" s="241"/>
      <c r="AK416" s="241"/>
      <c r="AL416" s="241"/>
      <c r="AM416" s="241"/>
      <c r="AN416" s="241"/>
      <c r="AO416" s="241"/>
      <c r="AP416" s="241"/>
    </row>
    <row r="417" spans="2:42" ht="15" customHeight="1" x14ac:dyDescent="0.25">
      <c r="B417" s="241"/>
      <c r="C417" s="241"/>
      <c r="H417" s="241" t="s">
        <v>655</v>
      </c>
      <c r="I417" s="241"/>
      <c r="J417" s="241"/>
      <c r="K417" s="241"/>
      <c r="L417" s="241"/>
      <c r="M417" s="241"/>
      <c r="N417" s="241"/>
      <c r="O417" s="241"/>
      <c r="P417" s="241" t="s">
        <v>2056</v>
      </c>
      <c r="Q417" s="241"/>
      <c r="R417" s="241"/>
      <c r="S417" s="241"/>
      <c r="T417" s="241"/>
      <c r="U417" s="241"/>
      <c r="V417" s="241"/>
      <c r="W417" s="241"/>
      <c r="AI417" s="241"/>
      <c r="AJ417" s="241"/>
      <c r="AK417" s="241"/>
      <c r="AL417" s="241"/>
      <c r="AM417" s="241"/>
      <c r="AN417" s="241"/>
      <c r="AO417" s="241"/>
      <c r="AP417" s="241"/>
    </row>
    <row r="418" spans="2:42" ht="15" customHeight="1" x14ac:dyDescent="0.25">
      <c r="B418" s="241"/>
      <c r="C418" s="241"/>
      <c r="H418" s="241" t="s">
        <v>656</v>
      </c>
      <c r="I418" s="241"/>
      <c r="J418" s="241"/>
      <c r="K418" s="241"/>
      <c r="L418" s="241"/>
      <c r="M418" s="241"/>
      <c r="N418" s="241"/>
      <c r="O418" s="241"/>
      <c r="P418" s="241" t="s">
        <v>2055</v>
      </c>
      <c r="Q418" s="241"/>
      <c r="R418" s="241"/>
      <c r="S418" s="241"/>
      <c r="T418" s="241"/>
      <c r="U418" s="241"/>
      <c r="V418" s="241"/>
      <c r="W418" s="241"/>
      <c r="AI418" s="241"/>
      <c r="AJ418" s="241"/>
      <c r="AK418" s="241"/>
      <c r="AL418" s="241"/>
      <c r="AM418" s="241"/>
      <c r="AN418" s="241"/>
      <c r="AO418" s="241"/>
      <c r="AP418" s="241"/>
    </row>
    <row r="419" spans="2:42" ht="15" customHeight="1" x14ac:dyDescent="0.25">
      <c r="B419" s="241"/>
      <c r="C419" s="241"/>
      <c r="H419" s="241" t="s">
        <v>657</v>
      </c>
      <c r="I419" s="241"/>
      <c r="J419" s="241"/>
      <c r="K419" s="241"/>
      <c r="L419" s="241"/>
      <c r="M419" s="241"/>
      <c r="N419" s="241"/>
      <c r="O419" s="241"/>
      <c r="P419" s="241" t="s">
        <v>2056</v>
      </c>
      <c r="Q419" s="241"/>
      <c r="R419" s="241"/>
      <c r="S419" s="241"/>
      <c r="T419" s="241"/>
      <c r="U419" s="241"/>
      <c r="V419" s="241"/>
      <c r="W419" s="241"/>
      <c r="AI419" s="241"/>
      <c r="AJ419" s="241"/>
      <c r="AK419" s="241"/>
      <c r="AL419" s="241"/>
      <c r="AM419" s="241"/>
      <c r="AN419" s="241"/>
      <c r="AO419" s="241"/>
      <c r="AP419" s="241"/>
    </row>
    <row r="420" spans="2:42" ht="15" customHeight="1" x14ac:dyDescent="0.25">
      <c r="B420" s="241"/>
      <c r="C420" s="241"/>
      <c r="H420" s="241" t="s">
        <v>658</v>
      </c>
      <c r="I420" s="241"/>
      <c r="J420" s="241"/>
      <c r="K420" s="241"/>
      <c r="L420" s="241"/>
      <c r="M420" s="241"/>
      <c r="N420" s="241"/>
      <c r="O420" s="241"/>
      <c r="P420" s="241" t="s">
        <v>2059</v>
      </c>
      <c r="Q420" s="241"/>
      <c r="R420" s="241"/>
      <c r="S420" s="241"/>
      <c r="T420" s="241"/>
      <c r="U420" s="241"/>
      <c r="V420" s="241"/>
      <c r="W420" s="241"/>
      <c r="AI420" s="241"/>
      <c r="AJ420" s="241"/>
      <c r="AK420" s="241"/>
      <c r="AL420" s="241"/>
      <c r="AM420" s="241"/>
      <c r="AN420" s="241"/>
      <c r="AO420" s="241"/>
      <c r="AP420" s="241"/>
    </row>
    <row r="421" spans="2:42" ht="15" customHeight="1" x14ac:dyDescent="0.25">
      <c r="B421" s="241"/>
      <c r="C421" s="241"/>
      <c r="H421" s="241" t="s">
        <v>659</v>
      </c>
      <c r="I421" s="241"/>
      <c r="J421" s="241"/>
      <c r="K421" s="241"/>
      <c r="L421" s="241"/>
      <c r="M421" s="241"/>
      <c r="N421" s="241"/>
      <c r="O421" s="241"/>
      <c r="P421" s="241" t="s">
        <v>2052</v>
      </c>
      <c r="Q421" s="241"/>
      <c r="R421" s="241"/>
      <c r="S421" s="241"/>
      <c r="T421" s="241"/>
      <c r="U421" s="241"/>
      <c r="V421" s="241"/>
      <c r="W421" s="241"/>
      <c r="AI421" s="241"/>
      <c r="AJ421" s="241"/>
      <c r="AK421" s="241"/>
      <c r="AL421" s="241"/>
      <c r="AM421" s="241"/>
      <c r="AN421" s="241"/>
      <c r="AO421" s="241"/>
      <c r="AP421" s="241"/>
    </row>
    <row r="422" spans="2:42" ht="15" customHeight="1" x14ac:dyDescent="0.25">
      <c r="B422" s="241"/>
      <c r="C422" s="241"/>
      <c r="H422" s="241" t="s">
        <v>660</v>
      </c>
      <c r="I422" s="241"/>
      <c r="J422" s="241"/>
      <c r="K422" s="241"/>
      <c r="L422" s="241"/>
      <c r="M422" s="241"/>
      <c r="N422" s="241"/>
      <c r="O422" s="241"/>
      <c r="P422" s="241" t="s">
        <v>2056</v>
      </c>
      <c r="Q422" s="241"/>
      <c r="R422" s="241"/>
      <c r="S422" s="241"/>
      <c r="T422" s="241"/>
      <c r="U422" s="241"/>
      <c r="V422" s="241"/>
      <c r="W422" s="241"/>
      <c r="AI422" s="241"/>
      <c r="AJ422" s="241"/>
      <c r="AK422" s="241"/>
      <c r="AL422" s="241"/>
      <c r="AM422" s="241"/>
      <c r="AN422" s="241"/>
      <c r="AO422" s="241"/>
      <c r="AP422" s="241"/>
    </row>
    <row r="423" spans="2:42" ht="15" customHeight="1" x14ac:dyDescent="0.25">
      <c r="B423" s="241"/>
      <c r="C423" s="241"/>
      <c r="H423" s="241" t="s">
        <v>661</v>
      </c>
      <c r="I423" s="241"/>
      <c r="J423" s="241"/>
      <c r="K423" s="241"/>
      <c r="L423" s="241"/>
      <c r="M423" s="241"/>
      <c r="N423" s="241"/>
      <c r="O423" s="241"/>
      <c r="P423" s="241" t="s">
        <v>2055</v>
      </c>
      <c r="Q423" s="241"/>
      <c r="R423" s="241"/>
      <c r="S423" s="241"/>
      <c r="T423" s="241"/>
      <c r="U423" s="241"/>
      <c r="V423" s="241"/>
      <c r="W423" s="241"/>
      <c r="AI423" s="241"/>
      <c r="AJ423" s="241"/>
      <c r="AK423" s="241"/>
      <c r="AL423" s="241"/>
      <c r="AM423" s="241"/>
      <c r="AN423" s="241"/>
      <c r="AO423" s="241"/>
      <c r="AP423" s="241"/>
    </row>
    <row r="424" spans="2:42" ht="15" customHeight="1" x14ac:dyDescent="0.25">
      <c r="B424" s="241"/>
      <c r="C424" s="241"/>
      <c r="H424" s="241" t="s">
        <v>662</v>
      </c>
      <c r="I424" s="241"/>
      <c r="J424" s="241"/>
      <c r="K424" s="241"/>
      <c r="L424" s="241"/>
      <c r="M424" s="241"/>
      <c r="N424" s="241"/>
      <c r="O424" s="241"/>
      <c r="P424" s="241" t="s">
        <v>2057</v>
      </c>
      <c r="Q424" s="241"/>
      <c r="R424" s="241"/>
      <c r="S424" s="241"/>
      <c r="T424" s="241"/>
      <c r="U424" s="241"/>
      <c r="V424" s="241"/>
      <c r="W424" s="241"/>
      <c r="AI424" s="241"/>
      <c r="AJ424" s="241"/>
      <c r="AK424" s="241"/>
      <c r="AL424" s="241"/>
      <c r="AM424" s="241"/>
      <c r="AN424" s="241"/>
      <c r="AO424" s="241"/>
      <c r="AP424" s="241"/>
    </row>
    <row r="425" spans="2:42" ht="15" customHeight="1" x14ac:dyDescent="0.25">
      <c r="B425" s="241"/>
      <c r="C425" s="241"/>
      <c r="H425" s="241" t="s">
        <v>663</v>
      </c>
      <c r="I425" s="241"/>
      <c r="J425" s="241"/>
      <c r="K425" s="241"/>
      <c r="L425" s="241"/>
      <c r="M425" s="241"/>
      <c r="N425" s="241"/>
      <c r="O425" s="241"/>
      <c r="P425" s="241" t="s">
        <v>2057</v>
      </c>
      <c r="Q425" s="241"/>
      <c r="R425" s="241"/>
      <c r="S425" s="241"/>
      <c r="T425" s="241"/>
      <c r="U425" s="241"/>
      <c r="V425" s="241"/>
      <c r="W425" s="241"/>
      <c r="AI425" s="241"/>
      <c r="AJ425" s="241"/>
      <c r="AK425" s="241"/>
      <c r="AL425" s="241"/>
      <c r="AM425" s="241"/>
      <c r="AN425" s="241"/>
      <c r="AO425" s="241"/>
      <c r="AP425" s="241"/>
    </row>
    <row r="426" spans="2:42" ht="15" customHeight="1" x14ac:dyDescent="0.25">
      <c r="B426" s="241"/>
      <c r="C426" s="241"/>
      <c r="H426" s="241" t="s">
        <v>664</v>
      </c>
      <c r="I426" s="241"/>
      <c r="J426" s="241"/>
      <c r="K426" s="241"/>
      <c r="L426" s="241"/>
      <c r="M426" s="241"/>
      <c r="N426" s="241"/>
      <c r="O426" s="241"/>
      <c r="P426" s="241" t="s">
        <v>2055</v>
      </c>
      <c r="Q426" s="241"/>
      <c r="R426" s="241"/>
      <c r="S426" s="241"/>
      <c r="T426" s="241"/>
      <c r="U426" s="241"/>
      <c r="V426" s="241"/>
      <c r="W426" s="241"/>
      <c r="AI426" s="241"/>
      <c r="AJ426" s="241"/>
      <c r="AK426" s="241"/>
      <c r="AL426" s="241"/>
      <c r="AM426" s="241"/>
      <c r="AN426" s="241"/>
      <c r="AO426" s="241"/>
      <c r="AP426" s="241"/>
    </row>
    <row r="427" spans="2:42" ht="15" customHeight="1" x14ac:dyDescent="0.25">
      <c r="B427" s="241"/>
      <c r="C427" s="241"/>
      <c r="H427" s="241" t="s">
        <v>665</v>
      </c>
      <c r="I427" s="241"/>
      <c r="J427" s="241"/>
      <c r="K427" s="241"/>
      <c r="L427" s="241"/>
      <c r="M427" s="241"/>
      <c r="N427" s="241"/>
      <c r="O427" s="241"/>
      <c r="P427" s="241" t="s">
        <v>2055</v>
      </c>
      <c r="Q427" s="241"/>
      <c r="R427" s="241"/>
      <c r="S427" s="241"/>
      <c r="T427" s="241"/>
      <c r="U427" s="241"/>
      <c r="V427" s="241"/>
      <c r="W427" s="241"/>
      <c r="AI427" s="241"/>
      <c r="AJ427" s="241"/>
      <c r="AK427" s="241"/>
      <c r="AL427" s="241"/>
      <c r="AM427" s="241"/>
      <c r="AN427" s="241"/>
      <c r="AO427" s="241"/>
      <c r="AP427" s="241"/>
    </row>
    <row r="428" spans="2:42" ht="15" customHeight="1" x14ac:dyDescent="0.25">
      <c r="B428" s="241"/>
      <c r="C428" s="241"/>
      <c r="H428" s="241" t="s">
        <v>666</v>
      </c>
      <c r="I428" s="241"/>
      <c r="J428" s="241"/>
      <c r="K428" s="241"/>
      <c r="L428" s="241"/>
      <c r="M428" s="241"/>
      <c r="N428" s="241"/>
      <c r="O428" s="241"/>
      <c r="P428" s="241" t="s">
        <v>2055</v>
      </c>
      <c r="Q428" s="241"/>
      <c r="R428" s="241"/>
      <c r="S428" s="241"/>
      <c r="T428" s="241"/>
      <c r="U428" s="241"/>
      <c r="V428" s="241"/>
      <c r="W428" s="241"/>
      <c r="AI428" s="241"/>
      <c r="AJ428" s="241"/>
      <c r="AK428" s="241"/>
      <c r="AL428" s="241"/>
      <c r="AM428" s="241"/>
      <c r="AN428" s="241"/>
      <c r="AO428" s="241"/>
      <c r="AP428" s="241"/>
    </row>
    <row r="429" spans="2:42" ht="15" customHeight="1" x14ac:dyDescent="0.25">
      <c r="B429" s="241"/>
      <c r="C429" s="241"/>
      <c r="H429" s="241" t="s">
        <v>667</v>
      </c>
      <c r="I429" s="241"/>
      <c r="J429" s="241"/>
      <c r="K429" s="241"/>
      <c r="L429" s="241"/>
      <c r="M429" s="241"/>
      <c r="N429" s="241"/>
      <c r="O429" s="241"/>
      <c r="P429" s="241" t="s">
        <v>2052</v>
      </c>
      <c r="Q429" s="241"/>
      <c r="R429" s="241"/>
      <c r="S429" s="241"/>
      <c r="T429" s="241"/>
      <c r="U429" s="241"/>
      <c r="V429" s="241"/>
      <c r="W429" s="241"/>
      <c r="AI429" s="241"/>
      <c r="AJ429" s="241"/>
      <c r="AK429" s="241"/>
      <c r="AL429" s="241"/>
      <c r="AM429" s="241"/>
      <c r="AN429" s="241"/>
      <c r="AO429" s="241"/>
      <c r="AP429" s="241"/>
    </row>
    <row r="430" spans="2:42" ht="15" customHeight="1" x14ac:dyDescent="0.25">
      <c r="B430" s="241"/>
      <c r="C430" s="241"/>
      <c r="H430" s="241" t="s">
        <v>668</v>
      </c>
      <c r="I430" s="241"/>
      <c r="J430" s="241"/>
      <c r="K430" s="241"/>
      <c r="L430" s="241"/>
      <c r="M430" s="241"/>
      <c r="N430" s="241"/>
      <c r="O430" s="241"/>
      <c r="P430" s="241" t="s">
        <v>2056</v>
      </c>
      <c r="Q430" s="241"/>
      <c r="R430" s="241"/>
      <c r="S430" s="241"/>
      <c r="T430" s="241"/>
      <c r="U430" s="241"/>
      <c r="V430" s="241"/>
      <c r="W430" s="241"/>
      <c r="AI430" s="241"/>
      <c r="AJ430" s="241"/>
      <c r="AK430" s="241"/>
      <c r="AL430" s="241"/>
      <c r="AM430" s="241"/>
      <c r="AN430" s="241"/>
      <c r="AO430" s="241"/>
      <c r="AP430" s="241"/>
    </row>
    <row r="431" spans="2:42" ht="15" customHeight="1" x14ac:dyDescent="0.25">
      <c r="B431" s="241"/>
      <c r="C431" s="241"/>
      <c r="H431" s="241" t="s">
        <v>669</v>
      </c>
      <c r="I431" s="241"/>
      <c r="J431" s="241"/>
      <c r="K431" s="241"/>
      <c r="L431" s="241"/>
      <c r="M431" s="241"/>
      <c r="N431" s="241"/>
      <c r="O431" s="241"/>
      <c r="P431" s="241" t="s">
        <v>2052</v>
      </c>
      <c r="Q431" s="241"/>
      <c r="R431" s="241"/>
      <c r="S431" s="241"/>
      <c r="T431" s="241"/>
      <c r="U431" s="241"/>
      <c r="V431" s="241"/>
      <c r="W431" s="241"/>
      <c r="AI431" s="241"/>
      <c r="AJ431" s="241"/>
      <c r="AK431" s="241"/>
      <c r="AL431" s="241"/>
      <c r="AM431" s="241"/>
      <c r="AN431" s="241"/>
      <c r="AO431" s="241"/>
      <c r="AP431" s="241"/>
    </row>
    <row r="432" spans="2:42" ht="15" customHeight="1" x14ac:dyDescent="0.25">
      <c r="B432" s="241"/>
      <c r="C432" s="241"/>
      <c r="H432" s="241" t="s">
        <v>274</v>
      </c>
      <c r="I432" s="241"/>
      <c r="J432" s="241"/>
      <c r="K432" s="241"/>
      <c r="L432" s="241"/>
      <c r="M432" s="241"/>
      <c r="N432" s="241"/>
      <c r="O432" s="241"/>
      <c r="P432" s="241" t="s">
        <v>2055</v>
      </c>
      <c r="Q432" s="241"/>
      <c r="R432" s="241"/>
      <c r="S432" s="241"/>
      <c r="T432" s="241"/>
      <c r="U432" s="241"/>
      <c r="V432" s="241"/>
      <c r="W432" s="241"/>
      <c r="AI432" s="241"/>
      <c r="AJ432" s="241"/>
      <c r="AK432" s="241"/>
      <c r="AL432" s="241"/>
      <c r="AM432" s="241"/>
      <c r="AN432" s="241"/>
      <c r="AO432" s="241"/>
      <c r="AP432" s="241"/>
    </row>
    <row r="433" spans="2:42" ht="15" customHeight="1" x14ac:dyDescent="0.25">
      <c r="B433" s="241"/>
      <c r="C433" s="241"/>
      <c r="H433" s="241" t="s">
        <v>670</v>
      </c>
      <c r="I433" s="241"/>
      <c r="J433" s="241"/>
      <c r="K433" s="241"/>
      <c r="L433" s="241"/>
      <c r="M433" s="241"/>
      <c r="N433" s="241"/>
      <c r="O433" s="241"/>
      <c r="P433" s="241" t="s">
        <v>2055</v>
      </c>
      <c r="Q433" s="241"/>
      <c r="R433" s="241"/>
      <c r="S433" s="241"/>
      <c r="T433" s="241"/>
      <c r="U433" s="241"/>
      <c r="V433" s="241"/>
      <c r="W433" s="241"/>
      <c r="AI433" s="241"/>
      <c r="AJ433" s="241"/>
      <c r="AK433" s="241"/>
      <c r="AL433" s="241"/>
      <c r="AM433" s="241"/>
      <c r="AN433" s="241"/>
      <c r="AO433" s="241"/>
      <c r="AP433" s="241"/>
    </row>
    <row r="434" spans="2:42" ht="15" customHeight="1" x14ac:dyDescent="0.25">
      <c r="B434" s="241"/>
      <c r="C434" s="241"/>
      <c r="H434" s="241" t="s">
        <v>671</v>
      </c>
      <c r="I434" s="241"/>
      <c r="J434" s="241"/>
      <c r="K434" s="241"/>
      <c r="L434" s="241"/>
      <c r="M434" s="241"/>
      <c r="N434" s="241"/>
      <c r="O434" s="241"/>
      <c r="P434" s="241" t="s">
        <v>2057</v>
      </c>
      <c r="Q434" s="241"/>
      <c r="R434" s="241"/>
      <c r="S434" s="241"/>
      <c r="T434" s="241"/>
      <c r="U434" s="241"/>
      <c r="V434" s="241"/>
      <c r="W434" s="241"/>
      <c r="AI434" s="241"/>
      <c r="AJ434" s="241"/>
      <c r="AK434" s="241"/>
      <c r="AL434" s="241"/>
      <c r="AM434" s="241"/>
      <c r="AN434" s="241"/>
      <c r="AO434" s="241"/>
      <c r="AP434" s="241"/>
    </row>
    <row r="435" spans="2:42" ht="15" customHeight="1" x14ac:dyDescent="0.25">
      <c r="B435" s="241"/>
      <c r="C435" s="241"/>
      <c r="H435" s="241" t="s">
        <v>672</v>
      </c>
      <c r="I435" s="241"/>
      <c r="J435" s="241"/>
      <c r="K435" s="241"/>
      <c r="L435" s="241"/>
      <c r="M435" s="241"/>
      <c r="N435" s="241"/>
      <c r="O435" s="241"/>
      <c r="P435" s="241" t="s">
        <v>2059</v>
      </c>
      <c r="Q435" s="241"/>
      <c r="R435" s="241"/>
      <c r="S435" s="241"/>
      <c r="T435" s="241"/>
      <c r="U435" s="241"/>
      <c r="V435" s="241"/>
      <c r="W435" s="241"/>
      <c r="AI435" s="241"/>
      <c r="AJ435" s="241"/>
      <c r="AK435" s="241"/>
      <c r="AL435" s="241"/>
      <c r="AM435" s="241"/>
      <c r="AN435" s="241"/>
      <c r="AO435" s="241"/>
      <c r="AP435" s="241"/>
    </row>
    <row r="436" spans="2:42" ht="15" customHeight="1" x14ac:dyDescent="0.25">
      <c r="B436" s="241"/>
      <c r="C436" s="241"/>
      <c r="H436" s="241" t="s">
        <v>673</v>
      </c>
      <c r="I436" s="241"/>
      <c r="J436" s="241"/>
      <c r="K436" s="241"/>
      <c r="L436" s="241"/>
      <c r="M436" s="241"/>
      <c r="N436" s="241"/>
      <c r="O436" s="241"/>
      <c r="P436" s="241" t="s">
        <v>2059</v>
      </c>
      <c r="Q436" s="241"/>
      <c r="R436" s="241"/>
      <c r="S436" s="241"/>
      <c r="T436" s="241"/>
      <c r="U436" s="241"/>
      <c r="V436" s="241"/>
      <c r="W436" s="241"/>
      <c r="AI436" s="241"/>
      <c r="AJ436" s="241"/>
      <c r="AK436" s="241"/>
      <c r="AL436" s="241"/>
      <c r="AM436" s="241"/>
      <c r="AN436" s="241"/>
      <c r="AO436" s="241"/>
      <c r="AP436" s="241"/>
    </row>
    <row r="437" spans="2:42" ht="15" customHeight="1" x14ac:dyDescent="0.25">
      <c r="B437" s="241"/>
      <c r="C437" s="241"/>
      <c r="H437" s="241" t="s">
        <v>674</v>
      </c>
      <c r="I437" s="241"/>
      <c r="J437" s="241"/>
      <c r="K437" s="241"/>
      <c r="L437" s="241"/>
      <c r="M437" s="241"/>
      <c r="N437" s="241"/>
      <c r="O437" s="241"/>
      <c r="P437" s="241" t="s">
        <v>2053</v>
      </c>
      <c r="Q437" s="241"/>
      <c r="R437" s="241"/>
      <c r="S437" s="241"/>
      <c r="T437" s="241"/>
      <c r="U437" s="241"/>
      <c r="V437" s="241"/>
      <c r="W437" s="241"/>
      <c r="AI437" s="241"/>
      <c r="AJ437" s="241"/>
      <c r="AK437" s="241"/>
      <c r="AL437" s="241"/>
      <c r="AM437" s="241"/>
      <c r="AN437" s="241"/>
      <c r="AO437" s="241"/>
      <c r="AP437" s="241"/>
    </row>
    <row r="438" spans="2:42" ht="15" customHeight="1" x14ac:dyDescent="0.25">
      <c r="B438" s="241"/>
      <c r="C438" s="241"/>
      <c r="H438" s="241" t="s">
        <v>675</v>
      </c>
      <c r="I438" s="241"/>
      <c r="J438" s="241"/>
      <c r="K438" s="241"/>
      <c r="L438" s="241"/>
      <c r="M438" s="241"/>
      <c r="N438" s="241"/>
      <c r="O438" s="241"/>
      <c r="P438" s="241" t="s">
        <v>2055</v>
      </c>
      <c r="Q438" s="241"/>
      <c r="R438" s="241"/>
      <c r="S438" s="241"/>
      <c r="T438" s="241"/>
      <c r="U438" s="241"/>
      <c r="V438" s="241"/>
      <c r="W438" s="241"/>
      <c r="AI438" s="241"/>
      <c r="AJ438" s="241"/>
      <c r="AK438" s="241"/>
      <c r="AL438" s="241"/>
      <c r="AM438" s="241"/>
      <c r="AN438" s="241"/>
      <c r="AO438" s="241"/>
      <c r="AP438" s="241"/>
    </row>
    <row r="439" spans="2:42" ht="15" customHeight="1" x14ac:dyDescent="0.25">
      <c r="B439" s="241"/>
      <c r="C439" s="241"/>
      <c r="H439" s="241" t="s">
        <v>676</v>
      </c>
      <c r="I439" s="241"/>
      <c r="J439" s="241"/>
      <c r="K439" s="241"/>
      <c r="L439" s="241"/>
      <c r="M439" s="241"/>
      <c r="N439" s="241"/>
      <c r="O439" s="241"/>
      <c r="P439" s="241" t="s">
        <v>2056</v>
      </c>
      <c r="Q439" s="241"/>
      <c r="R439" s="241"/>
      <c r="S439" s="241"/>
      <c r="T439" s="241"/>
      <c r="U439" s="241"/>
      <c r="V439" s="241"/>
      <c r="W439" s="241"/>
      <c r="AI439" s="241"/>
      <c r="AJ439" s="241"/>
      <c r="AK439" s="241"/>
      <c r="AL439" s="241"/>
      <c r="AM439" s="241"/>
      <c r="AN439" s="241"/>
      <c r="AO439" s="241"/>
      <c r="AP439" s="241"/>
    </row>
    <row r="440" spans="2:42" ht="15" customHeight="1" x14ac:dyDescent="0.25">
      <c r="B440" s="241"/>
      <c r="C440" s="241"/>
      <c r="H440" s="241" t="s">
        <v>677</v>
      </c>
      <c r="I440" s="241"/>
      <c r="J440" s="241"/>
      <c r="K440" s="241"/>
      <c r="L440" s="241"/>
      <c r="M440" s="241"/>
      <c r="N440" s="241"/>
      <c r="O440" s="241"/>
      <c r="P440" s="241" t="s">
        <v>713</v>
      </c>
      <c r="Q440" s="241"/>
      <c r="R440" s="241"/>
      <c r="S440" s="241"/>
      <c r="T440" s="241"/>
      <c r="U440" s="241"/>
      <c r="V440" s="241"/>
      <c r="W440" s="241"/>
      <c r="AI440" s="241"/>
      <c r="AJ440" s="241"/>
      <c r="AK440" s="241"/>
      <c r="AL440" s="241"/>
      <c r="AM440" s="241"/>
      <c r="AN440" s="241"/>
      <c r="AO440" s="241"/>
      <c r="AP440" s="241"/>
    </row>
    <row r="441" spans="2:42" ht="15" customHeight="1" x14ac:dyDescent="0.25">
      <c r="B441" s="241"/>
      <c r="C441" s="241"/>
      <c r="H441" s="241" t="s">
        <v>678</v>
      </c>
      <c r="I441" s="241"/>
      <c r="J441" s="241"/>
      <c r="K441" s="241"/>
      <c r="L441" s="241"/>
      <c r="M441" s="241"/>
      <c r="N441" s="241"/>
      <c r="O441" s="241"/>
      <c r="P441" s="241" t="s">
        <v>2054</v>
      </c>
      <c r="Q441" s="241"/>
      <c r="R441" s="241"/>
      <c r="S441" s="241"/>
      <c r="T441" s="241"/>
      <c r="U441" s="241"/>
      <c r="V441" s="241"/>
      <c r="W441" s="241"/>
      <c r="AI441" s="241"/>
      <c r="AJ441" s="241"/>
      <c r="AK441" s="241"/>
      <c r="AL441" s="241"/>
      <c r="AM441" s="241"/>
      <c r="AN441" s="241"/>
      <c r="AO441" s="241"/>
      <c r="AP441" s="241"/>
    </row>
    <row r="442" spans="2:42" ht="15" customHeight="1" x14ac:dyDescent="0.25">
      <c r="B442" s="241"/>
      <c r="C442" s="241"/>
      <c r="H442" s="241" t="s">
        <v>679</v>
      </c>
      <c r="I442" s="241"/>
      <c r="J442" s="241"/>
      <c r="K442" s="241"/>
      <c r="L442" s="241"/>
      <c r="M442" s="241"/>
      <c r="N442" s="241"/>
      <c r="O442" s="241"/>
      <c r="P442" s="241" t="s">
        <v>2055</v>
      </c>
      <c r="Q442" s="241"/>
      <c r="R442" s="241"/>
      <c r="S442" s="241"/>
      <c r="T442" s="241"/>
      <c r="U442" s="241"/>
      <c r="V442" s="241"/>
      <c r="W442" s="241"/>
      <c r="AI442" s="241"/>
      <c r="AJ442" s="241"/>
      <c r="AK442" s="241"/>
      <c r="AL442" s="241"/>
      <c r="AM442" s="241"/>
      <c r="AN442" s="241"/>
      <c r="AO442" s="241"/>
      <c r="AP442" s="241"/>
    </row>
    <row r="443" spans="2:42" ht="15" customHeight="1" x14ac:dyDescent="0.25">
      <c r="B443" s="241"/>
      <c r="C443" s="241"/>
      <c r="H443" s="241" t="s">
        <v>277</v>
      </c>
      <c r="I443" s="241"/>
      <c r="J443" s="241"/>
      <c r="K443" s="241"/>
      <c r="L443" s="241"/>
      <c r="M443" s="241"/>
      <c r="N443" s="241"/>
      <c r="O443" s="241"/>
      <c r="P443" s="241" t="s">
        <v>2055</v>
      </c>
      <c r="Q443" s="241"/>
      <c r="R443" s="241"/>
      <c r="S443" s="241"/>
      <c r="T443" s="241"/>
      <c r="U443" s="241"/>
      <c r="V443" s="241"/>
      <c r="W443" s="241"/>
      <c r="AI443" s="241"/>
      <c r="AJ443" s="241"/>
      <c r="AK443" s="241"/>
      <c r="AL443" s="241"/>
      <c r="AM443" s="241"/>
      <c r="AN443" s="241"/>
      <c r="AO443" s="241"/>
      <c r="AP443" s="241"/>
    </row>
    <row r="444" spans="2:42" ht="15" customHeight="1" x14ac:dyDescent="0.25">
      <c r="B444" s="241"/>
      <c r="C444" s="241"/>
      <c r="H444" s="241" t="s">
        <v>680</v>
      </c>
      <c r="I444" s="241"/>
      <c r="J444" s="241"/>
      <c r="K444" s="241"/>
      <c r="L444" s="241"/>
      <c r="M444" s="241"/>
      <c r="N444" s="241"/>
      <c r="O444" s="241"/>
      <c r="P444" s="241" t="s">
        <v>2056</v>
      </c>
      <c r="Q444" s="241"/>
      <c r="R444" s="241"/>
      <c r="S444" s="241"/>
      <c r="T444" s="241"/>
      <c r="U444" s="241"/>
      <c r="V444" s="241"/>
      <c r="W444" s="241"/>
      <c r="AI444" s="241"/>
      <c r="AJ444" s="241"/>
      <c r="AK444" s="241"/>
      <c r="AL444" s="241"/>
      <c r="AM444" s="241"/>
      <c r="AN444" s="241"/>
      <c r="AO444" s="241"/>
      <c r="AP444" s="241"/>
    </row>
    <row r="445" spans="2:42" ht="15" customHeight="1" x14ac:dyDescent="0.25">
      <c r="B445" s="241"/>
      <c r="C445" s="241"/>
      <c r="H445" s="241" t="s">
        <v>681</v>
      </c>
      <c r="I445" s="241"/>
      <c r="J445" s="241"/>
      <c r="K445" s="241"/>
      <c r="L445" s="241"/>
      <c r="M445" s="241"/>
      <c r="N445" s="241"/>
      <c r="O445" s="241"/>
      <c r="P445" s="241" t="s">
        <v>2056</v>
      </c>
      <c r="Q445" s="241"/>
      <c r="R445" s="241"/>
      <c r="S445" s="241"/>
      <c r="T445" s="241"/>
      <c r="U445" s="241"/>
      <c r="V445" s="241"/>
      <c r="W445" s="241"/>
      <c r="AI445" s="241"/>
      <c r="AJ445" s="241"/>
      <c r="AK445" s="241"/>
      <c r="AL445" s="241"/>
      <c r="AM445" s="241"/>
      <c r="AN445" s="241"/>
      <c r="AO445" s="241"/>
      <c r="AP445" s="241"/>
    </row>
    <row r="446" spans="2:42" ht="15" customHeight="1" x14ac:dyDescent="0.25">
      <c r="B446" s="241"/>
      <c r="C446" s="241"/>
      <c r="H446" s="241" t="s">
        <v>682</v>
      </c>
      <c r="I446" s="241"/>
      <c r="J446" s="241"/>
      <c r="K446" s="241"/>
      <c r="L446" s="241"/>
      <c r="M446" s="241"/>
      <c r="N446" s="241"/>
      <c r="O446" s="241"/>
      <c r="P446" s="241" t="s">
        <v>2056</v>
      </c>
      <c r="Q446" s="241"/>
      <c r="R446" s="241"/>
      <c r="S446" s="241"/>
      <c r="T446" s="241"/>
      <c r="U446" s="241"/>
      <c r="V446" s="241"/>
      <c r="W446" s="241"/>
      <c r="AI446" s="241"/>
      <c r="AJ446" s="241"/>
      <c r="AK446" s="241"/>
      <c r="AL446" s="241"/>
      <c r="AM446" s="241"/>
      <c r="AN446" s="241"/>
      <c r="AO446" s="241"/>
      <c r="AP446" s="241"/>
    </row>
    <row r="447" spans="2:42" ht="15" customHeight="1" x14ac:dyDescent="0.25">
      <c r="B447" s="241"/>
      <c r="C447" s="241"/>
      <c r="H447" s="241" t="s">
        <v>683</v>
      </c>
      <c r="I447" s="241"/>
      <c r="J447" s="241"/>
      <c r="K447" s="241"/>
      <c r="L447" s="241"/>
      <c r="M447" s="241"/>
      <c r="N447" s="241"/>
      <c r="O447" s="241"/>
      <c r="P447" s="241" t="s">
        <v>2055</v>
      </c>
      <c r="Q447" s="241"/>
      <c r="R447" s="241"/>
      <c r="S447" s="241"/>
      <c r="T447" s="241"/>
      <c r="U447" s="241"/>
      <c r="V447" s="241"/>
      <c r="W447" s="241"/>
      <c r="AI447" s="241"/>
      <c r="AJ447" s="241"/>
      <c r="AK447" s="241"/>
      <c r="AL447" s="241"/>
      <c r="AM447" s="241"/>
      <c r="AN447" s="241"/>
      <c r="AO447" s="241"/>
      <c r="AP447" s="241"/>
    </row>
    <row r="448" spans="2:42" ht="15" customHeight="1" x14ac:dyDescent="0.25">
      <c r="B448" s="241"/>
      <c r="C448" s="241"/>
      <c r="H448" s="241" t="s">
        <v>684</v>
      </c>
      <c r="I448" s="241"/>
      <c r="J448" s="241"/>
      <c r="K448" s="241"/>
      <c r="L448" s="241"/>
      <c r="M448" s="241"/>
      <c r="N448" s="241"/>
      <c r="O448" s="241"/>
      <c r="P448" s="241" t="s">
        <v>713</v>
      </c>
      <c r="Q448" s="241"/>
      <c r="R448" s="241"/>
      <c r="S448" s="241"/>
      <c r="T448" s="241"/>
      <c r="U448" s="241"/>
      <c r="V448" s="241"/>
      <c r="W448" s="241"/>
      <c r="AI448" s="241"/>
      <c r="AJ448" s="241"/>
      <c r="AK448" s="241"/>
      <c r="AL448" s="241"/>
      <c r="AM448" s="241"/>
      <c r="AN448" s="241"/>
      <c r="AO448" s="241"/>
      <c r="AP448" s="241"/>
    </row>
    <row r="449" spans="2:42" ht="15" customHeight="1" x14ac:dyDescent="0.25">
      <c r="B449" s="241"/>
      <c r="C449" s="241"/>
      <c r="H449" s="241" t="s">
        <v>685</v>
      </c>
      <c r="I449" s="241"/>
      <c r="J449" s="241"/>
      <c r="K449" s="241"/>
      <c r="L449" s="241"/>
      <c r="M449" s="241"/>
      <c r="N449" s="241"/>
      <c r="O449" s="241"/>
      <c r="P449" s="241" t="s">
        <v>2052</v>
      </c>
      <c r="Q449" s="241"/>
      <c r="R449" s="241"/>
      <c r="S449" s="241"/>
      <c r="T449" s="241"/>
      <c r="U449" s="241"/>
      <c r="V449" s="241"/>
      <c r="W449" s="241"/>
      <c r="AI449" s="241"/>
      <c r="AJ449" s="241"/>
      <c r="AK449" s="241"/>
      <c r="AL449" s="241"/>
      <c r="AM449" s="241"/>
      <c r="AN449" s="241"/>
      <c r="AO449" s="241"/>
      <c r="AP449" s="241"/>
    </row>
    <row r="450" spans="2:42" ht="15" customHeight="1" x14ac:dyDescent="0.25">
      <c r="B450" s="241"/>
      <c r="C450" s="241"/>
      <c r="H450" s="241" t="s">
        <v>686</v>
      </c>
      <c r="I450" s="241"/>
      <c r="J450" s="241"/>
      <c r="K450" s="241"/>
      <c r="L450" s="241"/>
      <c r="M450" s="241"/>
      <c r="N450" s="241"/>
      <c r="O450" s="241"/>
      <c r="P450" s="241" t="s">
        <v>2053</v>
      </c>
      <c r="Q450" s="241"/>
      <c r="R450" s="241"/>
      <c r="S450" s="241"/>
      <c r="T450" s="241"/>
      <c r="U450" s="241"/>
      <c r="V450" s="241"/>
      <c r="W450" s="241"/>
      <c r="AI450" s="241"/>
      <c r="AJ450" s="241"/>
      <c r="AK450" s="241"/>
      <c r="AL450" s="241"/>
      <c r="AM450" s="241"/>
      <c r="AN450" s="241"/>
      <c r="AO450" s="241"/>
      <c r="AP450" s="241"/>
    </row>
    <row r="451" spans="2:42" ht="15" customHeight="1" x14ac:dyDescent="0.25">
      <c r="B451" s="241"/>
      <c r="C451" s="241"/>
      <c r="H451" s="241" t="s">
        <v>687</v>
      </c>
      <c r="I451" s="241"/>
      <c r="J451" s="241"/>
      <c r="K451" s="241"/>
      <c r="L451" s="241"/>
      <c r="M451" s="241"/>
      <c r="N451" s="241"/>
      <c r="O451" s="241"/>
      <c r="P451" s="241" t="s">
        <v>2056</v>
      </c>
      <c r="Q451" s="241"/>
      <c r="R451" s="241"/>
      <c r="S451" s="241"/>
      <c r="T451" s="241"/>
      <c r="U451" s="241"/>
      <c r="V451" s="241"/>
      <c r="W451" s="241"/>
      <c r="AI451" s="241"/>
      <c r="AJ451" s="241"/>
      <c r="AK451" s="241"/>
      <c r="AL451" s="241"/>
      <c r="AM451" s="241"/>
      <c r="AN451" s="241"/>
      <c r="AO451" s="241"/>
      <c r="AP451" s="241"/>
    </row>
    <row r="452" spans="2:42" ht="15" customHeight="1" x14ac:dyDescent="0.25">
      <c r="B452" s="241"/>
      <c r="C452" s="241"/>
      <c r="H452" s="241" t="s">
        <v>688</v>
      </c>
      <c r="I452" s="241"/>
      <c r="J452" s="241"/>
      <c r="K452" s="241"/>
      <c r="L452" s="241"/>
      <c r="M452" s="241"/>
      <c r="N452" s="241"/>
      <c r="O452" s="241"/>
      <c r="P452" s="241" t="s">
        <v>2057</v>
      </c>
      <c r="Q452" s="241"/>
      <c r="R452" s="241"/>
      <c r="S452" s="241"/>
      <c r="T452" s="241"/>
      <c r="U452" s="241"/>
      <c r="V452" s="241"/>
      <c r="W452" s="241"/>
      <c r="AI452" s="241"/>
      <c r="AJ452" s="241"/>
      <c r="AK452" s="241"/>
      <c r="AL452" s="241"/>
      <c r="AM452" s="241"/>
      <c r="AN452" s="241"/>
      <c r="AO452" s="241"/>
      <c r="AP452" s="241"/>
    </row>
    <row r="453" spans="2:42" ht="15" customHeight="1" x14ac:dyDescent="0.25">
      <c r="B453" s="241"/>
      <c r="C453" s="241"/>
      <c r="H453" s="241" t="s">
        <v>689</v>
      </c>
      <c r="I453" s="241"/>
      <c r="J453" s="241"/>
      <c r="K453" s="241"/>
      <c r="L453" s="241"/>
      <c r="M453" s="241"/>
      <c r="N453" s="241"/>
      <c r="O453" s="241"/>
      <c r="P453" s="241" t="s">
        <v>2056</v>
      </c>
      <c r="Q453" s="241"/>
      <c r="R453" s="241"/>
      <c r="S453" s="241"/>
      <c r="T453" s="241"/>
      <c r="U453" s="241"/>
      <c r="V453" s="241"/>
      <c r="W453" s="241"/>
      <c r="AI453" s="241"/>
      <c r="AJ453" s="241"/>
      <c r="AK453" s="241"/>
      <c r="AL453" s="241"/>
      <c r="AM453" s="241"/>
      <c r="AN453" s="241"/>
      <c r="AO453" s="241"/>
      <c r="AP453" s="241"/>
    </row>
    <row r="454" spans="2:42" ht="15" customHeight="1" x14ac:dyDescent="0.25">
      <c r="B454" s="241"/>
      <c r="C454" s="241"/>
      <c r="H454" s="241" t="s">
        <v>690</v>
      </c>
      <c r="I454" s="241"/>
      <c r="J454" s="241"/>
      <c r="K454" s="241"/>
      <c r="L454" s="241"/>
      <c r="M454" s="241"/>
      <c r="N454" s="241"/>
      <c r="O454" s="241"/>
      <c r="P454" s="241" t="s">
        <v>2053</v>
      </c>
      <c r="Q454" s="241"/>
      <c r="R454" s="241"/>
      <c r="S454" s="241"/>
      <c r="T454" s="241"/>
      <c r="U454" s="241"/>
      <c r="V454" s="241"/>
      <c r="W454" s="241"/>
      <c r="AI454" s="241"/>
      <c r="AJ454" s="241"/>
      <c r="AK454" s="241"/>
      <c r="AL454" s="241"/>
      <c r="AM454" s="241"/>
      <c r="AN454" s="241"/>
      <c r="AO454" s="241"/>
      <c r="AP454" s="241"/>
    </row>
    <row r="455" spans="2:42" ht="15" customHeight="1" x14ac:dyDescent="0.25">
      <c r="B455" s="241"/>
      <c r="C455" s="241"/>
      <c r="H455" s="241" t="s">
        <v>691</v>
      </c>
      <c r="I455" s="241"/>
      <c r="J455" s="241"/>
      <c r="K455" s="241"/>
      <c r="L455" s="241"/>
      <c r="M455" s="241"/>
      <c r="N455" s="241"/>
      <c r="O455" s="241"/>
      <c r="P455" s="241" t="s">
        <v>2057</v>
      </c>
      <c r="Q455" s="241"/>
      <c r="R455" s="241"/>
      <c r="S455" s="241"/>
      <c r="T455" s="241"/>
      <c r="U455" s="241"/>
      <c r="V455" s="241"/>
      <c r="W455" s="241"/>
      <c r="AI455" s="241"/>
      <c r="AJ455" s="241"/>
      <c r="AK455" s="241"/>
      <c r="AL455" s="241"/>
      <c r="AM455" s="241"/>
      <c r="AN455" s="241"/>
      <c r="AO455" s="241"/>
      <c r="AP455" s="241"/>
    </row>
    <row r="456" spans="2:42" ht="15" customHeight="1" x14ac:dyDescent="0.25">
      <c r="B456" s="241"/>
      <c r="C456" s="241"/>
      <c r="H456" s="241" t="s">
        <v>692</v>
      </c>
      <c r="I456" s="241"/>
      <c r="J456" s="241"/>
      <c r="K456" s="241"/>
      <c r="L456" s="241"/>
      <c r="M456" s="241"/>
      <c r="N456" s="241"/>
      <c r="O456" s="241"/>
      <c r="P456" s="241" t="s">
        <v>713</v>
      </c>
      <c r="Q456" s="241"/>
      <c r="R456" s="241"/>
      <c r="S456" s="241"/>
      <c r="T456" s="241"/>
      <c r="U456" s="241"/>
      <c r="V456" s="241"/>
      <c r="W456" s="241"/>
      <c r="AI456" s="241"/>
      <c r="AJ456" s="241"/>
      <c r="AK456" s="241"/>
      <c r="AL456" s="241"/>
      <c r="AM456" s="241"/>
      <c r="AN456" s="241"/>
      <c r="AO456" s="241"/>
      <c r="AP456" s="241"/>
    </row>
    <row r="457" spans="2:42" ht="15" customHeight="1" x14ac:dyDescent="0.25">
      <c r="B457" s="241"/>
      <c r="C457" s="241"/>
      <c r="H457" s="241" t="s">
        <v>693</v>
      </c>
      <c r="I457" s="241"/>
      <c r="J457" s="241"/>
      <c r="K457" s="241"/>
      <c r="L457" s="241"/>
      <c r="M457" s="241"/>
      <c r="N457" s="241"/>
      <c r="O457" s="241"/>
      <c r="P457" s="241" t="s">
        <v>2055</v>
      </c>
      <c r="Q457" s="241"/>
      <c r="R457" s="241"/>
      <c r="S457" s="241"/>
      <c r="T457" s="241"/>
      <c r="U457" s="241"/>
      <c r="V457" s="241"/>
      <c r="W457" s="241"/>
      <c r="AI457" s="241"/>
      <c r="AJ457" s="241"/>
      <c r="AK457" s="241"/>
      <c r="AL457" s="241"/>
      <c r="AM457" s="241"/>
      <c r="AN457" s="241"/>
      <c r="AO457" s="241"/>
      <c r="AP457" s="241"/>
    </row>
    <row r="458" spans="2:42" ht="15" customHeight="1" x14ac:dyDescent="0.25">
      <c r="B458" s="241"/>
      <c r="C458" s="241"/>
      <c r="H458" s="241" t="s">
        <v>694</v>
      </c>
      <c r="I458" s="241"/>
      <c r="J458" s="241"/>
      <c r="K458" s="241"/>
      <c r="L458" s="241"/>
      <c r="M458" s="241"/>
      <c r="N458" s="241"/>
      <c r="O458" s="241"/>
      <c r="P458" s="241" t="s">
        <v>2052</v>
      </c>
      <c r="Q458" s="241"/>
      <c r="R458" s="241"/>
      <c r="S458" s="241"/>
      <c r="T458" s="241"/>
      <c r="U458" s="241"/>
      <c r="V458" s="241"/>
      <c r="W458" s="241"/>
      <c r="AI458" s="241"/>
      <c r="AJ458" s="241"/>
      <c r="AK458" s="241"/>
      <c r="AL458" s="241"/>
      <c r="AM458" s="241"/>
      <c r="AN458" s="241"/>
      <c r="AO458" s="241"/>
      <c r="AP458" s="241"/>
    </row>
    <row r="459" spans="2:42" ht="15" customHeight="1" x14ac:dyDescent="0.25">
      <c r="B459" s="241"/>
      <c r="C459" s="241"/>
      <c r="H459" s="241" t="s">
        <v>695</v>
      </c>
      <c r="I459" s="241"/>
      <c r="J459" s="241"/>
      <c r="K459" s="241"/>
      <c r="L459" s="241"/>
      <c r="M459" s="241"/>
      <c r="N459" s="241"/>
      <c r="O459" s="241"/>
      <c r="P459" s="241" t="s">
        <v>2056</v>
      </c>
      <c r="Q459" s="241"/>
      <c r="R459" s="241"/>
      <c r="S459" s="241"/>
      <c r="T459" s="241"/>
      <c r="U459" s="241"/>
      <c r="V459" s="241"/>
      <c r="W459" s="241"/>
      <c r="AI459" s="241"/>
      <c r="AJ459" s="241"/>
      <c r="AK459" s="241"/>
      <c r="AL459" s="241"/>
      <c r="AM459" s="241"/>
      <c r="AN459" s="241"/>
      <c r="AO459" s="241"/>
      <c r="AP459" s="241"/>
    </row>
    <row r="460" spans="2:42" ht="15" customHeight="1" x14ac:dyDescent="0.25">
      <c r="B460" s="241"/>
      <c r="C460" s="241"/>
      <c r="H460" s="241" t="s">
        <v>696</v>
      </c>
      <c r="I460" s="241"/>
      <c r="J460" s="241"/>
      <c r="K460" s="241"/>
      <c r="L460" s="241"/>
      <c r="M460" s="241"/>
      <c r="N460" s="241"/>
      <c r="O460" s="241"/>
      <c r="P460" s="241" t="s">
        <v>2052</v>
      </c>
      <c r="Q460" s="241"/>
      <c r="R460" s="241"/>
      <c r="S460" s="241"/>
      <c r="T460" s="241"/>
      <c r="U460" s="241"/>
      <c r="V460" s="241"/>
      <c r="W460" s="241"/>
      <c r="AI460" s="241"/>
      <c r="AJ460" s="241"/>
      <c r="AK460" s="241"/>
      <c r="AL460" s="241"/>
      <c r="AM460" s="241"/>
      <c r="AN460" s="241"/>
      <c r="AO460" s="241"/>
      <c r="AP460" s="241"/>
    </row>
    <row r="461" spans="2:42" ht="15" customHeight="1" x14ac:dyDescent="0.25">
      <c r="B461" s="241"/>
      <c r="C461" s="241"/>
      <c r="H461" s="241" t="s">
        <v>697</v>
      </c>
      <c r="I461" s="241"/>
      <c r="J461" s="241"/>
      <c r="K461" s="241"/>
      <c r="L461" s="241"/>
      <c r="M461" s="241"/>
      <c r="N461" s="241"/>
      <c r="O461" s="241"/>
      <c r="P461" s="241" t="s">
        <v>2056</v>
      </c>
      <c r="Q461" s="241"/>
      <c r="R461" s="241"/>
      <c r="S461" s="241"/>
      <c r="T461" s="241"/>
      <c r="U461" s="241"/>
      <c r="V461" s="241"/>
      <c r="W461" s="241"/>
      <c r="AI461" s="241"/>
      <c r="AJ461" s="241"/>
      <c r="AK461" s="241"/>
      <c r="AL461" s="241"/>
      <c r="AM461" s="241"/>
      <c r="AN461" s="241"/>
      <c r="AO461" s="241"/>
      <c r="AP461" s="241"/>
    </row>
    <row r="462" spans="2:42" ht="15" customHeight="1" x14ac:dyDescent="0.25">
      <c r="B462" s="241"/>
      <c r="C462" s="241"/>
      <c r="H462" s="241" t="s">
        <v>280</v>
      </c>
      <c r="I462" s="241"/>
      <c r="J462" s="241"/>
      <c r="K462" s="241"/>
      <c r="L462" s="241"/>
      <c r="M462" s="241"/>
      <c r="N462" s="241"/>
      <c r="O462" s="241"/>
      <c r="P462" s="241" t="s">
        <v>2057</v>
      </c>
      <c r="Q462" s="241"/>
      <c r="R462" s="241"/>
      <c r="S462" s="241"/>
      <c r="T462" s="241"/>
      <c r="U462" s="241"/>
      <c r="V462" s="241"/>
      <c r="W462" s="241"/>
      <c r="AI462" s="241"/>
      <c r="AJ462" s="241"/>
      <c r="AK462" s="241"/>
      <c r="AL462" s="241"/>
      <c r="AM462" s="241"/>
      <c r="AN462" s="241"/>
      <c r="AO462" s="241"/>
      <c r="AP462" s="241"/>
    </row>
    <row r="463" spans="2:42" ht="15" customHeight="1" x14ac:dyDescent="0.25">
      <c r="B463" s="241"/>
      <c r="C463" s="241"/>
      <c r="H463" s="241" t="s">
        <v>698</v>
      </c>
      <c r="I463" s="241"/>
      <c r="J463" s="241"/>
      <c r="K463" s="241"/>
      <c r="L463" s="241"/>
      <c r="M463" s="241"/>
      <c r="N463" s="241"/>
      <c r="O463" s="241"/>
      <c r="P463" s="241" t="s">
        <v>713</v>
      </c>
      <c r="Q463" s="241"/>
      <c r="R463" s="241"/>
      <c r="S463" s="241"/>
      <c r="T463" s="241"/>
      <c r="U463" s="241"/>
      <c r="V463" s="241"/>
      <c r="W463" s="241"/>
      <c r="AI463" s="241"/>
      <c r="AJ463" s="241"/>
      <c r="AK463" s="241"/>
      <c r="AL463" s="241"/>
      <c r="AM463" s="241"/>
      <c r="AN463" s="241"/>
      <c r="AO463" s="241"/>
      <c r="AP463" s="241"/>
    </row>
    <row r="464" spans="2:42" ht="15" customHeight="1" x14ac:dyDescent="0.25">
      <c r="B464" s="241"/>
      <c r="C464" s="241"/>
      <c r="H464" s="241" t="s">
        <v>699</v>
      </c>
      <c r="I464" s="241"/>
      <c r="J464" s="241"/>
      <c r="K464" s="241"/>
      <c r="L464" s="241"/>
      <c r="M464" s="241"/>
      <c r="N464" s="241"/>
      <c r="O464" s="241"/>
      <c r="P464" s="241" t="s">
        <v>2056</v>
      </c>
      <c r="Q464" s="241"/>
      <c r="R464" s="241"/>
      <c r="S464" s="241"/>
      <c r="T464" s="241"/>
      <c r="U464" s="241"/>
      <c r="V464" s="241"/>
      <c r="W464" s="241"/>
      <c r="AI464" s="241"/>
      <c r="AJ464" s="241"/>
      <c r="AK464" s="241"/>
      <c r="AL464" s="241"/>
      <c r="AM464" s="241"/>
      <c r="AN464" s="241"/>
      <c r="AO464" s="241"/>
      <c r="AP464" s="241"/>
    </row>
    <row r="465" spans="2:42" ht="15" customHeight="1" x14ac:dyDescent="0.25">
      <c r="B465" s="241"/>
      <c r="C465" s="241"/>
      <c r="H465" s="241" t="s">
        <v>700</v>
      </c>
      <c r="I465" s="241"/>
      <c r="J465" s="241"/>
      <c r="K465" s="241"/>
      <c r="L465" s="241"/>
      <c r="M465" s="241"/>
      <c r="N465" s="241"/>
      <c r="O465" s="241"/>
      <c r="P465" s="241" t="s">
        <v>2056</v>
      </c>
      <c r="Q465" s="241"/>
      <c r="R465" s="241"/>
      <c r="S465" s="241"/>
      <c r="T465" s="241"/>
      <c r="U465" s="241"/>
      <c r="V465" s="241"/>
      <c r="W465" s="241"/>
      <c r="AI465" s="241"/>
      <c r="AJ465" s="241"/>
      <c r="AK465" s="241"/>
      <c r="AL465" s="241"/>
      <c r="AM465" s="241"/>
      <c r="AN465" s="241"/>
      <c r="AO465" s="241"/>
      <c r="AP465" s="241"/>
    </row>
    <row r="466" spans="2:42" ht="15" customHeight="1" x14ac:dyDescent="0.25">
      <c r="B466" s="241"/>
      <c r="C466" s="241"/>
      <c r="H466" s="241" t="s">
        <v>701</v>
      </c>
      <c r="I466" s="241"/>
      <c r="J466" s="241"/>
      <c r="K466" s="241"/>
      <c r="L466" s="241"/>
      <c r="M466" s="241"/>
      <c r="N466" s="241"/>
      <c r="O466" s="241"/>
      <c r="P466" s="241" t="s">
        <v>2055</v>
      </c>
      <c r="Q466" s="241"/>
      <c r="R466" s="241"/>
      <c r="S466" s="241"/>
      <c r="T466" s="241"/>
      <c r="U466" s="241"/>
      <c r="V466" s="241"/>
      <c r="W466" s="241"/>
      <c r="AI466" s="241"/>
      <c r="AJ466" s="241"/>
      <c r="AK466" s="241"/>
      <c r="AL466" s="241"/>
      <c r="AM466" s="241"/>
      <c r="AN466" s="241"/>
      <c r="AO466" s="241"/>
      <c r="AP466" s="241"/>
    </row>
    <row r="467" spans="2:42" ht="15" customHeight="1" x14ac:dyDescent="0.25">
      <c r="B467" s="241"/>
      <c r="C467" s="241"/>
      <c r="H467" s="241" t="s">
        <v>702</v>
      </c>
      <c r="I467" s="241"/>
      <c r="J467" s="241"/>
      <c r="K467" s="241"/>
      <c r="L467" s="241"/>
      <c r="M467" s="241"/>
      <c r="N467" s="241"/>
      <c r="O467" s="241"/>
      <c r="P467" s="241" t="s">
        <v>2059</v>
      </c>
      <c r="Q467" s="241"/>
      <c r="R467" s="241"/>
      <c r="S467" s="241"/>
      <c r="T467" s="241"/>
      <c r="U467" s="241"/>
      <c r="V467" s="241"/>
      <c r="W467" s="241"/>
      <c r="AI467" s="241"/>
      <c r="AJ467" s="241"/>
      <c r="AK467" s="241"/>
      <c r="AL467" s="241"/>
      <c r="AM467" s="241"/>
      <c r="AN467" s="241"/>
      <c r="AO467" s="241"/>
      <c r="AP467" s="241"/>
    </row>
    <row r="468" spans="2:42" ht="15" customHeight="1" x14ac:dyDescent="0.25">
      <c r="B468" s="241"/>
      <c r="C468" s="241"/>
      <c r="H468" s="241" t="s">
        <v>703</v>
      </c>
      <c r="I468" s="241"/>
      <c r="J468" s="241"/>
      <c r="K468" s="241"/>
      <c r="L468" s="241"/>
      <c r="M468" s="241"/>
      <c r="N468" s="241"/>
      <c r="O468" s="241"/>
      <c r="P468" s="241" t="s">
        <v>2055</v>
      </c>
      <c r="Q468" s="241"/>
      <c r="R468" s="241"/>
      <c r="S468" s="241"/>
      <c r="T468" s="241"/>
      <c r="U468" s="241"/>
      <c r="V468" s="241"/>
      <c r="W468" s="241"/>
      <c r="AI468" s="241"/>
      <c r="AJ468" s="241"/>
      <c r="AK468" s="241"/>
      <c r="AL468" s="241"/>
      <c r="AM468" s="241"/>
      <c r="AN468" s="241"/>
      <c r="AO468" s="241"/>
      <c r="AP468" s="241"/>
    </row>
    <row r="469" spans="2:42" ht="15" customHeight="1" x14ac:dyDescent="0.25">
      <c r="B469" s="241"/>
      <c r="C469" s="241"/>
      <c r="H469" s="241" t="s">
        <v>704</v>
      </c>
      <c r="I469" s="241"/>
      <c r="J469" s="241"/>
      <c r="K469" s="241"/>
      <c r="L469" s="241"/>
      <c r="M469" s="241"/>
      <c r="N469" s="241"/>
      <c r="O469" s="241"/>
      <c r="P469" s="241" t="s">
        <v>2059</v>
      </c>
      <c r="Q469" s="241"/>
      <c r="R469" s="241"/>
      <c r="S469" s="241"/>
      <c r="T469" s="241"/>
      <c r="U469" s="241"/>
      <c r="V469" s="241"/>
      <c r="W469" s="241"/>
      <c r="AI469" s="241"/>
      <c r="AJ469" s="241"/>
      <c r="AK469" s="241"/>
      <c r="AL469" s="241"/>
      <c r="AM469" s="241"/>
      <c r="AN469" s="241"/>
      <c r="AO469" s="241"/>
      <c r="AP469" s="241"/>
    </row>
    <row r="470" spans="2:42" ht="15" customHeight="1" x14ac:dyDescent="0.25">
      <c r="B470" s="241"/>
      <c r="C470" s="241"/>
      <c r="H470" s="241" t="s">
        <v>705</v>
      </c>
      <c r="I470" s="241"/>
      <c r="J470" s="241"/>
      <c r="K470" s="241"/>
      <c r="L470" s="241"/>
      <c r="M470" s="241"/>
      <c r="N470" s="241"/>
      <c r="O470" s="241"/>
      <c r="P470" s="241" t="s">
        <v>2059</v>
      </c>
      <c r="Q470" s="241"/>
      <c r="R470" s="241"/>
      <c r="S470" s="241"/>
      <c r="T470" s="241"/>
      <c r="U470" s="241"/>
      <c r="V470" s="241"/>
      <c r="W470" s="241"/>
      <c r="AI470" s="241"/>
      <c r="AJ470" s="241"/>
      <c r="AK470" s="241"/>
      <c r="AL470" s="241"/>
      <c r="AM470" s="241"/>
      <c r="AN470" s="241"/>
      <c r="AO470" s="241"/>
      <c r="AP470" s="241"/>
    </row>
    <row r="471" spans="2:42" ht="15" customHeight="1" x14ac:dyDescent="0.25">
      <c r="B471" s="241"/>
      <c r="C471" s="241"/>
      <c r="H471" s="241" t="s">
        <v>706</v>
      </c>
      <c r="I471" s="241"/>
      <c r="J471" s="241"/>
      <c r="K471" s="241"/>
      <c r="L471" s="241"/>
      <c r="M471" s="241"/>
      <c r="N471" s="241"/>
      <c r="O471" s="241"/>
      <c r="P471" s="241" t="s">
        <v>2053</v>
      </c>
      <c r="Q471" s="241"/>
      <c r="R471" s="241"/>
      <c r="S471" s="241"/>
      <c r="T471" s="241"/>
      <c r="U471" s="241"/>
      <c r="V471" s="241"/>
      <c r="W471" s="241"/>
      <c r="AI471" s="241"/>
      <c r="AJ471" s="241"/>
      <c r="AK471" s="241"/>
      <c r="AL471" s="241"/>
      <c r="AM471" s="241"/>
      <c r="AN471" s="241"/>
      <c r="AO471" s="241"/>
      <c r="AP471" s="241"/>
    </row>
    <row r="472" spans="2:42" ht="15" customHeight="1" x14ac:dyDescent="0.25">
      <c r="B472" s="241"/>
      <c r="C472" s="241"/>
      <c r="H472" s="241" t="s">
        <v>707</v>
      </c>
      <c r="I472" s="241"/>
      <c r="J472" s="241"/>
      <c r="K472" s="241"/>
      <c r="L472" s="241"/>
      <c r="M472" s="241"/>
      <c r="N472" s="241"/>
      <c r="O472" s="241"/>
      <c r="P472" s="241" t="s">
        <v>2059</v>
      </c>
      <c r="Q472" s="241"/>
      <c r="R472" s="241"/>
      <c r="S472" s="241"/>
      <c r="T472" s="241"/>
      <c r="U472" s="241"/>
      <c r="V472" s="241"/>
      <c r="W472" s="241"/>
      <c r="AI472" s="241"/>
      <c r="AJ472" s="241"/>
      <c r="AK472" s="241"/>
      <c r="AL472" s="241"/>
      <c r="AM472" s="241"/>
      <c r="AN472" s="241"/>
      <c r="AO472" s="241"/>
      <c r="AP472" s="241"/>
    </row>
    <row r="473" spans="2:42" ht="15" customHeight="1" x14ac:dyDescent="0.25">
      <c r="B473" s="241"/>
      <c r="C473" s="241"/>
      <c r="H473" s="241" t="s">
        <v>708</v>
      </c>
      <c r="I473" s="241"/>
      <c r="J473" s="241"/>
      <c r="K473" s="241"/>
      <c r="L473" s="241"/>
      <c r="M473" s="241"/>
      <c r="N473" s="241"/>
      <c r="O473" s="241"/>
      <c r="P473" s="241" t="s">
        <v>2057</v>
      </c>
      <c r="Q473" s="241"/>
      <c r="R473" s="241"/>
      <c r="S473" s="241"/>
      <c r="T473" s="241"/>
      <c r="U473" s="241"/>
      <c r="V473" s="241"/>
      <c r="W473" s="241"/>
      <c r="AI473" s="241"/>
      <c r="AJ473" s="241"/>
      <c r="AK473" s="241"/>
      <c r="AL473" s="241"/>
      <c r="AM473" s="241"/>
      <c r="AN473" s="241"/>
      <c r="AO473" s="241"/>
      <c r="AP473" s="241"/>
    </row>
    <row r="474" spans="2:42" ht="15" customHeight="1" x14ac:dyDescent="0.25">
      <c r="B474" s="241"/>
      <c r="C474" s="241"/>
      <c r="H474" s="241" t="s">
        <v>709</v>
      </c>
      <c r="I474" s="241"/>
      <c r="J474" s="241"/>
      <c r="K474" s="241"/>
      <c r="L474" s="241"/>
      <c r="M474" s="241"/>
      <c r="N474" s="241"/>
      <c r="O474" s="241"/>
      <c r="P474" s="241" t="s">
        <v>713</v>
      </c>
      <c r="Q474" s="241"/>
      <c r="R474" s="241"/>
      <c r="S474" s="241"/>
      <c r="T474" s="241"/>
      <c r="U474" s="241"/>
      <c r="V474" s="241"/>
      <c r="W474" s="241"/>
      <c r="AI474" s="241"/>
      <c r="AJ474" s="241"/>
      <c r="AK474" s="241"/>
      <c r="AL474" s="241"/>
      <c r="AM474" s="241"/>
      <c r="AN474" s="241"/>
      <c r="AO474" s="241"/>
      <c r="AP474" s="241"/>
    </row>
    <row r="475" spans="2:42" ht="15" customHeight="1" x14ac:dyDescent="0.25">
      <c r="B475" s="241"/>
      <c r="C475" s="241"/>
      <c r="H475" s="241" t="s">
        <v>710</v>
      </c>
      <c r="I475" s="241"/>
      <c r="J475" s="241"/>
      <c r="K475" s="241"/>
      <c r="L475" s="241"/>
      <c r="M475" s="241"/>
      <c r="N475" s="241"/>
      <c r="O475" s="241"/>
      <c r="P475" s="241" t="s">
        <v>2054</v>
      </c>
      <c r="Q475" s="241"/>
      <c r="R475" s="241"/>
      <c r="S475" s="241"/>
      <c r="T475" s="241"/>
      <c r="U475" s="241"/>
      <c r="V475" s="241"/>
      <c r="W475" s="241"/>
      <c r="AI475" s="241"/>
      <c r="AJ475" s="241"/>
      <c r="AK475" s="241"/>
      <c r="AL475" s="241"/>
      <c r="AM475" s="241"/>
      <c r="AN475" s="241"/>
      <c r="AO475" s="241"/>
      <c r="AP475" s="241"/>
    </row>
    <row r="476" spans="2:42" ht="15" customHeight="1" x14ac:dyDescent="0.25">
      <c r="B476" s="241"/>
      <c r="C476" s="241"/>
      <c r="H476" s="241" t="s">
        <v>711</v>
      </c>
      <c r="I476" s="241"/>
      <c r="J476" s="241"/>
      <c r="K476" s="241"/>
      <c r="L476" s="241"/>
      <c r="M476" s="241"/>
      <c r="N476" s="241"/>
      <c r="O476" s="241"/>
      <c r="P476" s="241" t="s">
        <v>2059</v>
      </c>
      <c r="Q476" s="241"/>
      <c r="R476" s="241"/>
      <c r="S476" s="241"/>
      <c r="T476" s="241"/>
      <c r="U476" s="241"/>
      <c r="V476" s="241"/>
      <c r="W476" s="241"/>
      <c r="AI476" s="241"/>
      <c r="AJ476" s="241"/>
      <c r="AK476" s="241"/>
      <c r="AL476" s="241"/>
      <c r="AM476" s="241"/>
      <c r="AN476" s="241"/>
      <c r="AO476" s="241"/>
      <c r="AP476" s="241"/>
    </row>
    <row r="477" spans="2:42" ht="15" customHeight="1" x14ac:dyDescent="0.25">
      <c r="B477" s="241"/>
      <c r="C477" s="241"/>
      <c r="H477" s="241" t="s">
        <v>712</v>
      </c>
      <c r="I477" s="241"/>
      <c r="J477" s="241"/>
      <c r="K477" s="241"/>
      <c r="L477" s="241"/>
      <c r="M477" s="241"/>
      <c r="N477" s="241"/>
      <c r="O477" s="241"/>
      <c r="P477" s="241" t="s">
        <v>2057</v>
      </c>
      <c r="Q477" s="241"/>
      <c r="R477" s="241"/>
      <c r="S477" s="241"/>
      <c r="T477" s="241"/>
      <c r="U477" s="241"/>
      <c r="V477" s="241"/>
      <c r="W477" s="241"/>
      <c r="AI477" s="241"/>
      <c r="AJ477" s="241"/>
      <c r="AK477" s="241"/>
      <c r="AL477" s="241"/>
      <c r="AM477" s="241"/>
      <c r="AN477" s="241"/>
      <c r="AO477" s="241"/>
      <c r="AP477" s="241"/>
    </row>
    <row r="478" spans="2:42" ht="15" customHeight="1" x14ac:dyDescent="0.25">
      <c r="B478" s="241"/>
      <c r="C478" s="241"/>
      <c r="H478" s="241" t="s">
        <v>713</v>
      </c>
      <c r="I478" s="241"/>
      <c r="J478" s="241"/>
      <c r="K478" s="241"/>
      <c r="L478" s="241"/>
      <c r="M478" s="241"/>
      <c r="N478" s="241"/>
      <c r="O478" s="241"/>
      <c r="P478" s="241" t="s">
        <v>713</v>
      </c>
      <c r="Q478" s="241"/>
      <c r="R478" s="241"/>
      <c r="S478" s="241"/>
      <c r="T478" s="241"/>
      <c r="U478" s="241"/>
      <c r="V478" s="241"/>
      <c r="W478" s="241"/>
      <c r="AI478" s="241"/>
      <c r="AJ478" s="241"/>
      <c r="AK478" s="241"/>
      <c r="AL478" s="241"/>
      <c r="AM478" s="241"/>
      <c r="AN478" s="241"/>
      <c r="AO478" s="241"/>
      <c r="AP478" s="241"/>
    </row>
    <row r="479" spans="2:42" ht="15" customHeight="1" x14ac:dyDescent="0.25">
      <c r="B479" s="241"/>
      <c r="C479" s="241"/>
      <c r="H479" s="241" t="s">
        <v>714</v>
      </c>
      <c r="I479" s="241"/>
      <c r="J479" s="241"/>
      <c r="K479" s="241"/>
      <c r="L479" s="241"/>
      <c r="M479" s="241"/>
      <c r="N479" s="241"/>
      <c r="O479" s="241"/>
      <c r="P479" s="241" t="s">
        <v>2056</v>
      </c>
      <c r="Q479" s="241"/>
      <c r="R479" s="241"/>
      <c r="S479" s="241"/>
      <c r="T479" s="241"/>
      <c r="U479" s="241"/>
      <c r="V479" s="241"/>
      <c r="W479" s="241"/>
      <c r="AI479" s="241"/>
      <c r="AJ479" s="241"/>
      <c r="AK479" s="241"/>
      <c r="AL479" s="241"/>
      <c r="AM479" s="241"/>
      <c r="AN479" s="241"/>
      <c r="AO479" s="241"/>
      <c r="AP479" s="241"/>
    </row>
    <row r="480" spans="2:42" ht="15" customHeight="1" x14ac:dyDescent="0.25">
      <c r="B480" s="241"/>
      <c r="C480" s="241"/>
      <c r="H480" s="241" t="s">
        <v>715</v>
      </c>
      <c r="I480" s="241"/>
      <c r="J480" s="241"/>
      <c r="K480" s="241"/>
      <c r="L480" s="241"/>
      <c r="M480" s="241"/>
      <c r="N480" s="241"/>
      <c r="O480" s="241"/>
      <c r="P480" s="241" t="s">
        <v>713</v>
      </c>
      <c r="Q480" s="241"/>
      <c r="R480" s="241"/>
      <c r="S480" s="241"/>
      <c r="T480" s="241"/>
      <c r="U480" s="241"/>
      <c r="V480" s="241"/>
      <c r="W480" s="241"/>
      <c r="AI480" s="241"/>
      <c r="AJ480" s="241"/>
      <c r="AK480" s="241"/>
      <c r="AL480" s="241"/>
      <c r="AM480" s="241"/>
      <c r="AN480" s="241"/>
      <c r="AO480" s="241"/>
      <c r="AP480" s="241"/>
    </row>
    <row r="481" spans="2:42" ht="15" customHeight="1" x14ac:dyDescent="0.25">
      <c r="B481" s="241"/>
      <c r="C481" s="241"/>
      <c r="H481" s="241" t="s">
        <v>716</v>
      </c>
      <c r="I481" s="241"/>
      <c r="J481" s="241"/>
      <c r="K481" s="241"/>
      <c r="L481" s="241"/>
      <c r="M481" s="241"/>
      <c r="N481" s="241"/>
      <c r="O481" s="241"/>
      <c r="P481" s="241" t="s">
        <v>2055</v>
      </c>
      <c r="Q481" s="241"/>
      <c r="R481" s="241"/>
      <c r="S481" s="241"/>
      <c r="T481" s="241"/>
      <c r="U481" s="241"/>
      <c r="V481" s="241"/>
      <c r="W481" s="241"/>
      <c r="AI481" s="241"/>
      <c r="AJ481" s="241"/>
      <c r="AK481" s="241"/>
      <c r="AL481" s="241"/>
      <c r="AM481" s="241"/>
      <c r="AN481" s="241"/>
      <c r="AO481" s="241"/>
      <c r="AP481" s="241"/>
    </row>
    <row r="482" spans="2:42" ht="15" customHeight="1" x14ac:dyDescent="0.25">
      <c r="B482" s="241"/>
      <c r="C482" s="241"/>
      <c r="H482" s="241" t="s">
        <v>717</v>
      </c>
      <c r="I482" s="241"/>
      <c r="J482" s="241"/>
      <c r="K482" s="241"/>
      <c r="L482" s="241"/>
      <c r="M482" s="241"/>
      <c r="N482" s="241"/>
      <c r="O482" s="241"/>
      <c r="P482" s="241" t="s">
        <v>2055</v>
      </c>
      <c r="Q482" s="241"/>
      <c r="R482" s="241"/>
      <c r="S482" s="241"/>
      <c r="T482" s="241"/>
      <c r="U482" s="241"/>
      <c r="V482" s="241"/>
      <c r="W482" s="241"/>
      <c r="AI482" s="241"/>
      <c r="AJ482" s="241"/>
      <c r="AK482" s="241"/>
      <c r="AL482" s="241"/>
      <c r="AM482" s="241"/>
      <c r="AN482" s="241"/>
      <c r="AO482" s="241"/>
      <c r="AP482" s="241"/>
    </row>
    <row r="483" spans="2:42" ht="15" customHeight="1" x14ac:dyDescent="0.25">
      <c r="B483" s="241"/>
      <c r="C483" s="241"/>
      <c r="H483" s="241" t="s">
        <v>718</v>
      </c>
      <c r="I483" s="241"/>
      <c r="J483" s="241"/>
      <c r="K483" s="241"/>
      <c r="L483" s="241"/>
      <c r="M483" s="241"/>
      <c r="N483" s="241"/>
      <c r="O483" s="241"/>
      <c r="P483" s="241" t="s">
        <v>2058</v>
      </c>
      <c r="Q483" s="241"/>
      <c r="R483" s="241"/>
      <c r="S483" s="241"/>
      <c r="T483" s="241"/>
      <c r="U483" s="241"/>
      <c r="V483" s="241"/>
      <c r="W483" s="241"/>
      <c r="AI483" s="241"/>
      <c r="AJ483" s="241"/>
      <c r="AK483" s="241"/>
      <c r="AL483" s="241"/>
      <c r="AM483" s="241"/>
      <c r="AN483" s="241"/>
      <c r="AO483" s="241"/>
      <c r="AP483" s="241"/>
    </row>
    <row r="484" spans="2:42" ht="15" customHeight="1" x14ac:dyDescent="0.25">
      <c r="B484" s="241"/>
      <c r="C484" s="241"/>
      <c r="H484" s="241" t="s">
        <v>719</v>
      </c>
      <c r="I484" s="241"/>
      <c r="J484" s="241"/>
      <c r="K484" s="241"/>
      <c r="L484" s="241"/>
      <c r="M484" s="241"/>
      <c r="N484" s="241"/>
      <c r="O484" s="241"/>
      <c r="P484" s="241" t="s">
        <v>2059</v>
      </c>
      <c r="Q484" s="241"/>
      <c r="R484" s="241"/>
      <c r="S484" s="241"/>
      <c r="T484" s="241"/>
      <c r="U484" s="241"/>
      <c r="V484" s="241"/>
      <c r="W484" s="241"/>
      <c r="AI484" s="241"/>
      <c r="AJ484" s="241"/>
      <c r="AK484" s="241"/>
      <c r="AL484" s="241"/>
      <c r="AM484" s="241"/>
      <c r="AN484" s="241"/>
      <c r="AO484" s="241"/>
      <c r="AP484" s="241"/>
    </row>
    <row r="485" spans="2:42" ht="15" customHeight="1" x14ac:dyDescent="0.25">
      <c r="B485" s="241"/>
      <c r="C485" s="241"/>
      <c r="H485" s="241" t="s">
        <v>720</v>
      </c>
      <c r="I485" s="241"/>
      <c r="J485" s="241"/>
      <c r="K485" s="241"/>
      <c r="L485" s="241"/>
      <c r="M485" s="241"/>
      <c r="N485" s="241"/>
      <c r="O485" s="241"/>
      <c r="P485" s="241" t="s">
        <v>713</v>
      </c>
      <c r="Q485" s="241"/>
      <c r="R485" s="241"/>
      <c r="S485" s="241"/>
      <c r="T485" s="241"/>
      <c r="U485" s="241"/>
      <c r="V485" s="241"/>
      <c r="W485" s="241"/>
      <c r="AI485" s="241"/>
      <c r="AJ485" s="241"/>
      <c r="AK485" s="241"/>
      <c r="AL485" s="241"/>
      <c r="AM485" s="241"/>
      <c r="AN485" s="241"/>
      <c r="AO485" s="241"/>
      <c r="AP485" s="241"/>
    </row>
    <row r="486" spans="2:42" ht="15" customHeight="1" x14ac:dyDescent="0.25">
      <c r="B486" s="241"/>
      <c r="C486" s="241"/>
      <c r="H486" s="241" t="s">
        <v>721</v>
      </c>
      <c r="I486" s="241"/>
      <c r="J486" s="241"/>
      <c r="K486" s="241"/>
      <c r="L486" s="241"/>
      <c r="M486" s="241"/>
      <c r="N486" s="241"/>
      <c r="O486" s="241"/>
      <c r="P486" s="241" t="s">
        <v>713</v>
      </c>
      <c r="Q486" s="241"/>
      <c r="R486" s="241"/>
      <c r="S486" s="241"/>
      <c r="T486" s="241"/>
      <c r="U486" s="241"/>
      <c r="V486" s="241"/>
      <c r="W486" s="241"/>
      <c r="AI486" s="241"/>
      <c r="AJ486" s="241"/>
      <c r="AK486" s="241"/>
      <c r="AL486" s="241"/>
      <c r="AM486" s="241"/>
      <c r="AN486" s="241"/>
      <c r="AO486" s="241"/>
      <c r="AP486" s="241"/>
    </row>
    <row r="487" spans="2:42" ht="15" customHeight="1" x14ac:dyDescent="0.25">
      <c r="B487" s="241"/>
      <c r="C487" s="241"/>
      <c r="H487" s="241" t="s">
        <v>722</v>
      </c>
      <c r="I487" s="241"/>
      <c r="J487" s="241"/>
      <c r="K487" s="241"/>
      <c r="L487" s="241"/>
      <c r="M487" s="241"/>
      <c r="N487" s="241"/>
      <c r="O487" s="241"/>
      <c r="P487" s="241" t="s">
        <v>2055</v>
      </c>
      <c r="Q487" s="241"/>
      <c r="R487" s="241"/>
      <c r="S487" s="241"/>
      <c r="T487" s="241"/>
      <c r="U487" s="241"/>
      <c r="V487" s="241"/>
      <c r="W487" s="241"/>
      <c r="AI487" s="241"/>
      <c r="AJ487" s="241"/>
      <c r="AK487" s="241"/>
      <c r="AL487" s="241"/>
      <c r="AM487" s="241"/>
      <c r="AN487" s="241"/>
      <c r="AO487" s="241"/>
      <c r="AP487" s="241"/>
    </row>
    <row r="488" spans="2:42" ht="15" customHeight="1" x14ac:dyDescent="0.25">
      <c r="B488" s="241"/>
      <c r="C488" s="241"/>
      <c r="H488" s="241" t="s">
        <v>723</v>
      </c>
      <c r="I488" s="241"/>
      <c r="J488" s="241"/>
      <c r="K488" s="241"/>
      <c r="L488" s="241"/>
      <c r="M488" s="241"/>
      <c r="N488" s="241"/>
      <c r="O488" s="241"/>
      <c r="P488" s="241" t="s">
        <v>2059</v>
      </c>
      <c r="Q488" s="241"/>
      <c r="R488" s="241"/>
      <c r="S488" s="241"/>
      <c r="T488" s="241"/>
      <c r="U488" s="241"/>
      <c r="V488" s="241"/>
      <c r="W488" s="241"/>
      <c r="AI488" s="241"/>
      <c r="AJ488" s="241"/>
      <c r="AK488" s="241"/>
      <c r="AL488" s="241"/>
      <c r="AM488" s="241"/>
      <c r="AN488" s="241"/>
      <c r="AO488" s="241"/>
      <c r="AP488" s="241"/>
    </row>
    <row r="489" spans="2:42" ht="15" customHeight="1" x14ac:dyDescent="0.25">
      <c r="B489" s="241"/>
      <c r="C489" s="241"/>
      <c r="H489" s="241" t="s">
        <v>724</v>
      </c>
      <c r="I489" s="241"/>
      <c r="J489" s="241"/>
      <c r="K489" s="241"/>
      <c r="L489" s="241"/>
      <c r="M489" s="241"/>
      <c r="N489" s="241"/>
      <c r="O489" s="241"/>
      <c r="P489" s="241" t="s">
        <v>2057</v>
      </c>
      <c r="Q489" s="241"/>
      <c r="R489" s="241"/>
      <c r="S489" s="241"/>
      <c r="T489" s="241"/>
      <c r="U489" s="241"/>
      <c r="V489" s="241"/>
      <c r="W489" s="241"/>
      <c r="AI489" s="241"/>
      <c r="AJ489" s="241"/>
      <c r="AK489" s="241"/>
      <c r="AL489" s="241"/>
      <c r="AM489" s="241"/>
      <c r="AN489" s="241"/>
      <c r="AO489" s="241"/>
      <c r="AP489" s="241"/>
    </row>
    <row r="490" spans="2:42" ht="15" customHeight="1" x14ac:dyDescent="0.25">
      <c r="B490" s="241"/>
      <c r="C490" s="241"/>
      <c r="H490" s="241" t="s">
        <v>725</v>
      </c>
      <c r="I490" s="241"/>
      <c r="J490" s="241"/>
      <c r="K490" s="241"/>
      <c r="L490" s="241"/>
      <c r="M490" s="241"/>
      <c r="N490" s="241"/>
      <c r="O490" s="241"/>
      <c r="P490" s="241" t="s">
        <v>2054</v>
      </c>
      <c r="Q490" s="241"/>
      <c r="R490" s="241"/>
      <c r="S490" s="241"/>
      <c r="T490" s="241"/>
      <c r="U490" s="241"/>
      <c r="V490" s="241"/>
      <c r="W490" s="241"/>
      <c r="AI490" s="241"/>
      <c r="AJ490" s="241"/>
      <c r="AK490" s="241"/>
      <c r="AL490" s="241"/>
      <c r="AM490" s="241"/>
      <c r="AN490" s="241"/>
      <c r="AO490" s="241"/>
      <c r="AP490" s="241"/>
    </row>
    <row r="491" spans="2:42" ht="15" customHeight="1" x14ac:dyDescent="0.25">
      <c r="B491" s="241"/>
      <c r="C491" s="241"/>
      <c r="H491" s="241" t="s">
        <v>726</v>
      </c>
      <c r="I491" s="241"/>
      <c r="J491" s="241"/>
      <c r="K491" s="241"/>
      <c r="L491" s="241"/>
      <c r="M491" s="241"/>
      <c r="N491" s="241"/>
      <c r="O491" s="241"/>
      <c r="P491" s="241" t="s">
        <v>2059</v>
      </c>
      <c r="Q491" s="241"/>
      <c r="R491" s="241"/>
      <c r="S491" s="241"/>
      <c r="T491" s="241"/>
      <c r="U491" s="241"/>
      <c r="V491" s="241"/>
      <c r="W491" s="241"/>
      <c r="AI491" s="241"/>
      <c r="AJ491" s="241"/>
      <c r="AK491" s="241"/>
      <c r="AL491" s="241"/>
      <c r="AM491" s="241"/>
      <c r="AN491" s="241"/>
      <c r="AO491" s="241"/>
      <c r="AP491" s="241"/>
    </row>
    <row r="492" spans="2:42" ht="15" customHeight="1" x14ac:dyDescent="0.25">
      <c r="B492" s="241"/>
      <c r="C492" s="241"/>
      <c r="H492" s="241" t="s">
        <v>727</v>
      </c>
      <c r="I492" s="241"/>
      <c r="J492" s="241"/>
      <c r="K492" s="241"/>
      <c r="L492" s="241"/>
      <c r="M492" s="241"/>
      <c r="N492" s="241"/>
      <c r="O492" s="241"/>
      <c r="P492" s="241" t="s">
        <v>2056</v>
      </c>
      <c r="Q492" s="241"/>
      <c r="R492" s="241"/>
      <c r="S492" s="241"/>
      <c r="T492" s="241"/>
      <c r="U492" s="241"/>
      <c r="V492" s="241"/>
      <c r="W492" s="241"/>
      <c r="AI492" s="241"/>
      <c r="AJ492" s="241"/>
      <c r="AK492" s="241"/>
      <c r="AL492" s="241"/>
      <c r="AM492" s="241"/>
      <c r="AN492" s="241"/>
      <c r="AO492" s="241"/>
      <c r="AP492" s="241"/>
    </row>
    <row r="493" spans="2:42" ht="15" customHeight="1" x14ac:dyDescent="0.25">
      <c r="B493" s="241"/>
      <c r="C493" s="241"/>
      <c r="H493" s="241" t="s">
        <v>728</v>
      </c>
      <c r="I493" s="241"/>
      <c r="J493" s="241"/>
      <c r="K493" s="241"/>
      <c r="L493" s="241"/>
      <c r="M493" s="241"/>
      <c r="N493" s="241"/>
      <c r="O493" s="241"/>
      <c r="P493" s="241" t="s">
        <v>2059</v>
      </c>
      <c r="Q493" s="241"/>
      <c r="R493" s="241"/>
      <c r="S493" s="241"/>
      <c r="T493" s="241"/>
      <c r="U493" s="241"/>
      <c r="V493" s="241"/>
      <c r="W493" s="241"/>
      <c r="AI493" s="241"/>
      <c r="AJ493" s="241"/>
      <c r="AK493" s="241"/>
      <c r="AL493" s="241"/>
      <c r="AM493" s="241"/>
      <c r="AN493" s="241"/>
      <c r="AO493" s="241"/>
      <c r="AP493" s="241"/>
    </row>
    <row r="494" spans="2:42" ht="15" customHeight="1" x14ac:dyDescent="0.25">
      <c r="B494" s="241"/>
      <c r="C494" s="241"/>
      <c r="H494" s="241" t="s">
        <v>729</v>
      </c>
      <c r="I494" s="241"/>
      <c r="J494" s="241"/>
      <c r="K494" s="241"/>
      <c r="L494" s="241"/>
      <c r="M494" s="241"/>
      <c r="N494" s="241"/>
      <c r="O494" s="241"/>
      <c r="P494" s="241" t="s">
        <v>2055</v>
      </c>
      <c r="Q494" s="241"/>
      <c r="R494" s="241"/>
      <c r="S494" s="241"/>
      <c r="T494" s="241"/>
      <c r="U494" s="241"/>
      <c r="V494" s="241"/>
      <c r="W494" s="241"/>
      <c r="AI494" s="241"/>
      <c r="AJ494" s="241"/>
      <c r="AK494" s="241"/>
      <c r="AL494" s="241"/>
      <c r="AM494" s="241"/>
      <c r="AN494" s="241"/>
      <c r="AO494" s="241"/>
      <c r="AP494" s="241"/>
    </row>
    <row r="495" spans="2:42" ht="15" customHeight="1" x14ac:dyDescent="0.25">
      <c r="B495" s="241"/>
      <c r="C495" s="241"/>
      <c r="H495" s="241" t="s">
        <v>730</v>
      </c>
      <c r="I495" s="241"/>
      <c r="J495" s="241"/>
      <c r="K495" s="241"/>
      <c r="L495" s="241"/>
      <c r="M495" s="241"/>
      <c r="N495" s="241"/>
      <c r="O495" s="241"/>
      <c r="P495" s="241" t="s">
        <v>2058</v>
      </c>
      <c r="Q495" s="241"/>
      <c r="R495" s="241"/>
      <c r="S495" s="241"/>
      <c r="T495" s="241"/>
      <c r="U495" s="241"/>
      <c r="V495" s="241"/>
      <c r="W495" s="241"/>
      <c r="AI495" s="241"/>
      <c r="AJ495" s="241"/>
      <c r="AK495" s="241"/>
      <c r="AL495" s="241"/>
      <c r="AM495" s="241"/>
      <c r="AN495" s="241"/>
      <c r="AO495" s="241"/>
      <c r="AP495" s="241"/>
    </row>
    <row r="496" spans="2:42" ht="15" customHeight="1" x14ac:dyDescent="0.25">
      <c r="B496" s="241"/>
      <c r="C496" s="241"/>
      <c r="H496" s="241" t="s">
        <v>731</v>
      </c>
      <c r="I496" s="241"/>
      <c r="J496" s="241"/>
      <c r="K496" s="241"/>
      <c r="L496" s="241"/>
      <c r="M496" s="241"/>
      <c r="N496" s="241"/>
      <c r="O496" s="241"/>
      <c r="P496" s="241" t="s">
        <v>2053</v>
      </c>
      <c r="Q496" s="241"/>
      <c r="R496" s="241"/>
      <c r="S496" s="241"/>
      <c r="T496" s="241"/>
      <c r="U496" s="241"/>
      <c r="V496" s="241"/>
      <c r="W496" s="241"/>
      <c r="AI496" s="241"/>
      <c r="AJ496" s="241"/>
      <c r="AK496" s="241"/>
      <c r="AL496" s="241"/>
      <c r="AM496" s="241"/>
      <c r="AN496" s="241"/>
      <c r="AO496" s="241"/>
      <c r="AP496" s="241"/>
    </row>
    <row r="497" spans="2:42" ht="15" customHeight="1" x14ac:dyDescent="0.25">
      <c r="B497" s="241"/>
      <c r="C497" s="241"/>
      <c r="H497" s="241" t="s">
        <v>732</v>
      </c>
      <c r="I497" s="241"/>
      <c r="J497" s="241"/>
      <c r="K497" s="241"/>
      <c r="L497" s="241"/>
      <c r="M497" s="241"/>
      <c r="N497" s="241"/>
      <c r="O497" s="241"/>
      <c r="P497" s="241" t="s">
        <v>2059</v>
      </c>
      <c r="Q497" s="241"/>
      <c r="R497" s="241"/>
      <c r="S497" s="241"/>
      <c r="T497" s="241"/>
      <c r="U497" s="241"/>
      <c r="V497" s="241"/>
      <c r="W497" s="241"/>
      <c r="AI497" s="241"/>
      <c r="AJ497" s="241"/>
      <c r="AK497" s="241"/>
      <c r="AL497" s="241"/>
      <c r="AM497" s="241"/>
      <c r="AN497" s="241"/>
      <c r="AO497" s="241"/>
      <c r="AP497" s="241"/>
    </row>
    <row r="498" spans="2:42" ht="15" customHeight="1" x14ac:dyDescent="0.25">
      <c r="B498" s="241"/>
      <c r="C498" s="241"/>
      <c r="H498" s="241" t="s">
        <v>733</v>
      </c>
      <c r="I498" s="241"/>
      <c r="J498" s="241"/>
      <c r="K498" s="241"/>
      <c r="L498" s="241"/>
      <c r="M498" s="241"/>
      <c r="N498" s="241"/>
      <c r="O498" s="241"/>
      <c r="P498" s="241" t="s">
        <v>2054</v>
      </c>
      <c r="Q498" s="241"/>
      <c r="R498" s="241"/>
      <c r="S498" s="241"/>
      <c r="T498" s="241"/>
      <c r="U498" s="241"/>
      <c r="V498" s="241"/>
      <c r="W498" s="241"/>
      <c r="AI498" s="241"/>
      <c r="AJ498" s="241"/>
      <c r="AK498" s="241"/>
      <c r="AL498" s="241"/>
      <c r="AM498" s="241"/>
      <c r="AN498" s="241"/>
      <c r="AO498" s="241"/>
      <c r="AP498" s="241"/>
    </row>
    <row r="499" spans="2:42" ht="15" customHeight="1" x14ac:dyDescent="0.25">
      <c r="B499" s="241"/>
      <c r="C499" s="241"/>
      <c r="H499" s="241" t="s">
        <v>734</v>
      </c>
      <c r="I499" s="241"/>
      <c r="J499" s="241"/>
      <c r="K499" s="241"/>
      <c r="L499" s="241"/>
      <c r="M499" s="241"/>
      <c r="N499" s="241"/>
      <c r="O499" s="241"/>
      <c r="P499" s="241" t="s">
        <v>2052</v>
      </c>
      <c r="Q499" s="241"/>
      <c r="R499" s="241"/>
      <c r="S499" s="241"/>
      <c r="T499" s="241"/>
      <c r="U499" s="241"/>
      <c r="V499" s="241"/>
      <c r="W499" s="241"/>
      <c r="AI499" s="241"/>
      <c r="AJ499" s="241"/>
      <c r="AK499" s="241"/>
      <c r="AL499" s="241"/>
      <c r="AM499" s="241"/>
      <c r="AN499" s="241"/>
      <c r="AO499" s="241"/>
      <c r="AP499" s="241"/>
    </row>
    <row r="500" spans="2:42" ht="15" customHeight="1" x14ac:dyDescent="0.25">
      <c r="B500" s="241"/>
      <c r="C500" s="241"/>
      <c r="H500" s="241" t="s">
        <v>735</v>
      </c>
      <c r="I500" s="241"/>
      <c r="J500" s="241"/>
      <c r="K500" s="241"/>
      <c r="L500" s="241"/>
      <c r="M500" s="241"/>
      <c r="N500" s="241"/>
      <c r="O500" s="241"/>
      <c r="P500" s="241" t="s">
        <v>2058</v>
      </c>
      <c r="Q500" s="241"/>
      <c r="R500" s="241"/>
      <c r="S500" s="241"/>
      <c r="T500" s="241"/>
      <c r="U500" s="241"/>
      <c r="V500" s="241"/>
      <c r="W500" s="241"/>
      <c r="AI500" s="241"/>
      <c r="AJ500" s="241"/>
      <c r="AK500" s="241"/>
      <c r="AL500" s="241"/>
      <c r="AM500" s="241"/>
      <c r="AN500" s="241"/>
      <c r="AO500" s="241"/>
      <c r="AP500" s="241"/>
    </row>
    <row r="501" spans="2:42" ht="15" customHeight="1" x14ac:dyDescent="0.25">
      <c r="B501" s="241"/>
      <c r="C501" s="241"/>
      <c r="H501" s="241" t="s">
        <v>273</v>
      </c>
      <c r="I501" s="241"/>
      <c r="J501" s="241"/>
      <c r="K501" s="241"/>
      <c r="L501" s="241"/>
      <c r="M501" s="241"/>
      <c r="N501" s="241"/>
      <c r="O501" s="241"/>
      <c r="P501" s="241" t="s">
        <v>2057</v>
      </c>
      <c r="Q501" s="241"/>
      <c r="R501" s="241"/>
      <c r="S501" s="241"/>
      <c r="T501" s="241"/>
      <c r="U501" s="241"/>
      <c r="V501" s="241"/>
      <c r="W501" s="241"/>
      <c r="AI501" s="241"/>
      <c r="AJ501" s="241"/>
      <c r="AK501" s="241"/>
      <c r="AL501" s="241"/>
      <c r="AM501" s="241"/>
      <c r="AN501" s="241"/>
      <c r="AO501" s="241"/>
      <c r="AP501" s="241"/>
    </row>
    <row r="502" spans="2:42" ht="15" customHeight="1" x14ac:dyDescent="0.25">
      <c r="B502" s="241"/>
      <c r="C502" s="241"/>
      <c r="H502" s="241" t="s">
        <v>736</v>
      </c>
      <c r="I502" s="241"/>
      <c r="J502" s="241"/>
      <c r="K502" s="241"/>
      <c r="L502" s="241"/>
      <c r="M502" s="241"/>
      <c r="N502" s="241"/>
      <c r="O502" s="241"/>
      <c r="P502" s="241" t="s">
        <v>2054</v>
      </c>
      <c r="Q502" s="241"/>
      <c r="R502" s="241"/>
      <c r="S502" s="241"/>
      <c r="T502" s="241"/>
      <c r="U502" s="241"/>
      <c r="V502" s="241"/>
      <c r="W502" s="241"/>
      <c r="AI502" s="241"/>
      <c r="AJ502" s="241"/>
      <c r="AK502" s="241"/>
      <c r="AL502" s="241"/>
      <c r="AM502" s="241"/>
      <c r="AN502" s="241"/>
      <c r="AO502" s="241"/>
      <c r="AP502" s="241"/>
    </row>
    <row r="503" spans="2:42" ht="15" customHeight="1" x14ac:dyDescent="0.25">
      <c r="B503" s="241"/>
      <c r="C503" s="241"/>
      <c r="H503" s="241" t="s">
        <v>737</v>
      </c>
      <c r="I503" s="241"/>
      <c r="J503" s="241"/>
      <c r="K503" s="241"/>
      <c r="L503" s="241"/>
      <c r="M503" s="241"/>
      <c r="N503" s="241"/>
      <c r="O503" s="241"/>
      <c r="P503" s="241" t="s">
        <v>2056</v>
      </c>
      <c r="Q503" s="241"/>
      <c r="R503" s="241"/>
      <c r="S503" s="241"/>
      <c r="T503" s="241"/>
      <c r="U503" s="241"/>
      <c r="V503" s="241"/>
      <c r="W503" s="241"/>
      <c r="AI503" s="241"/>
      <c r="AJ503" s="241"/>
      <c r="AK503" s="241"/>
      <c r="AL503" s="241"/>
      <c r="AM503" s="241"/>
      <c r="AN503" s="241"/>
      <c r="AO503" s="241"/>
      <c r="AP503" s="241"/>
    </row>
    <row r="504" spans="2:42" ht="15" customHeight="1" x14ac:dyDescent="0.25">
      <c r="B504" s="241"/>
      <c r="C504" s="241"/>
      <c r="H504" s="241" t="s">
        <v>738</v>
      </c>
      <c r="I504" s="241"/>
      <c r="J504" s="241"/>
      <c r="K504" s="241"/>
      <c r="L504" s="241"/>
      <c r="M504" s="241"/>
      <c r="N504" s="241"/>
      <c r="O504" s="241"/>
      <c r="P504" s="241" t="s">
        <v>2054</v>
      </c>
      <c r="Q504" s="241"/>
      <c r="R504" s="241"/>
      <c r="S504" s="241"/>
      <c r="T504" s="241"/>
      <c r="U504" s="241"/>
      <c r="V504" s="241"/>
      <c r="W504" s="241"/>
      <c r="AI504" s="241"/>
      <c r="AJ504" s="241"/>
      <c r="AK504" s="241"/>
      <c r="AL504" s="241"/>
      <c r="AM504" s="241"/>
      <c r="AN504" s="241"/>
      <c r="AO504" s="241"/>
      <c r="AP504" s="241"/>
    </row>
    <row r="505" spans="2:42" ht="15" customHeight="1" x14ac:dyDescent="0.25">
      <c r="B505" s="241"/>
      <c r="C505" s="241"/>
      <c r="H505" s="241" t="s">
        <v>739</v>
      </c>
      <c r="I505" s="241"/>
      <c r="J505" s="241"/>
      <c r="K505" s="241"/>
      <c r="L505" s="241"/>
      <c r="M505" s="241"/>
      <c r="N505" s="241"/>
      <c r="O505" s="241"/>
      <c r="P505" s="241" t="s">
        <v>2054</v>
      </c>
      <c r="Q505" s="241"/>
      <c r="R505" s="241"/>
      <c r="S505" s="241"/>
      <c r="T505" s="241"/>
      <c r="U505" s="241"/>
      <c r="V505" s="241"/>
      <c r="W505" s="241"/>
      <c r="AI505" s="241"/>
      <c r="AJ505" s="241"/>
      <c r="AK505" s="241"/>
      <c r="AL505" s="241"/>
      <c r="AM505" s="241"/>
      <c r="AN505" s="241"/>
      <c r="AO505" s="241"/>
      <c r="AP505" s="241"/>
    </row>
    <row r="506" spans="2:42" ht="15" customHeight="1" x14ac:dyDescent="0.25">
      <c r="B506" s="241"/>
      <c r="C506" s="241"/>
      <c r="H506" s="241" t="s">
        <v>740</v>
      </c>
      <c r="I506" s="241"/>
      <c r="J506" s="241"/>
      <c r="K506" s="241"/>
      <c r="L506" s="241"/>
      <c r="M506" s="241"/>
      <c r="N506" s="241"/>
      <c r="O506" s="241"/>
      <c r="P506" s="241" t="s">
        <v>2059</v>
      </c>
      <c r="Q506" s="241"/>
      <c r="R506" s="241"/>
      <c r="S506" s="241"/>
      <c r="T506" s="241"/>
      <c r="U506" s="241"/>
      <c r="V506" s="241"/>
      <c r="W506" s="241"/>
      <c r="AI506" s="241"/>
      <c r="AJ506" s="241"/>
      <c r="AK506" s="241"/>
      <c r="AL506" s="241"/>
      <c r="AM506" s="241"/>
      <c r="AN506" s="241"/>
      <c r="AO506" s="241"/>
      <c r="AP506" s="241"/>
    </row>
    <row r="507" spans="2:42" ht="15" customHeight="1" x14ac:dyDescent="0.25">
      <c r="B507" s="241"/>
      <c r="C507" s="241"/>
      <c r="H507" s="241" t="s">
        <v>741</v>
      </c>
      <c r="I507" s="241"/>
      <c r="J507" s="241"/>
      <c r="K507" s="241"/>
      <c r="L507" s="241"/>
      <c r="M507" s="241"/>
      <c r="N507" s="241"/>
      <c r="O507" s="241"/>
      <c r="P507" s="241" t="s">
        <v>2056</v>
      </c>
      <c r="Q507" s="241"/>
      <c r="R507" s="241"/>
      <c r="S507" s="241"/>
      <c r="T507" s="241"/>
      <c r="U507" s="241"/>
      <c r="V507" s="241"/>
      <c r="W507" s="241"/>
      <c r="AI507" s="241"/>
      <c r="AJ507" s="241"/>
      <c r="AK507" s="241"/>
      <c r="AL507" s="241"/>
      <c r="AM507" s="241"/>
      <c r="AN507" s="241"/>
      <c r="AO507" s="241"/>
      <c r="AP507" s="241"/>
    </row>
    <row r="508" spans="2:42" ht="15" customHeight="1" x14ac:dyDescent="0.25">
      <c r="B508" s="241"/>
      <c r="C508" s="241"/>
      <c r="H508" s="241" t="s">
        <v>742</v>
      </c>
      <c r="I508" s="241"/>
      <c r="J508" s="241"/>
      <c r="K508" s="241"/>
      <c r="L508" s="241"/>
      <c r="M508" s="241"/>
      <c r="N508" s="241"/>
      <c r="O508" s="241"/>
      <c r="P508" s="241" t="s">
        <v>2053</v>
      </c>
      <c r="Q508" s="241"/>
      <c r="R508" s="241"/>
      <c r="S508" s="241"/>
      <c r="T508" s="241"/>
      <c r="U508" s="241"/>
      <c r="V508" s="241"/>
      <c r="W508" s="241"/>
      <c r="AI508" s="241"/>
      <c r="AJ508" s="241"/>
      <c r="AK508" s="241"/>
      <c r="AL508" s="241"/>
      <c r="AM508" s="241"/>
      <c r="AN508" s="241"/>
      <c r="AO508" s="241"/>
      <c r="AP508" s="241"/>
    </row>
    <row r="509" spans="2:42" ht="15" customHeight="1" x14ac:dyDescent="0.25">
      <c r="B509" s="241"/>
      <c r="C509" s="241"/>
      <c r="H509" s="241" t="s">
        <v>743</v>
      </c>
      <c r="I509" s="241"/>
      <c r="J509" s="241"/>
      <c r="K509" s="241"/>
      <c r="L509" s="241"/>
      <c r="M509" s="241"/>
      <c r="N509" s="241"/>
      <c r="O509" s="241"/>
      <c r="P509" s="241" t="s">
        <v>713</v>
      </c>
      <c r="Q509" s="241"/>
      <c r="R509" s="241"/>
      <c r="S509" s="241"/>
      <c r="T509" s="241"/>
      <c r="U509" s="241"/>
      <c r="V509" s="241"/>
      <c r="W509" s="241"/>
      <c r="AI509" s="241"/>
      <c r="AJ509" s="241"/>
      <c r="AK509" s="241"/>
      <c r="AL509" s="241"/>
      <c r="AM509" s="241"/>
      <c r="AN509" s="241"/>
      <c r="AO509" s="241"/>
      <c r="AP509" s="241"/>
    </row>
    <row r="510" spans="2:42" ht="15" customHeight="1" x14ac:dyDescent="0.25">
      <c r="B510" s="241"/>
      <c r="C510" s="241"/>
      <c r="H510" s="241" t="s">
        <v>744</v>
      </c>
      <c r="I510" s="241"/>
      <c r="J510" s="241"/>
      <c r="K510" s="241"/>
      <c r="L510" s="241"/>
      <c r="M510" s="241"/>
      <c r="N510" s="241"/>
      <c r="O510" s="241"/>
      <c r="P510" s="241" t="s">
        <v>2054</v>
      </c>
      <c r="Q510" s="241"/>
      <c r="R510" s="241"/>
      <c r="S510" s="241"/>
      <c r="T510" s="241"/>
      <c r="U510" s="241"/>
      <c r="V510" s="241"/>
      <c r="W510" s="241"/>
      <c r="AI510" s="241"/>
      <c r="AJ510" s="241"/>
      <c r="AK510" s="241"/>
      <c r="AL510" s="241"/>
      <c r="AM510" s="241"/>
      <c r="AN510" s="241"/>
      <c r="AO510" s="241"/>
      <c r="AP510" s="241"/>
    </row>
    <row r="511" spans="2:42" ht="15" customHeight="1" x14ac:dyDescent="0.25">
      <c r="B511" s="241"/>
      <c r="C511" s="241"/>
      <c r="H511" s="241" t="s">
        <v>745</v>
      </c>
      <c r="I511" s="241"/>
      <c r="J511" s="241"/>
      <c r="K511" s="241"/>
      <c r="L511" s="241"/>
      <c r="M511" s="241"/>
      <c r="N511" s="241"/>
      <c r="O511" s="241"/>
      <c r="P511" s="241" t="s">
        <v>2056</v>
      </c>
      <c r="Q511" s="241"/>
      <c r="R511" s="241"/>
      <c r="S511" s="241"/>
      <c r="T511" s="241"/>
      <c r="U511" s="241"/>
      <c r="V511" s="241"/>
      <c r="W511" s="241"/>
      <c r="AI511" s="241"/>
      <c r="AJ511" s="241"/>
      <c r="AK511" s="241"/>
      <c r="AL511" s="241"/>
      <c r="AM511" s="241"/>
      <c r="AN511" s="241"/>
      <c r="AO511" s="241"/>
      <c r="AP511" s="241"/>
    </row>
    <row r="512" spans="2:42" ht="15" customHeight="1" x14ac:dyDescent="0.25">
      <c r="B512" s="241"/>
      <c r="C512" s="241"/>
      <c r="H512" s="241" t="s">
        <v>746</v>
      </c>
      <c r="I512" s="241"/>
      <c r="J512" s="241"/>
      <c r="K512" s="241"/>
      <c r="L512" s="241"/>
      <c r="M512" s="241"/>
      <c r="N512" s="241"/>
      <c r="O512" s="241"/>
      <c r="P512" s="241" t="s">
        <v>2054</v>
      </c>
      <c r="Q512" s="241"/>
      <c r="R512" s="241"/>
      <c r="S512" s="241"/>
      <c r="T512" s="241"/>
      <c r="U512" s="241"/>
      <c r="V512" s="241"/>
      <c r="W512" s="241"/>
      <c r="AI512" s="241"/>
      <c r="AJ512" s="241"/>
      <c r="AK512" s="241"/>
      <c r="AL512" s="241"/>
      <c r="AM512" s="241"/>
      <c r="AN512" s="241"/>
      <c r="AO512" s="241"/>
      <c r="AP512" s="241"/>
    </row>
    <row r="513" spans="2:42" ht="15" customHeight="1" x14ac:dyDescent="0.25">
      <c r="B513" s="241"/>
      <c r="C513" s="241"/>
      <c r="H513" s="241" t="s">
        <v>747</v>
      </c>
      <c r="I513" s="241"/>
      <c r="J513" s="241"/>
      <c r="K513" s="241"/>
      <c r="L513" s="241"/>
      <c r="M513" s="241"/>
      <c r="N513" s="241"/>
      <c r="O513" s="241"/>
      <c r="P513" s="241" t="s">
        <v>2052</v>
      </c>
      <c r="Q513" s="241"/>
      <c r="R513" s="241"/>
      <c r="S513" s="241"/>
      <c r="T513" s="241"/>
      <c r="U513" s="241"/>
      <c r="V513" s="241"/>
      <c r="W513" s="241"/>
      <c r="AI513" s="241"/>
      <c r="AJ513" s="241"/>
      <c r="AK513" s="241"/>
      <c r="AL513" s="241"/>
      <c r="AM513" s="241"/>
      <c r="AN513" s="241"/>
      <c r="AO513" s="241"/>
      <c r="AP513" s="241"/>
    </row>
    <row r="514" spans="2:42" ht="15" customHeight="1" x14ac:dyDescent="0.25">
      <c r="B514" s="241"/>
      <c r="C514" s="241"/>
      <c r="H514" s="241" t="s">
        <v>748</v>
      </c>
      <c r="I514" s="241"/>
      <c r="J514" s="241"/>
      <c r="K514" s="241"/>
      <c r="L514" s="241"/>
      <c r="M514" s="241"/>
      <c r="N514" s="241"/>
      <c r="O514" s="241"/>
      <c r="P514" s="241" t="s">
        <v>2059</v>
      </c>
      <c r="Q514" s="241"/>
      <c r="R514" s="241"/>
      <c r="S514" s="241"/>
      <c r="T514" s="241"/>
      <c r="U514" s="241"/>
      <c r="V514" s="241"/>
      <c r="W514" s="241"/>
      <c r="AI514" s="241"/>
      <c r="AJ514" s="241"/>
      <c r="AK514" s="241"/>
      <c r="AL514" s="241"/>
      <c r="AM514" s="241"/>
      <c r="AN514" s="241"/>
      <c r="AO514" s="241"/>
      <c r="AP514" s="241"/>
    </row>
    <row r="515" spans="2:42" ht="15" customHeight="1" x14ac:dyDescent="0.25">
      <c r="B515" s="241"/>
      <c r="C515" s="241"/>
      <c r="H515" s="241" t="s">
        <v>749</v>
      </c>
      <c r="I515" s="241"/>
      <c r="J515" s="241"/>
      <c r="K515" s="241"/>
      <c r="L515" s="241"/>
      <c r="M515" s="241"/>
      <c r="N515" s="241"/>
      <c r="O515" s="241"/>
      <c r="P515" s="241" t="s">
        <v>2054</v>
      </c>
      <c r="Q515" s="241"/>
      <c r="R515" s="241"/>
      <c r="S515" s="241"/>
      <c r="T515" s="241"/>
      <c r="U515" s="241"/>
      <c r="V515" s="241"/>
      <c r="W515" s="241"/>
      <c r="AI515" s="241"/>
      <c r="AJ515" s="241"/>
      <c r="AK515" s="241"/>
      <c r="AL515" s="241"/>
      <c r="AM515" s="241"/>
      <c r="AN515" s="241"/>
      <c r="AO515" s="241"/>
      <c r="AP515" s="241"/>
    </row>
    <row r="516" spans="2:42" ht="15" customHeight="1" x14ac:dyDescent="0.25">
      <c r="B516" s="241"/>
      <c r="C516" s="241"/>
      <c r="H516" s="241" t="s">
        <v>750</v>
      </c>
      <c r="I516" s="241"/>
      <c r="J516" s="241"/>
      <c r="K516" s="241"/>
      <c r="L516" s="241"/>
      <c r="M516" s="241"/>
      <c r="N516" s="241"/>
      <c r="O516" s="241"/>
      <c r="P516" s="241" t="s">
        <v>2059</v>
      </c>
      <c r="Q516" s="241"/>
      <c r="R516" s="241"/>
      <c r="S516" s="241"/>
      <c r="T516" s="241"/>
      <c r="U516" s="241"/>
      <c r="V516" s="241"/>
      <c r="W516" s="241"/>
      <c r="AI516" s="241"/>
      <c r="AJ516" s="241"/>
      <c r="AK516" s="241"/>
      <c r="AL516" s="241"/>
      <c r="AM516" s="241"/>
      <c r="AN516" s="241"/>
      <c r="AO516" s="241"/>
      <c r="AP516" s="241"/>
    </row>
    <row r="517" spans="2:42" ht="15" customHeight="1" x14ac:dyDescent="0.25">
      <c r="B517" s="241"/>
      <c r="C517" s="241"/>
      <c r="H517" s="241" t="s">
        <v>751</v>
      </c>
      <c r="I517" s="241"/>
      <c r="J517" s="241"/>
      <c r="K517" s="241"/>
      <c r="L517" s="241"/>
      <c r="M517" s="241"/>
      <c r="N517" s="241"/>
      <c r="O517" s="241"/>
      <c r="P517" s="241" t="s">
        <v>2056</v>
      </c>
      <c r="Q517" s="241"/>
      <c r="R517" s="241"/>
      <c r="S517" s="241"/>
      <c r="T517" s="241"/>
      <c r="U517" s="241"/>
      <c r="V517" s="241"/>
      <c r="W517" s="241"/>
      <c r="AI517" s="241"/>
      <c r="AJ517" s="241"/>
      <c r="AK517" s="241"/>
      <c r="AL517" s="241"/>
      <c r="AM517" s="241"/>
      <c r="AN517" s="241"/>
      <c r="AO517" s="241"/>
      <c r="AP517" s="241"/>
    </row>
    <row r="518" spans="2:42" ht="15" customHeight="1" x14ac:dyDescent="0.25">
      <c r="B518" s="241"/>
      <c r="C518" s="241"/>
      <c r="H518" s="241" t="s">
        <v>752</v>
      </c>
      <c r="I518" s="241"/>
      <c r="J518" s="241"/>
      <c r="K518" s="241"/>
      <c r="L518" s="241"/>
      <c r="M518" s="241"/>
      <c r="N518" s="241"/>
      <c r="O518" s="241"/>
      <c r="P518" s="241" t="s">
        <v>2053</v>
      </c>
      <c r="Q518" s="241"/>
      <c r="R518" s="241"/>
      <c r="S518" s="241"/>
      <c r="T518" s="241"/>
      <c r="U518" s="241"/>
      <c r="V518" s="241"/>
      <c r="W518" s="241"/>
      <c r="AI518" s="241"/>
      <c r="AJ518" s="241"/>
      <c r="AK518" s="241"/>
      <c r="AL518" s="241"/>
      <c r="AM518" s="241"/>
      <c r="AN518" s="241"/>
      <c r="AO518" s="241"/>
      <c r="AP518" s="241"/>
    </row>
    <row r="519" spans="2:42" ht="15" customHeight="1" x14ac:dyDescent="0.25">
      <c r="B519" s="241"/>
      <c r="C519" s="241"/>
      <c r="H519" s="241" t="s">
        <v>753</v>
      </c>
      <c r="I519" s="241"/>
      <c r="J519" s="241"/>
      <c r="K519" s="241"/>
      <c r="L519" s="241"/>
      <c r="M519" s="241"/>
      <c r="N519" s="241"/>
      <c r="O519" s="241"/>
      <c r="P519" s="241" t="s">
        <v>2055</v>
      </c>
      <c r="Q519" s="241"/>
      <c r="R519" s="241"/>
      <c r="S519" s="241"/>
      <c r="T519" s="241"/>
      <c r="U519" s="241"/>
      <c r="V519" s="241"/>
      <c r="W519" s="241"/>
      <c r="AI519" s="241"/>
      <c r="AJ519" s="241"/>
      <c r="AK519" s="241"/>
      <c r="AL519" s="241"/>
      <c r="AM519" s="241"/>
      <c r="AN519" s="241"/>
      <c r="AO519" s="241"/>
      <c r="AP519" s="241"/>
    </row>
    <row r="520" spans="2:42" ht="15" customHeight="1" x14ac:dyDescent="0.25">
      <c r="B520" s="241"/>
      <c r="C520" s="241"/>
      <c r="H520" s="241" t="s">
        <v>754</v>
      </c>
      <c r="I520" s="241"/>
      <c r="J520" s="241"/>
      <c r="K520" s="241"/>
      <c r="L520" s="241"/>
      <c r="M520" s="241"/>
      <c r="N520" s="241"/>
      <c r="O520" s="241"/>
      <c r="P520" s="241" t="s">
        <v>2056</v>
      </c>
      <c r="Q520" s="241"/>
      <c r="R520" s="241"/>
      <c r="S520" s="241"/>
      <c r="T520" s="241"/>
      <c r="U520" s="241"/>
      <c r="V520" s="241"/>
      <c r="W520" s="241"/>
      <c r="AI520" s="241"/>
      <c r="AJ520" s="241"/>
      <c r="AK520" s="241"/>
      <c r="AL520" s="241"/>
      <c r="AM520" s="241"/>
      <c r="AN520" s="241"/>
      <c r="AO520" s="241"/>
      <c r="AP520" s="241"/>
    </row>
    <row r="521" spans="2:42" ht="15" customHeight="1" x14ac:dyDescent="0.25">
      <c r="B521" s="241"/>
      <c r="C521" s="241"/>
      <c r="H521" s="241" t="s">
        <v>755</v>
      </c>
      <c r="I521" s="241"/>
      <c r="J521" s="241"/>
      <c r="K521" s="241"/>
      <c r="L521" s="241"/>
      <c r="M521" s="241"/>
      <c r="N521" s="241"/>
      <c r="O521" s="241"/>
      <c r="P521" s="241" t="s">
        <v>2056</v>
      </c>
      <c r="Q521" s="241"/>
      <c r="R521" s="241"/>
      <c r="S521" s="241"/>
      <c r="T521" s="241"/>
      <c r="U521" s="241"/>
      <c r="V521" s="241"/>
      <c r="W521" s="241"/>
      <c r="AI521" s="241"/>
      <c r="AJ521" s="241"/>
      <c r="AK521" s="241"/>
      <c r="AL521" s="241"/>
      <c r="AM521" s="241"/>
      <c r="AN521" s="241"/>
      <c r="AO521" s="241"/>
      <c r="AP521" s="241"/>
    </row>
    <row r="522" spans="2:42" ht="15" customHeight="1" x14ac:dyDescent="0.25">
      <c r="B522" s="241"/>
      <c r="C522" s="241"/>
      <c r="H522" s="241" t="s">
        <v>756</v>
      </c>
      <c r="I522" s="241"/>
      <c r="J522" s="241"/>
      <c r="K522" s="241"/>
      <c r="L522" s="241"/>
      <c r="M522" s="241"/>
      <c r="N522" s="241"/>
      <c r="O522" s="241"/>
      <c r="P522" s="241" t="s">
        <v>2055</v>
      </c>
      <c r="Q522" s="241"/>
      <c r="R522" s="241"/>
      <c r="S522" s="241"/>
      <c r="T522" s="241"/>
      <c r="U522" s="241"/>
      <c r="V522" s="241"/>
      <c r="W522" s="241"/>
      <c r="AI522" s="241"/>
      <c r="AJ522" s="241"/>
      <c r="AK522" s="241"/>
      <c r="AL522" s="241"/>
      <c r="AM522" s="241"/>
      <c r="AN522" s="241"/>
      <c r="AO522" s="241"/>
      <c r="AP522" s="241"/>
    </row>
    <row r="523" spans="2:42" ht="15" customHeight="1" x14ac:dyDescent="0.25">
      <c r="B523" s="241"/>
      <c r="C523" s="241"/>
      <c r="H523" s="241" t="s">
        <v>757</v>
      </c>
      <c r="I523" s="241"/>
      <c r="J523" s="241"/>
      <c r="K523" s="241"/>
      <c r="L523" s="241"/>
      <c r="M523" s="241"/>
      <c r="N523" s="241"/>
      <c r="O523" s="241"/>
      <c r="P523" s="241" t="s">
        <v>2059</v>
      </c>
      <c r="Q523" s="241"/>
      <c r="R523" s="241"/>
      <c r="S523" s="241"/>
      <c r="T523" s="241"/>
      <c r="U523" s="241"/>
      <c r="V523" s="241"/>
      <c r="W523" s="241"/>
      <c r="AI523" s="241"/>
      <c r="AJ523" s="241"/>
      <c r="AK523" s="241"/>
      <c r="AL523" s="241"/>
      <c r="AM523" s="241"/>
      <c r="AN523" s="241"/>
      <c r="AO523" s="241"/>
      <c r="AP523" s="241"/>
    </row>
    <row r="524" spans="2:42" ht="15" customHeight="1" x14ac:dyDescent="0.25">
      <c r="B524" s="241"/>
      <c r="C524" s="241"/>
      <c r="H524" s="241" t="s">
        <v>758</v>
      </c>
      <c r="I524" s="241"/>
      <c r="J524" s="241"/>
      <c r="K524" s="241"/>
      <c r="L524" s="241"/>
      <c r="M524" s="241"/>
      <c r="N524" s="241"/>
      <c r="O524" s="241"/>
      <c r="P524" s="241" t="s">
        <v>2059</v>
      </c>
      <c r="Q524" s="241"/>
      <c r="R524" s="241"/>
      <c r="S524" s="241"/>
      <c r="T524" s="241"/>
      <c r="U524" s="241"/>
      <c r="V524" s="241"/>
      <c r="W524" s="241"/>
      <c r="AI524" s="241"/>
      <c r="AJ524" s="241"/>
      <c r="AK524" s="241"/>
      <c r="AL524" s="241"/>
      <c r="AM524" s="241"/>
      <c r="AN524" s="241"/>
      <c r="AO524" s="241"/>
      <c r="AP524" s="241"/>
    </row>
    <row r="525" spans="2:42" ht="15" customHeight="1" x14ac:dyDescent="0.25">
      <c r="B525" s="241"/>
      <c r="C525" s="241"/>
      <c r="H525" s="241" t="s">
        <v>759</v>
      </c>
      <c r="I525" s="241"/>
      <c r="J525" s="241"/>
      <c r="K525" s="241"/>
      <c r="L525" s="241"/>
      <c r="M525" s="241"/>
      <c r="N525" s="241"/>
      <c r="O525" s="241"/>
      <c r="P525" s="241" t="s">
        <v>2054</v>
      </c>
      <c r="Q525" s="241"/>
      <c r="R525" s="241"/>
      <c r="S525" s="241"/>
      <c r="T525" s="241"/>
      <c r="U525" s="241"/>
      <c r="V525" s="241"/>
      <c r="W525" s="241"/>
      <c r="AI525" s="241"/>
      <c r="AJ525" s="241"/>
      <c r="AK525" s="241"/>
      <c r="AL525" s="241"/>
      <c r="AM525" s="241"/>
      <c r="AN525" s="241"/>
      <c r="AO525" s="241"/>
      <c r="AP525" s="241"/>
    </row>
    <row r="526" spans="2:42" ht="15" customHeight="1" x14ac:dyDescent="0.25">
      <c r="B526" s="241"/>
      <c r="C526" s="241"/>
      <c r="H526" s="241" t="s">
        <v>760</v>
      </c>
      <c r="I526" s="241"/>
      <c r="J526" s="241"/>
      <c r="K526" s="241"/>
      <c r="L526" s="241"/>
      <c r="M526" s="241"/>
      <c r="N526" s="241"/>
      <c r="O526" s="241"/>
      <c r="P526" s="241" t="s">
        <v>2054</v>
      </c>
      <c r="Q526" s="241"/>
      <c r="R526" s="241"/>
      <c r="S526" s="241"/>
      <c r="T526" s="241"/>
      <c r="U526" s="241"/>
      <c r="V526" s="241"/>
      <c r="W526" s="241"/>
      <c r="AI526" s="241"/>
      <c r="AJ526" s="241"/>
      <c r="AK526" s="241"/>
      <c r="AL526" s="241"/>
      <c r="AM526" s="241"/>
      <c r="AN526" s="241"/>
      <c r="AO526" s="241"/>
      <c r="AP526" s="241"/>
    </row>
    <row r="527" spans="2:42" ht="15" customHeight="1" x14ac:dyDescent="0.25">
      <c r="B527" s="241"/>
      <c r="C527" s="241"/>
      <c r="H527" s="241" t="s">
        <v>761</v>
      </c>
      <c r="I527" s="241"/>
      <c r="J527" s="241"/>
      <c r="K527" s="241"/>
      <c r="L527" s="241"/>
      <c r="M527" s="241"/>
      <c r="N527" s="241"/>
      <c r="O527" s="241"/>
      <c r="P527" s="241" t="s">
        <v>2055</v>
      </c>
      <c r="Q527" s="241"/>
      <c r="R527" s="241"/>
      <c r="S527" s="241"/>
      <c r="T527" s="241"/>
      <c r="U527" s="241"/>
      <c r="V527" s="241"/>
      <c r="W527" s="241"/>
      <c r="AI527" s="241"/>
      <c r="AJ527" s="241"/>
      <c r="AK527" s="241"/>
      <c r="AL527" s="241"/>
      <c r="AM527" s="241"/>
      <c r="AN527" s="241"/>
      <c r="AO527" s="241"/>
      <c r="AP527" s="241"/>
    </row>
    <row r="528" spans="2:42" ht="15" customHeight="1" x14ac:dyDescent="0.25">
      <c r="B528" s="241"/>
      <c r="C528" s="241"/>
      <c r="H528" s="241" t="s">
        <v>762</v>
      </c>
      <c r="I528" s="241"/>
      <c r="J528" s="241"/>
      <c r="K528" s="241"/>
      <c r="L528" s="241"/>
      <c r="M528" s="241"/>
      <c r="N528" s="241"/>
      <c r="O528" s="241"/>
      <c r="P528" s="241" t="s">
        <v>2054</v>
      </c>
      <c r="Q528" s="241"/>
      <c r="R528" s="241"/>
      <c r="S528" s="241"/>
      <c r="T528" s="241"/>
      <c r="U528" s="241"/>
      <c r="V528" s="241"/>
      <c r="W528" s="241"/>
      <c r="AI528" s="241"/>
      <c r="AJ528" s="241"/>
      <c r="AK528" s="241"/>
      <c r="AL528" s="241"/>
      <c r="AM528" s="241"/>
      <c r="AN528" s="241"/>
      <c r="AO528" s="241"/>
      <c r="AP528" s="241"/>
    </row>
    <row r="529" spans="2:42" ht="15" customHeight="1" x14ac:dyDescent="0.25">
      <c r="B529" s="241"/>
      <c r="C529" s="241"/>
      <c r="H529" s="241" t="s">
        <v>763</v>
      </c>
      <c r="I529" s="241"/>
      <c r="J529" s="241"/>
      <c r="K529" s="241"/>
      <c r="L529" s="241"/>
      <c r="M529" s="241"/>
      <c r="N529" s="241"/>
      <c r="O529" s="241"/>
      <c r="P529" s="241" t="s">
        <v>2053</v>
      </c>
      <c r="Q529" s="241"/>
      <c r="R529" s="241"/>
      <c r="S529" s="241"/>
      <c r="T529" s="241"/>
      <c r="U529" s="241"/>
      <c r="V529" s="241"/>
      <c r="W529" s="241"/>
      <c r="AI529" s="241"/>
      <c r="AJ529" s="241"/>
      <c r="AK529" s="241"/>
      <c r="AL529" s="241"/>
      <c r="AM529" s="241"/>
      <c r="AN529" s="241"/>
      <c r="AO529" s="241"/>
      <c r="AP529" s="241"/>
    </row>
    <row r="530" spans="2:42" ht="15" customHeight="1" x14ac:dyDescent="0.25">
      <c r="B530" s="241"/>
      <c r="C530" s="241"/>
      <c r="H530" s="241" t="s">
        <v>764</v>
      </c>
      <c r="I530" s="241"/>
      <c r="J530" s="241"/>
      <c r="K530" s="241"/>
      <c r="L530" s="241"/>
      <c r="M530" s="241"/>
      <c r="N530" s="241"/>
      <c r="O530" s="241"/>
      <c r="P530" s="241" t="s">
        <v>2056</v>
      </c>
      <c r="Q530" s="241"/>
      <c r="R530" s="241"/>
      <c r="S530" s="241"/>
      <c r="T530" s="241"/>
      <c r="U530" s="241"/>
      <c r="V530" s="241"/>
      <c r="W530" s="241"/>
      <c r="AI530" s="241"/>
      <c r="AJ530" s="241"/>
      <c r="AK530" s="241"/>
      <c r="AL530" s="241"/>
      <c r="AM530" s="241"/>
      <c r="AN530" s="241"/>
      <c r="AO530" s="241"/>
      <c r="AP530" s="241"/>
    </row>
    <row r="531" spans="2:42" ht="15" customHeight="1" x14ac:dyDescent="0.25">
      <c r="B531" s="241"/>
      <c r="C531" s="241"/>
      <c r="H531" s="241" t="s">
        <v>765</v>
      </c>
      <c r="I531" s="241"/>
      <c r="J531" s="241"/>
      <c r="K531" s="241"/>
      <c r="L531" s="241"/>
      <c r="M531" s="241"/>
      <c r="N531" s="241"/>
      <c r="O531" s="241"/>
      <c r="P531" s="241" t="s">
        <v>2057</v>
      </c>
      <c r="Q531" s="241"/>
      <c r="R531" s="241"/>
      <c r="S531" s="241"/>
      <c r="T531" s="241"/>
      <c r="U531" s="241"/>
      <c r="V531" s="241"/>
      <c r="W531" s="241"/>
      <c r="AI531" s="241"/>
      <c r="AJ531" s="241"/>
      <c r="AK531" s="241"/>
      <c r="AL531" s="241"/>
      <c r="AM531" s="241"/>
      <c r="AN531" s="241"/>
      <c r="AO531" s="241"/>
      <c r="AP531" s="241"/>
    </row>
    <row r="532" spans="2:42" ht="15" customHeight="1" x14ac:dyDescent="0.25">
      <c r="B532" s="241"/>
      <c r="C532" s="241"/>
      <c r="H532" s="241" t="s">
        <v>766</v>
      </c>
      <c r="I532" s="241"/>
      <c r="J532" s="241"/>
      <c r="K532" s="241"/>
      <c r="L532" s="241"/>
      <c r="M532" s="241"/>
      <c r="N532" s="241"/>
      <c r="O532" s="241"/>
      <c r="P532" s="241" t="s">
        <v>2055</v>
      </c>
      <c r="Q532" s="241"/>
      <c r="R532" s="241"/>
      <c r="S532" s="241"/>
      <c r="T532" s="241"/>
      <c r="U532" s="241"/>
      <c r="V532" s="241"/>
      <c r="W532" s="241"/>
      <c r="AI532" s="241"/>
      <c r="AJ532" s="241"/>
      <c r="AK532" s="241"/>
      <c r="AL532" s="241"/>
      <c r="AM532" s="241"/>
      <c r="AN532" s="241"/>
      <c r="AO532" s="241"/>
      <c r="AP532" s="241"/>
    </row>
    <row r="533" spans="2:42" ht="15" customHeight="1" x14ac:dyDescent="0.25">
      <c r="B533" s="241"/>
      <c r="C533" s="241"/>
      <c r="H533" s="241" t="s">
        <v>767</v>
      </c>
      <c r="I533" s="241"/>
      <c r="J533" s="241"/>
      <c r="K533" s="241"/>
      <c r="L533" s="241"/>
      <c r="M533" s="241"/>
      <c r="N533" s="241"/>
      <c r="O533" s="241"/>
      <c r="P533" s="241" t="s">
        <v>2057</v>
      </c>
      <c r="Q533" s="241"/>
      <c r="R533" s="241"/>
      <c r="S533" s="241"/>
      <c r="T533" s="241"/>
      <c r="U533" s="241"/>
      <c r="V533" s="241"/>
      <c r="W533" s="241"/>
      <c r="AI533" s="241"/>
      <c r="AJ533" s="241"/>
      <c r="AK533" s="241"/>
      <c r="AL533" s="241"/>
      <c r="AM533" s="241"/>
      <c r="AN533" s="241"/>
      <c r="AO533" s="241"/>
      <c r="AP533" s="241"/>
    </row>
    <row r="534" spans="2:42" ht="15" customHeight="1" x14ac:dyDescent="0.25">
      <c r="B534" s="241"/>
      <c r="C534" s="241"/>
      <c r="H534" s="241" t="s">
        <v>768</v>
      </c>
      <c r="I534" s="241"/>
      <c r="J534" s="241"/>
      <c r="K534" s="241"/>
      <c r="L534" s="241"/>
      <c r="M534" s="241"/>
      <c r="N534" s="241"/>
      <c r="O534" s="241"/>
      <c r="P534" s="241" t="s">
        <v>2054</v>
      </c>
      <c r="Q534" s="241"/>
      <c r="R534" s="241"/>
      <c r="S534" s="241"/>
      <c r="T534" s="241"/>
      <c r="U534" s="241"/>
      <c r="V534" s="241"/>
      <c r="W534" s="241"/>
      <c r="AI534" s="241"/>
      <c r="AJ534" s="241"/>
      <c r="AK534" s="241"/>
      <c r="AL534" s="241"/>
      <c r="AM534" s="241"/>
      <c r="AN534" s="241"/>
      <c r="AO534" s="241"/>
      <c r="AP534" s="241"/>
    </row>
    <row r="535" spans="2:42" ht="15" customHeight="1" x14ac:dyDescent="0.25">
      <c r="B535" s="241"/>
      <c r="C535" s="241"/>
      <c r="H535" s="241" t="s">
        <v>769</v>
      </c>
      <c r="I535" s="241"/>
      <c r="J535" s="241"/>
      <c r="K535" s="241"/>
      <c r="L535" s="241"/>
      <c r="M535" s="241"/>
      <c r="N535" s="241"/>
      <c r="O535" s="241"/>
      <c r="P535" s="241" t="s">
        <v>2055</v>
      </c>
      <c r="Q535" s="241"/>
      <c r="R535" s="241"/>
      <c r="S535" s="241"/>
      <c r="T535" s="241"/>
      <c r="U535" s="241"/>
      <c r="V535" s="241"/>
      <c r="W535" s="241"/>
      <c r="AI535" s="241"/>
      <c r="AJ535" s="241"/>
      <c r="AK535" s="241"/>
      <c r="AL535" s="241"/>
      <c r="AM535" s="241"/>
      <c r="AN535" s="241"/>
      <c r="AO535" s="241"/>
      <c r="AP535" s="241"/>
    </row>
    <row r="536" spans="2:42" ht="15" customHeight="1" x14ac:dyDescent="0.25">
      <c r="B536" s="241"/>
      <c r="C536" s="241"/>
      <c r="H536" s="241" t="s">
        <v>770</v>
      </c>
      <c r="I536" s="241"/>
      <c r="J536" s="241"/>
      <c r="K536" s="241"/>
      <c r="L536" s="241"/>
      <c r="M536" s="241"/>
      <c r="N536" s="241"/>
      <c r="O536" s="241"/>
      <c r="P536" s="241" t="s">
        <v>2056</v>
      </c>
      <c r="Q536" s="241"/>
      <c r="R536" s="241"/>
      <c r="S536" s="241"/>
      <c r="T536" s="241"/>
      <c r="U536" s="241"/>
      <c r="V536" s="241"/>
      <c r="W536" s="241"/>
      <c r="AI536" s="241"/>
      <c r="AJ536" s="241"/>
      <c r="AK536" s="241"/>
      <c r="AL536" s="241"/>
      <c r="AM536" s="241"/>
      <c r="AN536" s="241"/>
      <c r="AO536" s="241"/>
      <c r="AP536" s="241"/>
    </row>
    <row r="537" spans="2:42" ht="15" customHeight="1" x14ac:dyDescent="0.25">
      <c r="B537" s="241"/>
      <c r="C537" s="241"/>
      <c r="H537" s="241" t="s">
        <v>771</v>
      </c>
      <c r="I537" s="241"/>
      <c r="J537" s="241"/>
      <c r="K537" s="241"/>
      <c r="L537" s="241"/>
      <c r="M537" s="241"/>
      <c r="N537" s="241"/>
      <c r="O537" s="241"/>
      <c r="P537" s="241" t="s">
        <v>2053</v>
      </c>
      <c r="Q537" s="241"/>
      <c r="R537" s="241"/>
      <c r="S537" s="241"/>
      <c r="T537" s="241"/>
      <c r="U537" s="241"/>
      <c r="V537" s="241"/>
      <c r="W537" s="241"/>
      <c r="AI537" s="241"/>
      <c r="AJ537" s="241"/>
      <c r="AK537" s="241"/>
      <c r="AL537" s="241"/>
      <c r="AM537" s="241"/>
      <c r="AN537" s="241"/>
      <c r="AO537" s="241"/>
      <c r="AP537" s="241"/>
    </row>
    <row r="538" spans="2:42" ht="15" customHeight="1" x14ac:dyDescent="0.25">
      <c r="B538" s="241"/>
      <c r="C538" s="241"/>
      <c r="H538" s="241" t="s">
        <v>772</v>
      </c>
      <c r="I538" s="241"/>
      <c r="J538" s="241"/>
      <c r="K538" s="241"/>
      <c r="L538" s="241"/>
      <c r="M538" s="241"/>
      <c r="N538" s="241"/>
      <c r="O538" s="241"/>
      <c r="P538" s="241" t="s">
        <v>2054</v>
      </c>
      <c r="Q538" s="241"/>
      <c r="R538" s="241"/>
      <c r="S538" s="241"/>
      <c r="T538" s="241"/>
      <c r="U538" s="241"/>
      <c r="V538" s="241"/>
      <c r="W538" s="241"/>
      <c r="AI538" s="241"/>
      <c r="AJ538" s="241"/>
      <c r="AK538" s="241"/>
      <c r="AL538" s="241"/>
      <c r="AM538" s="241"/>
      <c r="AN538" s="241"/>
      <c r="AO538" s="241"/>
      <c r="AP538" s="241"/>
    </row>
    <row r="539" spans="2:42" ht="15" customHeight="1" x14ac:dyDescent="0.25">
      <c r="B539" s="241"/>
      <c r="C539" s="241"/>
      <c r="H539" s="241" t="s">
        <v>773</v>
      </c>
      <c r="I539" s="241"/>
      <c r="J539" s="241"/>
      <c r="K539" s="241"/>
      <c r="L539" s="241"/>
      <c r="M539" s="241"/>
      <c r="N539" s="241"/>
      <c r="O539" s="241"/>
      <c r="P539" s="241" t="s">
        <v>713</v>
      </c>
      <c r="Q539" s="241"/>
      <c r="R539" s="241"/>
      <c r="S539" s="241"/>
      <c r="T539" s="241"/>
      <c r="U539" s="241"/>
      <c r="V539" s="241"/>
      <c r="W539" s="241"/>
      <c r="AI539" s="241"/>
      <c r="AJ539" s="241"/>
      <c r="AK539" s="241"/>
      <c r="AL539" s="241"/>
      <c r="AM539" s="241"/>
      <c r="AN539" s="241"/>
      <c r="AO539" s="241"/>
      <c r="AP539" s="241"/>
    </row>
    <row r="540" spans="2:42" ht="15" customHeight="1" x14ac:dyDescent="0.25">
      <c r="B540" s="241"/>
      <c r="C540" s="241"/>
      <c r="H540" s="241" t="s">
        <v>774</v>
      </c>
      <c r="I540" s="241"/>
      <c r="J540" s="241"/>
      <c r="K540" s="241"/>
      <c r="L540" s="241"/>
      <c r="M540" s="241"/>
      <c r="N540" s="241"/>
      <c r="O540" s="241"/>
      <c r="P540" s="241" t="s">
        <v>2055</v>
      </c>
      <c r="Q540" s="241"/>
      <c r="R540" s="241"/>
      <c r="S540" s="241"/>
      <c r="T540" s="241"/>
      <c r="U540" s="241"/>
      <c r="V540" s="241"/>
      <c r="W540" s="241"/>
      <c r="AI540" s="241"/>
      <c r="AJ540" s="241"/>
      <c r="AK540" s="241"/>
      <c r="AL540" s="241"/>
      <c r="AM540" s="241"/>
      <c r="AN540" s="241"/>
      <c r="AO540" s="241"/>
      <c r="AP540" s="241"/>
    </row>
    <row r="541" spans="2:42" ht="15" customHeight="1" x14ac:dyDescent="0.25">
      <c r="B541" s="241"/>
      <c r="C541" s="241"/>
      <c r="H541" s="241" t="s">
        <v>775</v>
      </c>
      <c r="I541" s="241"/>
      <c r="J541" s="241"/>
      <c r="K541" s="241"/>
      <c r="L541" s="241"/>
      <c r="M541" s="241"/>
      <c r="N541" s="241"/>
      <c r="O541" s="241"/>
      <c r="P541" s="241" t="s">
        <v>2057</v>
      </c>
      <c r="Q541" s="241"/>
      <c r="R541" s="241"/>
      <c r="S541" s="241"/>
      <c r="T541" s="241"/>
      <c r="U541" s="241"/>
      <c r="V541" s="241"/>
      <c r="W541" s="241"/>
      <c r="AI541" s="241"/>
      <c r="AJ541" s="241"/>
      <c r="AK541" s="241"/>
      <c r="AL541" s="241"/>
      <c r="AM541" s="241"/>
      <c r="AN541" s="241"/>
      <c r="AO541" s="241"/>
      <c r="AP541" s="241"/>
    </row>
    <row r="542" spans="2:42" ht="15" customHeight="1" x14ac:dyDescent="0.25">
      <c r="B542" s="241"/>
      <c r="C542" s="241"/>
      <c r="H542" s="241" t="s">
        <v>776</v>
      </c>
      <c r="I542" s="241"/>
      <c r="J542" s="241"/>
      <c r="K542" s="241"/>
      <c r="L542" s="241"/>
      <c r="M542" s="241"/>
      <c r="N542" s="241"/>
      <c r="O542" s="241"/>
      <c r="P542" s="241" t="s">
        <v>2055</v>
      </c>
      <c r="Q542" s="241"/>
      <c r="R542" s="241"/>
      <c r="S542" s="241"/>
      <c r="T542" s="241"/>
      <c r="U542" s="241"/>
      <c r="V542" s="241"/>
      <c r="W542" s="241"/>
      <c r="AI542" s="241"/>
      <c r="AJ542" s="241"/>
      <c r="AK542" s="241"/>
      <c r="AL542" s="241"/>
      <c r="AM542" s="241"/>
      <c r="AN542" s="241"/>
      <c r="AO542" s="241"/>
      <c r="AP542" s="241"/>
    </row>
    <row r="543" spans="2:42" ht="15" customHeight="1" x14ac:dyDescent="0.25">
      <c r="B543" s="241"/>
      <c r="C543" s="241"/>
      <c r="H543" s="241" t="s">
        <v>777</v>
      </c>
      <c r="I543" s="241"/>
      <c r="J543" s="241"/>
      <c r="K543" s="241"/>
      <c r="L543" s="241"/>
      <c r="M543" s="241"/>
      <c r="N543" s="241"/>
      <c r="O543" s="241"/>
      <c r="P543" s="241" t="s">
        <v>2054</v>
      </c>
      <c r="Q543" s="241"/>
      <c r="R543" s="241"/>
      <c r="S543" s="241"/>
      <c r="T543" s="241"/>
      <c r="U543" s="241"/>
      <c r="V543" s="241"/>
      <c r="W543" s="241"/>
      <c r="AI543" s="241"/>
      <c r="AJ543" s="241"/>
      <c r="AK543" s="241"/>
      <c r="AL543" s="241"/>
      <c r="AM543" s="241"/>
      <c r="AN543" s="241"/>
      <c r="AO543" s="241"/>
      <c r="AP543" s="241"/>
    </row>
    <row r="544" spans="2:42" ht="15" customHeight="1" x14ac:dyDescent="0.25">
      <c r="B544" s="241"/>
      <c r="C544" s="241"/>
      <c r="H544" s="241" t="s">
        <v>778</v>
      </c>
      <c r="I544" s="241"/>
      <c r="J544" s="241"/>
      <c r="K544" s="241"/>
      <c r="L544" s="241"/>
      <c r="M544" s="241"/>
      <c r="N544" s="241"/>
      <c r="O544" s="241"/>
      <c r="P544" s="241" t="s">
        <v>2059</v>
      </c>
      <c r="Q544" s="241"/>
      <c r="R544" s="241"/>
      <c r="S544" s="241"/>
      <c r="T544" s="241"/>
      <c r="U544" s="241"/>
      <c r="V544" s="241"/>
      <c r="W544" s="241"/>
      <c r="AI544" s="241"/>
      <c r="AJ544" s="241"/>
      <c r="AK544" s="241"/>
      <c r="AL544" s="241"/>
      <c r="AM544" s="241"/>
      <c r="AN544" s="241"/>
      <c r="AO544" s="241"/>
      <c r="AP544" s="241"/>
    </row>
    <row r="545" spans="2:42" ht="15" customHeight="1" x14ac:dyDescent="0.25">
      <c r="B545" s="241"/>
      <c r="C545" s="241"/>
      <c r="H545" s="241" t="s">
        <v>779</v>
      </c>
      <c r="I545" s="241"/>
      <c r="J545" s="241"/>
      <c r="K545" s="241"/>
      <c r="L545" s="241"/>
      <c r="M545" s="241"/>
      <c r="N545" s="241"/>
      <c r="O545" s="241"/>
      <c r="P545" s="241" t="s">
        <v>2054</v>
      </c>
      <c r="Q545" s="241"/>
      <c r="R545" s="241"/>
      <c r="S545" s="241"/>
      <c r="T545" s="241"/>
      <c r="U545" s="241"/>
      <c r="V545" s="241"/>
      <c r="W545" s="241"/>
      <c r="AI545" s="241"/>
      <c r="AJ545" s="241"/>
      <c r="AK545" s="241"/>
      <c r="AL545" s="241"/>
      <c r="AM545" s="241"/>
      <c r="AN545" s="241"/>
      <c r="AO545" s="241"/>
      <c r="AP545" s="241"/>
    </row>
    <row r="546" spans="2:42" ht="15" customHeight="1" x14ac:dyDescent="0.25">
      <c r="B546" s="241"/>
      <c r="C546" s="241"/>
      <c r="H546" s="241" t="s">
        <v>780</v>
      </c>
      <c r="I546" s="241"/>
      <c r="J546" s="241"/>
      <c r="K546" s="241"/>
      <c r="L546" s="241"/>
      <c r="M546" s="241"/>
      <c r="N546" s="241"/>
      <c r="O546" s="241"/>
      <c r="P546" s="241" t="s">
        <v>2059</v>
      </c>
      <c r="Q546" s="241"/>
      <c r="R546" s="241"/>
      <c r="S546" s="241"/>
      <c r="T546" s="241"/>
      <c r="U546" s="241"/>
      <c r="V546" s="241"/>
      <c r="W546" s="241"/>
      <c r="AI546" s="241"/>
      <c r="AJ546" s="241"/>
      <c r="AK546" s="241"/>
      <c r="AL546" s="241"/>
      <c r="AM546" s="241"/>
      <c r="AN546" s="241"/>
      <c r="AO546" s="241"/>
      <c r="AP546" s="241"/>
    </row>
    <row r="547" spans="2:42" ht="15" customHeight="1" x14ac:dyDescent="0.25">
      <c r="B547" s="241"/>
      <c r="C547" s="241"/>
      <c r="H547" s="241" t="s">
        <v>276</v>
      </c>
      <c r="I547" s="241"/>
      <c r="J547" s="241"/>
      <c r="K547" s="241"/>
      <c r="L547" s="241"/>
      <c r="M547" s="241"/>
      <c r="N547" s="241"/>
      <c r="O547" s="241"/>
      <c r="P547" s="241" t="s">
        <v>2057</v>
      </c>
      <c r="Q547" s="241"/>
      <c r="R547" s="241"/>
      <c r="S547" s="241"/>
      <c r="T547" s="241"/>
      <c r="U547" s="241"/>
      <c r="V547" s="241"/>
      <c r="W547" s="241"/>
      <c r="AI547" s="241"/>
      <c r="AJ547" s="241"/>
      <c r="AK547" s="241"/>
      <c r="AL547" s="241"/>
      <c r="AM547" s="241"/>
      <c r="AN547" s="241"/>
      <c r="AO547" s="241"/>
      <c r="AP547" s="241"/>
    </row>
    <row r="548" spans="2:42" ht="15" customHeight="1" x14ac:dyDescent="0.25">
      <c r="B548" s="241"/>
      <c r="C548" s="241"/>
      <c r="H548" s="241" t="s">
        <v>781</v>
      </c>
      <c r="I548" s="241"/>
      <c r="J548" s="241"/>
      <c r="K548" s="241"/>
      <c r="L548" s="241"/>
      <c r="M548" s="241"/>
      <c r="N548" s="241"/>
      <c r="O548" s="241"/>
      <c r="P548" s="241" t="s">
        <v>2052</v>
      </c>
      <c r="Q548" s="241"/>
      <c r="R548" s="241"/>
      <c r="S548" s="241"/>
      <c r="T548" s="241"/>
      <c r="U548" s="241"/>
      <c r="V548" s="241"/>
      <c r="W548" s="241"/>
      <c r="AI548" s="241"/>
      <c r="AJ548" s="241"/>
      <c r="AK548" s="241"/>
      <c r="AL548" s="241"/>
      <c r="AM548" s="241"/>
      <c r="AN548" s="241"/>
      <c r="AO548" s="241"/>
      <c r="AP548" s="241"/>
    </row>
    <row r="549" spans="2:42" ht="15" customHeight="1" x14ac:dyDescent="0.25">
      <c r="B549" s="241"/>
      <c r="C549" s="241"/>
      <c r="H549" s="241" t="s">
        <v>782</v>
      </c>
      <c r="I549" s="241"/>
      <c r="J549" s="241"/>
      <c r="K549" s="241"/>
      <c r="L549" s="241"/>
      <c r="M549" s="241"/>
      <c r="N549" s="241"/>
      <c r="O549" s="241"/>
      <c r="P549" s="241" t="s">
        <v>2053</v>
      </c>
      <c r="Q549" s="241"/>
      <c r="R549" s="241"/>
      <c r="S549" s="241"/>
      <c r="T549" s="241"/>
      <c r="U549" s="241"/>
      <c r="V549" s="241"/>
      <c r="W549" s="241"/>
      <c r="AI549" s="241"/>
      <c r="AJ549" s="241"/>
      <c r="AK549" s="241"/>
      <c r="AL549" s="241"/>
      <c r="AM549" s="241"/>
      <c r="AN549" s="241"/>
      <c r="AO549" s="241"/>
      <c r="AP549" s="241"/>
    </row>
    <row r="550" spans="2:42" ht="15" customHeight="1" x14ac:dyDescent="0.25">
      <c r="B550" s="241"/>
      <c r="C550" s="241"/>
      <c r="H550" s="241" t="s">
        <v>783</v>
      </c>
      <c r="I550" s="241"/>
      <c r="J550" s="241"/>
      <c r="K550" s="241"/>
      <c r="L550" s="241"/>
      <c r="M550" s="241"/>
      <c r="N550" s="241"/>
      <c r="O550" s="241"/>
      <c r="P550" s="241" t="s">
        <v>713</v>
      </c>
      <c r="Q550" s="241"/>
      <c r="R550" s="241"/>
      <c r="S550" s="241"/>
      <c r="T550" s="241"/>
      <c r="U550" s="241"/>
      <c r="V550" s="241"/>
      <c r="W550" s="241"/>
      <c r="AI550" s="241"/>
      <c r="AJ550" s="241"/>
      <c r="AK550" s="241"/>
      <c r="AL550" s="241"/>
      <c r="AM550" s="241"/>
      <c r="AN550" s="241"/>
      <c r="AO550" s="241"/>
      <c r="AP550" s="241"/>
    </row>
    <row r="551" spans="2:42" ht="15" customHeight="1" x14ac:dyDescent="0.25">
      <c r="B551" s="241"/>
      <c r="C551" s="241"/>
      <c r="H551" s="241" t="s">
        <v>784</v>
      </c>
      <c r="I551" s="241"/>
      <c r="J551" s="241"/>
      <c r="K551" s="241"/>
      <c r="L551" s="241"/>
      <c r="M551" s="241"/>
      <c r="N551" s="241"/>
      <c r="O551" s="241"/>
      <c r="P551" s="241" t="s">
        <v>2055</v>
      </c>
      <c r="Q551" s="241"/>
      <c r="R551" s="241"/>
      <c r="S551" s="241"/>
      <c r="T551" s="241"/>
      <c r="U551" s="241"/>
      <c r="V551" s="241"/>
      <c r="W551" s="241"/>
      <c r="AI551" s="241"/>
      <c r="AJ551" s="241"/>
      <c r="AK551" s="241"/>
      <c r="AL551" s="241"/>
      <c r="AM551" s="241"/>
      <c r="AN551" s="241"/>
      <c r="AO551" s="241"/>
      <c r="AP551" s="241"/>
    </row>
    <row r="552" spans="2:42" ht="15" customHeight="1" x14ac:dyDescent="0.25">
      <c r="B552" s="241"/>
      <c r="C552" s="241"/>
      <c r="H552" s="241" t="s">
        <v>785</v>
      </c>
      <c r="I552" s="241"/>
      <c r="J552" s="241"/>
      <c r="K552" s="241"/>
      <c r="L552" s="241"/>
      <c r="M552" s="241"/>
      <c r="N552" s="241"/>
      <c r="O552" s="241"/>
      <c r="P552" s="241" t="s">
        <v>2054</v>
      </c>
      <c r="Q552" s="241"/>
      <c r="R552" s="241"/>
      <c r="S552" s="241"/>
      <c r="T552" s="241"/>
      <c r="U552" s="241"/>
      <c r="V552" s="241"/>
      <c r="W552" s="241"/>
      <c r="AI552" s="241"/>
      <c r="AJ552" s="241"/>
      <c r="AK552" s="241"/>
      <c r="AL552" s="241"/>
      <c r="AM552" s="241"/>
      <c r="AN552" s="241"/>
      <c r="AO552" s="241"/>
      <c r="AP552" s="241"/>
    </row>
    <row r="553" spans="2:42" ht="15" customHeight="1" x14ac:dyDescent="0.25">
      <c r="B553" s="241"/>
      <c r="C553" s="241"/>
      <c r="H553" s="241" t="s">
        <v>786</v>
      </c>
      <c r="I553" s="241"/>
      <c r="J553" s="241"/>
      <c r="K553" s="241"/>
      <c r="L553" s="241"/>
      <c r="M553" s="241"/>
      <c r="N553" s="241"/>
      <c r="O553" s="241"/>
      <c r="P553" s="241" t="s">
        <v>2055</v>
      </c>
      <c r="Q553" s="241"/>
      <c r="R553" s="241"/>
      <c r="S553" s="241"/>
      <c r="T553" s="241"/>
      <c r="U553" s="241"/>
      <c r="V553" s="241"/>
      <c r="W553" s="241"/>
      <c r="AI553" s="241"/>
      <c r="AJ553" s="241"/>
      <c r="AK553" s="241"/>
      <c r="AL553" s="241"/>
      <c r="AM553" s="241"/>
      <c r="AN553" s="241"/>
      <c r="AO553" s="241"/>
      <c r="AP553" s="241"/>
    </row>
    <row r="554" spans="2:42" ht="15" customHeight="1" x14ac:dyDescent="0.25">
      <c r="B554" s="241"/>
      <c r="C554" s="241"/>
      <c r="H554" s="241" t="s">
        <v>787</v>
      </c>
      <c r="I554" s="241"/>
      <c r="J554" s="241"/>
      <c r="K554" s="241"/>
      <c r="L554" s="241"/>
      <c r="M554" s="241"/>
      <c r="N554" s="241"/>
      <c r="O554" s="241"/>
      <c r="P554" s="241" t="s">
        <v>713</v>
      </c>
      <c r="Q554" s="241"/>
      <c r="R554" s="241"/>
      <c r="S554" s="241"/>
      <c r="T554" s="241"/>
      <c r="U554" s="241"/>
      <c r="V554" s="241"/>
      <c r="W554" s="241"/>
      <c r="AI554" s="241"/>
      <c r="AJ554" s="241"/>
      <c r="AK554" s="241"/>
      <c r="AL554" s="241"/>
      <c r="AM554" s="241"/>
      <c r="AN554" s="241"/>
      <c r="AO554" s="241"/>
      <c r="AP554" s="241"/>
    </row>
    <row r="555" spans="2:42" ht="15" customHeight="1" x14ac:dyDescent="0.25">
      <c r="B555" s="241"/>
      <c r="C555" s="241"/>
      <c r="H555" s="241" t="s">
        <v>788</v>
      </c>
      <c r="I555" s="241"/>
      <c r="J555" s="241"/>
      <c r="K555" s="241"/>
      <c r="L555" s="241"/>
      <c r="M555" s="241"/>
      <c r="N555" s="241"/>
      <c r="O555" s="241"/>
      <c r="P555" s="241" t="s">
        <v>2056</v>
      </c>
      <c r="Q555" s="241"/>
      <c r="R555" s="241"/>
      <c r="S555" s="241"/>
      <c r="T555" s="241"/>
      <c r="U555" s="241"/>
      <c r="V555" s="241"/>
      <c r="W555" s="241"/>
      <c r="AI555" s="241"/>
      <c r="AJ555" s="241"/>
      <c r="AK555" s="241"/>
      <c r="AL555" s="241"/>
      <c r="AM555" s="241"/>
      <c r="AN555" s="241"/>
      <c r="AO555" s="241"/>
      <c r="AP555" s="241"/>
    </row>
    <row r="556" spans="2:42" ht="15" customHeight="1" x14ac:dyDescent="0.25">
      <c r="B556" s="241"/>
      <c r="C556" s="241"/>
      <c r="H556" s="241" t="s">
        <v>789</v>
      </c>
      <c r="I556" s="241"/>
      <c r="J556" s="241"/>
      <c r="K556" s="241"/>
      <c r="L556" s="241"/>
      <c r="M556" s="241"/>
      <c r="N556" s="241"/>
      <c r="O556" s="241"/>
      <c r="P556" s="241" t="s">
        <v>2059</v>
      </c>
      <c r="Q556" s="241"/>
      <c r="R556" s="241"/>
      <c r="S556" s="241"/>
      <c r="T556" s="241"/>
      <c r="U556" s="241"/>
      <c r="V556" s="241"/>
      <c r="W556" s="241"/>
      <c r="AI556" s="241"/>
      <c r="AJ556" s="241"/>
      <c r="AK556" s="241"/>
      <c r="AL556" s="241"/>
      <c r="AM556" s="241"/>
      <c r="AN556" s="241"/>
      <c r="AO556" s="241"/>
      <c r="AP556" s="241"/>
    </row>
    <row r="557" spans="2:42" ht="15" customHeight="1" x14ac:dyDescent="0.25">
      <c r="B557" s="241"/>
      <c r="C557" s="241"/>
      <c r="H557" s="241" t="s">
        <v>790</v>
      </c>
      <c r="I557" s="241"/>
      <c r="J557" s="241"/>
      <c r="K557" s="241"/>
      <c r="L557" s="241"/>
      <c r="M557" s="241"/>
      <c r="N557" s="241"/>
      <c r="O557" s="241"/>
      <c r="P557" s="241" t="s">
        <v>2054</v>
      </c>
      <c r="Q557" s="241"/>
      <c r="R557" s="241"/>
      <c r="S557" s="241"/>
      <c r="T557" s="241"/>
      <c r="U557" s="241"/>
      <c r="V557" s="241"/>
      <c r="W557" s="241"/>
      <c r="AI557" s="241"/>
      <c r="AJ557" s="241"/>
      <c r="AK557" s="241"/>
      <c r="AL557" s="241"/>
      <c r="AM557" s="241"/>
      <c r="AN557" s="241"/>
      <c r="AO557" s="241"/>
      <c r="AP557" s="241"/>
    </row>
    <row r="558" spans="2:42" ht="15" customHeight="1" x14ac:dyDescent="0.25">
      <c r="B558" s="241"/>
      <c r="C558" s="241"/>
      <c r="H558" s="241" t="s">
        <v>791</v>
      </c>
      <c r="I558" s="241"/>
      <c r="J558" s="241"/>
      <c r="K558" s="241"/>
      <c r="L558" s="241"/>
      <c r="M558" s="241"/>
      <c r="N558" s="241"/>
      <c r="O558" s="241"/>
      <c r="P558" s="241" t="s">
        <v>2054</v>
      </c>
      <c r="Q558" s="241"/>
      <c r="R558" s="241"/>
      <c r="S558" s="241"/>
      <c r="T558" s="241"/>
      <c r="U558" s="241"/>
      <c r="V558" s="241"/>
      <c r="W558" s="241"/>
      <c r="AI558" s="241"/>
      <c r="AJ558" s="241"/>
      <c r="AK558" s="241"/>
      <c r="AL558" s="241"/>
      <c r="AM558" s="241"/>
      <c r="AN558" s="241"/>
      <c r="AO558" s="241"/>
      <c r="AP558" s="241"/>
    </row>
    <row r="559" spans="2:42" ht="15" customHeight="1" x14ac:dyDescent="0.25">
      <c r="B559" s="241"/>
      <c r="C559" s="241"/>
      <c r="H559" s="241" t="s">
        <v>792</v>
      </c>
      <c r="I559" s="241"/>
      <c r="J559" s="241"/>
      <c r="K559" s="241"/>
      <c r="L559" s="241"/>
      <c r="M559" s="241"/>
      <c r="N559" s="241"/>
      <c r="O559" s="241"/>
      <c r="P559" s="241" t="s">
        <v>2059</v>
      </c>
      <c r="Q559" s="241"/>
      <c r="R559" s="241"/>
      <c r="S559" s="241"/>
      <c r="T559" s="241"/>
      <c r="U559" s="241"/>
      <c r="V559" s="241"/>
      <c r="W559" s="241"/>
      <c r="AI559" s="241"/>
      <c r="AJ559" s="241"/>
      <c r="AK559" s="241"/>
      <c r="AL559" s="241"/>
      <c r="AM559" s="241"/>
      <c r="AN559" s="241"/>
      <c r="AO559" s="241"/>
      <c r="AP559" s="241"/>
    </row>
    <row r="560" spans="2:42" ht="15" customHeight="1" x14ac:dyDescent="0.25">
      <c r="B560" s="241"/>
      <c r="C560" s="241"/>
      <c r="H560" s="241" t="s">
        <v>793</v>
      </c>
      <c r="I560" s="241"/>
      <c r="J560" s="241"/>
      <c r="K560" s="241"/>
      <c r="L560" s="241"/>
      <c r="M560" s="241"/>
      <c r="N560" s="241"/>
      <c r="O560" s="241"/>
      <c r="P560" s="241" t="s">
        <v>2057</v>
      </c>
      <c r="Q560" s="241"/>
      <c r="R560" s="241"/>
      <c r="S560" s="241"/>
      <c r="T560" s="241"/>
      <c r="U560" s="241"/>
      <c r="V560" s="241"/>
      <c r="W560" s="241"/>
      <c r="AI560" s="241"/>
      <c r="AJ560" s="241"/>
      <c r="AK560" s="241"/>
      <c r="AL560" s="241"/>
      <c r="AM560" s="241"/>
      <c r="AN560" s="241"/>
      <c r="AO560" s="241"/>
      <c r="AP560" s="241"/>
    </row>
    <row r="561" spans="2:42" ht="15" customHeight="1" x14ac:dyDescent="0.25">
      <c r="B561" s="241"/>
      <c r="C561" s="241"/>
      <c r="H561" s="241" t="s">
        <v>794</v>
      </c>
      <c r="I561" s="241"/>
      <c r="J561" s="241"/>
      <c r="K561" s="241"/>
      <c r="L561" s="241"/>
      <c r="M561" s="241"/>
      <c r="N561" s="241"/>
      <c r="O561" s="241"/>
      <c r="P561" s="241" t="s">
        <v>2053</v>
      </c>
      <c r="Q561" s="241"/>
      <c r="R561" s="241"/>
      <c r="S561" s="241"/>
      <c r="T561" s="241"/>
      <c r="U561" s="241"/>
      <c r="V561" s="241"/>
      <c r="W561" s="241"/>
      <c r="AI561" s="241"/>
      <c r="AJ561" s="241"/>
      <c r="AK561" s="241"/>
      <c r="AL561" s="241"/>
      <c r="AM561" s="241"/>
      <c r="AN561" s="241"/>
      <c r="AO561" s="241"/>
      <c r="AP561" s="241"/>
    </row>
    <row r="562" spans="2:42" ht="15" customHeight="1" x14ac:dyDescent="0.25">
      <c r="B562" s="241"/>
      <c r="C562" s="241"/>
      <c r="H562" s="241" t="s">
        <v>795</v>
      </c>
      <c r="I562" s="241"/>
      <c r="J562" s="241"/>
      <c r="K562" s="241"/>
      <c r="L562" s="241"/>
      <c r="M562" s="241"/>
      <c r="N562" s="241"/>
      <c r="O562" s="241"/>
      <c r="P562" s="241" t="s">
        <v>2057</v>
      </c>
      <c r="Q562" s="241"/>
      <c r="R562" s="241"/>
      <c r="S562" s="241"/>
      <c r="T562" s="241"/>
      <c r="U562" s="241"/>
      <c r="V562" s="241"/>
      <c r="W562" s="241"/>
      <c r="AI562" s="241"/>
      <c r="AJ562" s="241"/>
      <c r="AK562" s="241"/>
      <c r="AL562" s="241"/>
      <c r="AM562" s="241"/>
      <c r="AN562" s="241"/>
      <c r="AO562" s="241"/>
      <c r="AP562" s="241"/>
    </row>
    <row r="563" spans="2:42" ht="15" customHeight="1" x14ac:dyDescent="0.25">
      <c r="B563" s="241"/>
      <c r="C563" s="241"/>
      <c r="H563" s="241" t="s">
        <v>796</v>
      </c>
      <c r="I563" s="241"/>
      <c r="J563" s="241"/>
      <c r="K563" s="241"/>
      <c r="L563" s="241"/>
      <c r="M563" s="241"/>
      <c r="N563" s="241"/>
      <c r="O563" s="241"/>
      <c r="P563" s="241" t="s">
        <v>2056</v>
      </c>
      <c r="Q563" s="241"/>
      <c r="R563" s="241"/>
      <c r="S563" s="241"/>
      <c r="T563" s="241"/>
      <c r="U563" s="241"/>
      <c r="V563" s="241"/>
      <c r="W563" s="241"/>
      <c r="AI563" s="241"/>
      <c r="AJ563" s="241"/>
      <c r="AK563" s="241"/>
      <c r="AL563" s="241"/>
      <c r="AM563" s="241"/>
      <c r="AN563" s="241"/>
      <c r="AO563" s="241"/>
      <c r="AP563" s="241"/>
    </row>
    <row r="564" spans="2:42" ht="15" customHeight="1" x14ac:dyDescent="0.25">
      <c r="B564" s="241"/>
      <c r="C564" s="241"/>
      <c r="H564" s="241" t="s">
        <v>797</v>
      </c>
      <c r="I564" s="241"/>
      <c r="J564" s="241"/>
      <c r="K564" s="241"/>
      <c r="L564" s="241"/>
      <c r="M564" s="241"/>
      <c r="N564" s="241"/>
      <c r="O564" s="241"/>
      <c r="P564" s="241" t="s">
        <v>2059</v>
      </c>
      <c r="Q564" s="241"/>
      <c r="R564" s="241"/>
      <c r="S564" s="241"/>
      <c r="T564" s="241"/>
      <c r="U564" s="241"/>
      <c r="V564" s="241"/>
      <c r="W564" s="241"/>
      <c r="AI564" s="241"/>
      <c r="AJ564" s="241"/>
      <c r="AK564" s="241"/>
      <c r="AL564" s="241"/>
      <c r="AM564" s="241"/>
      <c r="AN564" s="241"/>
      <c r="AO564" s="241"/>
      <c r="AP564" s="241"/>
    </row>
    <row r="565" spans="2:42" ht="15" customHeight="1" x14ac:dyDescent="0.25">
      <c r="B565" s="241"/>
      <c r="C565" s="241"/>
      <c r="H565" s="241" t="s">
        <v>798</v>
      </c>
      <c r="I565" s="241"/>
      <c r="J565" s="241"/>
      <c r="K565" s="241"/>
      <c r="L565" s="241"/>
      <c r="M565" s="241"/>
      <c r="N565" s="241"/>
      <c r="O565" s="241"/>
      <c r="P565" s="241" t="s">
        <v>2052</v>
      </c>
      <c r="Q565" s="241"/>
      <c r="R565" s="241"/>
      <c r="S565" s="241"/>
      <c r="T565" s="241"/>
      <c r="U565" s="241"/>
      <c r="V565" s="241"/>
      <c r="W565" s="241"/>
      <c r="AI565" s="241"/>
      <c r="AJ565" s="241"/>
      <c r="AK565" s="241"/>
      <c r="AL565" s="241"/>
      <c r="AM565" s="241"/>
      <c r="AN565" s="241"/>
      <c r="AO565" s="241"/>
      <c r="AP565" s="241"/>
    </row>
    <row r="566" spans="2:42" ht="15" customHeight="1" x14ac:dyDescent="0.25">
      <c r="B566" s="241"/>
      <c r="C566" s="241"/>
      <c r="H566" s="241" t="s">
        <v>799</v>
      </c>
      <c r="I566" s="241"/>
      <c r="J566" s="241"/>
      <c r="K566" s="241"/>
      <c r="L566" s="241"/>
      <c r="M566" s="241"/>
      <c r="N566" s="241"/>
      <c r="O566" s="241"/>
      <c r="P566" s="241" t="s">
        <v>2059</v>
      </c>
      <c r="Q566" s="241"/>
      <c r="R566" s="241"/>
      <c r="S566" s="241"/>
      <c r="T566" s="241"/>
      <c r="U566" s="241"/>
      <c r="V566" s="241"/>
      <c r="W566" s="241"/>
      <c r="AI566" s="241"/>
      <c r="AJ566" s="241"/>
      <c r="AK566" s="241"/>
      <c r="AL566" s="241"/>
      <c r="AM566" s="241"/>
      <c r="AN566" s="241"/>
      <c r="AO566" s="241"/>
      <c r="AP566" s="241"/>
    </row>
    <row r="567" spans="2:42" ht="15" customHeight="1" x14ac:dyDescent="0.25">
      <c r="B567" s="241"/>
      <c r="C567" s="241"/>
      <c r="H567" s="241" t="s">
        <v>800</v>
      </c>
      <c r="I567" s="241"/>
      <c r="J567" s="241"/>
      <c r="K567" s="241"/>
      <c r="L567" s="241"/>
      <c r="M567" s="241"/>
      <c r="N567" s="241"/>
      <c r="O567" s="241"/>
      <c r="P567" s="241" t="s">
        <v>2056</v>
      </c>
      <c r="Q567" s="241"/>
      <c r="R567" s="241"/>
      <c r="S567" s="241"/>
      <c r="T567" s="241"/>
      <c r="U567" s="241"/>
      <c r="V567" s="241"/>
      <c r="W567" s="241"/>
      <c r="AI567" s="241"/>
      <c r="AJ567" s="241"/>
      <c r="AK567" s="241"/>
      <c r="AL567" s="241"/>
      <c r="AM567" s="241"/>
      <c r="AN567" s="241"/>
      <c r="AO567" s="241"/>
      <c r="AP567" s="241"/>
    </row>
    <row r="568" spans="2:42" ht="15" customHeight="1" x14ac:dyDescent="0.25">
      <c r="B568" s="241"/>
      <c r="C568" s="241"/>
      <c r="H568" s="241" t="s">
        <v>801</v>
      </c>
      <c r="I568" s="241"/>
      <c r="J568" s="241"/>
      <c r="K568" s="241"/>
      <c r="L568" s="241"/>
      <c r="M568" s="241"/>
      <c r="N568" s="241"/>
      <c r="O568" s="241"/>
      <c r="P568" s="241" t="s">
        <v>2052</v>
      </c>
      <c r="Q568" s="241"/>
      <c r="R568" s="241"/>
      <c r="S568" s="241"/>
      <c r="T568" s="241"/>
      <c r="U568" s="241"/>
      <c r="V568" s="241"/>
      <c r="W568" s="241"/>
      <c r="AI568" s="241"/>
      <c r="AJ568" s="241"/>
      <c r="AK568" s="241"/>
      <c r="AL568" s="241"/>
      <c r="AM568" s="241"/>
      <c r="AN568" s="241"/>
      <c r="AO568" s="241"/>
      <c r="AP568" s="241"/>
    </row>
    <row r="569" spans="2:42" ht="15" customHeight="1" x14ac:dyDescent="0.25">
      <c r="B569" s="241"/>
      <c r="C569" s="241"/>
      <c r="H569" s="241" t="s">
        <v>802</v>
      </c>
      <c r="I569" s="241"/>
      <c r="J569" s="241"/>
      <c r="K569" s="241"/>
      <c r="L569" s="241"/>
      <c r="M569" s="241"/>
      <c r="N569" s="241"/>
      <c r="O569" s="241"/>
      <c r="P569" s="241" t="s">
        <v>713</v>
      </c>
      <c r="Q569" s="241"/>
      <c r="R569" s="241"/>
      <c r="S569" s="241"/>
      <c r="T569" s="241"/>
      <c r="U569" s="241"/>
      <c r="V569" s="241"/>
      <c r="W569" s="241"/>
      <c r="AI569" s="241"/>
      <c r="AJ569" s="241"/>
      <c r="AK569" s="241"/>
      <c r="AL569" s="241"/>
      <c r="AM569" s="241"/>
      <c r="AN569" s="241"/>
      <c r="AO569" s="241"/>
      <c r="AP569" s="241"/>
    </row>
    <row r="570" spans="2:42" ht="15" customHeight="1" x14ac:dyDescent="0.25">
      <c r="B570" s="241"/>
      <c r="C570" s="241"/>
      <c r="H570" s="241" t="s">
        <v>803</v>
      </c>
      <c r="I570" s="241"/>
      <c r="J570" s="241"/>
      <c r="K570" s="241"/>
      <c r="L570" s="241"/>
      <c r="M570" s="241"/>
      <c r="N570" s="241"/>
      <c r="O570" s="241"/>
      <c r="P570" s="241" t="s">
        <v>2056</v>
      </c>
      <c r="Q570" s="241"/>
      <c r="R570" s="241"/>
      <c r="S570" s="241"/>
      <c r="T570" s="241"/>
      <c r="U570" s="241"/>
      <c r="V570" s="241"/>
      <c r="W570" s="241"/>
      <c r="AI570" s="241"/>
      <c r="AJ570" s="241"/>
      <c r="AK570" s="241"/>
      <c r="AL570" s="241"/>
      <c r="AM570" s="241"/>
      <c r="AN570" s="241"/>
      <c r="AO570" s="241"/>
      <c r="AP570" s="241"/>
    </row>
    <row r="571" spans="2:42" ht="15" customHeight="1" x14ac:dyDescent="0.25">
      <c r="B571" s="241"/>
      <c r="C571" s="241"/>
      <c r="H571" s="241" t="s">
        <v>804</v>
      </c>
      <c r="I571" s="241"/>
      <c r="J571" s="241"/>
      <c r="K571" s="241"/>
      <c r="L571" s="241"/>
      <c r="M571" s="241"/>
      <c r="N571" s="241"/>
      <c r="O571" s="241"/>
      <c r="P571" s="241" t="s">
        <v>2056</v>
      </c>
      <c r="Q571" s="241"/>
      <c r="R571" s="241"/>
      <c r="S571" s="241"/>
      <c r="T571" s="241"/>
      <c r="U571" s="241"/>
      <c r="V571" s="241"/>
      <c r="W571" s="241"/>
      <c r="AI571" s="241"/>
      <c r="AJ571" s="241"/>
      <c r="AK571" s="241"/>
      <c r="AL571" s="241"/>
      <c r="AM571" s="241"/>
      <c r="AN571" s="241"/>
      <c r="AO571" s="241"/>
      <c r="AP571" s="241"/>
    </row>
    <row r="572" spans="2:42" ht="15" customHeight="1" x14ac:dyDescent="0.25">
      <c r="B572" s="241"/>
      <c r="C572" s="241"/>
      <c r="H572" s="241" t="s">
        <v>805</v>
      </c>
      <c r="I572" s="241"/>
      <c r="J572" s="241"/>
      <c r="K572" s="241"/>
      <c r="L572" s="241"/>
      <c r="M572" s="241"/>
      <c r="N572" s="241"/>
      <c r="O572" s="241"/>
      <c r="P572" s="241" t="s">
        <v>2059</v>
      </c>
      <c r="Q572" s="241"/>
      <c r="R572" s="241"/>
      <c r="S572" s="241"/>
      <c r="T572" s="241"/>
      <c r="U572" s="241"/>
      <c r="V572" s="241"/>
      <c r="W572" s="241"/>
      <c r="AI572" s="241"/>
      <c r="AJ572" s="241"/>
      <c r="AK572" s="241"/>
      <c r="AL572" s="241"/>
      <c r="AM572" s="241"/>
      <c r="AN572" s="241"/>
      <c r="AO572" s="241"/>
      <c r="AP572" s="241"/>
    </row>
    <row r="573" spans="2:42" ht="15" customHeight="1" x14ac:dyDescent="0.25">
      <c r="B573" s="241"/>
      <c r="C573" s="241"/>
      <c r="H573" s="241" t="s">
        <v>806</v>
      </c>
      <c r="I573" s="241"/>
      <c r="J573" s="241"/>
      <c r="K573" s="241"/>
      <c r="L573" s="241"/>
      <c r="M573" s="241"/>
      <c r="N573" s="241"/>
      <c r="O573" s="241"/>
      <c r="P573" s="241" t="s">
        <v>2059</v>
      </c>
      <c r="Q573" s="241"/>
      <c r="R573" s="241"/>
      <c r="S573" s="241"/>
      <c r="T573" s="241"/>
      <c r="U573" s="241"/>
      <c r="V573" s="241"/>
      <c r="W573" s="241"/>
      <c r="AI573" s="241"/>
      <c r="AJ573" s="241"/>
      <c r="AK573" s="241"/>
      <c r="AL573" s="241"/>
      <c r="AM573" s="241"/>
      <c r="AN573" s="241"/>
      <c r="AO573" s="241"/>
      <c r="AP573" s="241"/>
    </row>
    <row r="574" spans="2:42" ht="15" customHeight="1" x14ac:dyDescent="0.25">
      <c r="B574" s="241"/>
      <c r="C574" s="241"/>
      <c r="H574" s="241" t="s">
        <v>807</v>
      </c>
      <c r="I574" s="241"/>
      <c r="J574" s="241"/>
      <c r="K574" s="241"/>
      <c r="L574" s="241"/>
      <c r="M574" s="241"/>
      <c r="N574" s="241"/>
      <c r="O574" s="241"/>
      <c r="P574" s="241" t="s">
        <v>2053</v>
      </c>
      <c r="Q574" s="241"/>
      <c r="R574" s="241"/>
      <c r="S574" s="241"/>
      <c r="T574" s="241"/>
      <c r="U574" s="241"/>
      <c r="V574" s="241"/>
      <c r="W574" s="241"/>
      <c r="AI574" s="241"/>
      <c r="AJ574" s="241"/>
      <c r="AK574" s="241"/>
      <c r="AL574" s="241"/>
      <c r="AM574" s="241"/>
      <c r="AN574" s="241"/>
      <c r="AO574" s="241"/>
      <c r="AP574" s="241"/>
    </row>
    <row r="575" spans="2:42" ht="15" customHeight="1" x14ac:dyDescent="0.25">
      <c r="B575" s="241"/>
      <c r="C575" s="241"/>
      <c r="H575" s="241" t="s">
        <v>808</v>
      </c>
      <c r="I575" s="241"/>
      <c r="J575" s="241"/>
      <c r="K575" s="241"/>
      <c r="L575" s="241"/>
      <c r="M575" s="241"/>
      <c r="N575" s="241"/>
      <c r="O575" s="241"/>
      <c r="P575" s="241" t="s">
        <v>2057</v>
      </c>
      <c r="Q575" s="241"/>
      <c r="R575" s="241"/>
      <c r="S575" s="241"/>
      <c r="T575" s="241"/>
      <c r="U575" s="241"/>
      <c r="V575" s="241"/>
      <c r="W575" s="241"/>
      <c r="AI575" s="241"/>
      <c r="AJ575" s="241"/>
      <c r="AK575" s="241"/>
      <c r="AL575" s="241"/>
      <c r="AM575" s="241"/>
      <c r="AN575" s="241"/>
      <c r="AO575" s="241"/>
      <c r="AP575" s="241"/>
    </row>
    <row r="576" spans="2:42" ht="15" customHeight="1" x14ac:dyDescent="0.25">
      <c r="B576" s="241"/>
      <c r="C576" s="241"/>
      <c r="H576" s="241" t="s">
        <v>283</v>
      </c>
      <c r="I576" s="241"/>
      <c r="J576" s="241"/>
      <c r="K576" s="241"/>
      <c r="L576" s="241"/>
      <c r="M576" s="241"/>
      <c r="N576" s="241"/>
      <c r="O576" s="241"/>
      <c r="P576" s="241" t="s">
        <v>713</v>
      </c>
      <c r="Q576" s="241"/>
      <c r="R576" s="241"/>
      <c r="S576" s="241"/>
      <c r="T576" s="241"/>
      <c r="U576" s="241"/>
      <c r="V576" s="241"/>
      <c r="W576" s="241"/>
      <c r="AI576" s="241"/>
      <c r="AJ576" s="241"/>
      <c r="AK576" s="241"/>
      <c r="AL576" s="241"/>
      <c r="AM576" s="241"/>
      <c r="AN576" s="241"/>
      <c r="AO576" s="241"/>
      <c r="AP576" s="241"/>
    </row>
    <row r="577" spans="2:42" ht="15" customHeight="1" x14ac:dyDescent="0.25">
      <c r="B577" s="241"/>
      <c r="C577" s="241"/>
      <c r="H577" s="241" t="s">
        <v>809</v>
      </c>
      <c r="I577" s="241"/>
      <c r="J577" s="241"/>
      <c r="K577" s="241"/>
      <c r="L577" s="241"/>
      <c r="M577" s="241"/>
      <c r="N577" s="241"/>
      <c r="O577" s="241"/>
      <c r="P577" s="241" t="s">
        <v>2056</v>
      </c>
      <c r="Q577" s="241"/>
      <c r="R577" s="241"/>
      <c r="S577" s="241"/>
      <c r="T577" s="241"/>
      <c r="U577" s="241"/>
      <c r="V577" s="241"/>
      <c r="W577" s="241"/>
      <c r="AI577" s="241"/>
      <c r="AJ577" s="241"/>
      <c r="AK577" s="241"/>
      <c r="AL577" s="241"/>
      <c r="AM577" s="241"/>
      <c r="AN577" s="241"/>
      <c r="AO577" s="241"/>
      <c r="AP577" s="241"/>
    </row>
    <row r="578" spans="2:42" ht="15" customHeight="1" x14ac:dyDescent="0.25">
      <c r="B578" s="241"/>
      <c r="C578" s="241"/>
      <c r="H578" s="241" t="s">
        <v>810</v>
      </c>
      <c r="I578" s="241"/>
      <c r="J578" s="241"/>
      <c r="K578" s="241"/>
      <c r="L578" s="241"/>
      <c r="M578" s="241"/>
      <c r="N578" s="241"/>
      <c r="O578" s="241"/>
      <c r="P578" s="241" t="s">
        <v>2054</v>
      </c>
      <c r="Q578" s="241"/>
      <c r="R578" s="241"/>
      <c r="S578" s="241"/>
      <c r="T578" s="241"/>
      <c r="U578" s="241"/>
      <c r="V578" s="241"/>
      <c r="W578" s="241"/>
      <c r="AI578" s="241"/>
      <c r="AJ578" s="241"/>
      <c r="AK578" s="241"/>
      <c r="AL578" s="241"/>
      <c r="AM578" s="241"/>
      <c r="AN578" s="241"/>
      <c r="AO578" s="241"/>
      <c r="AP578" s="241"/>
    </row>
    <row r="579" spans="2:42" ht="15" customHeight="1" x14ac:dyDescent="0.25">
      <c r="B579" s="241"/>
      <c r="C579" s="241"/>
      <c r="H579" s="241" t="s">
        <v>811</v>
      </c>
      <c r="I579" s="241"/>
      <c r="J579" s="241"/>
      <c r="K579" s="241"/>
      <c r="L579" s="241"/>
      <c r="M579" s="241"/>
      <c r="N579" s="241"/>
      <c r="O579" s="241"/>
      <c r="P579" s="241" t="s">
        <v>2055</v>
      </c>
      <c r="Q579" s="241"/>
      <c r="R579" s="241"/>
      <c r="S579" s="241"/>
      <c r="T579" s="241"/>
      <c r="U579" s="241"/>
      <c r="V579" s="241"/>
      <c r="W579" s="241"/>
      <c r="AI579" s="241"/>
      <c r="AJ579" s="241"/>
      <c r="AK579" s="241"/>
      <c r="AL579" s="241"/>
      <c r="AM579" s="241"/>
      <c r="AN579" s="241"/>
      <c r="AO579" s="241"/>
      <c r="AP579" s="241"/>
    </row>
    <row r="580" spans="2:42" ht="15" customHeight="1" x14ac:dyDescent="0.25">
      <c r="B580" s="241"/>
      <c r="C580" s="241"/>
      <c r="H580" s="241" t="s">
        <v>812</v>
      </c>
      <c r="I580" s="241"/>
      <c r="J580" s="241"/>
      <c r="K580" s="241"/>
      <c r="L580" s="241"/>
      <c r="M580" s="241"/>
      <c r="N580" s="241"/>
      <c r="O580" s="241"/>
      <c r="P580" s="241" t="s">
        <v>2056</v>
      </c>
      <c r="Q580" s="241"/>
      <c r="R580" s="241"/>
      <c r="S580" s="241"/>
      <c r="T580" s="241"/>
      <c r="U580" s="241"/>
      <c r="V580" s="241"/>
      <c r="W580" s="241"/>
      <c r="AI580" s="241"/>
      <c r="AJ580" s="241"/>
      <c r="AK580" s="241"/>
      <c r="AL580" s="241"/>
      <c r="AM580" s="241"/>
      <c r="AN580" s="241"/>
      <c r="AO580" s="241"/>
      <c r="AP580" s="241"/>
    </row>
    <row r="581" spans="2:42" ht="15" customHeight="1" x14ac:dyDescent="0.25">
      <c r="B581" s="241"/>
      <c r="C581" s="241"/>
      <c r="H581" s="241" t="s">
        <v>813</v>
      </c>
      <c r="I581" s="241"/>
      <c r="J581" s="241"/>
      <c r="K581" s="241"/>
      <c r="L581" s="241"/>
      <c r="M581" s="241"/>
      <c r="N581" s="241"/>
      <c r="O581" s="241"/>
      <c r="P581" s="241" t="s">
        <v>2055</v>
      </c>
      <c r="Q581" s="241"/>
      <c r="R581" s="241"/>
      <c r="S581" s="241"/>
      <c r="T581" s="241"/>
      <c r="U581" s="241"/>
      <c r="V581" s="241"/>
      <c r="W581" s="241"/>
      <c r="AI581" s="241"/>
      <c r="AJ581" s="241"/>
      <c r="AK581" s="241"/>
      <c r="AL581" s="241"/>
      <c r="AM581" s="241"/>
      <c r="AN581" s="241"/>
      <c r="AO581" s="241"/>
      <c r="AP581" s="241"/>
    </row>
    <row r="582" spans="2:42" ht="15" customHeight="1" x14ac:dyDescent="0.25">
      <c r="B582" s="241"/>
      <c r="C582" s="241"/>
      <c r="H582" s="241" t="s">
        <v>814</v>
      </c>
      <c r="I582" s="241"/>
      <c r="J582" s="241"/>
      <c r="K582" s="241"/>
      <c r="L582" s="241"/>
      <c r="M582" s="241"/>
      <c r="N582" s="241"/>
      <c r="O582" s="241"/>
      <c r="P582" s="241" t="s">
        <v>2055</v>
      </c>
      <c r="Q582" s="241"/>
      <c r="R582" s="241"/>
      <c r="S582" s="241"/>
      <c r="T582" s="241"/>
      <c r="U582" s="241"/>
      <c r="V582" s="241"/>
      <c r="W582" s="241"/>
      <c r="AI582" s="241"/>
      <c r="AJ582" s="241"/>
      <c r="AK582" s="241"/>
      <c r="AL582" s="241"/>
      <c r="AM582" s="241"/>
      <c r="AN582" s="241"/>
      <c r="AO582" s="241"/>
      <c r="AP582" s="241"/>
    </row>
    <row r="583" spans="2:42" ht="15" customHeight="1" x14ac:dyDescent="0.25">
      <c r="B583" s="241"/>
      <c r="C583" s="241"/>
      <c r="H583" s="241" t="s">
        <v>815</v>
      </c>
      <c r="I583" s="241"/>
      <c r="J583" s="241"/>
      <c r="K583" s="241"/>
      <c r="L583" s="241"/>
      <c r="M583" s="241"/>
      <c r="N583" s="241"/>
      <c r="O583" s="241"/>
      <c r="P583" s="241" t="s">
        <v>2055</v>
      </c>
      <c r="Q583" s="241"/>
      <c r="R583" s="241"/>
      <c r="S583" s="241"/>
      <c r="T583" s="241"/>
      <c r="U583" s="241"/>
      <c r="V583" s="241"/>
      <c r="W583" s="241"/>
      <c r="AI583" s="241"/>
      <c r="AJ583" s="241"/>
      <c r="AK583" s="241"/>
      <c r="AL583" s="241"/>
      <c r="AM583" s="241"/>
      <c r="AN583" s="241"/>
      <c r="AO583" s="241"/>
      <c r="AP583" s="241"/>
    </row>
    <row r="584" spans="2:42" ht="15" customHeight="1" x14ac:dyDescent="0.25">
      <c r="B584" s="241"/>
      <c r="C584" s="241"/>
      <c r="H584" s="241" t="s">
        <v>816</v>
      </c>
      <c r="I584" s="241"/>
      <c r="J584" s="241"/>
      <c r="K584" s="241"/>
      <c r="L584" s="241"/>
      <c r="M584" s="241"/>
      <c r="N584" s="241"/>
      <c r="O584" s="241"/>
      <c r="P584" s="241" t="s">
        <v>2058</v>
      </c>
      <c r="Q584" s="241"/>
      <c r="R584" s="241"/>
      <c r="S584" s="241"/>
      <c r="T584" s="241"/>
      <c r="U584" s="241"/>
      <c r="V584" s="241"/>
      <c r="W584" s="241"/>
      <c r="AI584" s="241"/>
      <c r="AJ584" s="241"/>
      <c r="AK584" s="241"/>
      <c r="AL584" s="241"/>
      <c r="AM584" s="241"/>
      <c r="AN584" s="241"/>
      <c r="AO584" s="241"/>
      <c r="AP584" s="241"/>
    </row>
    <row r="585" spans="2:42" ht="15" customHeight="1" x14ac:dyDescent="0.25">
      <c r="B585" s="241"/>
      <c r="C585" s="241"/>
      <c r="H585" s="241" t="s">
        <v>817</v>
      </c>
      <c r="I585" s="241"/>
      <c r="J585" s="241"/>
      <c r="K585" s="241"/>
      <c r="L585" s="241"/>
      <c r="M585" s="241"/>
      <c r="N585" s="241"/>
      <c r="O585" s="241"/>
      <c r="P585" s="241" t="s">
        <v>2056</v>
      </c>
      <c r="Q585" s="241"/>
      <c r="R585" s="241"/>
      <c r="S585" s="241"/>
      <c r="T585" s="241"/>
      <c r="U585" s="241"/>
      <c r="V585" s="241"/>
      <c r="W585" s="241"/>
      <c r="AI585" s="241"/>
      <c r="AJ585" s="241"/>
      <c r="AK585" s="241"/>
      <c r="AL585" s="241"/>
      <c r="AM585" s="241"/>
      <c r="AN585" s="241"/>
      <c r="AO585" s="241"/>
      <c r="AP585" s="241"/>
    </row>
    <row r="586" spans="2:42" ht="15" customHeight="1" x14ac:dyDescent="0.25">
      <c r="B586" s="241"/>
      <c r="C586" s="241"/>
      <c r="H586" s="241" t="s">
        <v>818</v>
      </c>
      <c r="I586" s="241"/>
      <c r="J586" s="241"/>
      <c r="K586" s="241"/>
      <c r="L586" s="241"/>
      <c r="M586" s="241"/>
      <c r="N586" s="241"/>
      <c r="O586" s="241"/>
      <c r="P586" s="241" t="s">
        <v>2056</v>
      </c>
      <c r="Q586" s="241"/>
      <c r="R586" s="241"/>
      <c r="S586" s="241"/>
      <c r="T586" s="241"/>
      <c r="U586" s="241"/>
      <c r="V586" s="241"/>
      <c r="W586" s="241"/>
      <c r="AI586" s="241"/>
      <c r="AJ586" s="241"/>
      <c r="AK586" s="241"/>
      <c r="AL586" s="241"/>
      <c r="AM586" s="241"/>
      <c r="AN586" s="241"/>
      <c r="AO586" s="241"/>
      <c r="AP586" s="241"/>
    </row>
    <row r="587" spans="2:42" ht="15" customHeight="1" x14ac:dyDescent="0.25">
      <c r="B587" s="241"/>
      <c r="C587" s="241"/>
      <c r="H587" s="241" t="s">
        <v>819</v>
      </c>
      <c r="I587" s="241"/>
      <c r="J587" s="241"/>
      <c r="K587" s="241"/>
      <c r="L587" s="241"/>
      <c r="M587" s="241"/>
      <c r="N587" s="241"/>
      <c r="O587" s="241"/>
      <c r="P587" s="241" t="s">
        <v>2056</v>
      </c>
      <c r="Q587" s="241"/>
      <c r="R587" s="241"/>
      <c r="S587" s="241"/>
      <c r="T587" s="241"/>
      <c r="U587" s="241"/>
      <c r="V587" s="241"/>
      <c r="W587" s="241"/>
      <c r="AI587" s="241"/>
      <c r="AJ587" s="241"/>
      <c r="AK587" s="241"/>
      <c r="AL587" s="241"/>
      <c r="AM587" s="241"/>
      <c r="AN587" s="241"/>
      <c r="AO587" s="241"/>
      <c r="AP587" s="241"/>
    </row>
    <row r="588" spans="2:42" ht="15" customHeight="1" x14ac:dyDescent="0.25">
      <c r="B588" s="241"/>
      <c r="C588" s="241"/>
      <c r="H588" s="241" t="s">
        <v>820</v>
      </c>
      <c r="I588" s="241"/>
      <c r="J588" s="241"/>
      <c r="K588" s="241"/>
      <c r="L588" s="241"/>
      <c r="M588" s="241"/>
      <c r="N588" s="241"/>
      <c r="O588" s="241"/>
      <c r="P588" s="241" t="s">
        <v>2059</v>
      </c>
      <c r="Q588" s="241"/>
      <c r="R588" s="241"/>
      <c r="S588" s="241"/>
      <c r="T588" s="241"/>
      <c r="U588" s="241"/>
      <c r="V588" s="241"/>
      <c r="W588" s="241"/>
      <c r="AI588" s="241"/>
      <c r="AJ588" s="241"/>
      <c r="AK588" s="241"/>
      <c r="AL588" s="241"/>
      <c r="AM588" s="241"/>
      <c r="AN588" s="241"/>
      <c r="AO588" s="241"/>
      <c r="AP588" s="241"/>
    </row>
    <row r="589" spans="2:42" ht="15" customHeight="1" x14ac:dyDescent="0.25">
      <c r="B589" s="241"/>
      <c r="C589" s="241"/>
      <c r="H589" s="241" t="s">
        <v>821</v>
      </c>
      <c r="I589" s="241"/>
      <c r="J589" s="241"/>
      <c r="K589" s="241"/>
      <c r="L589" s="241"/>
      <c r="M589" s="241"/>
      <c r="N589" s="241"/>
      <c r="O589" s="241"/>
      <c r="P589" s="241" t="s">
        <v>2055</v>
      </c>
      <c r="Q589" s="241"/>
      <c r="R589" s="241"/>
      <c r="S589" s="241"/>
      <c r="T589" s="241"/>
      <c r="U589" s="241"/>
      <c r="V589" s="241"/>
      <c r="W589" s="241"/>
      <c r="AI589" s="241"/>
      <c r="AJ589" s="241"/>
      <c r="AK589" s="241"/>
      <c r="AL589" s="241"/>
      <c r="AM589" s="241"/>
      <c r="AN589" s="241"/>
      <c r="AO589" s="241"/>
      <c r="AP589" s="241"/>
    </row>
    <row r="590" spans="2:42" ht="15" customHeight="1" x14ac:dyDescent="0.25">
      <c r="B590" s="241"/>
      <c r="C590" s="241"/>
      <c r="H590" s="241" t="s">
        <v>822</v>
      </c>
      <c r="I590" s="241"/>
      <c r="J590" s="241"/>
      <c r="K590" s="241"/>
      <c r="L590" s="241"/>
      <c r="M590" s="241"/>
      <c r="N590" s="241"/>
      <c r="O590" s="241"/>
      <c r="P590" s="241" t="s">
        <v>2055</v>
      </c>
      <c r="Q590" s="241"/>
      <c r="R590" s="241"/>
      <c r="S590" s="241"/>
      <c r="T590" s="241"/>
      <c r="U590" s="241"/>
      <c r="V590" s="241"/>
      <c r="W590" s="241"/>
      <c r="AI590" s="241"/>
      <c r="AJ590" s="241"/>
      <c r="AK590" s="241"/>
      <c r="AL590" s="241"/>
      <c r="AM590" s="241"/>
      <c r="AN590" s="241"/>
      <c r="AO590" s="241"/>
      <c r="AP590" s="241"/>
    </row>
    <row r="591" spans="2:42" ht="15" customHeight="1" x14ac:dyDescent="0.25">
      <c r="B591" s="241"/>
      <c r="C591" s="241"/>
      <c r="H591" s="241" t="s">
        <v>823</v>
      </c>
      <c r="I591" s="241"/>
      <c r="J591" s="241"/>
      <c r="K591" s="241"/>
      <c r="L591" s="241"/>
      <c r="M591" s="241"/>
      <c r="N591" s="241"/>
      <c r="O591" s="241"/>
      <c r="P591" s="241" t="s">
        <v>2057</v>
      </c>
      <c r="Q591" s="241"/>
      <c r="R591" s="241"/>
      <c r="S591" s="241"/>
      <c r="T591" s="241"/>
      <c r="U591" s="241"/>
      <c r="V591" s="241"/>
      <c r="W591" s="241"/>
      <c r="AI591" s="241"/>
      <c r="AJ591" s="241"/>
      <c r="AK591" s="241"/>
      <c r="AL591" s="241"/>
      <c r="AM591" s="241"/>
      <c r="AN591" s="241"/>
      <c r="AO591" s="241"/>
      <c r="AP591" s="241"/>
    </row>
    <row r="592" spans="2:42" ht="15" customHeight="1" x14ac:dyDescent="0.25">
      <c r="B592" s="241"/>
      <c r="C592" s="241"/>
      <c r="H592" s="241" t="s">
        <v>824</v>
      </c>
      <c r="I592" s="241"/>
      <c r="J592" s="241"/>
      <c r="K592" s="241"/>
      <c r="L592" s="241"/>
      <c r="M592" s="241"/>
      <c r="N592" s="241"/>
      <c r="O592" s="241"/>
      <c r="P592" s="241" t="s">
        <v>2055</v>
      </c>
      <c r="Q592" s="241"/>
      <c r="R592" s="241"/>
      <c r="S592" s="241"/>
      <c r="T592" s="241"/>
      <c r="U592" s="241"/>
      <c r="V592" s="241"/>
      <c r="W592" s="241"/>
      <c r="AI592" s="241"/>
      <c r="AJ592" s="241"/>
      <c r="AK592" s="241"/>
      <c r="AL592" s="241"/>
      <c r="AM592" s="241"/>
      <c r="AN592" s="241"/>
      <c r="AO592" s="241"/>
      <c r="AP592" s="241"/>
    </row>
    <row r="593" spans="2:42" ht="15" customHeight="1" x14ac:dyDescent="0.25">
      <c r="B593" s="241"/>
      <c r="C593" s="241"/>
      <c r="H593" s="241" t="s">
        <v>825</v>
      </c>
      <c r="I593" s="241"/>
      <c r="J593" s="241"/>
      <c r="K593" s="241"/>
      <c r="L593" s="241"/>
      <c r="M593" s="241"/>
      <c r="N593" s="241"/>
      <c r="O593" s="241"/>
      <c r="P593" s="241" t="s">
        <v>2052</v>
      </c>
      <c r="Q593" s="241"/>
      <c r="R593" s="241"/>
      <c r="S593" s="241"/>
      <c r="T593" s="241"/>
      <c r="U593" s="241"/>
      <c r="V593" s="241"/>
      <c r="W593" s="241"/>
      <c r="AI593" s="241"/>
      <c r="AJ593" s="241"/>
      <c r="AK593" s="241"/>
      <c r="AL593" s="241"/>
      <c r="AM593" s="241"/>
      <c r="AN593" s="241"/>
      <c r="AO593" s="241"/>
      <c r="AP593" s="241"/>
    </row>
    <row r="594" spans="2:42" ht="15" customHeight="1" x14ac:dyDescent="0.25">
      <c r="B594" s="241"/>
      <c r="C594" s="241"/>
      <c r="H594" s="241" t="s">
        <v>826</v>
      </c>
      <c r="I594" s="241"/>
      <c r="J594" s="241"/>
      <c r="K594" s="241"/>
      <c r="L594" s="241"/>
      <c r="M594" s="241"/>
      <c r="N594" s="241"/>
      <c r="O594" s="241"/>
      <c r="P594" s="241" t="s">
        <v>2059</v>
      </c>
      <c r="Q594" s="241"/>
      <c r="R594" s="241"/>
      <c r="S594" s="241"/>
      <c r="T594" s="241"/>
      <c r="U594" s="241"/>
      <c r="V594" s="241"/>
      <c r="W594" s="241"/>
      <c r="AI594" s="241"/>
      <c r="AJ594" s="241"/>
      <c r="AK594" s="241"/>
      <c r="AL594" s="241"/>
      <c r="AM594" s="241"/>
      <c r="AN594" s="241"/>
      <c r="AO594" s="241"/>
      <c r="AP594" s="241"/>
    </row>
    <row r="595" spans="2:42" ht="15" customHeight="1" x14ac:dyDescent="0.25">
      <c r="B595" s="241"/>
      <c r="C595" s="241"/>
      <c r="H595" s="241" t="s">
        <v>827</v>
      </c>
      <c r="I595" s="241"/>
      <c r="J595" s="241"/>
      <c r="K595" s="241"/>
      <c r="L595" s="241"/>
      <c r="M595" s="241"/>
      <c r="N595" s="241"/>
      <c r="O595" s="241"/>
      <c r="P595" s="241" t="s">
        <v>2056</v>
      </c>
      <c r="Q595" s="241"/>
      <c r="R595" s="241"/>
      <c r="S595" s="241"/>
      <c r="T595" s="241"/>
      <c r="U595" s="241"/>
      <c r="V595" s="241"/>
      <c r="W595" s="241"/>
      <c r="AI595" s="241"/>
      <c r="AJ595" s="241"/>
      <c r="AK595" s="241"/>
      <c r="AL595" s="241"/>
      <c r="AM595" s="241"/>
      <c r="AN595" s="241"/>
      <c r="AO595" s="241"/>
      <c r="AP595" s="241"/>
    </row>
    <row r="596" spans="2:42" ht="15" customHeight="1" x14ac:dyDescent="0.25">
      <c r="B596" s="241"/>
      <c r="C596" s="241"/>
      <c r="H596" s="241" t="s">
        <v>828</v>
      </c>
      <c r="I596" s="241"/>
      <c r="J596" s="241"/>
      <c r="K596" s="241"/>
      <c r="L596" s="241"/>
      <c r="M596" s="241"/>
      <c r="N596" s="241"/>
      <c r="O596" s="241"/>
      <c r="P596" s="241" t="s">
        <v>2053</v>
      </c>
      <c r="Q596" s="241"/>
      <c r="R596" s="241"/>
      <c r="S596" s="241"/>
      <c r="T596" s="241"/>
      <c r="U596" s="241"/>
      <c r="V596" s="241"/>
      <c r="W596" s="241"/>
      <c r="AI596" s="241"/>
      <c r="AJ596" s="241"/>
      <c r="AK596" s="241"/>
      <c r="AL596" s="241"/>
      <c r="AM596" s="241"/>
      <c r="AN596" s="241"/>
      <c r="AO596" s="241"/>
      <c r="AP596" s="241"/>
    </row>
    <row r="597" spans="2:42" ht="15" customHeight="1" x14ac:dyDescent="0.25">
      <c r="B597" s="241"/>
      <c r="C597" s="241"/>
      <c r="H597" s="241" t="s">
        <v>829</v>
      </c>
      <c r="I597" s="241"/>
      <c r="J597" s="241"/>
      <c r="K597" s="241"/>
      <c r="L597" s="241"/>
      <c r="M597" s="241"/>
      <c r="N597" s="241"/>
      <c r="O597" s="241"/>
      <c r="P597" s="241" t="s">
        <v>2057</v>
      </c>
      <c r="Q597" s="241"/>
      <c r="R597" s="241"/>
      <c r="S597" s="241"/>
      <c r="T597" s="241"/>
      <c r="U597" s="241"/>
      <c r="V597" s="241"/>
      <c r="W597" s="241"/>
      <c r="AI597" s="241"/>
      <c r="AJ597" s="241"/>
      <c r="AK597" s="241"/>
      <c r="AL597" s="241"/>
      <c r="AM597" s="241"/>
      <c r="AN597" s="241"/>
      <c r="AO597" s="241"/>
      <c r="AP597" s="241"/>
    </row>
    <row r="598" spans="2:42" ht="15" customHeight="1" x14ac:dyDescent="0.25">
      <c r="B598" s="241"/>
      <c r="C598" s="241"/>
      <c r="H598" s="241" t="s">
        <v>830</v>
      </c>
      <c r="I598" s="241"/>
      <c r="J598" s="241"/>
      <c r="K598" s="241"/>
      <c r="L598" s="241"/>
      <c r="M598" s="241"/>
      <c r="N598" s="241"/>
      <c r="O598" s="241"/>
      <c r="P598" s="241" t="s">
        <v>2055</v>
      </c>
      <c r="Q598" s="241"/>
      <c r="R598" s="241"/>
      <c r="S598" s="241"/>
      <c r="T598" s="241"/>
      <c r="U598" s="241"/>
      <c r="V598" s="241"/>
      <c r="W598" s="241"/>
      <c r="AI598" s="241"/>
      <c r="AJ598" s="241"/>
      <c r="AK598" s="241"/>
      <c r="AL598" s="241"/>
      <c r="AM598" s="241"/>
      <c r="AN598" s="241"/>
      <c r="AO598" s="241"/>
      <c r="AP598" s="241"/>
    </row>
    <row r="599" spans="2:42" ht="15" customHeight="1" x14ac:dyDescent="0.25">
      <c r="B599" s="241"/>
      <c r="C599" s="241"/>
      <c r="H599" s="241" t="s">
        <v>831</v>
      </c>
      <c r="I599" s="241"/>
      <c r="J599" s="241"/>
      <c r="K599" s="241"/>
      <c r="L599" s="241"/>
      <c r="M599" s="241"/>
      <c r="N599" s="241"/>
      <c r="O599" s="241"/>
      <c r="P599" s="241" t="s">
        <v>2055</v>
      </c>
      <c r="Q599" s="241"/>
      <c r="R599" s="241"/>
      <c r="S599" s="241"/>
      <c r="T599" s="241"/>
      <c r="U599" s="241"/>
      <c r="V599" s="241"/>
      <c r="W599" s="241"/>
      <c r="AI599" s="241"/>
      <c r="AJ599" s="241"/>
      <c r="AK599" s="241"/>
      <c r="AL599" s="241"/>
      <c r="AM599" s="241"/>
      <c r="AN599" s="241"/>
      <c r="AO599" s="241"/>
      <c r="AP599" s="241"/>
    </row>
    <row r="600" spans="2:42" ht="15" customHeight="1" x14ac:dyDescent="0.25">
      <c r="B600" s="241"/>
      <c r="C600" s="241"/>
      <c r="H600" s="241" t="s">
        <v>832</v>
      </c>
      <c r="I600" s="241"/>
      <c r="J600" s="241"/>
      <c r="K600" s="241"/>
      <c r="L600" s="241"/>
      <c r="M600" s="241"/>
      <c r="N600" s="241"/>
      <c r="O600" s="241"/>
      <c r="P600" s="241" t="s">
        <v>2059</v>
      </c>
      <c r="Q600" s="241"/>
      <c r="R600" s="241"/>
      <c r="S600" s="241"/>
      <c r="T600" s="241"/>
      <c r="U600" s="241"/>
      <c r="V600" s="241"/>
      <c r="W600" s="241"/>
      <c r="AI600" s="241"/>
      <c r="AJ600" s="241"/>
      <c r="AK600" s="241"/>
      <c r="AL600" s="241"/>
      <c r="AM600" s="241"/>
      <c r="AN600" s="241"/>
      <c r="AO600" s="241"/>
      <c r="AP600" s="241"/>
    </row>
    <row r="601" spans="2:42" ht="15" customHeight="1" x14ac:dyDescent="0.25">
      <c r="B601" s="241"/>
      <c r="C601" s="241"/>
      <c r="H601" s="241" t="s">
        <v>833</v>
      </c>
      <c r="I601" s="241"/>
      <c r="J601" s="241"/>
      <c r="K601" s="241"/>
      <c r="L601" s="241"/>
      <c r="M601" s="241"/>
      <c r="N601" s="241"/>
      <c r="O601" s="241"/>
      <c r="P601" s="241" t="s">
        <v>2054</v>
      </c>
      <c r="Q601" s="241"/>
      <c r="R601" s="241"/>
      <c r="S601" s="241"/>
      <c r="T601" s="241"/>
      <c r="U601" s="241"/>
      <c r="V601" s="241"/>
      <c r="W601" s="241"/>
      <c r="AI601" s="241"/>
      <c r="AJ601" s="241"/>
      <c r="AK601" s="241"/>
      <c r="AL601" s="241"/>
      <c r="AM601" s="241"/>
      <c r="AN601" s="241"/>
      <c r="AO601" s="241"/>
      <c r="AP601" s="241"/>
    </row>
    <row r="602" spans="2:42" ht="15" customHeight="1" x14ac:dyDescent="0.25">
      <c r="B602" s="241"/>
      <c r="C602" s="241"/>
      <c r="H602" s="241" t="s">
        <v>834</v>
      </c>
      <c r="I602" s="241"/>
      <c r="J602" s="241"/>
      <c r="K602" s="241"/>
      <c r="L602" s="241"/>
      <c r="M602" s="241"/>
      <c r="N602" s="241"/>
      <c r="O602" s="241"/>
      <c r="P602" s="241" t="s">
        <v>2059</v>
      </c>
      <c r="Q602" s="241"/>
      <c r="R602" s="241"/>
      <c r="S602" s="241"/>
      <c r="T602" s="241"/>
      <c r="U602" s="241"/>
      <c r="V602" s="241"/>
      <c r="W602" s="241"/>
      <c r="AI602" s="241"/>
      <c r="AJ602" s="241"/>
      <c r="AK602" s="241"/>
      <c r="AL602" s="241"/>
      <c r="AM602" s="241"/>
      <c r="AN602" s="241"/>
      <c r="AO602" s="241"/>
      <c r="AP602" s="241"/>
    </row>
    <row r="603" spans="2:42" ht="15" customHeight="1" x14ac:dyDescent="0.25">
      <c r="B603" s="241"/>
      <c r="C603" s="241"/>
      <c r="H603" s="241" t="s">
        <v>835</v>
      </c>
      <c r="I603" s="241"/>
      <c r="J603" s="241"/>
      <c r="K603" s="241"/>
      <c r="L603" s="241"/>
      <c r="M603" s="241"/>
      <c r="N603" s="241"/>
      <c r="O603" s="241"/>
      <c r="P603" s="241" t="s">
        <v>2056</v>
      </c>
      <c r="Q603" s="241"/>
      <c r="R603" s="241"/>
      <c r="S603" s="241"/>
      <c r="T603" s="241"/>
      <c r="U603" s="241"/>
      <c r="V603" s="241"/>
      <c r="W603" s="241"/>
      <c r="AI603" s="241"/>
      <c r="AJ603" s="241"/>
      <c r="AK603" s="241"/>
      <c r="AL603" s="241"/>
      <c r="AM603" s="241"/>
      <c r="AN603" s="241"/>
      <c r="AO603" s="241"/>
      <c r="AP603" s="241"/>
    </row>
    <row r="604" spans="2:42" ht="15" customHeight="1" x14ac:dyDescent="0.25">
      <c r="B604" s="241"/>
      <c r="C604" s="241"/>
      <c r="H604" s="241" t="s">
        <v>836</v>
      </c>
      <c r="I604" s="241"/>
      <c r="J604" s="241"/>
      <c r="K604" s="241"/>
      <c r="L604" s="241"/>
      <c r="M604" s="241"/>
      <c r="N604" s="241"/>
      <c r="O604" s="241"/>
      <c r="P604" s="241" t="s">
        <v>2053</v>
      </c>
      <c r="Q604" s="241"/>
      <c r="R604" s="241"/>
      <c r="S604" s="241"/>
      <c r="T604" s="241"/>
      <c r="U604" s="241"/>
      <c r="V604" s="241"/>
      <c r="W604" s="241"/>
      <c r="AI604" s="241"/>
      <c r="AJ604" s="241"/>
      <c r="AK604" s="241"/>
      <c r="AL604" s="241"/>
      <c r="AM604" s="241"/>
      <c r="AN604" s="241"/>
      <c r="AO604" s="241"/>
      <c r="AP604" s="241"/>
    </row>
    <row r="605" spans="2:42" ht="15" customHeight="1" x14ac:dyDescent="0.25">
      <c r="B605" s="241"/>
      <c r="C605" s="241"/>
      <c r="H605" s="241" t="s">
        <v>837</v>
      </c>
      <c r="I605" s="241"/>
      <c r="J605" s="241"/>
      <c r="K605" s="241"/>
      <c r="L605" s="241"/>
      <c r="M605" s="241"/>
      <c r="N605" s="241"/>
      <c r="O605" s="241"/>
      <c r="P605" s="241" t="s">
        <v>2054</v>
      </c>
      <c r="Q605" s="241"/>
      <c r="R605" s="241"/>
      <c r="S605" s="241"/>
      <c r="T605" s="241"/>
      <c r="U605" s="241"/>
      <c r="V605" s="241"/>
      <c r="W605" s="241"/>
      <c r="AI605" s="241"/>
      <c r="AJ605" s="241"/>
      <c r="AK605" s="241"/>
      <c r="AL605" s="241"/>
      <c r="AM605" s="241"/>
      <c r="AN605" s="241"/>
      <c r="AO605" s="241"/>
      <c r="AP605" s="241"/>
    </row>
    <row r="606" spans="2:42" ht="15" customHeight="1" x14ac:dyDescent="0.25">
      <c r="B606" s="241"/>
      <c r="C606" s="241"/>
      <c r="H606" s="241" t="s">
        <v>838</v>
      </c>
      <c r="I606" s="241"/>
      <c r="J606" s="241"/>
      <c r="K606" s="241"/>
      <c r="L606" s="241"/>
      <c r="M606" s="241"/>
      <c r="N606" s="241"/>
      <c r="O606" s="241"/>
      <c r="P606" s="241" t="s">
        <v>2053</v>
      </c>
      <c r="Q606" s="241"/>
      <c r="R606" s="241"/>
      <c r="S606" s="241"/>
      <c r="T606" s="241"/>
      <c r="U606" s="241"/>
      <c r="V606" s="241"/>
      <c r="W606" s="241"/>
      <c r="AI606" s="241"/>
      <c r="AJ606" s="241"/>
      <c r="AK606" s="241"/>
      <c r="AL606" s="241"/>
      <c r="AM606" s="241"/>
      <c r="AN606" s="241"/>
      <c r="AO606" s="241"/>
      <c r="AP606" s="241"/>
    </row>
    <row r="607" spans="2:42" ht="15" customHeight="1" x14ac:dyDescent="0.25">
      <c r="B607" s="241"/>
      <c r="C607" s="241"/>
      <c r="H607" s="241" t="s">
        <v>839</v>
      </c>
      <c r="I607" s="241"/>
      <c r="J607" s="241"/>
      <c r="K607" s="241"/>
      <c r="L607" s="241"/>
      <c r="M607" s="241"/>
      <c r="N607" s="241"/>
      <c r="O607" s="241"/>
      <c r="P607" s="241" t="s">
        <v>2054</v>
      </c>
      <c r="Q607" s="241"/>
      <c r="R607" s="241"/>
      <c r="S607" s="241"/>
      <c r="T607" s="241"/>
      <c r="U607" s="241"/>
      <c r="V607" s="241"/>
      <c r="W607" s="241"/>
      <c r="AI607" s="241"/>
      <c r="AJ607" s="241"/>
      <c r="AK607" s="241"/>
      <c r="AL607" s="241"/>
      <c r="AM607" s="241"/>
      <c r="AN607" s="241"/>
      <c r="AO607" s="241"/>
      <c r="AP607" s="241"/>
    </row>
    <row r="608" spans="2:42" ht="15" customHeight="1" x14ac:dyDescent="0.25">
      <c r="B608" s="241"/>
      <c r="C608" s="241"/>
      <c r="H608" s="241" t="s">
        <v>840</v>
      </c>
      <c r="I608" s="241"/>
      <c r="J608" s="241"/>
      <c r="K608" s="241"/>
      <c r="L608" s="241"/>
      <c r="M608" s="241"/>
      <c r="N608" s="241"/>
      <c r="O608" s="241"/>
      <c r="P608" s="241" t="s">
        <v>2054</v>
      </c>
      <c r="Q608" s="241"/>
      <c r="R608" s="241"/>
      <c r="S608" s="241"/>
      <c r="T608" s="241"/>
      <c r="U608" s="241"/>
      <c r="V608" s="241"/>
      <c r="W608" s="241"/>
      <c r="AI608" s="241"/>
      <c r="AJ608" s="241"/>
      <c r="AK608" s="241"/>
      <c r="AL608" s="241"/>
      <c r="AM608" s="241"/>
      <c r="AN608" s="241"/>
      <c r="AO608" s="241"/>
      <c r="AP608" s="241"/>
    </row>
    <row r="609" spans="2:42" ht="15" customHeight="1" x14ac:dyDescent="0.25">
      <c r="B609" s="241"/>
      <c r="C609" s="241"/>
      <c r="H609" s="241" t="s">
        <v>841</v>
      </c>
      <c r="I609" s="241"/>
      <c r="J609" s="241"/>
      <c r="K609" s="241"/>
      <c r="L609" s="241"/>
      <c r="M609" s="241"/>
      <c r="N609" s="241"/>
      <c r="O609" s="241"/>
      <c r="P609" s="241" t="s">
        <v>2057</v>
      </c>
      <c r="Q609" s="241"/>
      <c r="R609" s="241"/>
      <c r="S609" s="241"/>
      <c r="T609" s="241"/>
      <c r="U609" s="241"/>
      <c r="V609" s="241"/>
      <c r="W609" s="241"/>
      <c r="AI609" s="241"/>
      <c r="AJ609" s="241"/>
      <c r="AK609" s="241"/>
      <c r="AL609" s="241"/>
      <c r="AM609" s="241"/>
      <c r="AN609" s="241"/>
      <c r="AO609" s="241"/>
      <c r="AP609" s="241"/>
    </row>
    <row r="610" spans="2:42" ht="15" customHeight="1" x14ac:dyDescent="0.25">
      <c r="B610" s="241"/>
      <c r="C610" s="241"/>
      <c r="H610" s="241" t="s">
        <v>842</v>
      </c>
      <c r="I610" s="241"/>
      <c r="J610" s="241"/>
      <c r="K610" s="241"/>
      <c r="L610" s="241"/>
      <c r="M610" s="241"/>
      <c r="N610" s="241"/>
      <c r="O610" s="241"/>
      <c r="P610" s="241" t="s">
        <v>2056</v>
      </c>
      <c r="Q610" s="241"/>
      <c r="R610" s="241"/>
      <c r="S610" s="241"/>
      <c r="T610" s="241"/>
      <c r="U610" s="241"/>
      <c r="V610" s="241"/>
      <c r="W610" s="241"/>
      <c r="AI610" s="241"/>
      <c r="AJ610" s="241"/>
      <c r="AK610" s="241"/>
      <c r="AL610" s="241"/>
      <c r="AM610" s="241"/>
      <c r="AN610" s="241"/>
      <c r="AO610" s="241"/>
      <c r="AP610" s="241"/>
    </row>
    <row r="611" spans="2:42" ht="15" customHeight="1" x14ac:dyDescent="0.25">
      <c r="B611" s="241"/>
      <c r="C611" s="241"/>
      <c r="H611" s="241" t="s">
        <v>843</v>
      </c>
      <c r="I611" s="241"/>
      <c r="J611" s="241"/>
      <c r="K611" s="241"/>
      <c r="L611" s="241"/>
      <c r="M611" s="241"/>
      <c r="N611" s="241"/>
      <c r="O611" s="241"/>
      <c r="P611" s="241" t="s">
        <v>2057</v>
      </c>
      <c r="Q611" s="241"/>
      <c r="R611" s="241"/>
      <c r="S611" s="241"/>
      <c r="T611" s="241"/>
      <c r="U611" s="241"/>
      <c r="V611" s="241"/>
      <c r="W611" s="241"/>
      <c r="AI611" s="241"/>
      <c r="AJ611" s="241"/>
      <c r="AK611" s="241"/>
      <c r="AL611" s="241"/>
      <c r="AM611" s="241"/>
      <c r="AN611" s="241"/>
      <c r="AO611" s="241"/>
      <c r="AP611" s="241"/>
    </row>
    <row r="612" spans="2:42" ht="15" customHeight="1" x14ac:dyDescent="0.25">
      <c r="B612" s="241"/>
      <c r="C612" s="241"/>
      <c r="H612" s="241" t="s">
        <v>844</v>
      </c>
      <c r="I612" s="241"/>
      <c r="J612" s="241"/>
      <c r="K612" s="241"/>
      <c r="L612" s="241"/>
      <c r="M612" s="241"/>
      <c r="N612" s="241"/>
      <c r="O612" s="241"/>
      <c r="P612" s="241" t="s">
        <v>2055</v>
      </c>
      <c r="Q612" s="241"/>
      <c r="R612" s="241"/>
      <c r="S612" s="241"/>
      <c r="T612" s="241"/>
      <c r="U612" s="241"/>
      <c r="V612" s="241"/>
      <c r="W612" s="241"/>
      <c r="AI612" s="241"/>
      <c r="AJ612" s="241"/>
      <c r="AK612" s="241"/>
      <c r="AL612" s="241"/>
      <c r="AM612" s="241"/>
      <c r="AN612" s="241"/>
      <c r="AO612" s="241"/>
      <c r="AP612" s="241"/>
    </row>
    <row r="613" spans="2:42" ht="15" customHeight="1" x14ac:dyDescent="0.25">
      <c r="B613" s="241"/>
      <c r="C613" s="241"/>
      <c r="H613" s="241" t="s">
        <v>845</v>
      </c>
      <c r="I613" s="241"/>
      <c r="J613" s="241"/>
      <c r="K613" s="241"/>
      <c r="L613" s="241"/>
      <c r="M613" s="241"/>
      <c r="N613" s="241"/>
      <c r="O613" s="241"/>
      <c r="P613" s="241" t="s">
        <v>2059</v>
      </c>
      <c r="Q613" s="241"/>
      <c r="R613" s="241"/>
      <c r="S613" s="241"/>
      <c r="T613" s="241"/>
      <c r="U613" s="241"/>
      <c r="V613" s="241"/>
      <c r="W613" s="241"/>
      <c r="AI613" s="241"/>
      <c r="AJ613" s="241"/>
      <c r="AK613" s="241"/>
      <c r="AL613" s="241"/>
      <c r="AM613" s="241"/>
      <c r="AN613" s="241"/>
      <c r="AO613" s="241"/>
      <c r="AP613" s="241"/>
    </row>
    <row r="614" spans="2:42" ht="15" customHeight="1" x14ac:dyDescent="0.25">
      <c r="B614" s="241"/>
      <c r="C614" s="241"/>
      <c r="H614" s="241" t="s">
        <v>846</v>
      </c>
      <c r="I614" s="241"/>
      <c r="J614" s="241"/>
      <c r="K614" s="241"/>
      <c r="L614" s="241"/>
      <c r="M614" s="241"/>
      <c r="N614" s="241"/>
      <c r="O614" s="241"/>
      <c r="P614" s="241" t="s">
        <v>713</v>
      </c>
      <c r="Q614" s="241"/>
      <c r="R614" s="241"/>
      <c r="S614" s="241"/>
      <c r="T614" s="241"/>
      <c r="U614" s="241"/>
      <c r="V614" s="241"/>
      <c r="W614" s="241"/>
      <c r="AI614" s="241"/>
      <c r="AJ614" s="241"/>
      <c r="AK614" s="241"/>
      <c r="AL614" s="241"/>
      <c r="AM614" s="241"/>
      <c r="AN614" s="241"/>
      <c r="AO614" s="241"/>
      <c r="AP614" s="241"/>
    </row>
    <row r="615" spans="2:42" ht="15" customHeight="1" x14ac:dyDescent="0.25">
      <c r="B615" s="241"/>
      <c r="C615" s="241"/>
      <c r="H615" s="241" t="s">
        <v>847</v>
      </c>
      <c r="I615" s="241"/>
      <c r="J615" s="241"/>
      <c r="K615" s="241"/>
      <c r="L615" s="241"/>
      <c r="M615" s="241"/>
      <c r="N615" s="241"/>
      <c r="O615" s="241"/>
      <c r="P615" s="241" t="s">
        <v>2059</v>
      </c>
      <c r="Q615" s="241"/>
      <c r="R615" s="241"/>
      <c r="S615" s="241"/>
      <c r="T615" s="241"/>
      <c r="U615" s="241"/>
      <c r="V615" s="241"/>
      <c r="W615" s="241"/>
      <c r="AI615" s="241"/>
      <c r="AJ615" s="241"/>
      <c r="AK615" s="241"/>
      <c r="AL615" s="241"/>
      <c r="AM615" s="241"/>
      <c r="AN615" s="241"/>
      <c r="AO615" s="241"/>
      <c r="AP615" s="241"/>
    </row>
    <row r="616" spans="2:42" ht="15" customHeight="1" x14ac:dyDescent="0.25">
      <c r="B616" s="241"/>
      <c r="C616" s="241"/>
      <c r="H616" s="241" t="s">
        <v>848</v>
      </c>
      <c r="I616" s="241"/>
      <c r="J616" s="241"/>
      <c r="K616" s="241"/>
      <c r="L616" s="241"/>
      <c r="M616" s="241"/>
      <c r="N616" s="241"/>
      <c r="O616" s="241"/>
      <c r="P616" s="241" t="s">
        <v>2053</v>
      </c>
      <c r="Q616" s="241"/>
      <c r="R616" s="241"/>
      <c r="S616" s="241"/>
      <c r="T616" s="241"/>
      <c r="U616" s="241"/>
      <c r="V616" s="241"/>
      <c r="W616" s="241"/>
      <c r="AI616" s="241"/>
      <c r="AJ616" s="241"/>
      <c r="AK616" s="241"/>
      <c r="AL616" s="241"/>
      <c r="AM616" s="241"/>
      <c r="AN616" s="241"/>
      <c r="AO616" s="241"/>
      <c r="AP616" s="241"/>
    </row>
    <row r="617" spans="2:42" ht="15" customHeight="1" x14ac:dyDescent="0.25">
      <c r="B617" s="241"/>
      <c r="C617" s="241"/>
      <c r="H617" s="241" t="s">
        <v>849</v>
      </c>
      <c r="I617" s="241"/>
      <c r="J617" s="241"/>
      <c r="K617" s="241"/>
      <c r="L617" s="241"/>
      <c r="M617" s="241"/>
      <c r="N617" s="241"/>
      <c r="O617" s="241"/>
      <c r="P617" s="241" t="s">
        <v>2053</v>
      </c>
      <c r="Q617" s="241"/>
      <c r="R617" s="241"/>
      <c r="S617" s="241"/>
      <c r="T617" s="241"/>
      <c r="U617" s="241"/>
      <c r="V617" s="241"/>
      <c r="W617" s="241"/>
      <c r="AI617" s="241"/>
      <c r="AJ617" s="241"/>
      <c r="AK617" s="241"/>
      <c r="AL617" s="241"/>
      <c r="AM617" s="241"/>
      <c r="AN617" s="241"/>
      <c r="AO617" s="241"/>
      <c r="AP617" s="241"/>
    </row>
    <row r="618" spans="2:42" ht="15" customHeight="1" x14ac:dyDescent="0.25">
      <c r="B618" s="241"/>
      <c r="C618" s="241"/>
      <c r="H618" s="241" t="s">
        <v>850</v>
      </c>
      <c r="I618" s="241"/>
      <c r="J618" s="241"/>
      <c r="K618" s="241"/>
      <c r="L618" s="241"/>
      <c r="M618" s="241"/>
      <c r="N618" s="241"/>
      <c r="O618" s="241"/>
      <c r="P618" s="241" t="s">
        <v>2054</v>
      </c>
      <c r="Q618" s="241"/>
      <c r="R618" s="241"/>
      <c r="S618" s="241"/>
      <c r="T618" s="241"/>
      <c r="U618" s="241"/>
      <c r="V618" s="241"/>
      <c r="W618" s="241"/>
      <c r="AI618" s="241"/>
      <c r="AJ618" s="241"/>
      <c r="AK618" s="241"/>
      <c r="AL618" s="241"/>
      <c r="AM618" s="241"/>
      <c r="AN618" s="241"/>
      <c r="AO618" s="241"/>
      <c r="AP618" s="241"/>
    </row>
    <row r="619" spans="2:42" ht="15" customHeight="1" x14ac:dyDescent="0.25">
      <c r="B619" s="241"/>
      <c r="C619" s="241"/>
      <c r="H619" s="241" t="s">
        <v>851</v>
      </c>
      <c r="I619" s="241"/>
      <c r="J619" s="241"/>
      <c r="K619" s="241"/>
      <c r="L619" s="241"/>
      <c r="M619" s="241"/>
      <c r="N619" s="241"/>
      <c r="O619" s="241"/>
      <c r="P619" s="241" t="s">
        <v>2054</v>
      </c>
      <c r="Q619" s="241"/>
      <c r="R619" s="241"/>
      <c r="S619" s="241"/>
      <c r="T619" s="241"/>
      <c r="U619" s="241"/>
      <c r="V619" s="241"/>
      <c r="W619" s="241"/>
      <c r="AI619" s="241"/>
      <c r="AJ619" s="241"/>
      <c r="AK619" s="241"/>
      <c r="AL619" s="241"/>
      <c r="AM619" s="241"/>
      <c r="AN619" s="241"/>
      <c r="AO619" s="241"/>
      <c r="AP619" s="241"/>
    </row>
    <row r="620" spans="2:42" ht="15" customHeight="1" x14ac:dyDescent="0.25">
      <c r="B620" s="241"/>
      <c r="C620" s="241"/>
      <c r="H620" s="241" t="s">
        <v>852</v>
      </c>
      <c r="I620" s="241"/>
      <c r="J620" s="241"/>
      <c r="K620" s="241"/>
      <c r="L620" s="241"/>
      <c r="M620" s="241"/>
      <c r="N620" s="241"/>
      <c r="O620" s="241"/>
      <c r="P620" s="241" t="s">
        <v>713</v>
      </c>
      <c r="Q620" s="241"/>
      <c r="R620" s="241"/>
      <c r="S620" s="241"/>
      <c r="T620" s="241"/>
      <c r="U620" s="241"/>
      <c r="V620" s="241"/>
      <c r="W620" s="241"/>
      <c r="AI620" s="241"/>
      <c r="AJ620" s="241"/>
      <c r="AK620" s="241"/>
      <c r="AL620" s="241"/>
      <c r="AM620" s="241"/>
      <c r="AN620" s="241"/>
      <c r="AO620" s="241"/>
      <c r="AP620" s="241"/>
    </row>
    <row r="621" spans="2:42" ht="15" customHeight="1" x14ac:dyDescent="0.25">
      <c r="B621" s="241"/>
      <c r="C621" s="241"/>
      <c r="H621" s="241" t="s">
        <v>853</v>
      </c>
      <c r="I621" s="241"/>
      <c r="J621" s="241"/>
      <c r="K621" s="241"/>
      <c r="L621" s="241"/>
      <c r="M621" s="241"/>
      <c r="N621" s="241"/>
      <c r="O621" s="241"/>
      <c r="P621" s="241" t="s">
        <v>2057</v>
      </c>
      <c r="Q621" s="241"/>
      <c r="R621" s="241"/>
      <c r="S621" s="241"/>
      <c r="T621" s="241"/>
      <c r="U621" s="241"/>
      <c r="V621" s="241"/>
      <c r="W621" s="241"/>
      <c r="AI621" s="241"/>
      <c r="AJ621" s="241"/>
      <c r="AK621" s="241"/>
      <c r="AL621" s="241"/>
      <c r="AM621" s="241"/>
      <c r="AN621" s="241"/>
      <c r="AO621" s="241"/>
      <c r="AP621" s="241"/>
    </row>
    <row r="622" spans="2:42" ht="15" customHeight="1" x14ac:dyDescent="0.25">
      <c r="B622" s="241"/>
      <c r="C622" s="241"/>
      <c r="H622" s="241" t="s">
        <v>854</v>
      </c>
      <c r="I622" s="241"/>
      <c r="J622" s="241"/>
      <c r="K622" s="241"/>
      <c r="L622" s="241"/>
      <c r="M622" s="241"/>
      <c r="N622" s="241"/>
      <c r="O622" s="241"/>
      <c r="P622" s="241" t="s">
        <v>2053</v>
      </c>
      <c r="Q622" s="241"/>
      <c r="R622" s="241"/>
      <c r="S622" s="241"/>
      <c r="T622" s="241"/>
      <c r="U622" s="241"/>
      <c r="V622" s="241"/>
      <c r="W622" s="241"/>
      <c r="AI622" s="241"/>
      <c r="AJ622" s="241"/>
      <c r="AK622" s="241"/>
      <c r="AL622" s="241"/>
      <c r="AM622" s="241"/>
      <c r="AN622" s="241"/>
      <c r="AO622" s="241"/>
      <c r="AP622" s="241"/>
    </row>
    <row r="623" spans="2:42" ht="15" customHeight="1" x14ac:dyDescent="0.25">
      <c r="B623" s="241"/>
      <c r="C623" s="241"/>
      <c r="H623" s="241" t="s">
        <v>855</v>
      </c>
      <c r="I623" s="241"/>
      <c r="J623" s="241"/>
      <c r="K623" s="241"/>
      <c r="L623" s="241"/>
      <c r="M623" s="241"/>
      <c r="N623" s="241"/>
      <c r="O623" s="241"/>
      <c r="P623" s="241" t="s">
        <v>2058</v>
      </c>
      <c r="Q623" s="241"/>
      <c r="R623" s="241"/>
      <c r="S623" s="241"/>
      <c r="T623" s="241"/>
      <c r="U623" s="241"/>
      <c r="V623" s="241"/>
      <c r="W623" s="241"/>
      <c r="AI623" s="241"/>
      <c r="AJ623" s="241"/>
      <c r="AK623" s="241"/>
      <c r="AL623" s="241"/>
      <c r="AM623" s="241"/>
      <c r="AN623" s="241"/>
      <c r="AO623" s="241"/>
      <c r="AP623" s="241"/>
    </row>
    <row r="624" spans="2:42" ht="15" customHeight="1" x14ac:dyDescent="0.25">
      <c r="B624" s="241"/>
      <c r="C624" s="241"/>
      <c r="H624" s="241" t="s">
        <v>856</v>
      </c>
      <c r="I624" s="241"/>
      <c r="J624" s="241"/>
      <c r="K624" s="241"/>
      <c r="L624" s="241"/>
      <c r="M624" s="241"/>
      <c r="N624" s="241"/>
      <c r="O624" s="241"/>
      <c r="P624" s="241" t="s">
        <v>2056</v>
      </c>
      <c r="Q624" s="241"/>
      <c r="R624" s="241"/>
      <c r="S624" s="241"/>
      <c r="T624" s="241"/>
      <c r="U624" s="241"/>
      <c r="V624" s="241"/>
      <c r="W624" s="241"/>
      <c r="AI624" s="241"/>
      <c r="AJ624" s="241"/>
      <c r="AK624" s="241"/>
      <c r="AL624" s="241"/>
      <c r="AM624" s="241"/>
      <c r="AN624" s="241"/>
      <c r="AO624" s="241"/>
      <c r="AP624" s="241"/>
    </row>
    <row r="625" spans="2:42" ht="15" customHeight="1" x14ac:dyDescent="0.25">
      <c r="B625" s="241"/>
      <c r="C625" s="241"/>
      <c r="H625" s="241" t="s">
        <v>857</v>
      </c>
      <c r="I625" s="241"/>
      <c r="J625" s="241"/>
      <c r="K625" s="241"/>
      <c r="L625" s="241"/>
      <c r="M625" s="241"/>
      <c r="N625" s="241"/>
      <c r="O625" s="241"/>
      <c r="P625" s="241" t="s">
        <v>2056</v>
      </c>
      <c r="Q625" s="241"/>
      <c r="R625" s="241"/>
      <c r="S625" s="241"/>
      <c r="T625" s="241"/>
      <c r="U625" s="241"/>
      <c r="V625" s="241"/>
      <c r="W625" s="241"/>
      <c r="AI625" s="241"/>
      <c r="AJ625" s="241"/>
      <c r="AK625" s="241"/>
      <c r="AL625" s="241"/>
      <c r="AM625" s="241"/>
      <c r="AN625" s="241"/>
      <c r="AO625" s="241"/>
      <c r="AP625" s="241"/>
    </row>
    <row r="626" spans="2:42" ht="15" customHeight="1" x14ac:dyDescent="0.25">
      <c r="B626" s="241"/>
      <c r="C626" s="241"/>
      <c r="H626" s="241" t="s">
        <v>858</v>
      </c>
      <c r="I626" s="241"/>
      <c r="J626" s="241"/>
      <c r="K626" s="241"/>
      <c r="L626" s="241"/>
      <c r="M626" s="241"/>
      <c r="N626" s="241"/>
      <c r="O626" s="241"/>
      <c r="P626" s="241" t="s">
        <v>2057</v>
      </c>
      <c r="Q626" s="241"/>
      <c r="R626" s="241"/>
      <c r="S626" s="241"/>
      <c r="T626" s="241"/>
      <c r="U626" s="241"/>
      <c r="V626" s="241"/>
      <c r="W626" s="241"/>
      <c r="AI626" s="241"/>
      <c r="AJ626" s="241"/>
      <c r="AK626" s="241"/>
      <c r="AL626" s="241"/>
      <c r="AM626" s="241"/>
      <c r="AN626" s="241"/>
      <c r="AO626" s="241"/>
      <c r="AP626" s="241"/>
    </row>
    <row r="627" spans="2:42" ht="15" customHeight="1" x14ac:dyDescent="0.25">
      <c r="B627" s="241"/>
      <c r="C627" s="241"/>
      <c r="H627" s="241" t="s">
        <v>859</v>
      </c>
      <c r="I627" s="241"/>
      <c r="J627" s="241"/>
      <c r="K627" s="241"/>
      <c r="L627" s="241"/>
      <c r="M627" s="241"/>
      <c r="N627" s="241"/>
      <c r="O627" s="241"/>
      <c r="P627" s="241" t="s">
        <v>2056</v>
      </c>
      <c r="Q627" s="241"/>
      <c r="R627" s="241"/>
      <c r="S627" s="241"/>
      <c r="T627" s="241"/>
      <c r="U627" s="241"/>
      <c r="V627" s="241"/>
      <c r="W627" s="241"/>
      <c r="AI627" s="241"/>
      <c r="AJ627" s="241"/>
      <c r="AK627" s="241"/>
      <c r="AL627" s="241"/>
      <c r="AM627" s="241"/>
      <c r="AN627" s="241"/>
      <c r="AO627" s="241"/>
      <c r="AP627" s="241"/>
    </row>
    <row r="628" spans="2:42" ht="15" customHeight="1" x14ac:dyDescent="0.25">
      <c r="B628" s="241"/>
      <c r="C628" s="241"/>
      <c r="H628" s="241" t="s">
        <v>860</v>
      </c>
      <c r="I628" s="241"/>
      <c r="J628" s="241"/>
      <c r="K628" s="241"/>
      <c r="L628" s="241"/>
      <c r="M628" s="241"/>
      <c r="N628" s="241"/>
      <c r="O628" s="241"/>
      <c r="P628" s="241" t="s">
        <v>2053</v>
      </c>
      <c r="Q628" s="241"/>
      <c r="R628" s="241"/>
      <c r="S628" s="241"/>
      <c r="T628" s="241"/>
      <c r="U628" s="241"/>
      <c r="V628" s="241"/>
      <c r="W628" s="241"/>
      <c r="AI628" s="241"/>
      <c r="AJ628" s="241"/>
      <c r="AK628" s="241"/>
      <c r="AL628" s="241"/>
      <c r="AM628" s="241"/>
      <c r="AN628" s="241"/>
      <c r="AO628" s="241"/>
      <c r="AP628" s="241"/>
    </row>
    <row r="629" spans="2:42" ht="15" customHeight="1" x14ac:dyDescent="0.25">
      <c r="B629" s="241"/>
      <c r="C629" s="241"/>
      <c r="H629" s="241" t="s">
        <v>861</v>
      </c>
      <c r="I629" s="241"/>
      <c r="J629" s="241"/>
      <c r="K629" s="241"/>
      <c r="L629" s="241"/>
      <c r="M629" s="241"/>
      <c r="N629" s="241"/>
      <c r="O629" s="241"/>
      <c r="P629" s="241" t="s">
        <v>2054</v>
      </c>
      <c r="Q629" s="241"/>
      <c r="R629" s="241"/>
      <c r="S629" s="241"/>
      <c r="T629" s="241"/>
      <c r="U629" s="241"/>
      <c r="V629" s="241"/>
      <c r="W629" s="241"/>
      <c r="AI629" s="241"/>
      <c r="AJ629" s="241"/>
      <c r="AK629" s="241"/>
      <c r="AL629" s="241"/>
      <c r="AM629" s="241"/>
      <c r="AN629" s="241"/>
      <c r="AO629" s="241"/>
      <c r="AP629" s="241"/>
    </row>
    <row r="630" spans="2:42" ht="15" customHeight="1" x14ac:dyDescent="0.25">
      <c r="B630" s="241"/>
      <c r="C630" s="241"/>
      <c r="H630" s="241" t="s">
        <v>862</v>
      </c>
      <c r="I630" s="241"/>
      <c r="J630" s="241"/>
      <c r="K630" s="241"/>
      <c r="L630" s="241"/>
      <c r="M630" s="241"/>
      <c r="N630" s="241"/>
      <c r="O630" s="241"/>
      <c r="P630" s="241" t="s">
        <v>2055</v>
      </c>
      <c r="Q630" s="241"/>
      <c r="R630" s="241"/>
      <c r="S630" s="241"/>
      <c r="T630" s="241"/>
      <c r="U630" s="241"/>
      <c r="V630" s="241"/>
      <c r="W630" s="241"/>
      <c r="AI630" s="241"/>
      <c r="AJ630" s="241"/>
      <c r="AK630" s="241"/>
      <c r="AL630" s="241"/>
      <c r="AM630" s="241"/>
      <c r="AN630" s="241"/>
      <c r="AO630" s="241"/>
      <c r="AP630" s="241"/>
    </row>
    <row r="631" spans="2:42" ht="15" customHeight="1" x14ac:dyDescent="0.25">
      <c r="B631" s="241"/>
      <c r="C631" s="241"/>
      <c r="H631" s="241" t="s">
        <v>863</v>
      </c>
      <c r="I631" s="241"/>
      <c r="J631" s="241"/>
      <c r="K631" s="241"/>
      <c r="L631" s="241"/>
      <c r="M631" s="241"/>
      <c r="N631" s="241"/>
      <c r="O631" s="241"/>
      <c r="P631" s="241" t="s">
        <v>2056</v>
      </c>
      <c r="Q631" s="241"/>
      <c r="R631" s="241"/>
      <c r="S631" s="241"/>
      <c r="T631" s="241"/>
      <c r="U631" s="241"/>
      <c r="V631" s="241"/>
      <c r="W631" s="241"/>
      <c r="AI631" s="241"/>
      <c r="AJ631" s="241"/>
      <c r="AK631" s="241"/>
      <c r="AL631" s="241"/>
      <c r="AM631" s="241"/>
      <c r="AN631" s="241"/>
      <c r="AO631" s="241"/>
      <c r="AP631" s="241"/>
    </row>
    <row r="632" spans="2:42" ht="15" customHeight="1" x14ac:dyDescent="0.25">
      <c r="B632" s="241"/>
      <c r="C632" s="241"/>
      <c r="H632" s="241" t="s">
        <v>864</v>
      </c>
      <c r="I632" s="241"/>
      <c r="J632" s="241"/>
      <c r="K632" s="241"/>
      <c r="L632" s="241"/>
      <c r="M632" s="241"/>
      <c r="N632" s="241"/>
      <c r="O632" s="241"/>
      <c r="P632" s="241" t="s">
        <v>2059</v>
      </c>
      <c r="Q632" s="241"/>
      <c r="R632" s="241"/>
      <c r="S632" s="241"/>
      <c r="T632" s="241"/>
      <c r="U632" s="241"/>
      <c r="V632" s="241"/>
      <c r="W632" s="241"/>
      <c r="AI632" s="241"/>
      <c r="AJ632" s="241"/>
      <c r="AK632" s="241"/>
      <c r="AL632" s="241"/>
      <c r="AM632" s="241"/>
      <c r="AN632" s="241"/>
      <c r="AO632" s="241"/>
      <c r="AP632" s="241"/>
    </row>
    <row r="633" spans="2:42" ht="15" customHeight="1" x14ac:dyDescent="0.25">
      <c r="B633" s="241"/>
      <c r="C633" s="241"/>
      <c r="H633" s="241" t="s">
        <v>865</v>
      </c>
      <c r="I633" s="241"/>
      <c r="J633" s="241"/>
      <c r="K633" s="241"/>
      <c r="L633" s="241"/>
      <c r="M633" s="241"/>
      <c r="N633" s="241"/>
      <c r="O633" s="241"/>
      <c r="P633" s="241" t="s">
        <v>2052</v>
      </c>
      <c r="Q633" s="241"/>
      <c r="R633" s="241"/>
      <c r="S633" s="241"/>
      <c r="T633" s="241"/>
      <c r="U633" s="241"/>
      <c r="V633" s="241"/>
      <c r="W633" s="241"/>
      <c r="AI633" s="241"/>
      <c r="AJ633" s="241"/>
      <c r="AK633" s="241"/>
      <c r="AL633" s="241"/>
      <c r="AM633" s="241"/>
      <c r="AN633" s="241"/>
      <c r="AO633" s="241"/>
      <c r="AP633" s="241"/>
    </row>
    <row r="634" spans="2:42" ht="15" customHeight="1" x14ac:dyDescent="0.25">
      <c r="B634" s="241"/>
      <c r="C634" s="241"/>
      <c r="H634" s="241" t="s">
        <v>866</v>
      </c>
      <c r="I634" s="241"/>
      <c r="J634" s="241"/>
      <c r="K634" s="241"/>
      <c r="L634" s="241"/>
      <c r="M634" s="241"/>
      <c r="N634" s="241"/>
      <c r="O634" s="241"/>
      <c r="P634" s="241" t="s">
        <v>2052</v>
      </c>
      <c r="Q634" s="241"/>
      <c r="R634" s="241"/>
      <c r="S634" s="241"/>
      <c r="T634" s="241"/>
      <c r="U634" s="241"/>
      <c r="V634" s="241"/>
      <c r="W634" s="241"/>
      <c r="AI634" s="241"/>
      <c r="AJ634" s="241"/>
      <c r="AK634" s="241"/>
      <c r="AL634" s="241"/>
      <c r="AM634" s="241"/>
      <c r="AN634" s="241"/>
      <c r="AO634" s="241"/>
      <c r="AP634" s="241"/>
    </row>
    <row r="635" spans="2:42" ht="15" customHeight="1" x14ac:dyDescent="0.25">
      <c r="B635" s="241"/>
      <c r="C635" s="241"/>
      <c r="H635" s="241" t="s">
        <v>867</v>
      </c>
      <c r="I635" s="241"/>
      <c r="J635" s="241"/>
      <c r="K635" s="241"/>
      <c r="L635" s="241"/>
      <c r="M635" s="241"/>
      <c r="N635" s="241"/>
      <c r="O635" s="241"/>
      <c r="P635" s="241" t="s">
        <v>2054</v>
      </c>
      <c r="Q635" s="241"/>
      <c r="R635" s="241"/>
      <c r="S635" s="241"/>
      <c r="T635" s="241"/>
      <c r="U635" s="241"/>
      <c r="V635" s="241"/>
      <c r="W635" s="241"/>
      <c r="AI635" s="241"/>
      <c r="AJ635" s="241"/>
      <c r="AK635" s="241"/>
      <c r="AL635" s="241"/>
      <c r="AM635" s="241"/>
      <c r="AN635" s="241"/>
      <c r="AO635" s="241"/>
      <c r="AP635" s="241"/>
    </row>
    <row r="636" spans="2:42" ht="15" customHeight="1" x14ac:dyDescent="0.25">
      <c r="B636" s="241"/>
      <c r="C636" s="241"/>
      <c r="H636" s="241" t="s">
        <v>868</v>
      </c>
      <c r="I636" s="241"/>
      <c r="J636" s="241"/>
      <c r="K636" s="241"/>
      <c r="L636" s="241"/>
      <c r="M636" s="241"/>
      <c r="N636" s="241"/>
      <c r="O636" s="241"/>
      <c r="P636" s="241" t="s">
        <v>2054</v>
      </c>
      <c r="Q636" s="241"/>
      <c r="R636" s="241"/>
      <c r="S636" s="241"/>
      <c r="T636" s="241"/>
      <c r="U636" s="241"/>
      <c r="V636" s="241"/>
      <c r="W636" s="241"/>
      <c r="AI636" s="241"/>
      <c r="AJ636" s="241"/>
      <c r="AK636" s="241"/>
      <c r="AL636" s="241"/>
      <c r="AM636" s="241"/>
      <c r="AN636" s="241"/>
      <c r="AO636" s="241"/>
      <c r="AP636" s="241"/>
    </row>
    <row r="637" spans="2:42" ht="15" customHeight="1" x14ac:dyDescent="0.25">
      <c r="B637" s="241"/>
      <c r="C637" s="241"/>
      <c r="H637" s="241" t="s">
        <v>869</v>
      </c>
      <c r="I637" s="241"/>
      <c r="J637" s="241"/>
      <c r="K637" s="241"/>
      <c r="L637" s="241"/>
      <c r="M637" s="241"/>
      <c r="N637" s="241"/>
      <c r="O637" s="241"/>
      <c r="P637" s="241" t="s">
        <v>2055</v>
      </c>
      <c r="Q637" s="241"/>
      <c r="R637" s="241"/>
      <c r="S637" s="241"/>
      <c r="T637" s="241"/>
      <c r="U637" s="241"/>
      <c r="V637" s="241"/>
      <c r="W637" s="241"/>
      <c r="AI637" s="241"/>
      <c r="AJ637" s="241"/>
      <c r="AK637" s="241"/>
      <c r="AL637" s="241"/>
      <c r="AM637" s="241"/>
      <c r="AN637" s="241"/>
      <c r="AO637" s="241"/>
      <c r="AP637" s="241"/>
    </row>
    <row r="638" spans="2:42" ht="15" customHeight="1" x14ac:dyDescent="0.25">
      <c r="B638" s="241"/>
      <c r="C638" s="241"/>
      <c r="H638" s="241" t="s">
        <v>870</v>
      </c>
      <c r="I638" s="241"/>
      <c r="J638" s="241"/>
      <c r="K638" s="241"/>
      <c r="L638" s="241"/>
      <c r="M638" s="241"/>
      <c r="N638" s="241"/>
      <c r="O638" s="241"/>
      <c r="P638" s="241" t="s">
        <v>2055</v>
      </c>
      <c r="Q638" s="241"/>
      <c r="R638" s="241"/>
      <c r="S638" s="241"/>
      <c r="T638" s="241"/>
      <c r="U638" s="241"/>
      <c r="V638" s="241"/>
      <c r="W638" s="241"/>
      <c r="AI638" s="241"/>
      <c r="AJ638" s="241"/>
      <c r="AK638" s="241"/>
      <c r="AL638" s="241"/>
      <c r="AM638" s="241"/>
      <c r="AN638" s="241"/>
      <c r="AO638" s="241"/>
      <c r="AP638" s="241"/>
    </row>
    <row r="639" spans="2:42" ht="15" customHeight="1" x14ac:dyDescent="0.25">
      <c r="B639" s="241"/>
      <c r="C639" s="241"/>
      <c r="H639" s="241" t="s">
        <v>871</v>
      </c>
      <c r="I639" s="241"/>
      <c r="J639" s="241"/>
      <c r="K639" s="241"/>
      <c r="L639" s="241"/>
      <c r="M639" s="241"/>
      <c r="N639" s="241"/>
      <c r="O639" s="241"/>
      <c r="P639" s="241" t="s">
        <v>2055</v>
      </c>
      <c r="Q639" s="241"/>
      <c r="R639" s="241"/>
      <c r="S639" s="241"/>
      <c r="T639" s="241"/>
      <c r="U639" s="241"/>
      <c r="V639" s="241"/>
      <c r="W639" s="241"/>
      <c r="AI639" s="241"/>
      <c r="AJ639" s="241"/>
      <c r="AK639" s="241"/>
      <c r="AL639" s="241"/>
      <c r="AM639" s="241"/>
      <c r="AN639" s="241"/>
      <c r="AO639" s="241"/>
      <c r="AP639" s="241"/>
    </row>
    <row r="640" spans="2:42" ht="15" customHeight="1" x14ac:dyDescent="0.25">
      <c r="B640" s="241"/>
      <c r="C640" s="241"/>
      <c r="H640" s="241" t="s">
        <v>872</v>
      </c>
      <c r="I640" s="241"/>
      <c r="J640" s="241"/>
      <c r="K640" s="241"/>
      <c r="L640" s="241"/>
      <c r="M640" s="241"/>
      <c r="N640" s="241"/>
      <c r="O640" s="241"/>
      <c r="P640" s="241" t="s">
        <v>713</v>
      </c>
      <c r="Q640" s="241"/>
      <c r="R640" s="241"/>
      <c r="S640" s="241"/>
      <c r="T640" s="241"/>
      <c r="U640" s="241"/>
      <c r="V640" s="241"/>
      <c r="W640" s="241"/>
      <c r="AI640" s="241"/>
      <c r="AJ640" s="241"/>
      <c r="AK640" s="241"/>
      <c r="AL640" s="241"/>
      <c r="AM640" s="241"/>
      <c r="AN640" s="241"/>
      <c r="AO640" s="241"/>
      <c r="AP640" s="241"/>
    </row>
    <row r="641" spans="2:42" ht="15" customHeight="1" x14ac:dyDescent="0.25">
      <c r="B641" s="241"/>
      <c r="C641" s="241"/>
      <c r="H641" s="241" t="s">
        <v>873</v>
      </c>
      <c r="I641" s="241"/>
      <c r="J641" s="241"/>
      <c r="K641" s="241"/>
      <c r="L641" s="241"/>
      <c r="M641" s="241"/>
      <c r="N641" s="241"/>
      <c r="O641" s="241"/>
      <c r="P641" s="241" t="s">
        <v>2054</v>
      </c>
      <c r="Q641" s="241"/>
      <c r="R641" s="241"/>
      <c r="S641" s="241"/>
      <c r="T641" s="241"/>
      <c r="U641" s="241"/>
      <c r="V641" s="241"/>
      <c r="W641" s="241"/>
      <c r="AI641" s="241"/>
      <c r="AJ641" s="241"/>
      <c r="AK641" s="241"/>
      <c r="AL641" s="241"/>
      <c r="AM641" s="241"/>
      <c r="AN641" s="241"/>
      <c r="AO641" s="241"/>
      <c r="AP641" s="241"/>
    </row>
    <row r="642" spans="2:42" ht="15" customHeight="1" x14ac:dyDescent="0.25">
      <c r="B642" s="241"/>
      <c r="C642" s="241"/>
      <c r="H642" s="241" t="s">
        <v>874</v>
      </c>
      <c r="I642" s="241"/>
      <c r="J642" s="241"/>
      <c r="K642" s="241"/>
      <c r="L642" s="241"/>
      <c r="M642" s="241"/>
      <c r="N642" s="241"/>
      <c r="O642" s="241"/>
      <c r="P642" s="241" t="s">
        <v>2054</v>
      </c>
      <c r="Q642" s="241"/>
      <c r="R642" s="241"/>
      <c r="S642" s="241"/>
      <c r="T642" s="241"/>
      <c r="U642" s="241"/>
      <c r="V642" s="241"/>
      <c r="W642" s="241"/>
      <c r="AI642" s="241"/>
      <c r="AJ642" s="241"/>
      <c r="AK642" s="241"/>
      <c r="AL642" s="241"/>
      <c r="AM642" s="241"/>
      <c r="AN642" s="241"/>
      <c r="AO642" s="241"/>
      <c r="AP642" s="241"/>
    </row>
    <row r="643" spans="2:42" ht="15" customHeight="1" x14ac:dyDescent="0.25">
      <c r="B643" s="241"/>
      <c r="C643" s="241"/>
      <c r="H643" s="241" t="s">
        <v>875</v>
      </c>
      <c r="I643" s="241"/>
      <c r="J643" s="241"/>
      <c r="K643" s="241"/>
      <c r="L643" s="241"/>
      <c r="M643" s="241"/>
      <c r="N643" s="241"/>
      <c r="O643" s="241"/>
      <c r="P643" s="241" t="s">
        <v>2053</v>
      </c>
      <c r="Q643" s="241"/>
      <c r="R643" s="241"/>
      <c r="S643" s="241"/>
      <c r="T643" s="241"/>
      <c r="U643" s="241"/>
      <c r="V643" s="241"/>
      <c r="W643" s="241"/>
      <c r="AI643" s="241"/>
      <c r="AJ643" s="241"/>
      <c r="AK643" s="241"/>
      <c r="AL643" s="241"/>
      <c r="AM643" s="241"/>
      <c r="AN643" s="241"/>
      <c r="AO643" s="241"/>
      <c r="AP643" s="241"/>
    </row>
    <row r="644" spans="2:42" ht="15" customHeight="1" x14ac:dyDescent="0.25">
      <c r="B644" s="241"/>
      <c r="C644" s="241"/>
      <c r="H644" s="241" t="s">
        <v>876</v>
      </c>
      <c r="I644" s="241"/>
      <c r="J644" s="241"/>
      <c r="K644" s="241"/>
      <c r="L644" s="241"/>
      <c r="M644" s="241"/>
      <c r="N644" s="241"/>
      <c r="O644" s="241"/>
      <c r="P644" s="241" t="s">
        <v>2054</v>
      </c>
      <c r="Q644" s="241"/>
      <c r="R644" s="241"/>
      <c r="S644" s="241"/>
      <c r="T644" s="241"/>
      <c r="U644" s="241"/>
      <c r="V644" s="241"/>
      <c r="W644" s="241"/>
      <c r="AI644" s="241"/>
      <c r="AJ644" s="241"/>
      <c r="AK644" s="241"/>
      <c r="AL644" s="241"/>
      <c r="AM644" s="241"/>
      <c r="AN644" s="241"/>
      <c r="AO644" s="241"/>
      <c r="AP644" s="241"/>
    </row>
    <row r="645" spans="2:42" ht="15" customHeight="1" x14ac:dyDescent="0.25">
      <c r="B645" s="241"/>
      <c r="C645" s="241"/>
      <c r="H645" s="241" t="s">
        <v>877</v>
      </c>
      <c r="I645" s="241"/>
      <c r="J645" s="241"/>
      <c r="K645" s="241"/>
      <c r="L645" s="241"/>
      <c r="M645" s="241"/>
      <c r="N645" s="241"/>
      <c r="O645" s="241"/>
      <c r="P645" s="241" t="s">
        <v>2056</v>
      </c>
      <c r="Q645" s="241"/>
      <c r="R645" s="241"/>
      <c r="S645" s="241"/>
      <c r="T645" s="241"/>
      <c r="U645" s="241"/>
      <c r="V645" s="241"/>
      <c r="W645" s="241"/>
      <c r="AI645" s="241"/>
      <c r="AJ645" s="241"/>
      <c r="AK645" s="241"/>
      <c r="AL645" s="241"/>
      <c r="AM645" s="241"/>
      <c r="AN645" s="241"/>
      <c r="AO645" s="241"/>
      <c r="AP645" s="241"/>
    </row>
    <row r="646" spans="2:42" ht="15" customHeight="1" x14ac:dyDescent="0.25">
      <c r="B646" s="241"/>
      <c r="C646" s="241"/>
      <c r="H646" s="241" t="s">
        <v>878</v>
      </c>
      <c r="I646" s="241"/>
      <c r="J646" s="241"/>
      <c r="K646" s="241"/>
      <c r="L646" s="241"/>
      <c r="M646" s="241"/>
      <c r="N646" s="241"/>
      <c r="O646" s="241"/>
      <c r="P646" s="241" t="s">
        <v>2059</v>
      </c>
      <c r="Q646" s="241"/>
      <c r="R646" s="241"/>
      <c r="S646" s="241"/>
      <c r="T646" s="241"/>
      <c r="U646" s="241"/>
      <c r="V646" s="241"/>
      <c r="W646" s="241"/>
      <c r="AI646" s="241"/>
      <c r="AJ646" s="241"/>
      <c r="AK646" s="241"/>
      <c r="AL646" s="241"/>
      <c r="AM646" s="241"/>
      <c r="AN646" s="241"/>
      <c r="AO646" s="241"/>
      <c r="AP646" s="241"/>
    </row>
    <row r="647" spans="2:42" ht="15" customHeight="1" x14ac:dyDescent="0.25">
      <c r="B647" s="241"/>
      <c r="C647" s="241"/>
      <c r="H647" s="241" t="s">
        <v>879</v>
      </c>
      <c r="I647" s="241"/>
      <c r="J647" s="241"/>
      <c r="K647" s="241"/>
      <c r="L647" s="241"/>
      <c r="M647" s="241"/>
      <c r="N647" s="241"/>
      <c r="O647" s="241"/>
      <c r="P647" s="241" t="s">
        <v>2052</v>
      </c>
      <c r="Q647" s="241"/>
      <c r="R647" s="241"/>
      <c r="S647" s="241"/>
      <c r="T647" s="241"/>
      <c r="U647" s="241"/>
      <c r="V647" s="241"/>
      <c r="W647" s="241"/>
      <c r="AI647" s="241"/>
      <c r="AJ647" s="241"/>
      <c r="AK647" s="241"/>
      <c r="AL647" s="241"/>
      <c r="AM647" s="241"/>
      <c r="AN647" s="241"/>
      <c r="AO647" s="241"/>
      <c r="AP647" s="241"/>
    </row>
    <row r="648" spans="2:42" ht="15" customHeight="1" x14ac:dyDescent="0.25">
      <c r="B648" s="241"/>
      <c r="C648" s="241"/>
      <c r="H648" s="241" t="s">
        <v>279</v>
      </c>
      <c r="I648" s="241"/>
      <c r="J648" s="241"/>
      <c r="K648" s="241"/>
      <c r="L648" s="241"/>
      <c r="M648" s="241"/>
      <c r="N648" s="241"/>
      <c r="O648" s="241"/>
      <c r="P648" s="241" t="s">
        <v>2057</v>
      </c>
      <c r="Q648" s="241"/>
      <c r="R648" s="241"/>
      <c r="S648" s="241"/>
      <c r="T648" s="241"/>
      <c r="U648" s="241"/>
      <c r="V648" s="241"/>
      <c r="W648" s="241"/>
      <c r="AI648" s="241"/>
      <c r="AJ648" s="241"/>
      <c r="AK648" s="241"/>
      <c r="AL648" s="241"/>
      <c r="AM648" s="241"/>
      <c r="AN648" s="241"/>
      <c r="AO648" s="241"/>
      <c r="AP648" s="241"/>
    </row>
    <row r="649" spans="2:42" ht="15" customHeight="1" x14ac:dyDescent="0.25">
      <c r="B649" s="241"/>
      <c r="C649" s="241"/>
      <c r="H649" s="241" t="s">
        <v>880</v>
      </c>
      <c r="I649" s="241"/>
      <c r="J649" s="241"/>
      <c r="K649" s="241"/>
      <c r="L649" s="241"/>
      <c r="M649" s="241"/>
      <c r="N649" s="241"/>
      <c r="O649" s="241"/>
      <c r="P649" s="241" t="s">
        <v>2054</v>
      </c>
      <c r="Q649" s="241"/>
      <c r="R649" s="241"/>
      <c r="S649" s="241"/>
      <c r="T649" s="241"/>
      <c r="U649" s="241"/>
      <c r="V649" s="241"/>
      <c r="W649" s="241"/>
      <c r="AI649" s="241"/>
      <c r="AJ649" s="241"/>
      <c r="AK649" s="241"/>
      <c r="AL649" s="241"/>
      <c r="AM649" s="241"/>
      <c r="AN649" s="241"/>
      <c r="AO649" s="241"/>
      <c r="AP649" s="241"/>
    </row>
    <row r="650" spans="2:42" ht="15" customHeight="1" x14ac:dyDescent="0.25">
      <c r="B650" s="241"/>
      <c r="C650" s="241"/>
      <c r="H650" s="241" t="s">
        <v>881</v>
      </c>
      <c r="I650" s="241"/>
      <c r="J650" s="241"/>
      <c r="K650" s="241"/>
      <c r="L650" s="241"/>
      <c r="M650" s="241"/>
      <c r="N650" s="241"/>
      <c r="O650" s="241"/>
      <c r="P650" s="241" t="s">
        <v>2054</v>
      </c>
      <c r="Q650" s="241"/>
      <c r="R650" s="241"/>
      <c r="S650" s="241"/>
      <c r="T650" s="241"/>
      <c r="U650" s="241"/>
      <c r="V650" s="241"/>
      <c r="W650" s="241"/>
      <c r="AI650" s="241"/>
      <c r="AJ650" s="241"/>
      <c r="AK650" s="241"/>
      <c r="AL650" s="241"/>
      <c r="AM650" s="241"/>
      <c r="AN650" s="241"/>
      <c r="AO650" s="241"/>
      <c r="AP650" s="241"/>
    </row>
    <row r="651" spans="2:42" ht="15" customHeight="1" x14ac:dyDescent="0.25">
      <c r="B651" s="241"/>
      <c r="C651" s="241"/>
      <c r="H651" s="241" t="s">
        <v>882</v>
      </c>
      <c r="I651" s="241"/>
      <c r="J651" s="241"/>
      <c r="K651" s="241"/>
      <c r="L651" s="241"/>
      <c r="M651" s="241"/>
      <c r="N651" s="241"/>
      <c r="O651" s="241"/>
      <c r="P651" s="241" t="s">
        <v>2053</v>
      </c>
      <c r="Q651" s="241"/>
      <c r="R651" s="241"/>
      <c r="S651" s="241"/>
      <c r="T651" s="241"/>
      <c r="U651" s="241"/>
      <c r="V651" s="241"/>
      <c r="W651" s="241"/>
      <c r="AI651" s="241"/>
      <c r="AJ651" s="241"/>
      <c r="AK651" s="241"/>
      <c r="AL651" s="241"/>
      <c r="AM651" s="241"/>
      <c r="AN651" s="241"/>
      <c r="AO651" s="241"/>
      <c r="AP651" s="241"/>
    </row>
    <row r="652" spans="2:42" ht="15" customHeight="1" x14ac:dyDescent="0.25">
      <c r="B652" s="241"/>
      <c r="C652" s="241"/>
      <c r="H652" s="241" t="s">
        <v>883</v>
      </c>
      <c r="I652" s="241"/>
      <c r="J652" s="241"/>
      <c r="K652" s="241"/>
      <c r="L652" s="241"/>
      <c r="M652" s="241"/>
      <c r="N652" s="241"/>
      <c r="O652" s="241"/>
      <c r="P652" s="241" t="s">
        <v>2053</v>
      </c>
      <c r="Q652" s="241"/>
      <c r="R652" s="241"/>
      <c r="S652" s="241"/>
      <c r="T652" s="241"/>
      <c r="U652" s="241"/>
      <c r="V652" s="241"/>
      <c r="W652" s="241"/>
      <c r="AI652" s="241"/>
      <c r="AJ652" s="241"/>
      <c r="AK652" s="241"/>
      <c r="AL652" s="241"/>
      <c r="AM652" s="241"/>
      <c r="AN652" s="241"/>
      <c r="AO652" s="241"/>
      <c r="AP652" s="241"/>
    </row>
    <row r="653" spans="2:42" ht="15" customHeight="1" x14ac:dyDescent="0.25">
      <c r="B653" s="241"/>
      <c r="C653" s="241"/>
      <c r="H653" s="241" t="s">
        <v>884</v>
      </c>
      <c r="I653" s="241"/>
      <c r="J653" s="241"/>
      <c r="K653" s="241"/>
      <c r="L653" s="241"/>
      <c r="M653" s="241"/>
      <c r="N653" s="241"/>
      <c r="O653" s="241"/>
      <c r="P653" s="241" t="s">
        <v>2052</v>
      </c>
      <c r="Q653" s="241"/>
      <c r="R653" s="241"/>
      <c r="S653" s="241"/>
      <c r="T653" s="241"/>
      <c r="U653" s="241"/>
      <c r="V653" s="241"/>
      <c r="W653" s="241"/>
      <c r="AI653" s="241"/>
      <c r="AJ653" s="241"/>
      <c r="AK653" s="241"/>
      <c r="AL653" s="241"/>
      <c r="AM653" s="241"/>
      <c r="AN653" s="241"/>
      <c r="AO653" s="241"/>
      <c r="AP653" s="241"/>
    </row>
    <row r="654" spans="2:42" ht="15" customHeight="1" x14ac:dyDescent="0.25">
      <c r="B654" s="241"/>
      <c r="C654" s="241"/>
      <c r="H654" s="241" t="s">
        <v>885</v>
      </c>
      <c r="I654" s="241"/>
      <c r="J654" s="241"/>
      <c r="K654" s="241"/>
      <c r="L654" s="241"/>
      <c r="M654" s="241"/>
      <c r="N654" s="241"/>
      <c r="O654" s="241"/>
      <c r="P654" s="241" t="s">
        <v>2056</v>
      </c>
      <c r="Q654" s="241"/>
      <c r="R654" s="241"/>
      <c r="S654" s="241"/>
      <c r="T654" s="241"/>
      <c r="U654" s="241"/>
      <c r="V654" s="241"/>
      <c r="W654" s="241"/>
      <c r="AI654" s="241"/>
      <c r="AJ654" s="241"/>
      <c r="AK654" s="241"/>
      <c r="AL654" s="241"/>
      <c r="AM654" s="241"/>
      <c r="AN654" s="241"/>
      <c r="AO654" s="241"/>
      <c r="AP654" s="241"/>
    </row>
    <row r="655" spans="2:42" ht="15" customHeight="1" x14ac:dyDescent="0.25">
      <c r="B655" s="241"/>
      <c r="C655" s="241"/>
      <c r="H655" s="241" t="s">
        <v>886</v>
      </c>
      <c r="I655" s="241"/>
      <c r="J655" s="241"/>
      <c r="K655" s="241"/>
      <c r="L655" s="241"/>
      <c r="M655" s="241"/>
      <c r="N655" s="241"/>
      <c r="O655" s="241"/>
      <c r="P655" s="241" t="s">
        <v>2055</v>
      </c>
      <c r="Q655" s="241"/>
      <c r="R655" s="241"/>
      <c r="S655" s="241"/>
      <c r="T655" s="241"/>
      <c r="U655" s="241"/>
      <c r="V655" s="241"/>
      <c r="W655" s="241"/>
      <c r="AI655" s="241"/>
      <c r="AJ655" s="241"/>
      <c r="AK655" s="241"/>
      <c r="AL655" s="241"/>
      <c r="AM655" s="241"/>
      <c r="AN655" s="241"/>
      <c r="AO655" s="241"/>
      <c r="AP655" s="241"/>
    </row>
    <row r="656" spans="2:42" ht="15" customHeight="1" x14ac:dyDescent="0.25">
      <c r="B656" s="241"/>
      <c r="C656" s="241"/>
      <c r="H656" s="241" t="s">
        <v>887</v>
      </c>
      <c r="I656" s="241"/>
      <c r="J656" s="241"/>
      <c r="K656" s="241"/>
      <c r="L656" s="241"/>
      <c r="M656" s="241"/>
      <c r="N656" s="241"/>
      <c r="O656" s="241"/>
      <c r="P656" s="241" t="s">
        <v>2055</v>
      </c>
      <c r="Q656" s="241"/>
      <c r="R656" s="241"/>
      <c r="S656" s="241"/>
      <c r="T656" s="241"/>
      <c r="U656" s="241"/>
      <c r="V656" s="241"/>
      <c r="W656" s="241"/>
      <c r="AI656" s="241"/>
      <c r="AJ656" s="241"/>
      <c r="AK656" s="241"/>
      <c r="AL656" s="241"/>
      <c r="AM656" s="241"/>
      <c r="AN656" s="241"/>
      <c r="AO656" s="241"/>
      <c r="AP656" s="241"/>
    </row>
    <row r="657" spans="2:42" ht="15" customHeight="1" x14ac:dyDescent="0.25">
      <c r="B657" s="241"/>
      <c r="C657" s="241"/>
      <c r="H657" s="241" t="s">
        <v>888</v>
      </c>
      <c r="I657" s="241"/>
      <c r="J657" s="241"/>
      <c r="K657" s="241"/>
      <c r="L657" s="241"/>
      <c r="M657" s="241"/>
      <c r="N657" s="241"/>
      <c r="O657" s="241"/>
      <c r="P657" s="241" t="s">
        <v>2054</v>
      </c>
      <c r="Q657" s="241"/>
      <c r="R657" s="241"/>
      <c r="S657" s="241"/>
      <c r="T657" s="241"/>
      <c r="U657" s="241"/>
      <c r="V657" s="241"/>
      <c r="W657" s="241"/>
      <c r="AI657" s="241"/>
      <c r="AJ657" s="241"/>
      <c r="AK657" s="241"/>
      <c r="AL657" s="241"/>
      <c r="AM657" s="241"/>
      <c r="AN657" s="241"/>
      <c r="AO657" s="241"/>
      <c r="AP657" s="241"/>
    </row>
    <row r="658" spans="2:42" ht="15" customHeight="1" x14ac:dyDescent="0.25">
      <c r="B658" s="241"/>
      <c r="C658" s="241"/>
      <c r="H658" s="241" t="s">
        <v>889</v>
      </c>
      <c r="I658" s="241"/>
      <c r="J658" s="241"/>
      <c r="K658" s="241"/>
      <c r="L658" s="241"/>
      <c r="M658" s="241"/>
      <c r="N658" s="241"/>
      <c r="O658" s="241"/>
      <c r="P658" s="241" t="s">
        <v>2055</v>
      </c>
      <c r="Q658" s="241"/>
      <c r="R658" s="241"/>
      <c r="S658" s="241"/>
      <c r="T658" s="241"/>
      <c r="U658" s="241"/>
      <c r="V658" s="241"/>
      <c r="W658" s="241"/>
      <c r="AI658" s="241"/>
      <c r="AJ658" s="241"/>
      <c r="AK658" s="241"/>
      <c r="AL658" s="241"/>
      <c r="AM658" s="241"/>
      <c r="AN658" s="241"/>
      <c r="AO658" s="241"/>
      <c r="AP658" s="241"/>
    </row>
    <row r="659" spans="2:42" ht="15" customHeight="1" x14ac:dyDescent="0.25">
      <c r="B659" s="241"/>
      <c r="C659" s="241"/>
      <c r="H659" s="241" t="s">
        <v>890</v>
      </c>
      <c r="I659" s="241"/>
      <c r="J659" s="241"/>
      <c r="K659" s="241"/>
      <c r="L659" s="241"/>
      <c r="M659" s="241"/>
      <c r="N659" s="241"/>
      <c r="O659" s="241"/>
      <c r="P659" s="241" t="s">
        <v>2054</v>
      </c>
      <c r="Q659" s="241"/>
      <c r="R659" s="241"/>
      <c r="S659" s="241"/>
      <c r="T659" s="241"/>
      <c r="U659" s="241"/>
      <c r="V659" s="241"/>
      <c r="W659" s="241"/>
      <c r="AI659" s="241"/>
      <c r="AJ659" s="241"/>
      <c r="AK659" s="241"/>
      <c r="AL659" s="241"/>
      <c r="AM659" s="241"/>
      <c r="AN659" s="241"/>
      <c r="AO659" s="241"/>
      <c r="AP659" s="241"/>
    </row>
    <row r="660" spans="2:42" ht="15" customHeight="1" x14ac:dyDescent="0.25">
      <c r="B660" s="241"/>
      <c r="C660" s="241"/>
      <c r="H660" s="241" t="s">
        <v>891</v>
      </c>
      <c r="I660" s="241"/>
      <c r="J660" s="241"/>
      <c r="K660" s="241"/>
      <c r="L660" s="241"/>
      <c r="M660" s="241"/>
      <c r="N660" s="241"/>
      <c r="O660" s="241"/>
      <c r="P660" s="241" t="s">
        <v>2056</v>
      </c>
      <c r="Q660" s="241"/>
      <c r="R660" s="241"/>
      <c r="S660" s="241"/>
      <c r="T660" s="241"/>
      <c r="U660" s="241"/>
      <c r="V660" s="241"/>
      <c r="W660" s="241"/>
      <c r="AI660" s="241"/>
      <c r="AJ660" s="241"/>
      <c r="AK660" s="241"/>
      <c r="AL660" s="241"/>
      <c r="AM660" s="241"/>
      <c r="AN660" s="241"/>
      <c r="AO660" s="241"/>
      <c r="AP660" s="241"/>
    </row>
    <row r="661" spans="2:42" ht="15" customHeight="1" x14ac:dyDescent="0.25">
      <c r="B661" s="241"/>
      <c r="C661" s="241"/>
      <c r="H661" s="241" t="s">
        <v>892</v>
      </c>
      <c r="I661" s="241"/>
      <c r="J661" s="241"/>
      <c r="K661" s="241"/>
      <c r="L661" s="241"/>
      <c r="M661" s="241"/>
      <c r="N661" s="241"/>
      <c r="O661" s="241"/>
      <c r="P661" s="241" t="s">
        <v>2057</v>
      </c>
      <c r="Q661" s="241"/>
      <c r="R661" s="241"/>
      <c r="S661" s="241"/>
      <c r="T661" s="241"/>
      <c r="U661" s="241"/>
      <c r="V661" s="241"/>
      <c r="W661" s="241"/>
      <c r="AI661" s="241"/>
      <c r="AJ661" s="241"/>
      <c r="AK661" s="241"/>
      <c r="AL661" s="241"/>
      <c r="AM661" s="241"/>
      <c r="AN661" s="241"/>
      <c r="AO661" s="241"/>
      <c r="AP661" s="241"/>
    </row>
    <row r="662" spans="2:42" ht="15" customHeight="1" x14ac:dyDescent="0.25">
      <c r="B662" s="241"/>
      <c r="C662" s="241"/>
      <c r="H662" s="241" t="s">
        <v>893</v>
      </c>
      <c r="I662" s="241"/>
      <c r="J662" s="241"/>
      <c r="K662" s="241"/>
      <c r="L662" s="241"/>
      <c r="M662" s="241"/>
      <c r="N662" s="241"/>
      <c r="O662" s="241"/>
      <c r="P662" s="241" t="s">
        <v>2053</v>
      </c>
      <c r="Q662" s="241"/>
      <c r="R662" s="241"/>
      <c r="S662" s="241"/>
      <c r="T662" s="241"/>
      <c r="U662" s="241"/>
      <c r="V662" s="241"/>
      <c r="W662" s="241"/>
      <c r="AI662" s="241"/>
      <c r="AJ662" s="241"/>
      <c r="AK662" s="241"/>
      <c r="AL662" s="241"/>
      <c r="AM662" s="241"/>
      <c r="AN662" s="241"/>
      <c r="AO662" s="241"/>
      <c r="AP662" s="241"/>
    </row>
    <row r="663" spans="2:42" ht="15" customHeight="1" x14ac:dyDescent="0.25">
      <c r="B663" s="241"/>
      <c r="C663" s="241"/>
      <c r="H663" s="241" t="s">
        <v>894</v>
      </c>
      <c r="I663" s="241"/>
      <c r="J663" s="241"/>
      <c r="K663" s="241"/>
      <c r="L663" s="241"/>
      <c r="M663" s="241"/>
      <c r="N663" s="241"/>
      <c r="O663" s="241"/>
      <c r="P663" s="241" t="s">
        <v>2055</v>
      </c>
      <c r="Q663" s="241"/>
      <c r="R663" s="241"/>
      <c r="S663" s="241"/>
      <c r="T663" s="241"/>
      <c r="U663" s="241"/>
      <c r="V663" s="241"/>
      <c r="W663" s="241"/>
      <c r="AI663" s="241"/>
      <c r="AJ663" s="241"/>
      <c r="AK663" s="241"/>
      <c r="AL663" s="241"/>
      <c r="AM663" s="241"/>
      <c r="AN663" s="241"/>
      <c r="AO663" s="241"/>
      <c r="AP663" s="241"/>
    </row>
    <row r="664" spans="2:42" ht="15" customHeight="1" x14ac:dyDescent="0.25">
      <c r="B664" s="241"/>
      <c r="C664" s="241"/>
      <c r="H664" s="241" t="s">
        <v>895</v>
      </c>
      <c r="I664" s="241"/>
      <c r="J664" s="241"/>
      <c r="K664" s="241"/>
      <c r="L664" s="241"/>
      <c r="M664" s="241"/>
      <c r="N664" s="241"/>
      <c r="O664" s="241"/>
      <c r="P664" s="241" t="s">
        <v>2059</v>
      </c>
      <c r="Q664" s="241"/>
      <c r="R664" s="241"/>
      <c r="S664" s="241"/>
      <c r="T664" s="241"/>
      <c r="U664" s="241"/>
      <c r="V664" s="241"/>
      <c r="W664" s="241"/>
      <c r="AI664" s="241"/>
      <c r="AJ664" s="241"/>
      <c r="AK664" s="241"/>
      <c r="AL664" s="241"/>
      <c r="AM664" s="241"/>
      <c r="AN664" s="241"/>
      <c r="AO664" s="241"/>
      <c r="AP664" s="241"/>
    </row>
    <row r="665" spans="2:42" ht="15" customHeight="1" x14ac:dyDescent="0.25">
      <c r="B665" s="241"/>
      <c r="C665" s="241"/>
      <c r="H665" s="241" t="s">
        <v>896</v>
      </c>
      <c r="I665" s="241"/>
      <c r="J665" s="241"/>
      <c r="K665" s="241"/>
      <c r="L665" s="241"/>
      <c r="M665" s="241"/>
      <c r="N665" s="241"/>
      <c r="O665" s="241"/>
      <c r="P665" s="241" t="s">
        <v>2053</v>
      </c>
      <c r="Q665" s="241"/>
      <c r="R665" s="241"/>
      <c r="S665" s="241"/>
      <c r="T665" s="241"/>
      <c r="U665" s="241"/>
      <c r="V665" s="241"/>
      <c r="W665" s="241"/>
      <c r="AI665" s="241"/>
      <c r="AJ665" s="241"/>
      <c r="AK665" s="241"/>
      <c r="AL665" s="241"/>
      <c r="AM665" s="241"/>
      <c r="AN665" s="241"/>
      <c r="AO665" s="241"/>
      <c r="AP665" s="241"/>
    </row>
    <row r="666" spans="2:42" ht="15" customHeight="1" x14ac:dyDescent="0.25">
      <c r="B666" s="241"/>
      <c r="C666" s="241"/>
      <c r="H666" s="241" t="s">
        <v>897</v>
      </c>
      <c r="I666" s="241"/>
      <c r="J666" s="241"/>
      <c r="K666" s="241"/>
      <c r="L666" s="241"/>
      <c r="M666" s="241"/>
      <c r="N666" s="241"/>
      <c r="O666" s="241"/>
      <c r="P666" s="241" t="s">
        <v>2052</v>
      </c>
      <c r="Q666" s="241"/>
      <c r="R666" s="241"/>
      <c r="S666" s="241"/>
      <c r="T666" s="241"/>
      <c r="U666" s="241"/>
      <c r="V666" s="241"/>
      <c r="W666" s="241"/>
      <c r="AI666" s="241"/>
      <c r="AJ666" s="241"/>
      <c r="AK666" s="241"/>
      <c r="AL666" s="241"/>
      <c r="AM666" s="241"/>
      <c r="AN666" s="241"/>
      <c r="AO666" s="241"/>
      <c r="AP666" s="241"/>
    </row>
    <row r="667" spans="2:42" ht="15" customHeight="1" x14ac:dyDescent="0.25">
      <c r="B667" s="241"/>
      <c r="C667" s="241"/>
      <c r="H667" s="241" t="s">
        <v>898</v>
      </c>
      <c r="I667" s="241"/>
      <c r="J667" s="241"/>
      <c r="K667" s="241"/>
      <c r="L667" s="241"/>
      <c r="M667" s="241"/>
      <c r="N667" s="241"/>
      <c r="O667" s="241"/>
      <c r="P667" s="241" t="s">
        <v>2054</v>
      </c>
      <c r="Q667" s="241"/>
      <c r="R667" s="241"/>
      <c r="S667" s="241"/>
      <c r="T667" s="241"/>
      <c r="U667" s="241"/>
      <c r="V667" s="241"/>
      <c r="W667" s="241"/>
      <c r="AI667" s="241"/>
      <c r="AJ667" s="241"/>
      <c r="AK667" s="241"/>
      <c r="AL667" s="241"/>
      <c r="AM667" s="241"/>
      <c r="AN667" s="241"/>
      <c r="AO667" s="241"/>
      <c r="AP667" s="241"/>
    </row>
    <row r="668" spans="2:42" ht="15" customHeight="1" x14ac:dyDescent="0.25">
      <c r="B668" s="241"/>
      <c r="C668" s="241"/>
      <c r="H668" s="241" t="s">
        <v>899</v>
      </c>
      <c r="I668" s="241"/>
      <c r="J668" s="241"/>
      <c r="K668" s="241"/>
      <c r="L668" s="241"/>
      <c r="M668" s="241"/>
      <c r="N668" s="241"/>
      <c r="O668" s="241"/>
      <c r="P668" s="241" t="s">
        <v>2056</v>
      </c>
      <c r="Q668" s="241"/>
      <c r="R668" s="241"/>
      <c r="S668" s="241"/>
      <c r="T668" s="241"/>
      <c r="U668" s="241"/>
      <c r="V668" s="241"/>
      <c r="W668" s="241"/>
      <c r="AI668" s="241"/>
      <c r="AJ668" s="241"/>
      <c r="AK668" s="241"/>
      <c r="AL668" s="241"/>
      <c r="AM668" s="241"/>
      <c r="AN668" s="241"/>
      <c r="AO668" s="241"/>
      <c r="AP668" s="241"/>
    </row>
    <row r="669" spans="2:42" ht="15" customHeight="1" x14ac:dyDescent="0.25">
      <c r="B669" s="241"/>
      <c r="C669" s="241"/>
      <c r="H669" s="241" t="s">
        <v>900</v>
      </c>
      <c r="I669" s="241"/>
      <c r="J669" s="241"/>
      <c r="K669" s="241"/>
      <c r="L669" s="241"/>
      <c r="M669" s="241"/>
      <c r="N669" s="241"/>
      <c r="O669" s="241"/>
      <c r="P669" s="241" t="s">
        <v>2056</v>
      </c>
      <c r="Q669" s="241"/>
      <c r="R669" s="241"/>
      <c r="S669" s="241"/>
      <c r="T669" s="241"/>
      <c r="U669" s="241"/>
      <c r="V669" s="241"/>
      <c r="W669" s="241"/>
      <c r="AI669" s="241"/>
      <c r="AJ669" s="241"/>
      <c r="AK669" s="241"/>
      <c r="AL669" s="241"/>
      <c r="AM669" s="241"/>
      <c r="AN669" s="241"/>
      <c r="AO669" s="241"/>
      <c r="AP669" s="241"/>
    </row>
    <row r="670" spans="2:42" ht="15" customHeight="1" x14ac:dyDescent="0.25">
      <c r="B670" s="241"/>
      <c r="C670" s="241"/>
      <c r="H670" s="241" t="s">
        <v>901</v>
      </c>
      <c r="I670" s="241"/>
      <c r="J670" s="241"/>
      <c r="K670" s="241"/>
      <c r="L670" s="241"/>
      <c r="M670" s="241"/>
      <c r="N670" s="241"/>
      <c r="O670" s="241"/>
      <c r="P670" s="241" t="s">
        <v>2054</v>
      </c>
      <c r="Q670" s="241"/>
      <c r="R670" s="241"/>
      <c r="S670" s="241"/>
      <c r="T670" s="241"/>
      <c r="U670" s="241"/>
      <c r="V670" s="241"/>
      <c r="W670" s="241"/>
      <c r="AI670" s="241"/>
      <c r="AJ670" s="241"/>
      <c r="AK670" s="241"/>
      <c r="AL670" s="241"/>
      <c r="AM670" s="241"/>
      <c r="AN670" s="241"/>
      <c r="AO670" s="241"/>
      <c r="AP670" s="241"/>
    </row>
    <row r="671" spans="2:42" ht="15" customHeight="1" x14ac:dyDescent="0.25">
      <c r="B671" s="241"/>
      <c r="C671" s="241"/>
      <c r="H671" s="241" t="s">
        <v>902</v>
      </c>
      <c r="I671" s="241"/>
      <c r="J671" s="241"/>
      <c r="K671" s="241"/>
      <c r="L671" s="241"/>
      <c r="M671" s="241"/>
      <c r="N671" s="241"/>
      <c r="O671" s="241"/>
      <c r="P671" s="241" t="s">
        <v>2059</v>
      </c>
      <c r="Q671" s="241"/>
      <c r="R671" s="241"/>
      <c r="S671" s="241"/>
      <c r="T671" s="241"/>
      <c r="U671" s="241"/>
      <c r="V671" s="241"/>
      <c r="W671" s="241"/>
      <c r="AI671" s="241"/>
      <c r="AJ671" s="241"/>
      <c r="AK671" s="241"/>
      <c r="AL671" s="241"/>
      <c r="AM671" s="241"/>
      <c r="AN671" s="241"/>
      <c r="AO671" s="241"/>
      <c r="AP671" s="241"/>
    </row>
    <row r="672" spans="2:42" ht="15" customHeight="1" x14ac:dyDescent="0.25">
      <c r="B672" s="241"/>
      <c r="C672" s="241"/>
      <c r="H672" s="241" t="s">
        <v>903</v>
      </c>
      <c r="I672" s="241"/>
      <c r="J672" s="241"/>
      <c r="K672" s="241"/>
      <c r="L672" s="241"/>
      <c r="M672" s="241"/>
      <c r="N672" s="241"/>
      <c r="O672" s="241"/>
      <c r="P672" s="241" t="s">
        <v>2054</v>
      </c>
      <c r="Q672" s="241"/>
      <c r="R672" s="241"/>
      <c r="S672" s="241"/>
      <c r="T672" s="241"/>
      <c r="U672" s="241"/>
      <c r="V672" s="241"/>
      <c r="W672" s="241"/>
      <c r="AI672" s="241"/>
      <c r="AJ672" s="241"/>
      <c r="AK672" s="241"/>
      <c r="AL672" s="241"/>
      <c r="AM672" s="241"/>
      <c r="AN672" s="241"/>
      <c r="AO672" s="241"/>
      <c r="AP672" s="241"/>
    </row>
    <row r="673" spans="2:42" ht="15" customHeight="1" x14ac:dyDescent="0.25">
      <c r="B673" s="241"/>
      <c r="C673" s="241"/>
      <c r="H673" s="241" t="s">
        <v>904</v>
      </c>
      <c r="I673" s="241"/>
      <c r="J673" s="241"/>
      <c r="K673" s="241"/>
      <c r="L673" s="241"/>
      <c r="M673" s="241"/>
      <c r="N673" s="241"/>
      <c r="O673" s="241"/>
      <c r="P673" s="241" t="s">
        <v>2053</v>
      </c>
      <c r="Q673" s="241"/>
      <c r="R673" s="241"/>
      <c r="S673" s="241"/>
      <c r="T673" s="241"/>
      <c r="U673" s="241"/>
      <c r="V673" s="241"/>
      <c r="W673" s="241"/>
      <c r="AI673" s="241"/>
      <c r="AJ673" s="241"/>
      <c r="AK673" s="241"/>
      <c r="AL673" s="241"/>
      <c r="AM673" s="241"/>
      <c r="AN673" s="241"/>
      <c r="AO673" s="241"/>
      <c r="AP673" s="241"/>
    </row>
    <row r="674" spans="2:42" ht="15" customHeight="1" x14ac:dyDescent="0.25">
      <c r="B674" s="241"/>
      <c r="C674" s="241"/>
      <c r="H674" s="241" t="s">
        <v>905</v>
      </c>
      <c r="I674" s="241"/>
      <c r="J674" s="241"/>
      <c r="K674" s="241"/>
      <c r="L674" s="241"/>
      <c r="M674" s="241"/>
      <c r="N674" s="241"/>
      <c r="O674" s="241"/>
      <c r="P674" s="241" t="s">
        <v>2053</v>
      </c>
      <c r="Q674" s="241"/>
      <c r="R674" s="241"/>
      <c r="S674" s="241"/>
      <c r="T674" s="241"/>
      <c r="U674" s="241"/>
      <c r="V674" s="241"/>
      <c r="W674" s="241"/>
      <c r="AI674" s="241"/>
      <c r="AJ674" s="241"/>
      <c r="AK674" s="241"/>
      <c r="AL674" s="241"/>
      <c r="AM674" s="241"/>
      <c r="AN674" s="241"/>
      <c r="AO674" s="241"/>
      <c r="AP674" s="241"/>
    </row>
    <row r="675" spans="2:42" ht="15" customHeight="1" x14ac:dyDescent="0.25">
      <c r="B675" s="241"/>
      <c r="C675" s="241"/>
      <c r="H675" s="241" t="s">
        <v>906</v>
      </c>
      <c r="I675" s="241"/>
      <c r="J675" s="241"/>
      <c r="K675" s="241"/>
      <c r="L675" s="241"/>
      <c r="M675" s="241"/>
      <c r="N675" s="241"/>
      <c r="O675" s="241"/>
      <c r="P675" s="241" t="s">
        <v>2052</v>
      </c>
      <c r="Q675" s="241"/>
      <c r="R675" s="241"/>
      <c r="S675" s="241"/>
      <c r="T675" s="241"/>
      <c r="U675" s="241"/>
      <c r="V675" s="241"/>
      <c r="W675" s="241"/>
      <c r="AI675" s="241"/>
      <c r="AJ675" s="241"/>
      <c r="AK675" s="241"/>
      <c r="AL675" s="241"/>
      <c r="AM675" s="241"/>
      <c r="AN675" s="241"/>
      <c r="AO675" s="241"/>
      <c r="AP675" s="241"/>
    </row>
    <row r="676" spans="2:42" ht="15" customHeight="1" x14ac:dyDescent="0.25">
      <c r="B676" s="241"/>
      <c r="C676" s="241"/>
      <c r="H676" s="241" t="s">
        <v>907</v>
      </c>
      <c r="I676" s="241"/>
      <c r="J676" s="241"/>
      <c r="K676" s="241"/>
      <c r="L676" s="241"/>
      <c r="M676" s="241"/>
      <c r="N676" s="241"/>
      <c r="O676" s="241"/>
      <c r="P676" s="241" t="s">
        <v>2056</v>
      </c>
      <c r="Q676" s="241"/>
      <c r="R676" s="241"/>
      <c r="S676" s="241"/>
      <c r="T676" s="241"/>
      <c r="U676" s="241"/>
      <c r="V676" s="241"/>
      <c r="W676" s="241"/>
      <c r="AI676" s="241"/>
      <c r="AJ676" s="241"/>
      <c r="AK676" s="241"/>
      <c r="AL676" s="241"/>
      <c r="AM676" s="241"/>
      <c r="AN676" s="241"/>
      <c r="AO676" s="241"/>
      <c r="AP676" s="241"/>
    </row>
    <row r="677" spans="2:42" ht="15" customHeight="1" x14ac:dyDescent="0.25">
      <c r="B677" s="241"/>
      <c r="C677" s="241"/>
      <c r="H677" s="241" t="s">
        <v>908</v>
      </c>
      <c r="I677" s="241"/>
      <c r="J677" s="241"/>
      <c r="K677" s="241"/>
      <c r="L677" s="241"/>
      <c r="M677" s="241"/>
      <c r="N677" s="241"/>
      <c r="O677" s="241"/>
      <c r="P677" s="241" t="s">
        <v>2056</v>
      </c>
      <c r="Q677" s="241"/>
      <c r="R677" s="241"/>
      <c r="S677" s="241"/>
      <c r="T677" s="241"/>
      <c r="U677" s="241"/>
      <c r="V677" s="241"/>
      <c r="W677" s="241"/>
      <c r="AI677" s="241"/>
      <c r="AJ677" s="241"/>
      <c r="AK677" s="241"/>
      <c r="AL677" s="241"/>
      <c r="AM677" s="241"/>
      <c r="AN677" s="241"/>
      <c r="AO677" s="241"/>
      <c r="AP677" s="241"/>
    </row>
    <row r="678" spans="2:42" ht="15" customHeight="1" x14ac:dyDescent="0.25">
      <c r="B678" s="241"/>
      <c r="C678" s="241"/>
      <c r="H678" s="241" t="s">
        <v>909</v>
      </c>
      <c r="I678" s="241"/>
      <c r="J678" s="241"/>
      <c r="K678" s="241"/>
      <c r="L678" s="241"/>
      <c r="M678" s="241"/>
      <c r="N678" s="241"/>
      <c r="O678" s="241"/>
      <c r="P678" s="241" t="s">
        <v>2055</v>
      </c>
      <c r="Q678" s="241"/>
      <c r="R678" s="241"/>
      <c r="S678" s="241"/>
      <c r="T678" s="241"/>
      <c r="U678" s="241"/>
      <c r="V678" s="241"/>
      <c r="W678" s="241"/>
      <c r="AI678" s="241"/>
      <c r="AJ678" s="241"/>
      <c r="AK678" s="241"/>
      <c r="AL678" s="241"/>
      <c r="AM678" s="241"/>
      <c r="AN678" s="241"/>
      <c r="AO678" s="241"/>
      <c r="AP678" s="241"/>
    </row>
    <row r="679" spans="2:42" ht="15" customHeight="1" x14ac:dyDescent="0.25">
      <c r="B679" s="241"/>
      <c r="C679" s="241"/>
      <c r="H679" s="241" t="s">
        <v>910</v>
      </c>
      <c r="I679" s="241"/>
      <c r="J679" s="241"/>
      <c r="K679" s="241"/>
      <c r="L679" s="241"/>
      <c r="M679" s="241"/>
      <c r="N679" s="241"/>
      <c r="O679" s="241"/>
      <c r="P679" s="241" t="s">
        <v>2053</v>
      </c>
      <c r="Q679" s="241"/>
      <c r="R679" s="241"/>
      <c r="S679" s="241"/>
      <c r="T679" s="241"/>
      <c r="U679" s="241"/>
      <c r="V679" s="241"/>
      <c r="W679" s="241"/>
      <c r="AI679" s="241"/>
      <c r="AJ679" s="241"/>
      <c r="AK679" s="241"/>
      <c r="AL679" s="241"/>
      <c r="AM679" s="241"/>
      <c r="AN679" s="241"/>
      <c r="AO679" s="241"/>
      <c r="AP679" s="241"/>
    </row>
    <row r="680" spans="2:42" ht="15" customHeight="1" x14ac:dyDescent="0.25">
      <c r="B680" s="241"/>
      <c r="C680" s="241"/>
      <c r="H680" s="241" t="s">
        <v>911</v>
      </c>
      <c r="I680" s="241"/>
      <c r="J680" s="241"/>
      <c r="K680" s="241"/>
      <c r="L680" s="241"/>
      <c r="M680" s="241"/>
      <c r="N680" s="241"/>
      <c r="O680" s="241"/>
      <c r="P680" s="241" t="s">
        <v>2054</v>
      </c>
      <c r="Q680" s="241"/>
      <c r="R680" s="241"/>
      <c r="S680" s="241"/>
      <c r="T680" s="241"/>
      <c r="U680" s="241"/>
      <c r="V680" s="241"/>
      <c r="W680" s="241"/>
      <c r="AI680" s="241"/>
      <c r="AJ680" s="241"/>
      <c r="AK680" s="241"/>
      <c r="AL680" s="241"/>
      <c r="AM680" s="241"/>
      <c r="AN680" s="241"/>
      <c r="AO680" s="241"/>
      <c r="AP680" s="241"/>
    </row>
    <row r="681" spans="2:42" ht="15" customHeight="1" x14ac:dyDescent="0.25">
      <c r="B681" s="241"/>
      <c r="C681" s="241"/>
      <c r="H681" s="241" t="s">
        <v>912</v>
      </c>
      <c r="I681" s="241"/>
      <c r="J681" s="241"/>
      <c r="K681" s="241"/>
      <c r="L681" s="241"/>
      <c r="M681" s="241"/>
      <c r="N681" s="241"/>
      <c r="O681" s="241"/>
      <c r="P681" s="241" t="s">
        <v>2059</v>
      </c>
      <c r="Q681" s="241"/>
      <c r="R681" s="241"/>
      <c r="S681" s="241"/>
      <c r="T681" s="241"/>
      <c r="U681" s="241"/>
      <c r="V681" s="241"/>
      <c r="W681" s="241"/>
      <c r="AI681" s="241"/>
      <c r="AJ681" s="241"/>
      <c r="AK681" s="241"/>
      <c r="AL681" s="241"/>
      <c r="AM681" s="241"/>
      <c r="AN681" s="241"/>
      <c r="AO681" s="241"/>
      <c r="AP681" s="241"/>
    </row>
    <row r="682" spans="2:42" ht="15" customHeight="1" x14ac:dyDescent="0.25">
      <c r="B682" s="241"/>
      <c r="C682" s="241"/>
      <c r="H682" s="241" t="s">
        <v>913</v>
      </c>
      <c r="I682" s="241"/>
      <c r="J682" s="241"/>
      <c r="K682" s="241"/>
      <c r="L682" s="241"/>
      <c r="M682" s="241"/>
      <c r="N682" s="241"/>
      <c r="O682" s="241"/>
      <c r="P682" s="241" t="s">
        <v>713</v>
      </c>
      <c r="Q682" s="241"/>
      <c r="R682" s="241"/>
      <c r="S682" s="241"/>
      <c r="T682" s="241"/>
      <c r="U682" s="241"/>
      <c r="V682" s="241"/>
      <c r="W682" s="241"/>
      <c r="AI682" s="241"/>
      <c r="AJ682" s="241"/>
      <c r="AK682" s="241"/>
      <c r="AL682" s="241"/>
      <c r="AM682" s="241"/>
      <c r="AN682" s="241"/>
      <c r="AO682" s="241"/>
      <c r="AP682" s="241"/>
    </row>
    <row r="683" spans="2:42" ht="15" customHeight="1" x14ac:dyDescent="0.25">
      <c r="B683" s="241"/>
      <c r="C683" s="241"/>
      <c r="H683" s="241" t="s">
        <v>914</v>
      </c>
      <c r="I683" s="241"/>
      <c r="J683" s="241"/>
      <c r="K683" s="241"/>
      <c r="L683" s="241"/>
      <c r="M683" s="241"/>
      <c r="N683" s="241"/>
      <c r="O683" s="241"/>
      <c r="P683" s="241" t="s">
        <v>2059</v>
      </c>
      <c r="Q683" s="241"/>
      <c r="R683" s="241"/>
      <c r="S683" s="241"/>
      <c r="T683" s="241"/>
      <c r="U683" s="241"/>
      <c r="V683" s="241"/>
      <c r="W683" s="241"/>
      <c r="AI683" s="241"/>
      <c r="AJ683" s="241"/>
      <c r="AK683" s="241"/>
      <c r="AL683" s="241"/>
      <c r="AM683" s="241"/>
      <c r="AN683" s="241"/>
      <c r="AO683" s="241"/>
      <c r="AP683" s="241"/>
    </row>
    <row r="684" spans="2:42" ht="15" customHeight="1" x14ac:dyDescent="0.25">
      <c r="B684" s="241"/>
      <c r="C684" s="241"/>
      <c r="H684" s="241" t="s">
        <v>915</v>
      </c>
      <c r="I684" s="241"/>
      <c r="J684" s="241"/>
      <c r="K684" s="241"/>
      <c r="L684" s="241"/>
      <c r="M684" s="241"/>
      <c r="N684" s="241"/>
      <c r="O684" s="241"/>
      <c r="P684" s="241" t="s">
        <v>2054</v>
      </c>
      <c r="Q684" s="241"/>
      <c r="R684" s="241"/>
      <c r="S684" s="241"/>
      <c r="T684" s="241"/>
      <c r="U684" s="241"/>
      <c r="V684" s="241"/>
      <c r="W684" s="241"/>
      <c r="AI684" s="241"/>
      <c r="AJ684" s="241"/>
      <c r="AK684" s="241"/>
      <c r="AL684" s="241"/>
      <c r="AM684" s="241"/>
      <c r="AN684" s="241"/>
      <c r="AO684" s="241"/>
      <c r="AP684" s="241"/>
    </row>
    <row r="685" spans="2:42" ht="15" customHeight="1" x14ac:dyDescent="0.25">
      <c r="B685" s="241"/>
      <c r="C685" s="241"/>
      <c r="H685" s="241" t="s">
        <v>916</v>
      </c>
      <c r="I685" s="241"/>
      <c r="J685" s="241"/>
      <c r="K685" s="241"/>
      <c r="L685" s="241"/>
      <c r="M685" s="241"/>
      <c r="N685" s="241"/>
      <c r="O685" s="241"/>
      <c r="P685" s="241" t="s">
        <v>2055</v>
      </c>
      <c r="Q685" s="241"/>
      <c r="R685" s="241"/>
      <c r="S685" s="241"/>
      <c r="T685" s="241"/>
      <c r="U685" s="241"/>
      <c r="V685" s="241"/>
      <c r="W685" s="241"/>
      <c r="AI685" s="241"/>
      <c r="AJ685" s="241"/>
      <c r="AK685" s="241"/>
      <c r="AL685" s="241"/>
      <c r="AM685" s="241"/>
      <c r="AN685" s="241"/>
      <c r="AO685" s="241"/>
      <c r="AP685" s="241"/>
    </row>
    <row r="686" spans="2:42" ht="15" customHeight="1" x14ac:dyDescent="0.25">
      <c r="B686" s="241"/>
      <c r="C686" s="241"/>
      <c r="H686" s="241" t="s">
        <v>917</v>
      </c>
      <c r="I686" s="241"/>
      <c r="J686" s="241"/>
      <c r="K686" s="241"/>
      <c r="L686" s="241"/>
      <c r="M686" s="241"/>
      <c r="N686" s="241"/>
      <c r="O686" s="241"/>
      <c r="P686" s="241" t="s">
        <v>2056</v>
      </c>
      <c r="Q686" s="241"/>
      <c r="R686" s="241"/>
      <c r="S686" s="241"/>
      <c r="T686" s="241"/>
      <c r="U686" s="241"/>
      <c r="V686" s="241"/>
      <c r="W686" s="241"/>
      <c r="AI686" s="241"/>
      <c r="AJ686" s="241"/>
      <c r="AK686" s="241"/>
      <c r="AL686" s="241"/>
      <c r="AM686" s="241"/>
      <c r="AN686" s="241"/>
      <c r="AO686" s="241"/>
      <c r="AP686" s="241"/>
    </row>
    <row r="687" spans="2:42" ht="15" customHeight="1" x14ac:dyDescent="0.25">
      <c r="B687" s="241"/>
      <c r="C687" s="241"/>
      <c r="H687" s="241" t="s">
        <v>918</v>
      </c>
      <c r="I687" s="241"/>
      <c r="J687" s="241"/>
      <c r="K687" s="241"/>
      <c r="L687" s="241"/>
      <c r="M687" s="241"/>
      <c r="N687" s="241"/>
      <c r="O687" s="241"/>
      <c r="P687" s="241" t="s">
        <v>2056</v>
      </c>
      <c r="Q687" s="241"/>
      <c r="R687" s="241"/>
      <c r="S687" s="241"/>
      <c r="T687" s="241"/>
      <c r="U687" s="241"/>
      <c r="V687" s="241"/>
      <c r="W687" s="241"/>
      <c r="AI687" s="241"/>
      <c r="AJ687" s="241"/>
      <c r="AK687" s="241"/>
      <c r="AL687" s="241"/>
      <c r="AM687" s="241"/>
      <c r="AN687" s="241"/>
      <c r="AO687" s="241"/>
      <c r="AP687" s="241"/>
    </row>
    <row r="688" spans="2:42" ht="15" customHeight="1" x14ac:dyDescent="0.25">
      <c r="B688" s="241"/>
      <c r="C688" s="241"/>
      <c r="H688" s="241" t="s">
        <v>919</v>
      </c>
      <c r="I688" s="241"/>
      <c r="J688" s="241"/>
      <c r="K688" s="241"/>
      <c r="L688" s="241"/>
      <c r="M688" s="241"/>
      <c r="N688" s="241"/>
      <c r="O688" s="241"/>
      <c r="P688" s="241" t="s">
        <v>2056</v>
      </c>
      <c r="Q688" s="241"/>
      <c r="R688" s="241"/>
      <c r="S688" s="241"/>
      <c r="T688" s="241"/>
      <c r="U688" s="241"/>
      <c r="V688" s="241"/>
      <c r="W688" s="241"/>
      <c r="AI688" s="241"/>
      <c r="AJ688" s="241"/>
      <c r="AK688" s="241"/>
      <c r="AL688" s="241"/>
      <c r="AM688" s="241"/>
      <c r="AN688" s="241"/>
      <c r="AO688" s="241"/>
      <c r="AP688" s="241"/>
    </row>
    <row r="689" spans="2:42" ht="15" customHeight="1" x14ac:dyDescent="0.25">
      <c r="B689" s="241"/>
      <c r="C689" s="241"/>
      <c r="H689" s="241" t="s">
        <v>920</v>
      </c>
      <c r="I689" s="241"/>
      <c r="J689" s="241"/>
      <c r="K689" s="241"/>
      <c r="L689" s="241"/>
      <c r="M689" s="241"/>
      <c r="N689" s="241"/>
      <c r="O689" s="241"/>
      <c r="P689" s="241" t="s">
        <v>2052</v>
      </c>
      <c r="Q689" s="241"/>
      <c r="R689" s="241"/>
      <c r="S689" s="241"/>
      <c r="T689" s="241"/>
      <c r="U689" s="241"/>
      <c r="V689" s="241"/>
      <c r="W689" s="241"/>
      <c r="AI689" s="241"/>
      <c r="AJ689" s="241"/>
      <c r="AK689" s="241"/>
      <c r="AL689" s="241"/>
      <c r="AM689" s="241"/>
      <c r="AN689" s="241"/>
      <c r="AO689" s="241"/>
      <c r="AP689" s="241"/>
    </row>
    <row r="690" spans="2:42" ht="15" customHeight="1" x14ac:dyDescent="0.25">
      <c r="B690" s="241"/>
      <c r="C690" s="241"/>
      <c r="H690" s="241" t="s">
        <v>921</v>
      </c>
      <c r="I690" s="241"/>
      <c r="J690" s="241"/>
      <c r="K690" s="241"/>
      <c r="L690" s="241"/>
      <c r="M690" s="241"/>
      <c r="N690" s="241"/>
      <c r="O690" s="241"/>
      <c r="P690" s="241" t="s">
        <v>2056</v>
      </c>
      <c r="Q690" s="241"/>
      <c r="R690" s="241"/>
      <c r="S690" s="241"/>
      <c r="T690" s="241"/>
      <c r="U690" s="241"/>
      <c r="V690" s="241"/>
      <c r="W690" s="241"/>
      <c r="AI690" s="241"/>
      <c r="AJ690" s="241"/>
      <c r="AK690" s="241"/>
      <c r="AL690" s="241"/>
      <c r="AM690" s="241"/>
      <c r="AN690" s="241"/>
      <c r="AO690" s="241"/>
      <c r="AP690" s="241"/>
    </row>
    <row r="691" spans="2:42" ht="15" customHeight="1" x14ac:dyDescent="0.25">
      <c r="B691" s="241"/>
      <c r="C691" s="241"/>
      <c r="H691" s="241" t="s">
        <v>922</v>
      </c>
      <c r="I691" s="241"/>
      <c r="J691" s="241"/>
      <c r="K691" s="241"/>
      <c r="L691" s="241"/>
      <c r="M691" s="241"/>
      <c r="N691" s="241"/>
      <c r="O691" s="241"/>
      <c r="P691" s="241" t="s">
        <v>2052</v>
      </c>
      <c r="Q691" s="241"/>
      <c r="R691" s="241"/>
      <c r="S691" s="241"/>
      <c r="T691" s="241"/>
      <c r="U691" s="241"/>
      <c r="V691" s="241"/>
      <c r="W691" s="241"/>
      <c r="AI691" s="241"/>
      <c r="AJ691" s="241"/>
      <c r="AK691" s="241"/>
      <c r="AL691" s="241"/>
      <c r="AM691" s="241"/>
      <c r="AN691" s="241"/>
      <c r="AO691" s="241"/>
      <c r="AP691" s="241"/>
    </row>
    <row r="692" spans="2:42" ht="15" customHeight="1" x14ac:dyDescent="0.25">
      <c r="B692" s="241"/>
      <c r="C692" s="241"/>
      <c r="H692" s="241" t="s">
        <v>923</v>
      </c>
      <c r="I692" s="241"/>
      <c r="J692" s="241"/>
      <c r="K692" s="241"/>
      <c r="L692" s="241"/>
      <c r="M692" s="241"/>
      <c r="N692" s="241"/>
      <c r="O692" s="241"/>
      <c r="P692" s="241" t="s">
        <v>2054</v>
      </c>
      <c r="Q692" s="241"/>
      <c r="R692" s="241"/>
      <c r="S692" s="241"/>
      <c r="T692" s="241"/>
      <c r="U692" s="241"/>
      <c r="V692" s="241"/>
      <c r="W692" s="241"/>
      <c r="AI692" s="241"/>
      <c r="AJ692" s="241"/>
      <c r="AK692" s="241"/>
      <c r="AL692" s="241"/>
      <c r="AM692" s="241"/>
      <c r="AN692" s="241"/>
      <c r="AO692" s="241"/>
      <c r="AP692" s="241"/>
    </row>
    <row r="693" spans="2:42" ht="15" customHeight="1" x14ac:dyDescent="0.25">
      <c r="B693" s="241"/>
      <c r="C693" s="241"/>
      <c r="H693" s="241" t="s">
        <v>924</v>
      </c>
      <c r="I693" s="241"/>
      <c r="J693" s="241"/>
      <c r="K693" s="241"/>
      <c r="L693" s="241"/>
      <c r="M693" s="241"/>
      <c r="N693" s="241"/>
      <c r="O693" s="241"/>
      <c r="P693" s="241" t="s">
        <v>2057</v>
      </c>
      <c r="Q693" s="241"/>
      <c r="R693" s="241"/>
      <c r="S693" s="241"/>
      <c r="T693" s="241"/>
      <c r="U693" s="241"/>
      <c r="V693" s="241"/>
      <c r="W693" s="241"/>
      <c r="AI693" s="241"/>
      <c r="AJ693" s="241"/>
      <c r="AK693" s="241"/>
      <c r="AL693" s="241"/>
      <c r="AM693" s="241"/>
      <c r="AN693" s="241"/>
      <c r="AO693" s="241"/>
      <c r="AP693" s="241"/>
    </row>
    <row r="694" spans="2:42" ht="15" customHeight="1" x14ac:dyDescent="0.25">
      <c r="B694" s="241"/>
      <c r="C694" s="241"/>
      <c r="H694" s="241" t="s">
        <v>925</v>
      </c>
      <c r="I694" s="241"/>
      <c r="J694" s="241"/>
      <c r="K694" s="241"/>
      <c r="L694" s="241"/>
      <c r="M694" s="241"/>
      <c r="N694" s="241"/>
      <c r="O694" s="241"/>
      <c r="P694" s="241" t="s">
        <v>713</v>
      </c>
      <c r="Q694" s="241"/>
      <c r="R694" s="241"/>
      <c r="S694" s="241"/>
      <c r="T694" s="241"/>
      <c r="U694" s="241"/>
      <c r="V694" s="241"/>
      <c r="W694" s="241"/>
      <c r="AI694" s="241"/>
      <c r="AJ694" s="241"/>
      <c r="AK694" s="241"/>
      <c r="AL694" s="241"/>
      <c r="AM694" s="241"/>
      <c r="AN694" s="241"/>
      <c r="AO694" s="241"/>
      <c r="AP694" s="241"/>
    </row>
    <row r="695" spans="2:42" ht="15" customHeight="1" x14ac:dyDescent="0.25">
      <c r="B695" s="241"/>
      <c r="C695" s="241"/>
      <c r="H695" s="241" t="s">
        <v>926</v>
      </c>
      <c r="I695" s="241"/>
      <c r="J695" s="241"/>
      <c r="K695" s="241"/>
      <c r="L695" s="241"/>
      <c r="M695" s="241"/>
      <c r="N695" s="241"/>
      <c r="O695" s="241"/>
      <c r="P695" s="241" t="s">
        <v>2052</v>
      </c>
      <c r="Q695" s="241"/>
      <c r="R695" s="241"/>
      <c r="S695" s="241"/>
      <c r="T695" s="241"/>
      <c r="U695" s="241"/>
      <c r="V695" s="241"/>
      <c r="W695" s="241"/>
      <c r="AI695" s="241"/>
      <c r="AJ695" s="241"/>
      <c r="AK695" s="241"/>
      <c r="AL695" s="241"/>
      <c r="AM695" s="241"/>
      <c r="AN695" s="241"/>
      <c r="AO695" s="241"/>
      <c r="AP695" s="241"/>
    </row>
    <row r="696" spans="2:42" ht="15" customHeight="1" x14ac:dyDescent="0.25">
      <c r="B696" s="241"/>
      <c r="C696" s="241"/>
      <c r="H696" s="241" t="s">
        <v>927</v>
      </c>
      <c r="I696" s="241"/>
      <c r="J696" s="241"/>
      <c r="K696" s="241"/>
      <c r="L696" s="241"/>
      <c r="M696" s="241"/>
      <c r="N696" s="241"/>
      <c r="O696" s="241"/>
      <c r="P696" s="241" t="s">
        <v>2057</v>
      </c>
      <c r="Q696" s="241"/>
      <c r="R696" s="241"/>
      <c r="S696" s="241"/>
      <c r="T696" s="241"/>
      <c r="U696" s="241"/>
      <c r="V696" s="241"/>
      <c r="W696" s="241"/>
      <c r="AI696" s="241"/>
      <c r="AJ696" s="241"/>
      <c r="AK696" s="241"/>
      <c r="AL696" s="241"/>
      <c r="AM696" s="241"/>
      <c r="AN696" s="241"/>
      <c r="AO696" s="241"/>
      <c r="AP696" s="241"/>
    </row>
    <row r="697" spans="2:42" ht="15" customHeight="1" x14ac:dyDescent="0.25">
      <c r="B697" s="241"/>
      <c r="C697" s="241"/>
      <c r="H697" s="241" t="s">
        <v>928</v>
      </c>
      <c r="I697" s="241"/>
      <c r="J697" s="241"/>
      <c r="K697" s="241"/>
      <c r="L697" s="241"/>
      <c r="M697" s="241"/>
      <c r="N697" s="241"/>
      <c r="O697" s="241"/>
      <c r="P697" s="241" t="s">
        <v>2053</v>
      </c>
      <c r="Q697" s="241"/>
      <c r="R697" s="241"/>
      <c r="S697" s="241"/>
      <c r="T697" s="241"/>
      <c r="U697" s="241"/>
      <c r="V697" s="241"/>
      <c r="W697" s="241"/>
      <c r="AI697" s="241"/>
      <c r="AJ697" s="241"/>
      <c r="AK697" s="241"/>
      <c r="AL697" s="241"/>
      <c r="AM697" s="241"/>
      <c r="AN697" s="241"/>
      <c r="AO697" s="241"/>
      <c r="AP697" s="241"/>
    </row>
    <row r="698" spans="2:42" ht="15" customHeight="1" x14ac:dyDescent="0.25">
      <c r="B698" s="241"/>
      <c r="C698" s="241"/>
      <c r="H698" s="241" t="s">
        <v>929</v>
      </c>
      <c r="I698" s="241"/>
      <c r="J698" s="241"/>
      <c r="K698" s="241"/>
      <c r="L698" s="241"/>
      <c r="M698" s="241"/>
      <c r="N698" s="241"/>
      <c r="O698" s="241"/>
      <c r="P698" s="241" t="s">
        <v>2057</v>
      </c>
      <c r="Q698" s="241"/>
      <c r="R698" s="241"/>
      <c r="S698" s="241"/>
      <c r="T698" s="241"/>
      <c r="U698" s="241"/>
      <c r="V698" s="241"/>
      <c r="W698" s="241"/>
      <c r="AI698" s="241"/>
      <c r="AJ698" s="241"/>
      <c r="AK698" s="241"/>
      <c r="AL698" s="241"/>
      <c r="AM698" s="241"/>
      <c r="AN698" s="241"/>
      <c r="AO698" s="241"/>
      <c r="AP698" s="241"/>
    </row>
    <row r="699" spans="2:42" ht="15" customHeight="1" x14ac:dyDescent="0.25">
      <c r="B699" s="241"/>
      <c r="C699" s="241"/>
      <c r="H699" s="241" t="s">
        <v>930</v>
      </c>
      <c r="I699" s="241"/>
      <c r="J699" s="241"/>
      <c r="K699" s="241"/>
      <c r="L699" s="241"/>
      <c r="M699" s="241"/>
      <c r="N699" s="241"/>
      <c r="O699" s="241"/>
      <c r="P699" s="241" t="s">
        <v>2057</v>
      </c>
      <c r="Q699" s="241"/>
      <c r="R699" s="241"/>
      <c r="S699" s="241"/>
      <c r="T699" s="241"/>
      <c r="U699" s="241"/>
      <c r="V699" s="241"/>
      <c r="W699" s="241"/>
      <c r="AI699" s="241"/>
      <c r="AJ699" s="241"/>
      <c r="AK699" s="241"/>
      <c r="AL699" s="241"/>
      <c r="AM699" s="241"/>
      <c r="AN699" s="241"/>
      <c r="AO699" s="241"/>
      <c r="AP699" s="241"/>
    </row>
    <row r="700" spans="2:42" ht="15" customHeight="1" x14ac:dyDescent="0.25">
      <c r="B700" s="241"/>
      <c r="C700" s="241"/>
      <c r="H700" s="241" t="s">
        <v>931</v>
      </c>
      <c r="I700" s="241"/>
      <c r="J700" s="241"/>
      <c r="K700" s="241"/>
      <c r="L700" s="241"/>
      <c r="M700" s="241"/>
      <c r="N700" s="241"/>
      <c r="O700" s="241"/>
      <c r="P700" s="241" t="s">
        <v>2054</v>
      </c>
      <c r="Q700" s="241"/>
      <c r="R700" s="241"/>
      <c r="S700" s="241"/>
      <c r="T700" s="241"/>
      <c r="U700" s="241"/>
      <c r="V700" s="241"/>
      <c r="W700" s="241"/>
      <c r="AI700" s="241"/>
      <c r="AJ700" s="241"/>
      <c r="AK700" s="241"/>
      <c r="AL700" s="241"/>
      <c r="AM700" s="241"/>
      <c r="AN700" s="241"/>
      <c r="AO700" s="241"/>
      <c r="AP700" s="241"/>
    </row>
    <row r="701" spans="2:42" ht="15" customHeight="1" x14ac:dyDescent="0.25">
      <c r="B701" s="241"/>
      <c r="C701" s="241"/>
      <c r="H701" s="241" t="s">
        <v>932</v>
      </c>
      <c r="I701" s="241"/>
      <c r="J701" s="241"/>
      <c r="K701" s="241"/>
      <c r="L701" s="241"/>
      <c r="M701" s="241"/>
      <c r="N701" s="241"/>
      <c r="O701" s="241"/>
      <c r="P701" s="241" t="s">
        <v>2054</v>
      </c>
      <c r="Q701" s="241"/>
      <c r="R701" s="241"/>
      <c r="S701" s="241"/>
      <c r="T701" s="241"/>
      <c r="U701" s="241"/>
      <c r="V701" s="241"/>
      <c r="W701" s="241"/>
      <c r="AI701" s="241"/>
      <c r="AJ701" s="241"/>
      <c r="AK701" s="241"/>
      <c r="AL701" s="241"/>
      <c r="AM701" s="241"/>
      <c r="AN701" s="241"/>
      <c r="AO701" s="241"/>
      <c r="AP701" s="241"/>
    </row>
    <row r="702" spans="2:42" ht="15" customHeight="1" x14ac:dyDescent="0.25">
      <c r="B702" s="241"/>
      <c r="C702" s="241"/>
      <c r="H702" s="241" t="s">
        <v>933</v>
      </c>
      <c r="I702" s="241"/>
      <c r="J702" s="241"/>
      <c r="K702" s="241"/>
      <c r="L702" s="241"/>
      <c r="M702" s="241"/>
      <c r="N702" s="241"/>
      <c r="O702" s="241"/>
      <c r="P702" s="241" t="s">
        <v>2054</v>
      </c>
      <c r="Q702" s="241"/>
      <c r="R702" s="241"/>
      <c r="S702" s="241"/>
      <c r="T702" s="241"/>
      <c r="U702" s="241"/>
      <c r="V702" s="241"/>
      <c r="W702" s="241"/>
      <c r="AI702" s="241"/>
      <c r="AJ702" s="241"/>
      <c r="AK702" s="241"/>
      <c r="AL702" s="241"/>
      <c r="AM702" s="241"/>
      <c r="AN702" s="241"/>
      <c r="AO702" s="241"/>
      <c r="AP702" s="241"/>
    </row>
    <row r="703" spans="2:42" ht="15" customHeight="1" x14ac:dyDescent="0.25">
      <c r="B703" s="241"/>
      <c r="C703" s="241"/>
      <c r="H703" s="241" t="s">
        <v>934</v>
      </c>
      <c r="I703" s="241"/>
      <c r="J703" s="241"/>
      <c r="K703" s="241"/>
      <c r="L703" s="241"/>
      <c r="M703" s="241"/>
      <c r="N703" s="241"/>
      <c r="O703" s="241"/>
      <c r="P703" s="241" t="s">
        <v>2056</v>
      </c>
      <c r="Q703" s="241"/>
      <c r="R703" s="241"/>
      <c r="S703" s="241"/>
      <c r="T703" s="241"/>
      <c r="U703" s="241"/>
      <c r="V703" s="241"/>
      <c r="W703" s="241"/>
      <c r="AI703" s="241"/>
      <c r="AJ703" s="241"/>
      <c r="AK703" s="241"/>
      <c r="AL703" s="241"/>
      <c r="AM703" s="241"/>
      <c r="AN703" s="241"/>
      <c r="AO703" s="241"/>
      <c r="AP703" s="241"/>
    </row>
    <row r="704" spans="2:42" ht="15" customHeight="1" x14ac:dyDescent="0.25">
      <c r="B704" s="241"/>
      <c r="C704" s="241"/>
      <c r="H704" s="241" t="s">
        <v>935</v>
      </c>
      <c r="I704" s="241"/>
      <c r="J704" s="241"/>
      <c r="K704" s="241"/>
      <c r="L704" s="241"/>
      <c r="M704" s="241"/>
      <c r="N704" s="241"/>
      <c r="O704" s="241"/>
      <c r="P704" s="241" t="s">
        <v>2055</v>
      </c>
      <c r="Q704" s="241"/>
      <c r="R704" s="241"/>
      <c r="S704" s="241"/>
      <c r="T704" s="241"/>
      <c r="U704" s="241"/>
      <c r="V704" s="241"/>
      <c r="W704" s="241"/>
      <c r="AI704" s="241"/>
      <c r="AJ704" s="241"/>
      <c r="AK704" s="241"/>
      <c r="AL704" s="241"/>
      <c r="AM704" s="241"/>
      <c r="AN704" s="241"/>
      <c r="AO704" s="241"/>
      <c r="AP704" s="241"/>
    </row>
    <row r="705" spans="2:42" ht="15" customHeight="1" x14ac:dyDescent="0.25">
      <c r="B705" s="241"/>
      <c r="C705" s="241"/>
      <c r="H705" s="241" t="s">
        <v>936</v>
      </c>
      <c r="I705" s="241"/>
      <c r="J705" s="241"/>
      <c r="K705" s="241"/>
      <c r="L705" s="241"/>
      <c r="M705" s="241"/>
      <c r="N705" s="241"/>
      <c r="O705" s="241"/>
      <c r="P705" s="241" t="s">
        <v>2054</v>
      </c>
      <c r="Q705" s="241"/>
      <c r="R705" s="241"/>
      <c r="S705" s="241"/>
      <c r="T705" s="241"/>
      <c r="U705" s="241"/>
      <c r="V705" s="241"/>
      <c r="W705" s="241"/>
      <c r="AI705" s="241"/>
      <c r="AJ705" s="241"/>
      <c r="AK705" s="241"/>
      <c r="AL705" s="241"/>
      <c r="AM705" s="241"/>
      <c r="AN705" s="241"/>
      <c r="AO705" s="241"/>
      <c r="AP705" s="241"/>
    </row>
    <row r="706" spans="2:42" ht="15" customHeight="1" x14ac:dyDescent="0.25">
      <c r="B706" s="241"/>
      <c r="C706" s="241"/>
      <c r="H706" s="241" t="s">
        <v>937</v>
      </c>
      <c r="I706" s="241"/>
      <c r="J706" s="241"/>
      <c r="K706" s="241"/>
      <c r="L706" s="241"/>
      <c r="M706" s="241"/>
      <c r="N706" s="241"/>
      <c r="O706" s="241"/>
      <c r="P706" s="241" t="s">
        <v>2058</v>
      </c>
      <c r="Q706" s="241"/>
      <c r="R706" s="241"/>
      <c r="S706" s="241"/>
      <c r="T706" s="241"/>
      <c r="U706" s="241"/>
      <c r="V706" s="241"/>
      <c r="W706" s="241"/>
      <c r="AI706" s="241"/>
      <c r="AJ706" s="241"/>
      <c r="AK706" s="241"/>
      <c r="AL706" s="241"/>
      <c r="AM706" s="241"/>
      <c r="AN706" s="241"/>
      <c r="AO706" s="241"/>
      <c r="AP706" s="241"/>
    </row>
    <row r="707" spans="2:42" ht="15" customHeight="1" x14ac:dyDescent="0.25">
      <c r="B707" s="241"/>
      <c r="C707" s="241"/>
      <c r="H707" s="241" t="s">
        <v>938</v>
      </c>
      <c r="I707" s="241"/>
      <c r="J707" s="241"/>
      <c r="K707" s="241"/>
      <c r="L707" s="241"/>
      <c r="M707" s="241"/>
      <c r="N707" s="241"/>
      <c r="O707" s="241"/>
      <c r="P707" s="241" t="s">
        <v>2059</v>
      </c>
      <c r="Q707" s="241"/>
      <c r="R707" s="241"/>
      <c r="S707" s="241"/>
      <c r="T707" s="241"/>
      <c r="U707" s="241"/>
      <c r="V707" s="241"/>
      <c r="W707" s="241"/>
      <c r="AI707" s="241"/>
      <c r="AJ707" s="241"/>
      <c r="AK707" s="241"/>
      <c r="AL707" s="241"/>
      <c r="AM707" s="241"/>
      <c r="AN707" s="241"/>
      <c r="AO707" s="241"/>
      <c r="AP707" s="241"/>
    </row>
    <row r="708" spans="2:42" ht="15" customHeight="1" x14ac:dyDescent="0.25">
      <c r="B708" s="241"/>
      <c r="C708" s="241"/>
      <c r="H708" s="241" t="s">
        <v>286</v>
      </c>
      <c r="I708" s="241"/>
      <c r="J708" s="241"/>
      <c r="K708" s="241"/>
      <c r="L708" s="241"/>
      <c r="M708" s="241"/>
      <c r="N708" s="241"/>
      <c r="O708" s="241"/>
      <c r="P708" s="241" t="s">
        <v>2057</v>
      </c>
      <c r="Q708" s="241"/>
      <c r="R708" s="241"/>
      <c r="S708" s="241"/>
      <c r="T708" s="241"/>
      <c r="U708" s="241"/>
      <c r="V708" s="241"/>
      <c r="W708" s="241"/>
      <c r="AI708" s="241"/>
      <c r="AJ708" s="241"/>
      <c r="AK708" s="241"/>
      <c r="AL708" s="241"/>
      <c r="AM708" s="241"/>
      <c r="AN708" s="241"/>
      <c r="AO708" s="241"/>
      <c r="AP708" s="241"/>
    </row>
    <row r="709" spans="2:42" ht="15" customHeight="1" x14ac:dyDescent="0.25">
      <c r="B709" s="241"/>
      <c r="C709" s="241"/>
      <c r="H709" s="241" t="s">
        <v>939</v>
      </c>
      <c r="I709" s="241"/>
      <c r="J709" s="241"/>
      <c r="K709" s="241"/>
      <c r="L709" s="241"/>
      <c r="M709" s="241"/>
      <c r="N709" s="241"/>
      <c r="O709" s="241"/>
      <c r="P709" s="241" t="s">
        <v>2056</v>
      </c>
      <c r="Q709" s="241"/>
      <c r="R709" s="241"/>
      <c r="S709" s="241"/>
      <c r="T709" s="241"/>
      <c r="U709" s="241"/>
      <c r="V709" s="241"/>
      <c r="W709" s="241"/>
      <c r="AI709" s="241"/>
      <c r="AJ709" s="241"/>
      <c r="AK709" s="241"/>
      <c r="AL709" s="241"/>
      <c r="AM709" s="241"/>
      <c r="AN709" s="241"/>
      <c r="AO709" s="241"/>
      <c r="AP709" s="241"/>
    </row>
    <row r="710" spans="2:42" ht="15" customHeight="1" x14ac:dyDescent="0.25">
      <c r="B710" s="241"/>
      <c r="C710" s="241"/>
      <c r="H710" s="241" t="s">
        <v>940</v>
      </c>
      <c r="I710" s="241"/>
      <c r="J710" s="241"/>
      <c r="K710" s="241"/>
      <c r="L710" s="241"/>
      <c r="M710" s="241"/>
      <c r="N710" s="241"/>
      <c r="O710" s="241"/>
      <c r="P710" s="241" t="s">
        <v>2057</v>
      </c>
      <c r="Q710" s="241"/>
      <c r="R710" s="241"/>
      <c r="S710" s="241"/>
      <c r="T710" s="241"/>
      <c r="U710" s="241"/>
      <c r="V710" s="241"/>
      <c r="W710" s="241"/>
      <c r="AI710" s="241"/>
      <c r="AJ710" s="241"/>
      <c r="AK710" s="241"/>
      <c r="AL710" s="241"/>
      <c r="AM710" s="241"/>
      <c r="AN710" s="241"/>
      <c r="AO710" s="241"/>
      <c r="AP710" s="241"/>
    </row>
    <row r="711" spans="2:42" ht="15" customHeight="1" x14ac:dyDescent="0.25">
      <c r="B711" s="241"/>
      <c r="C711" s="241"/>
      <c r="H711" s="241" t="s">
        <v>941</v>
      </c>
      <c r="I711" s="241"/>
      <c r="J711" s="241"/>
      <c r="K711" s="241"/>
      <c r="L711" s="241"/>
      <c r="M711" s="241"/>
      <c r="N711" s="241"/>
      <c r="O711" s="241"/>
      <c r="P711" s="241" t="s">
        <v>2054</v>
      </c>
      <c r="Q711" s="241"/>
      <c r="R711" s="241"/>
      <c r="S711" s="241"/>
      <c r="T711" s="241"/>
      <c r="U711" s="241"/>
      <c r="V711" s="241"/>
      <c r="W711" s="241"/>
      <c r="AI711" s="241"/>
      <c r="AJ711" s="241"/>
      <c r="AK711" s="241"/>
      <c r="AL711" s="241"/>
      <c r="AM711" s="241"/>
      <c r="AN711" s="241"/>
      <c r="AO711" s="241"/>
      <c r="AP711" s="241"/>
    </row>
    <row r="712" spans="2:42" ht="15" customHeight="1" x14ac:dyDescent="0.25">
      <c r="B712" s="241"/>
      <c r="C712" s="241"/>
      <c r="H712" s="241" t="s">
        <v>942</v>
      </c>
      <c r="I712" s="241"/>
      <c r="J712" s="241"/>
      <c r="K712" s="241"/>
      <c r="L712" s="241"/>
      <c r="M712" s="241"/>
      <c r="N712" s="241"/>
      <c r="O712" s="241"/>
      <c r="P712" s="241" t="s">
        <v>713</v>
      </c>
      <c r="Q712" s="241"/>
      <c r="R712" s="241"/>
      <c r="S712" s="241"/>
      <c r="T712" s="241"/>
      <c r="U712" s="241"/>
      <c r="V712" s="241"/>
      <c r="W712" s="241"/>
      <c r="AI712" s="241"/>
      <c r="AJ712" s="241"/>
      <c r="AK712" s="241"/>
      <c r="AL712" s="241"/>
      <c r="AM712" s="241"/>
      <c r="AN712" s="241"/>
      <c r="AO712" s="241"/>
      <c r="AP712" s="241"/>
    </row>
    <row r="713" spans="2:42" ht="15" customHeight="1" x14ac:dyDescent="0.25">
      <c r="B713" s="241"/>
      <c r="C713" s="241"/>
      <c r="H713" s="241" t="s">
        <v>943</v>
      </c>
      <c r="I713" s="241"/>
      <c r="J713" s="241"/>
      <c r="K713" s="241"/>
      <c r="L713" s="241"/>
      <c r="M713" s="241"/>
      <c r="N713" s="241"/>
      <c r="O713" s="241"/>
      <c r="P713" s="241" t="s">
        <v>2054</v>
      </c>
      <c r="Q713" s="241"/>
      <c r="R713" s="241"/>
      <c r="S713" s="241"/>
      <c r="T713" s="241"/>
      <c r="U713" s="241"/>
      <c r="V713" s="241"/>
      <c r="W713" s="241"/>
      <c r="AI713" s="241"/>
      <c r="AJ713" s="241"/>
      <c r="AK713" s="241"/>
      <c r="AL713" s="241"/>
      <c r="AM713" s="241"/>
      <c r="AN713" s="241"/>
      <c r="AO713" s="241"/>
      <c r="AP713" s="241"/>
    </row>
    <row r="714" spans="2:42" ht="15" customHeight="1" x14ac:dyDescent="0.25">
      <c r="B714" s="241"/>
      <c r="C714" s="241"/>
      <c r="H714" s="241" t="s">
        <v>944</v>
      </c>
      <c r="I714" s="241"/>
      <c r="J714" s="241"/>
      <c r="K714" s="241"/>
      <c r="L714" s="241"/>
      <c r="M714" s="241"/>
      <c r="N714" s="241"/>
      <c r="O714" s="241"/>
      <c r="P714" s="241" t="s">
        <v>2054</v>
      </c>
      <c r="Q714" s="241"/>
      <c r="R714" s="241"/>
      <c r="S714" s="241"/>
      <c r="T714" s="241"/>
      <c r="U714" s="241"/>
      <c r="V714" s="241"/>
      <c r="W714" s="241"/>
      <c r="AI714" s="241"/>
      <c r="AJ714" s="241"/>
      <c r="AK714" s="241"/>
      <c r="AL714" s="241"/>
      <c r="AM714" s="241"/>
      <c r="AN714" s="241"/>
      <c r="AO714" s="241"/>
      <c r="AP714" s="241"/>
    </row>
    <row r="715" spans="2:42" ht="15" customHeight="1" x14ac:dyDescent="0.25">
      <c r="B715" s="241"/>
      <c r="C715" s="241"/>
      <c r="H715" s="241" t="s">
        <v>945</v>
      </c>
      <c r="I715" s="241"/>
      <c r="J715" s="241"/>
      <c r="K715" s="241"/>
      <c r="L715" s="241"/>
      <c r="M715" s="241"/>
      <c r="N715" s="241"/>
      <c r="O715" s="241"/>
      <c r="P715" s="241" t="s">
        <v>2057</v>
      </c>
      <c r="Q715" s="241"/>
      <c r="R715" s="241"/>
      <c r="S715" s="241"/>
      <c r="T715" s="241"/>
      <c r="U715" s="241"/>
      <c r="V715" s="241"/>
      <c r="W715" s="241"/>
      <c r="AI715" s="241"/>
      <c r="AJ715" s="241"/>
      <c r="AK715" s="241"/>
      <c r="AL715" s="241"/>
      <c r="AM715" s="241"/>
      <c r="AN715" s="241"/>
      <c r="AO715" s="241"/>
      <c r="AP715" s="241"/>
    </row>
    <row r="716" spans="2:42" ht="15" customHeight="1" x14ac:dyDescent="0.25">
      <c r="B716" s="241"/>
      <c r="C716" s="241"/>
      <c r="H716" s="241" t="s">
        <v>946</v>
      </c>
      <c r="I716" s="241"/>
      <c r="J716" s="241"/>
      <c r="K716" s="241"/>
      <c r="L716" s="241"/>
      <c r="M716" s="241"/>
      <c r="N716" s="241"/>
      <c r="O716" s="241"/>
      <c r="P716" s="241" t="s">
        <v>2054</v>
      </c>
      <c r="Q716" s="241"/>
      <c r="R716" s="241"/>
      <c r="S716" s="241"/>
      <c r="T716" s="241"/>
      <c r="U716" s="241"/>
      <c r="V716" s="241"/>
      <c r="W716" s="241"/>
      <c r="AI716" s="241"/>
      <c r="AJ716" s="241"/>
      <c r="AK716" s="241"/>
      <c r="AL716" s="241"/>
      <c r="AM716" s="241"/>
      <c r="AN716" s="241"/>
      <c r="AO716" s="241"/>
      <c r="AP716" s="241"/>
    </row>
    <row r="717" spans="2:42" ht="15" customHeight="1" x14ac:dyDescent="0.25">
      <c r="B717" s="241"/>
      <c r="C717" s="241"/>
      <c r="H717" s="241" t="s">
        <v>947</v>
      </c>
      <c r="I717" s="241"/>
      <c r="J717" s="241"/>
      <c r="K717" s="241"/>
      <c r="L717" s="241"/>
      <c r="M717" s="241"/>
      <c r="N717" s="241"/>
      <c r="O717" s="241"/>
      <c r="P717" s="241" t="s">
        <v>2052</v>
      </c>
      <c r="Q717" s="241"/>
      <c r="R717" s="241"/>
      <c r="S717" s="241"/>
      <c r="T717" s="241"/>
      <c r="U717" s="241"/>
      <c r="V717" s="241"/>
      <c r="W717" s="241"/>
      <c r="AI717" s="241"/>
      <c r="AJ717" s="241"/>
      <c r="AK717" s="241"/>
      <c r="AL717" s="241"/>
      <c r="AM717" s="241"/>
      <c r="AN717" s="241"/>
      <c r="AO717" s="241"/>
      <c r="AP717" s="241"/>
    </row>
    <row r="718" spans="2:42" ht="15" customHeight="1" x14ac:dyDescent="0.25">
      <c r="B718" s="241"/>
      <c r="C718" s="241"/>
      <c r="H718" s="241" t="s">
        <v>948</v>
      </c>
      <c r="I718" s="241"/>
      <c r="J718" s="241"/>
      <c r="K718" s="241"/>
      <c r="L718" s="241"/>
      <c r="M718" s="241"/>
      <c r="N718" s="241"/>
      <c r="O718" s="241"/>
      <c r="P718" s="241" t="s">
        <v>2059</v>
      </c>
      <c r="Q718" s="241"/>
      <c r="R718" s="241"/>
      <c r="S718" s="241"/>
      <c r="T718" s="241"/>
      <c r="U718" s="241"/>
      <c r="V718" s="241"/>
      <c r="W718" s="241"/>
      <c r="AI718" s="241"/>
      <c r="AJ718" s="241"/>
      <c r="AK718" s="241"/>
      <c r="AL718" s="241"/>
      <c r="AM718" s="241"/>
      <c r="AN718" s="241"/>
      <c r="AO718" s="241"/>
      <c r="AP718" s="241"/>
    </row>
    <row r="719" spans="2:42" ht="15" customHeight="1" x14ac:dyDescent="0.25">
      <c r="B719" s="241"/>
      <c r="C719" s="241"/>
      <c r="H719" s="241" t="s">
        <v>949</v>
      </c>
      <c r="I719" s="241"/>
      <c r="J719" s="241"/>
      <c r="K719" s="241"/>
      <c r="L719" s="241"/>
      <c r="M719" s="241"/>
      <c r="N719" s="241"/>
      <c r="O719" s="241"/>
      <c r="P719" s="241" t="s">
        <v>2055</v>
      </c>
      <c r="Q719" s="241"/>
      <c r="R719" s="241"/>
      <c r="S719" s="241"/>
      <c r="T719" s="241"/>
      <c r="U719" s="241"/>
      <c r="V719" s="241"/>
      <c r="W719" s="241"/>
      <c r="AI719" s="241"/>
      <c r="AJ719" s="241"/>
      <c r="AK719" s="241"/>
      <c r="AL719" s="241"/>
      <c r="AM719" s="241"/>
      <c r="AN719" s="241"/>
      <c r="AO719" s="241"/>
      <c r="AP719" s="241"/>
    </row>
    <row r="720" spans="2:42" ht="15" customHeight="1" x14ac:dyDescent="0.25">
      <c r="B720" s="241"/>
      <c r="C720" s="241"/>
      <c r="H720" s="241" t="s">
        <v>950</v>
      </c>
      <c r="I720" s="241"/>
      <c r="J720" s="241"/>
      <c r="K720" s="241"/>
      <c r="L720" s="241"/>
      <c r="M720" s="241"/>
      <c r="N720" s="241"/>
      <c r="O720" s="241"/>
      <c r="P720" s="241" t="s">
        <v>2054</v>
      </c>
      <c r="Q720" s="241"/>
      <c r="R720" s="241"/>
      <c r="S720" s="241"/>
      <c r="T720" s="241"/>
      <c r="U720" s="241"/>
      <c r="V720" s="241"/>
      <c r="W720" s="241"/>
      <c r="AI720" s="241"/>
      <c r="AJ720" s="241"/>
      <c r="AK720" s="241"/>
      <c r="AL720" s="241"/>
      <c r="AM720" s="241"/>
      <c r="AN720" s="241"/>
      <c r="AO720" s="241"/>
      <c r="AP720" s="241"/>
    </row>
    <row r="721" spans="2:42" ht="15" customHeight="1" x14ac:dyDescent="0.25">
      <c r="B721" s="241"/>
      <c r="C721" s="241"/>
      <c r="H721" s="241" t="s">
        <v>951</v>
      </c>
      <c r="I721" s="241"/>
      <c r="J721" s="241"/>
      <c r="K721" s="241"/>
      <c r="L721" s="241"/>
      <c r="M721" s="241"/>
      <c r="N721" s="241"/>
      <c r="O721" s="241"/>
      <c r="P721" s="241" t="s">
        <v>2054</v>
      </c>
      <c r="Q721" s="241"/>
      <c r="R721" s="241"/>
      <c r="S721" s="241"/>
      <c r="T721" s="241"/>
      <c r="U721" s="241"/>
      <c r="V721" s="241"/>
      <c r="W721" s="241"/>
      <c r="AI721" s="241"/>
      <c r="AJ721" s="241"/>
      <c r="AK721" s="241"/>
      <c r="AL721" s="241"/>
      <c r="AM721" s="241"/>
      <c r="AN721" s="241"/>
      <c r="AO721" s="241"/>
      <c r="AP721" s="241"/>
    </row>
    <row r="722" spans="2:42" ht="15" customHeight="1" x14ac:dyDescent="0.25">
      <c r="B722" s="241"/>
      <c r="C722" s="241"/>
      <c r="H722" s="241" t="s">
        <v>952</v>
      </c>
      <c r="I722" s="241"/>
      <c r="J722" s="241"/>
      <c r="K722" s="241"/>
      <c r="L722" s="241"/>
      <c r="M722" s="241"/>
      <c r="N722" s="241"/>
      <c r="O722" s="241"/>
      <c r="P722" s="241" t="s">
        <v>713</v>
      </c>
      <c r="Q722" s="241"/>
      <c r="R722" s="241"/>
      <c r="S722" s="241"/>
      <c r="T722" s="241"/>
      <c r="U722" s="241"/>
      <c r="V722" s="241"/>
      <c r="W722" s="241"/>
      <c r="AI722" s="241"/>
      <c r="AJ722" s="241"/>
      <c r="AK722" s="241"/>
      <c r="AL722" s="241"/>
      <c r="AM722" s="241"/>
      <c r="AN722" s="241"/>
      <c r="AO722" s="241"/>
      <c r="AP722" s="241"/>
    </row>
    <row r="723" spans="2:42" ht="15" customHeight="1" x14ac:dyDescent="0.25">
      <c r="B723" s="241"/>
      <c r="C723" s="241"/>
      <c r="H723" s="241" t="s">
        <v>953</v>
      </c>
      <c r="I723" s="241"/>
      <c r="J723" s="241"/>
      <c r="K723" s="241"/>
      <c r="L723" s="241"/>
      <c r="M723" s="241"/>
      <c r="N723" s="241"/>
      <c r="O723" s="241"/>
      <c r="P723" s="241" t="s">
        <v>2056</v>
      </c>
      <c r="Q723" s="241"/>
      <c r="R723" s="241"/>
      <c r="S723" s="241"/>
      <c r="T723" s="241"/>
      <c r="U723" s="241"/>
      <c r="V723" s="241"/>
      <c r="W723" s="241"/>
      <c r="AI723" s="241"/>
      <c r="AJ723" s="241"/>
      <c r="AK723" s="241"/>
      <c r="AL723" s="241"/>
      <c r="AM723" s="241"/>
      <c r="AN723" s="241"/>
      <c r="AO723" s="241"/>
      <c r="AP723" s="241"/>
    </row>
    <row r="724" spans="2:42" ht="15" customHeight="1" x14ac:dyDescent="0.25">
      <c r="B724" s="241"/>
      <c r="C724" s="241"/>
      <c r="H724" s="241" t="s">
        <v>954</v>
      </c>
      <c r="I724" s="241"/>
      <c r="J724" s="241"/>
      <c r="K724" s="241"/>
      <c r="L724" s="241"/>
      <c r="M724" s="241"/>
      <c r="N724" s="241"/>
      <c r="O724" s="241"/>
      <c r="P724" s="241" t="s">
        <v>2054</v>
      </c>
      <c r="Q724" s="241"/>
      <c r="R724" s="241"/>
      <c r="S724" s="241"/>
      <c r="T724" s="241"/>
      <c r="U724" s="241"/>
      <c r="V724" s="241"/>
      <c r="W724" s="241"/>
      <c r="AI724" s="241"/>
      <c r="AJ724" s="241"/>
      <c r="AK724" s="241"/>
      <c r="AL724" s="241"/>
      <c r="AM724" s="241"/>
      <c r="AN724" s="241"/>
      <c r="AO724" s="241"/>
      <c r="AP724" s="241"/>
    </row>
    <row r="725" spans="2:42" ht="15" customHeight="1" x14ac:dyDescent="0.25">
      <c r="B725" s="241"/>
      <c r="C725" s="241"/>
      <c r="H725" s="241" t="s">
        <v>955</v>
      </c>
      <c r="I725" s="241"/>
      <c r="J725" s="241"/>
      <c r="K725" s="241"/>
      <c r="L725" s="241"/>
      <c r="M725" s="241"/>
      <c r="N725" s="241"/>
      <c r="O725" s="241"/>
      <c r="P725" s="241" t="s">
        <v>2054</v>
      </c>
      <c r="Q725" s="241"/>
      <c r="R725" s="241"/>
      <c r="S725" s="241"/>
      <c r="T725" s="241"/>
      <c r="U725" s="241"/>
      <c r="V725" s="241"/>
      <c r="W725" s="241"/>
      <c r="AI725" s="241"/>
      <c r="AJ725" s="241"/>
      <c r="AK725" s="241"/>
      <c r="AL725" s="241"/>
      <c r="AM725" s="241"/>
      <c r="AN725" s="241"/>
      <c r="AO725" s="241"/>
      <c r="AP725" s="241"/>
    </row>
    <row r="726" spans="2:42" ht="15" customHeight="1" x14ac:dyDescent="0.25">
      <c r="B726" s="241"/>
      <c r="C726" s="241"/>
      <c r="H726" s="241" t="s">
        <v>956</v>
      </c>
      <c r="I726" s="241"/>
      <c r="J726" s="241"/>
      <c r="K726" s="241"/>
      <c r="L726" s="241"/>
      <c r="M726" s="241"/>
      <c r="N726" s="241"/>
      <c r="O726" s="241"/>
      <c r="P726" s="241" t="s">
        <v>2052</v>
      </c>
      <c r="Q726" s="241"/>
      <c r="R726" s="241"/>
      <c r="S726" s="241"/>
      <c r="T726" s="241"/>
      <c r="U726" s="241"/>
      <c r="V726" s="241"/>
      <c r="W726" s="241"/>
      <c r="AI726" s="241"/>
      <c r="AJ726" s="241"/>
      <c r="AK726" s="241"/>
      <c r="AL726" s="241"/>
      <c r="AM726" s="241"/>
      <c r="AN726" s="241"/>
      <c r="AO726" s="241"/>
      <c r="AP726" s="241"/>
    </row>
    <row r="727" spans="2:42" ht="15" customHeight="1" x14ac:dyDescent="0.25">
      <c r="B727" s="241"/>
      <c r="C727" s="241"/>
      <c r="H727" s="241" t="s">
        <v>957</v>
      </c>
      <c r="I727" s="241"/>
      <c r="J727" s="241"/>
      <c r="K727" s="241"/>
      <c r="L727" s="241"/>
      <c r="M727" s="241"/>
      <c r="N727" s="241"/>
      <c r="O727" s="241"/>
      <c r="P727" s="241" t="s">
        <v>2054</v>
      </c>
      <c r="Q727" s="241"/>
      <c r="R727" s="241"/>
      <c r="S727" s="241"/>
      <c r="T727" s="241"/>
      <c r="U727" s="241"/>
      <c r="V727" s="241"/>
      <c r="W727" s="241"/>
      <c r="AI727" s="241"/>
      <c r="AJ727" s="241"/>
      <c r="AK727" s="241"/>
      <c r="AL727" s="241"/>
      <c r="AM727" s="241"/>
      <c r="AN727" s="241"/>
      <c r="AO727" s="241"/>
      <c r="AP727" s="241"/>
    </row>
    <row r="728" spans="2:42" ht="15" customHeight="1" x14ac:dyDescent="0.25">
      <c r="B728" s="241"/>
      <c r="C728" s="241"/>
      <c r="H728" s="241" t="s">
        <v>958</v>
      </c>
      <c r="I728" s="241"/>
      <c r="J728" s="241"/>
      <c r="K728" s="241"/>
      <c r="L728" s="241"/>
      <c r="M728" s="241"/>
      <c r="N728" s="241"/>
      <c r="O728" s="241"/>
      <c r="P728" s="241" t="s">
        <v>2059</v>
      </c>
      <c r="Q728" s="241"/>
      <c r="R728" s="241"/>
      <c r="S728" s="241"/>
      <c r="T728" s="241"/>
      <c r="U728" s="241"/>
      <c r="V728" s="241"/>
      <c r="W728" s="241"/>
      <c r="AI728" s="241"/>
      <c r="AJ728" s="241"/>
      <c r="AK728" s="241"/>
      <c r="AL728" s="241"/>
      <c r="AM728" s="241"/>
      <c r="AN728" s="241"/>
      <c r="AO728" s="241"/>
      <c r="AP728" s="241"/>
    </row>
    <row r="729" spans="2:42" ht="15" customHeight="1" x14ac:dyDescent="0.25">
      <c r="B729" s="241"/>
      <c r="C729" s="241"/>
      <c r="H729" s="241" t="s">
        <v>959</v>
      </c>
      <c r="I729" s="241"/>
      <c r="J729" s="241"/>
      <c r="K729" s="241"/>
      <c r="L729" s="241"/>
      <c r="M729" s="241"/>
      <c r="N729" s="241"/>
      <c r="O729" s="241"/>
      <c r="P729" s="241" t="s">
        <v>713</v>
      </c>
      <c r="Q729" s="241"/>
      <c r="R729" s="241"/>
      <c r="S729" s="241"/>
      <c r="T729" s="241"/>
      <c r="U729" s="241"/>
      <c r="V729" s="241"/>
      <c r="W729" s="241"/>
      <c r="AI729" s="241"/>
      <c r="AJ729" s="241"/>
      <c r="AK729" s="241"/>
      <c r="AL729" s="241"/>
      <c r="AM729" s="241"/>
      <c r="AN729" s="241"/>
      <c r="AO729" s="241"/>
      <c r="AP729" s="241"/>
    </row>
    <row r="730" spans="2:42" ht="15" customHeight="1" x14ac:dyDescent="0.25">
      <c r="B730" s="241"/>
      <c r="C730" s="241"/>
      <c r="H730" s="241" t="s">
        <v>287</v>
      </c>
      <c r="I730" s="241"/>
      <c r="J730" s="241"/>
      <c r="K730" s="241"/>
      <c r="L730" s="241"/>
      <c r="M730" s="241"/>
      <c r="N730" s="241"/>
      <c r="O730" s="241"/>
      <c r="P730" s="241" t="s">
        <v>2057</v>
      </c>
      <c r="Q730" s="241"/>
      <c r="R730" s="241"/>
      <c r="S730" s="241"/>
      <c r="T730" s="241"/>
      <c r="U730" s="241"/>
      <c r="V730" s="241"/>
      <c r="W730" s="241"/>
      <c r="AI730" s="241"/>
      <c r="AJ730" s="241"/>
      <c r="AK730" s="241"/>
      <c r="AL730" s="241"/>
      <c r="AM730" s="241"/>
      <c r="AN730" s="241"/>
      <c r="AO730" s="241"/>
      <c r="AP730" s="241"/>
    </row>
    <row r="731" spans="2:42" ht="15" customHeight="1" x14ac:dyDescent="0.25">
      <c r="B731" s="241"/>
      <c r="C731" s="241"/>
      <c r="H731" s="241" t="s">
        <v>960</v>
      </c>
      <c r="I731" s="241"/>
      <c r="J731" s="241"/>
      <c r="K731" s="241"/>
      <c r="L731" s="241"/>
      <c r="M731" s="241"/>
      <c r="N731" s="241"/>
      <c r="O731" s="241"/>
      <c r="P731" s="241" t="s">
        <v>2055</v>
      </c>
      <c r="Q731" s="241"/>
      <c r="R731" s="241"/>
      <c r="S731" s="241"/>
      <c r="T731" s="241"/>
      <c r="U731" s="241"/>
      <c r="V731" s="241"/>
      <c r="W731" s="241"/>
      <c r="AI731" s="241"/>
      <c r="AJ731" s="241"/>
      <c r="AK731" s="241"/>
      <c r="AL731" s="241"/>
      <c r="AM731" s="241"/>
      <c r="AN731" s="241"/>
      <c r="AO731" s="241"/>
      <c r="AP731" s="241"/>
    </row>
    <row r="732" spans="2:42" ht="15" customHeight="1" x14ac:dyDescent="0.25">
      <c r="B732" s="241"/>
      <c r="C732" s="241"/>
      <c r="H732" s="241" t="s">
        <v>961</v>
      </c>
      <c r="I732" s="241"/>
      <c r="J732" s="241"/>
      <c r="K732" s="241"/>
      <c r="L732" s="241"/>
      <c r="M732" s="241"/>
      <c r="N732" s="241"/>
      <c r="O732" s="241"/>
      <c r="P732" s="241" t="s">
        <v>2052</v>
      </c>
      <c r="Q732" s="241"/>
      <c r="R732" s="241"/>
      <c r="S732" s="241"/>
      <c r="T732" s="241"/>
      <c r="U732" s="241"/>
      <c r="V732" s="241"/>
      <c r="W732" s="241"/>
      <c r="AI732" s="241"/>
      <c r="AJ732" s="241"/>
      <c r="AK732" s="241"/>
      <c r="AL732" s="241"/>
      <c r="AM732" s="241"/>
      <c r="AN732" s="241"/>
      <c r="AO732" s="241"/>
      <c r="AP732" s="241"/>
    </row>
    <row r="733" spans="2:42" ht="15" customHeight="1" x14ac:dyDescent="0.25">
      <c r="B733" s="241"/>
      <c r="C733" s="241"/>
      <c r="H733" s="241" t="s">
        <v>962</v>
      </c>
      <c r="I733" s="241"/>
      <c r="J733" s="241"/>
      <c r="K733" s="241"/>
      <c r="L733" s="241"/>
      <c r="M733" s="241"/>
      <c r="N733" s="241"/>
      <c r="O733" s="241"/>
      <c r="P733" s="241" t="s">
        <v>2059</v>
      </c>
      <c r="Q733" s="241"/>
      <c r="R733" s="241"/>
      <c r="S733" s="241"/>
      <c r="T733" s="241"/>
      <c r="U733" s="241"/>
      <c r="V733" s="241"/>
      <c r="W733" s="241"/>
      <c r="AI733" s="241"/>
      <c r="AJ733" s="241"/>
      <c r="AK733" s="241"/>
      <c r="AL733" s="241"/>
      <c r="AM733" s="241"/>
      <c r="AN733" s="241"/>
      <c r="AO733" s="241"/>
      <c r="AP733" s="241"/>
    </row>
    <row r="734" spans="2:42" ht="15" customHeight="1" x14ac:dyDescent="0.25">
      <c r="B734" s="241"/>
      <c r="C734" s="241"/>
      <c r="H734" s="241" t="s">
        <v>963</v>
      </c>
      <c r="I734" s="241"/>
      <c r="J734" s="241"/>
      <c r="K734" s="241"/>
      <c r="L734" s="241"/>
      <c r="M734" s="241"/>
      <c r="N734" s="241"/>
      <c r="O734" s="241"/>
      <c r="P734" s="241" t="s">
        <v>713</v>
      </c>
      <c r="Q734" s="241"/>
      <c r="R734" s="241"/>
      <c r="S734" s="241"/>
      <c r="T734" s="241"/>
      <c r="U734" s="241"/>
      <c r="V734" s="241"/>
      <c r="W734" s="241"/>
      <c r="AI734" s="241"/>
      <c r="AJ734" s="241"/>
      <c r="AK734" s="241"/>
      <c r="AL734" s="241"/>
      <c r="AM734" s="241"/>
      <c r="AN734" s="241"/>
      <c r="AO734" s="241"/>
      <c r="AP734" s="241"/>
    </row>
    <row r="735" spans="2:42" ht="15" customHeight="1" x14ac:dyDescent="0.25">
      <c r="B735" s="241"/>
      <c r="C735" s="241"/>
      <c r="H735" s="241" t="s">
        <v>964</v>
      </c>
      <c r="I735" s="241"/>
      <c r="J735" s="241"/>
      <c r="K735" s="241"/>
      <c r="L735" s="241"/>
      <c r="M735" s="241"/>
      <c r="N735" s="241"/>
      <c r="O735" s="241"/>
      <c r="P735" s="241" t="s">
        <v>2055</v>
      </c>
      <c r="Q735" s="241"/>
      <c r="R735" s="241"/>
      <c r="S735" s="241"/>
      <c r="T735" s="241"/>
      <c r="U735" s="241"/>
      <c r="V735" s="241"/>
      <c r="W735" s="241"/>
      <c r="AI735" s="241"/>
      <c r="AJ735" s="241"/>
      <c r="AK735" s="241"/>
      <c r="AL735" s="241"/>
      <c r="AM735" s="241"/>
      <c r="AN735" s="241"/>
      <c r="AO735" s="241"/>
      <c r="AP735" s="241"/>
    </row>
    <row r="736" spans="2:42" ht="15" customHeight="1" x14ac:dyDescent="0.25">
      <c r="B736" s="241"/>
      <c r="C736" s="241"/>
      <c r="H736" s="241" t="s">
        <v>965</v>
      </c>
      <c r="I736" s="241"/>
      <c r="J736" s="241"/>
      <c r="K736" s="241"/>
      <c r="L736" s="241"/>
      <c r="M736" s="241"/>
      <c r="N736" s="241"/>
      <c r="O736" s="241"/>
      <c r="P736" s="241" t="s">
        <v>2055</v>
      </c>
      <c r="Q736" s="241"/>
      <c r="R736" s="241"/>
      <c r="S736" s="241"/>
      <c r="T736" s="241"/>
      <c r="U736" s="241"/>
      <c r="V736" s="241"/>
      <c r="W736" s="241"/>
      <c r="AI736" s="241"/>
      <c r="AJ736" s="241"/>
      <c r="AK736" s="241"/>
      <c r="AL736" s="241"/>
      <c r="AM736" s="241"/>
      <c r="AN736" s="241"/>
      <c r="AO736" s="241"/>
      <c r="AP736" s="241"/>
    </row>
    <row r="737" spans="2:42" ht="15" customHeight="1" x14ac:dyDescent="0.25">
      <c r="B737" s="241"/>
      <c r="C737" s="241"/>
      <c r="H737" s="241" t="s">
        <v>966</v>
      </c>
      <c r="I737" s="241"/>
      <c r="J737" s="241"/>
      <c r="K737" s="241"/>
      <c r="L737" s="241"/>
      <c r="M737" s="241"/>
      <c r="N737" s="241"/>
      <c r="O737" s="241"/>
      <c r="P737" s="241" t="s">
        <v>2054</v>
      </c>
      <c r="Q737" s="241"/>
      <c r="R737" s="241"/>
      <c r="S737" s="241"/>
      <c r="T737" s="241"/>
      <c r="U737" s="241"/>
      <c r="V737" s="241"/>
      <c r="W737" s="241"/>
      <c r="AI737" s="241"/>
      <c r="AJ737" s="241"/>
      <c r="AK737" s="241"/>
      <c r="AL737" s="241"/>
      <c r="AM737" s="241"/>
      <c r="AN737" s="241"/>
      <c r="AO737" s="241"/>
      <c r="AP737" s="241"/>
    </row>
    <row r="738" spans="2:42" ht="15" customHeight="1" x14ac:dyDescent="0.25">
      <c r="B738" s="241"/>
      <c r="C738" s="241"/>
      <c r="H738" s="241" t="s">
        <v>967</v>
      </c>
      <c r="I738" s="241"/>
      <c r="J738" s="241"/>
      <c r="K738" s="241"/>
      <c r="L738" s="241"/>
      <c r="M738" s="241"/>
      <c r="N738" s="241"/>
      <c r="O738" s="241"/>
      <c r="P738" s="241" t="s">
        <v>2054</v>
      </c>
      <c r="Q738" s="241"/>
      <c r="R738" s="241"/>
      <c r="S738" s="241"/>
      <c r="T738" s="241"/>
      <c r="U738" s="241"/>
      <c r="V738" s="241"/>
      <c r="W738" s="241"/>
      <c r="AI738" s="241"/>
      <c r="AJ738" s="241"/>
      <c r="AK738" s="241"/>
      <c r="AL738" s="241"/>
      <c r="AM738" s="241"/>
      <c r="AN738" s="241"/>
      <c r="AO738" s="241"/>
      <c r="AP738" s="241"/>
    </row>
    <row r="739" spans="2:42" ht="15" customHeight="1" x14ac:dyDescent="0.25">
      <c r="B739" s="241"/>
      <c r="C739" s="241"/>
      <c r="H739" s="241" t="s">
        <v>968</v>
      </c>
      <c r="I739" s="241"/>
      <c r="J739" s="241"/>
      <c r="K739" s="241"/>
      <c r="L739" s="241"/>
      <c r="M739" s="241"/>
      <c r="N739" s="241"/>
      <c r="O739" s="241"/>
      <c r="P739" s="241" t="s">
        <v>2056</v>
      </c>
      <c r="Q739" s="241"/>
      <c r="R739" s="241"/>
      <c r="S739" s="241"/>
      <c r="T739" s="241"/>
      <c r="U739" s="241"/>
      <c r="V739" s="241"/>
      <c r="W739" s="241"/>
      <c r="AI739" s="241"/>
      <c r="AJ739" s="241"/>
      <c r="AK739" s="241"/>
      <c r="AL739" s="241"/>
      <c r="AM739" s="241"/>
      <c r="AN739" s="241"/>
      <c r="AO739" s="241"/>
      <c r="AP739" s="241"/>
    </row>
    <row r="740" spans="2:42" ht="15" customHeight="1" x14ac:dyDescent="0.25">
      <c r="B740" s="241"/>
      <c r="C740" s="241"/>
      <c r="H740" s="241" t="s">
        <v>969</v>
      </c>
      <c r="I740" s="241"/>
      <c r="J740" s="241"/>
      <c r="K740" s="241"/>
      <c r="L740" s="241"/>
      <c r="M740" s="241"/>
      <c r="N740" s="241"/>
      <c r="O740" s="241"/>
      <c r="P740" s="241" t="s">
        <v>713</v>
      </c>
      <c r="Q740" s="241"/>
      <c r="R740" s="241"/>
      <c r="S740" s="241"/>
      <c r="T740" s="241"/>
      <c r="U740" s="241"/>
      <c r="V740" s="241"/>
      <c r="W740" s="241"/>
      <c r="AI740" s="241"/>
      <c r="AJ740" s="241"/>
      <c r="AK740" s="241"/>
      <c r="AL740" s="241"/>
      <c r="AM740" s="241"/>
      <c r="AN740" s="241"/>
      <c r="AO740" s="241"/>
      <c r="AP740" s="241"/>
    </row>
    <row r="741" spans="2:42" ht="15" customHeight="1" x14ac:dyDescent="0.25">
      <c r="B741" s="241"/>
      <c r="C741" s="241"/>
      <c r="H741" s="241" t="s">
        <v>970</v>
      </c>
      <c r="I741" s="241"/>
      <c r="J741" s="241"/>
      <c r="K741" s="241"/>
      <c r="L741" s="241"/>
      <c r="M741" s="241"/>
      <c r="N741" s="241"/>
      <c r="O741" s="241"/>
      <c r="P741" s="241" t="s">
        <v>2054</v>
      </c>
      <c r="Q741" s="241"/>
      <c r="R741" s="241"/>
      <c r="S741" s="241"/>
      <c r="T741" s="241"/>
      <c r="U741" s="241"/>
      <c r="V741" s="241"/>
      <c r="W741" s="241"/>
      <c r="AI741" s="241"/>
      <c r="AJ741" s="241"/>
      <c r="AK741" s="241"/>
      <c r="AL741" s="241"/>
      <c r="AM741" s="241"/>
      <c r="AN741" s="241"/>
      <c r="AO741" s="241"/>
      <c r="AP741" s="241"/>
    </row>
    <row r="742" spans="2:42" ht="15" customHeight="1" x14ac:dyDescent="0.25">
      <c r="B742" s="241"/>
      <c r="C742" s="241"/>
      <c r="H742" s="241" t="s">
        <v>971</v>
      </c>
      <c r="I742" s="241"/>
      <c r="J742" s="241"/>
      <c r="K742" s="241"/>
      <c r="L742" s="241"/>
      <c r="M742" s="241"/>
      <c r="N742" s="241"/>
      <c r="O742" s="241"/>
      <c r="P742" s="241" t="s">
        <v>2055</v>
      </c>
      <c r="Q742" s="241"/>
      <c r="R742" s="241"/>
      <c r="S742" s="241"/>
      <c r="T742" s="241"/>
      <c r="U742" s="241"/>
      <c r="V742" s="241"/>
      <c r="W742" s="241"/>
      <c r="AI742" s="241"/>
      <c r="AJ742" s="241"/>
      <c r="AK742" s="241"/>
      <c r="AL742" s="241"/>
      <c r="AM742" s="241"/>
      <c r="AN742" s="241"/>
      <c r="AO742" s="241"/>
      <c r="AP742" s="241"/>
    </row>
    <row r="743" spans="2:42" ht="15" customHeight="1" x14ac:dyDescent="0.25">
      <c r="B743" s="241"/>
      <c r="C743" s="241"/>
      <c r="H743" s="241" t="s">
        <v>972</v>
      </c>
      <c r="I743" s="241"/>
      <c r="J743" s="241"/>
      <c r="K743" s="241"/>
      <c r="L743" s="241"/>
      <c r="M743" s="241"/>
      <c r="N743" s="241"/>
      <c r="O743" s="241"/>
      <c r="P743" s="241" t="s">
        <v>2059</v>
      </c>
      <c r="Q743" s="241"/>
      <c r="R743" s="241"/>
      <c r="S743" s="241"/>
      <c r="T743" s="241"/>
      <c r="U743" s="241"/>
      <c r="V743" s="241"/>
      <c r="W743" s="241"/>
      <c r="AI743" s="241"/>
      <c r="AJ743" s="241"/>
      <c r="AK743" s="241"/>
      <c r="AL743" s="241"/>
      <c r="AM743" s="241"/>
      <c r="AN743" s="241"/>
      <c r="AO743" s="241"/>
      <c r="AP743" s="241"/>
    </row>
    <row r="744" spans="2:42" ht="15" customHeight="1" x14ac:dyDescent="0.25">
      <c r="B744" s="241"/>
      <c r="C744" s="241"/>
      <c r="H744" s="241" t="s">
        <v>973</v>
      </c>
      <c r="I744" s="241"/>
      <c r="J744" s="241"/>
      <c r="K744" s="241"/>
      <c r="L744" s="241"/>
      <c r="M744" s="241"/>
      <c r="N744" s="241"/>
      <c r="O744" s="241"/>
      <c r="P744" s="241" t="s">
        <v>2055</v>
      </c>
      <c r="Q744" s="241"/>
      <c r="R744" s="241"/>
      <c r="S744" s="241"/>
      <c r="T744" s="241"/>
      <c r="U744" s="241"/>
      <c r="V744" s="241"/>
      <c r="W744" s="241"/>
      <c r="AI744" s="241"/>
      <c r="AJ744" s="241"/>
      <c r="AK744" s="241"/>
      <c r="AL744" s="241"/>
      <c r="AM744" s="241"/>
      <c r="AN744" s="241"/>
      <c r="AO744" s="241"/>
      <c r="AP744" s="241"/>
    </row>
    <row r="745" spans="2:42" ht="15" customHeight="1" x14ac:dyDescent="0.25">
      <c r="B745" s="241"/>
      <c r="C745" s="241"/>
      <c r="H745" s="241" t="s">
        <v>974</v>
      </c>
      <c r="I745" s="241"/>
      <c r="J745" s="241"/>
      <c r="K745" s="241"/>
      <c r="L745" s="241"/>
      <c r="M745" s="241"/>
      <c r="N745" s="241"/>
      <c r="O745" s="241"/>
      <c r="P745" s="241" t="s">
        <v>2052</v>
      </c>
      <c r="Q745" s="241"/>
      <c r="R745" s="241"/>
      <c r="S745" s="241"/>
      <c r="T745" s="241"/>
      <c r="U745" s="241"/>
      <c r="V745" s="241"/>
      <c r="W745" s="241"/>
      <c r="AI745" s="241"/>
      <c r="AJ745" s="241"/>
      <c r="AK745" s="241"/>
      <c r="AL745" s="241"/>
      <c r="AM745" s="241"/>
      <c r="AN745" s="241"/>
      <c r="AO745" s="241"/>
      <c r="AP745" s="241"/>
    </row>
    <row r="746" spans="2:42" ht="15" customHeight="1" x14ac:dyDescent="0.25">
      <c r="B746" s="241"/>
      <c r="C746" s="241"/>
      <c r="H746" s="241" t="s">
        <v>288</v>
      </c>
      <c r="I746" s="241"/>
      <c r="J746" s="241"/>
      <c r="K746" s="241"/>
      <c r="L746" s="241"/>
      <c r="M746" s="241"/>
      <c r="N746" s="241"/>
      <c r="O746" s="241"/>
      <c r="P746" s="241" t="s">
        <v>2057</v>
      </c>
      <c r="Q746" s="241"/>
      <c r="R746" s="241"/>
      <c r="S746" s="241"/>
      <c r="T746" s="241"/>
      <c r="U746" s="241"/>
      <c r="V746" s="241"/>
      <c r="W746" s="241"/>
      <c r="AI746" s="241"/>
      <c r="AJ746" s="241"/>
      <c r="AK746" s="241"/>
      <c r="AL746" s="241"/>
      <c r="AM746" s="241"/>
      <c r="AN746" s="241"/>
      <c r="AO746" s="241"/>
      <c r="AP746" s="241"/>
    </row>
    <row r="747" spans="2:42" ht="15" customHeight="1" x14ac:dyDescent="0.25">
      <c r="B747" s="241"/>
      <c r="C747" s="241"/>
      <c r="H747" s="241" t="s">
        <v>975</v>
      </c>
      <c r="I747" s="241"/>
      <c r="J747" s="241"/>
      <c r="K747" s="241"/>
      <c r="L747" s="241"/>
      <c r="M747" s="241"/>
      <c r="N747" s="241"/>
      <c r="O747" s="241"/>
      <c r="P747" s="241" t="s">
        <v>2054</v>
      </c>
      <c r="Q747" s="241"/>
      <c r="R747" s="241"/>
      <c r="S747" s="241"/>
      <c r="T747" s="241"/>
      <c r="U747" s="241"/>
      <c r="V747" s="241"/>
      <c r="W747" s="241"/>
      <c r="AI747" s="241"/>
      <c r="AJ747" s="241"/>
      <c r="AK747" s="241"/>
      <c r="AL747" s="241"/>
      <c r="AM747" s="241"/>
      <c r="AN747" s="241"/>
      <c r="AO747" s="241"/>
      <c r="AP747" s="241"/>
    </row>
    <row r="748" spans="2:42" ht="15" customHeight="1" x14ac:dyDescent="0.25">
      <c r="B748" s="241"/>
      <c r="C748" s="241"/>
      <c r="H748" s="241" t="s">
        <v>976</v>
      </c>
      <c r="I748" s="241"/>
      <c r="J748" s="241"/>
      <c r="K748" s="241"/>
      <c r="L748" s="241"/>
      <c r="M748" s="241"/>
      <c r="N748" s="241"/>
      <c r="O748" s="241"/>
      <c r="P748" s="241" t="s">
        <v>2055</v>
      </c>
      <c r="Q748" s="241"/>
      <c r="R748" s="241"/>
      <c r="S748" s="241"/>
      <c r="T748" s="241"/>
      <c r="U748" s="241"/>
      <c r="V748" s="241"/>
      <c r="W748" s="241"/>
      <c r="AI748" s="241"/>
      <c r="AJ748" s="241"/>
      <c r="AK748" s="241"/>
      <c r="AL748" s="241"/>
      <c r="AM748" s="241"/>
      <c r="AN748" s="241"/>
      <c r="AO748" s="241"/>
      <c r="AP748" s="241"/>
    </row>
    <row r="749" spans="2:42" ht="15" customHeight="1" x14ac:dyDescent="0.25">
      <c r="B749" s="241"/>
      <c r="C749" s="241"/>
      <c r="H749" s="241" t="s">
        <v>977</v>
      </c>
      <c r="I749" s="241"/>
      <c r="J749" s="241"/>
      <c r="K749" s="241"/>
      <c r="L749" s="241"/>
      <c r="M749" s="241"/>
      <c r="N749" s="241"/>
      <c r="O749" s="241"/>
      <c r="P749" s="241" t="s">
        <v>713</v>
      </c>
      <c r="Q749" s="241"/>
      <c r="R749" s="241"/>
      <c r="S749" s="241"/>
      <c r="T749" s="241"/>
      <c r="U749" s="241"/>
      <c r="V749" s="241"/>
      <c r="W749" s="241"/>
      <c r="AI749" s="241"/>
      <c r="AJ749" s="241"/>
      <c r="AK749" s="241"/>
      <c r="AL749" s="241"/>
      <c r="AM749" s="241"/>
      <c r="AN749" s="241"/>
      <c r="AO749" s="241"/>
      <c r="AP749" s="241"/>
    </row>
    <row r="750" spans="2:42" ht="15" customHeight="1" x14ac:dyDescent="0.25">
      <c r="B750" s="241"/>
      <c r="C750" s="241"/>
      <c r="H750" s="241" t="s">
        <v>978</v>
      </c>
      <c r="I750" s="241"/>
      <c r="J750" s="241"/>
      <c r="K750" s="241"/>
      <c r="L750" s="241"/>
      <c r="M750" s="241"/>
      <c r="N750" s="241"/>
      <c r="O750" s="241"/>
      <c r="P750" s="241" t="s">
        <v>2055</v>
      </c>
      <c r="Q750" s="241"/>
      <c r="R750" s="241"/>
      <c r="S750" s="241"/>
      <c r="T750" s="241"/>
      <c r="U750" s="241"/>
      <c r="V750" s="241"/>
      <c r="W750" s="241"/>
      <c r="AI750" s="241"/>
      <c r="AJ750" s="241"/>
      <c r="AK750" s="241"/>
      <c r="AL750" s="241"/>
      <c r="AM750" s="241"/>
      <c r="AN750" s="241"/>
      <c r="AO750" s="241"/>
      <c r="AP750" s="241"/>
    </row>
    <row r="751" spans="2:42" ht="15" customHeight="1" x14ac:dyDescent="0.25">
      <c r="B751" s="241"/>
      <c r="C751" s="241"/>
      <c r="H751" s="241" t="s">
        <v>979</v>
      </c>
      <c r="I751" s="241"/>
      <c r="J751" s="241"/>
      <c r="K751" s="241"/>
      <c r="L751" s="241"/>
      <c r="M751" s="241"/>
      <c r="N751" s="241"/>
      <c r="O751" s="241"/>
      <c r="P751" s="241" t="s">
        <v>2056</v>
      </c>
      <c r="Q751" s="241"/>
      <c r="R751" s="241"/>
      <c r="S751" s="241"/>
      <c r="T751" s="241"/>
      <c r="U751" s="241"/>
      <c r="V751" s="241"/>
      <c r="W751" s="241"/>
      <c r="AI751" s="241"/>
      <c r="AJ751" s="241"/>
      <c r="AK751" s="241"/>
      <c r="AL751" s="241"/>
      <c r="AM751" s="241"/>
      <c r="AN751" s="241"/>
      <c r="AO751" s="241"/>
      <c r="AP751" s="241"/>
    </row>
    <row r="752" spans="2:42" ht="15" customHeight="1" x14ac:dyDescent="0.25">
      <c r="B752" s="241"/>
      <c r="C752" s="241"/>
      <c r="H752" s="241" t="s">
        <v>980</v>
      </c>
      <c r="I752" s="241"/>
      <c r="J752" s="241"/>
      <c r="K752" s="241"/>
      <c r="L752" s="241"/>
      <c r="M752" s="241"/>
      <c r="N752" s="241"/>
      <c r="O752" s="241"/>
      <c r="P752" s="241" t="s">
        <v>2055</v>
      </c>
      <c r="Q752" s="241"/>
      <c r="R752" s="241"/>
      <c r="S752" s="241"/>
      <c r="T752" s="241"/>
      <c r="U752" s="241"/>
      <c r="V752" s="241"/>
      <c r="W752" s="241"/>
      <c r="AI752" s="241"/>
      <c r="AJ752" s="241"/>
      <c r="AK752" s="241"/>
      <c r="AL752" s="241"/>
      <c r="AM752" s="241"/>
      <c r="AN752" s="241"/>
      <c r="AO752" s="241"/>
      <c r="AP752" s="241"/>
    </row>
    <row r="753" spans="2:42" ht="15" customHeight="1" x14ac:dyDescent="0.25">
      <c r="B753" s="241"/>
      <c r="C753" s="241"/>
      <c r="H753" s="241" t="s">
        <v>981</v>
      </c>
      <c r="I753" s="241"/>
      <c r="J753" s="241"/>
      <c r="K753" s="241"/>
      <c r="L753" s="241"/>
      <c r="M753" s="241"/>
      <c r="N753" s="241"/>
      <c r="O753" s="241"/>
      <c r="P753" s="241" t="s">
        <v>2054</v>
      </c>
      <c r="Q753" s="241"/>
      <c r="R753" s="241"/>
      <c r="S753" s="241"/>
      <c r="T753" s="241"/>
      <c r="U753" s="241"/>
      <c r="V753" s="241"/>
      <c r="W753" s="241"/>
      <c r="AI753" s="241"/>
      <c r="AJ753" s="241"/>
      <c r="AK753" s="241"/>
      <c r="AL753" s="241"/>
      <c r="AM753" s="241"/>
      <c r="AN753" s="241"/>
      <c r="AO753" s="241"/>
      <c r="AP753" s="241"/>
    </row>
    <row r="754" spans="2:42" ht="15" customHeight="1" x14ac:dyDescent="0.25">
      <c r="B754" s="241"/>
      <c r="C754" s="241"/>
      <c r="H754" s="241" t="s">
        <v>982</v>
      </c>
      <c r="I754" s="241"/>
      <c r="J754" s="241"/>
      <c r="K754" s="241"/>
      <c r="L754" s="241"/>
      <c r="M754" s="241"/>
      <c r="N754" s="241"/>
      <c r="O754" s="241"/>
      <c r="P754" s="241" t="s">
        <v>2055</v>
      </c>
      <c r="Q754" s="241"/>
      <c r="R754" s="241"/>
      <c r="S754" s="241"/>
      <c r="T754" s="241"/>
      <c r="U754" s="241"/>
      <c r="V754" s="241"/>
      <c r="W754" s="241"/>
      <c r="AI754" s="241"/>
      <c r="AJ754" s="241"/>
      <c r="AK754" s="241"/>
      <c r="AL754" s="241"/>
      <c r="AM754" s="241"/>
      <c r="AN754" s="241"/>
      <c r="AO754" s="241"/>
      <c r="AP754" s="241"/>
    </row>
    <row r="755" spans="2:42" ht="15" customHeight="1" x14ac:dyDescent="0.25">
      <c r="B755" s="241"/>
      <c r="C755" s="241"/>
      <c r="H755" s="241" t="s">
        <v>983</v>
      </c>
      <c r="I755" s="241"/>
      <c r="J755" s="241"/>
      <c r="K755" s="241"/>
      <c r="L755" s="241"/>
      <c r="M755" s="241"/>
      <c r="N755" s="241"/>
      <c r="O755" s="241"/>
      <c r="P755" s="241" t="s">
        <v>2054</v>
      </c>
      <c r="Q755" s="241"/>
      <c r="R755" s="241"/>
      <c r="S755" s="241"/>
      <c r="T755" s="241"/>
      <c r="U755" s="241"/>
      <c r="V755" s="241"/>
      <c r="W755" s="241"/>
      <c r="AI755" s="241"/>
      <c r="AJ755" s="241"/>
      <c r="AK755" s="241"/>
      <c r="AL755" s="241"/>
      <c r="AM755" s="241"/>
      <c r="AN755" s="241"/>
      <c r="AO755" s="241"/>
      <c r="AP755" s="241"/>
    </row>
    <row r="756" spans="2:42" ht="15" customHeight="1" x14ac:dyDescent="0.25">
      <c r="B756" s="241"/>
      <c r="C756" s="241"/>
      <c r="H756" s="241" t="s">
        <v>984</v>
      </c>
      <c r="I756" s="241"/>
      <c r="J756" s="241"/>
      <c r="K756" s="241"/>
      <c r="L756" s="241"/>
      <c r="M756" s="241"/>
      <c r="N756" s="241"/>
      <c r="O756" s="241"/>
      <c r="P756" s="241" t="s">
        <v>2056</v>
      </c>
      <c r="Q756" s="241"/>
      <c r="R756" s="241"/>
      <c r="S756" s="241"/>
      <c r="T756" s="241"/>
      <c r="U756" s="241"/>
      <c r="V756" s="241"/>
      <c r="W756" s="241"/>
      <c r="AI756" s="241"/>
      <c r="AJ756" s="241"/>
      <c r="AK756" s="241"/>
      <c r="AL756" s="241"/>
      <c r="AM756" s="241"/>
      <c r="AN756" s="241"/>
      <c r="AO756" s="241"/>
      <c r="AP756" s="241"/>
    </row>
    <row r="757" spans="2:42" ht="15" customHeight="1" x14ac:dyDescent="0.25">
      <c r="B757" s="241"/>
      <c r="C757" s="241"/>
      <c r="H757" s="241" t="s">
        <v>985</v>
      </c>
      <c r="I757" s="241"/>
      <c r="J757" s="241"/>
      <c r="K757" s="241"/>
      <c r="L757" s="241"/>
      <c r="M757" s="241"/>
      <c r="N757" s="241"/>
      <c r="O757" s="241"/>
      <c r="P757" s="241" t="s">
        <v>2052</v>
      </c>
      <c r="Q757" s="241"/>
      <c r="R757" s="241"/>
      <c r="S757" s="241"/>
      <c r="T757" s="241"/>
      <c r="U757" s="241"/>
      <c r="V757" s="241"/>
      <c r="W757" s="241"/>
      <c r="AI757" s="241"/>
      <c r="AJ757" s="241"/>
      <c r="AK757" s="241"/>
      <c r="AL757" s="241"/>
      <c r="AM757" s="241"/>
      <c r="AN757" s="241"/>
      <c r="AO757" s="241"/>
      <c r="AP757" s="241"/>
    </row>
    <row r="758" spans="2:42" ht="15" customHeight="1" x14ac:dyDescent="0.25">
      <c r="B758" s="241"/>
      <c r="C758" s="241"/>
      <c r="H758" s="241" t="s">
        <v>986</v>
      </c>
      <c r="I758" s="241"/>
      <c r="J758" s="241"/>
      <c r="K758" s="241"/>
      <c r="L758" s="241"/>
      <c r="M758" s="241"/>
      <c r="N758" s="241"/>
      <c r="O758" s="241"/>
      <c r="P758" s="241" t="s">
        <v>2052</v>
      </c>
      <c r="Q758" s="241"/>
      <c r="R758" s="241"/>
      <c r="S758" s="241"/>
      <c r="T758" s="241"/>
      <c r="U758" s="241"/>
      <c r="V758" s="241"/>
      <c r="W758" s="241"/>
      <c r="AI758" s="241"/>
      <c r="AJ758" s="241"/>
      <c r="AK758" s="241"/>
      <c r="AL758" s="241"/>
      <c r="AM758" s="241"/>
      <c r="AN758" s="241"/>
      <c r="AO758" s="241"/>
      <c r="AP758" s="241"/>
    </row>
    <row r="759" spans="2:42" ht="15" customHeight="1" x14ac:dyDescent="0.25">
      <c r="B759" s="241"/>
      <c r="C759" s="241"/>
      <c r="H759" s="241" t="s">
        <v>987</v>
      </c>
      <c r="I759" s="241"/>
      <c r="J759" s="241"/>
      <c r="K759" s="241"/>
      <c r="L759" s="241"/>
      <c r="M759" s="241"/>
      <c r="N759" s="241"/>
      <c r="O759" s="241"/>
      <c r="P759" s="241" t="s">
        <v>2056</v>
      </c>
      <c r="Q759" s="241"/>
      <c r="R759" s="241"/>
      <c r="S759" s="241"/>
      <c r="T759" s="241"/>
      <c r="U759" s="241"/>
      <c r="V759" s="241"/>
      <c r="W759" s="241"/>
      <c r="AI759" s="241"/>
      <c r="AJ759" s="241"/>
      <c r="AK759" s="241"/>
      <c r="AL759" s="241"/>
      <c r="AM759" s="241"/>
      <c r="AN759" s="241"/>
      <c r="AO759" s="241"/>
      <c r="AP759" s="241"/>
    </row>
    <row r="760" spans="2:42" ht="15" customHeight="1" x14ac:dyDescent="0.25">
      <c r="B760" s="241"/>
      <c r="C760" s="241"/>
      <c r="H760" s="241" t="s">
        <v>988</v>
      </c>
      <c r="I760" s="241"/>
      <c r="J760" s="241"/>
      <c r="K760" s="241"/>
      <c r="L760" s="241"/>
      <c r="M760" s="241"/>
      <c r="N760" s="241"/>
      <c r="O760" s="241"/>
      <c r="P760" s="241" t="s">
        <v>2054</v>
      </c>
      <c r="Q760" s="241"/>
      <c r="R760" s="241"/>
      <c r="S760" s="241"/>
      <c r="T760" s="241"/>
      <c r="U760" s="241"/>
      <c r="V760" s="241"/>
      <c r="W760" s="241"/>
      <c r="AI760" s="241"/>
      <c r="AJ760" s="241"/>
      <c r="AK760" s="241"/>
      <c r="AL760" s="241"/>
      <c r="AM760" s="241"/>
      <c r="AN760" s="241"/>
      <c r="AO760" s="241"/>
      <c r="AP760" s="241"/>
    </row>
    <row r="761" spans="2:42" ht="15" customHeight="1" x14ac:dyDescent="0.25">
      <c r="B761" s="241"/>
      <c r="C761" s="241"/>
      <c r="H761" s="241" t="s">
        <v>989</v>
      </c>
      <c r="I761" s="241"/>
      <c r="J761" s="241"/>
      <c r="K761" s="241"/>
      <c r="L761" s="241"/>
      <c r="M761" s="241"/>
      <c r="N761" s="241"/>
      <c r="O761" s="241"/>
      <c r="P761" s="241" t="s">
        <v>2057</v>
      </c>
      <c r="Q761" s="241"/>
      <c r="R761" s="241"/>
      <c r="S761" s="241"/>
      <c r="T761" s="241"/>
      <c r="U761" s="241"/>
      <c r="V761" s="241"/>
      <c r="W761" s="241"/>
      <c r="AI761" s="241"/>
      <c r="AJ761" s="241"/>
      <c r="AK761" s="241"/>
      <c r="AL761" s="241"/>
      <c r="AM761" s="241"/>
      <c r="AN761" s="241"/>
      <c r="AO761" s="241"/>
      <c r="AP761" s="241"/>
    </row>
    <row r="762" spans="2:42" ht="15" customHeight="1" x14ac:dyDescent="0.25">
      <c r="B762" s="241"/>
      <c r="C762" s="241"/>
      <c r="H762" s="241" t="s">
        <v>990</v>
      </c>
      <c r="I762" s="241"/>
      <c r="J762" s="241"/>
      <c r="K762" s="241"/>
      <c r="L762" s="241"/>
      <c r="M762" s="241"/>
      <c r="N762" s="241"/>
      <c r="O762" s="241"/>
      <c r="P762" s="241" t="s">
        <v>2054</v>
      </c>
      <c r="Q762" s="241"/>
      <c r="R762" s="241"/>
      <c r="S762" s="241"/>
      <c r="T762" s="241"/>
      <c r="U762" s="241"/>
      <c r="V762" s="241"/>
      <c r="W762" s="241"/>
      <c r="AI762" s="241"/>
      <c r="AJ762" s="241"/>
      <c r="AK762" s="241"/>
      <c r="AL762" s="241"/>
      <c r="AM762" s="241"/>
      <c r="AN762" s="241"/>
      <c r="AO762" s="241"/>
      <c r="AP762" s="241"/>
    </row>
    <row r="763" spans="2:42" ht="15" customHeight="1" x14ac:dyDescent="0.25">
      <c r="B763" s="241"/>
      <c r="C763" s="241"/>
      <c r="H763" s="241" t="s">
        <v>991</v>
      </c>
      <c r="I763" s="241"/>
      <c r="J763" s="241"/>
      <c r="K763" s="241"/>
      <c r="L763" s="241"/>
      <c r="M763" s="241"/>
      <c r="N763" s="241"/>
      <c r="O763" s="241"/>
      <c r="P763" s="241" t="s">
        <v>2056</v>
      </c>
      <c r="Q763" s="241"/>
      <c r="R763" s="241"/>
      <c r="S763" s="241"/>
      <c r="T763" s="241"/>
      <c r="U763" s="241"/>
      <c r="V763" s="241"/>
      <c r="W763" s="241"/>
      <c r="AI763" s="241"/>
      <c r="AJ763" s="241"/>
      <c r="AK763" s="241"/>
      <c r="AL763" s="241"/>
      <c r="AM763" s="241"/>
      <c r="AN763" s="241"/>
      <c r="AO763" s="241"/>
      <c r="AP763" s="241"/>
    </row>
    <row r="764" spans="2:42" ht="15" customHeight="1" x14ac:dyDescent="0.25">
      <c r="B764" s="241"/>
      <c r="C764" s="241"/>
      <c r="H764" s="241" t="s">
        <v>992</v>
      </c>
      <c r="I764" s="241"/>
      <c r="J764" s="241"/>
      <c r="K764" s="241"/>
      <c r="L764" s="241"/>
      <c r="M764" s="241"/>
      <c r="N764" s="241"/>
      <c r="O764" s="241"/>
      <c r="P764" s="241" t="s">
        <v>2056</v>
      </c>
      <c r="Q764" s="241"/>
      <c r="R764" s="241"/>
      <c r="S764" s="241"/>
      <c r="T764" s="241"/>
      <c r="U764" s="241"/>
      <c r="V764" s="241"/>
      <c r="W764" s="241"/>
      <c r="AI764" s="241"/>
      <c r="AJ764" s="241"/>
      <c r="AK764" s="241"/>
      <c r="AL764" s="241"/>
      <c r="AM764" s="241"/>
      <c r="AN764" s="241"/>
      <c r="AO764" s="241"/>
      <c r="AP764" s="241"/>
    </row>
    <row r="765" spans="2:42" ht="15" customHeight="1" x14ac:dyDescent="0.25">
      <c r="B765" s="241"/>
      <c r="C765" s="241"/>
      <c r="H765" s="241" t="s">
        <v>993</v>
      </c>
      <c r="I765" s="241"/>
      <c r="J765" s="241"/>
      <c r="K765" s="241"/>
      <c r="L765" s="241"/>
      <c r="M765" s="241"/>
      <c r="N765" s="241"/>
      <c r="O765" s="241"/>
      <c r="P765" s="241" t="s">
        <v>2054</v>
      </c>
      <c r="Q765" s="241"/>
      <c r="R765" s="241"/>
      <c r="S765" s="241"/>
      <c r="T765" s="241"/>
      <c r="U765" s="241"/>
      <c r="V765" s="241"/>
      <c r="W765" s="241"/>
      <c r="AI765" s="241"/>
      <c r="AJ765" s="241"/>
      <c r="AK765" s="241"/>
      <c r="AL765" s="241"/>
      <c r="AM765" s="241"/>
      <c r="AN765" s="241"/>
      <c r="AO765" s="241"/>
      <c r="AP765" s="241"/>
    </row>
    <row r="766" spans="2:42" ht="15" customHeight="1" x14ac:dyDescent="0.25">
      <c r="B766" s="241"/>
      <c r="C766" s="241"/>
      <c r="H766" s="241" t="s">
        <v>994</v>
      </c>
      <c r="I766" s="241"/>
      <c r="J766" s="241"/>
      <c r="K766" s="241"/>
      <c r="L766" s="241"/>
      <c r="M766" s="241"/>
      <c r="N766" s="241"/>
      <c r="O766" s="241"/>
      <c r="P766" s="241" t="s">
        <v>2055</v>
      </c>
      <c r="Q766" s="241"/>
      <c r="R766" s="241"/>
      <c r="S766" s="241"/>
      <c r="T766" s="241"/>
      <c r="U766" s="241"/>
      <c r="V766" s="241"/>
      <c r="W766" s="241"/>
      <c r="AI766" s="241"/>
      <c r="AJ766" s="241"/>
      <c r="AK766" s="241"/>
      <c r="AL766" s="241"/>
      <c r="AM766" s="241"/>
      <c r="AN766" s="241"/>
      <c r="AO766" s="241"/>
      <c r="AP766" s="241"/>
    </row>
    <row r="767" spans="2:42" ht="15" customHeight="1" x14ac:dyDescent="0.25">
      <c r="B767" s="241"/>
      <c r="C767" s="241"/>
      <c r="H767" s="241" t="s">
        <v>284</v>
      </c>
      <c r="I767" s="241"/>
      <c r="J767" s="241"/>
      <c r="K767" s="241"/>
      <c r="L767" s="241"/>
      <c r="M767" s="241"/>
      <c r="N767" s="241"/>
      <c r="O767" s="241"/>
      <c r="P767" s="241" t="s">
        <v>2057</v>
      </c>
      <c r="Q767" s="241"/>
      <c r="R767" s="241"/>
      <c r="S767" s="241"/>
      <c r="T767" s="241"/>
      <c r="U767" s="241"/>
      <c r="V767" s="241"/>
      <c r="W767" s="241"/>
      <c r="AI767" s="241"/>
      <c r="AJ767" s="241"/>
      <c r="AK767" s="241"/>
      <c r="AL767" s="241"/>
      <c r="AM767" s="241"/>
      <c r="AN767" s="241"/>
      <c r="AO767" s="241"/>
      <c r="AP767" s="241"/>
    </row>
    <row r="768" spans="2:42" ht="15" customHeight="1" x14ac:dyDescent="0.25">
      <c r="B768" s="241"/>
      <c r="C768" s="241"/>
      <c r="H768" s="241" t="s">
        <v>995</v>
      </c>
      <c r="I768" s="241"/>
      <c r="J768" s="241"/>
      <c r="K768" s="241"/>
      <c r="L768" s="241"/>
      <c r="M768" s="241"/>
      <c r="N768" s="241"/>
      <c r="O768" s="241"/>
      <c r="P768" s="241" t="s">
        <v>2057</v>
      </c>
      <c r="Q768" s="241"/>
      <c r="R768" s="241"/>
      <c r="S768" s="241"/>
      <c r="T768" s="241"/>
      <c r="U768" s="241"/>
      <c r="V768" s="241"/>
      <c r="W768" s="241"/>
      <c r="AI768" s="241"/>
      <c r="AJ768" s="241"/>
      <c r="AK768" s="241"/>
      <c r="AL768" s="241"/>
      <c r="AM768" s="241"/>
      <c r="AN768" s="241"/>
      <c r="AO768" s="241"/>
      <c r="AP768" s="241"/>
    </row>
    <row r="769" spans="2:42" ht="15" customHeight="1" x14ac:dyDescent="0.25">
      <c r="B769" s="241"/>
      <c r="C769" s="241"/>
      <c r="H769" s="241" t="s">
        <v>996</v>
      </c>
      <c r="I769" s="241"/>
      <c r="J769" s="241"/>
      <c r="K769" s="241"/>
      <c r="L769" s="241"/>
      <c r="M769" s="241"/>
      <c r="N769" s="241"/>
      <c r="O769" s="241"/>
      <c r="P769" s="241" t="s">
        <v>2056</v>
      </c>
      <c r="Q769" s="241"/>
      <c r="R769" s="241"/>
      <c r="S769" s="241"/>
      <c r="T769" s="241"/>
      <c r="U769" s="241"/>
      <c r="V769" s="241"/>
      <c r="W769" s="241"/>
      <c r="AI769" s="241"/>
      <c r="AJ769" s="241"/>
      <c r="AK769" s="241"/>
      <c r="AL769" s="241"/>
      <c r="AM769" s="241"/>
      <c r="AN769" s="241"/>
      <c r="AO769" s="241"/>
      <c r="AP769" s="241"/>
    </row>
    <row r="770" spans="2:42" ht="15" customHeight="1" x14ac:dyDescent="0.25">
      <c r="B770" s="241"/>
      <c r="C770" s="241"/>
      <c r="H770" s="241" t="s">
        <v>997</v>
      </c>
      <c r="I770" s="241"/>
      <c r="J770" s="241"/>
      <c r="K770" s="241"/>
      <c r="L770" s="241"/>
      <c r="M770" s="241"/>
      <c r="N770" s="241"/>
      <c r="O770" s="241"/>
      <c r="P770" s="241" t="s">
        <v>2054</v>
      </c>
      <c r="Q770" s="241"/>
      <c r="R770" s="241"/>
      <c r="S770" s="241"/>
      <c r="T770" s="241"/>
      <c r="U770" s="241"/>
      <c r="V770" s="241"/>
      <c r="W770" s="241"/>
      <c r="AI770" s="241"/>
      <c r="AJ770" s="241"/>
      <c r="AK770" s="241"/>
      <c r="AL770" s="241"/>
      <c r="AM770" s="241"/>
      <c r="AN770" s="241"/>
      <c r="AO770" s="241"/>
      <c r="AP770" s="241"/>
    </row>
    <row r="771" spans="2:42" ht="15" customHeight="1" x14ac:dyDescent="0.25">
      <c r="B771" s="241"/>
      <c r="C771" s="241"/>
      <c r="H771" s="241" t="s">
        <v>998</v>
      </c>
      <c r="I771" s="241"/>
      <c r="J771" s="241"/>
      <c r="K771" s="241"/>
      <c r="L771" s="241"/>
      <c r="M771" s="241"/>
      <c r="N771" s="241"/>
      <c r="O771" s="241"/>
      <c r="P771" s="241" t="s">
        <v>2054</v>
      </c>
      <c r="Q771" s="241"/>
      <c r="R771" s="241"/>
      <c r="S771" s="241"/>
      <c r="T771" s="241"/>
      <c r="U771" s="241"/>
      <c r="V771" s="241"/>
      <c r="W771" s="241"/>
      <c r="AI771" s="241"/>
      <c r="AJ771" s="241"/>
      <c r="AK771" s="241"/>
      <c r="AL771" s="241"/>
      <c r="AM771" s="241"/>
      <c r="AN771" s="241"/>
      <c r="AO771" s="241"/>
      <c r="AP771" s="241"/>
    </row>
    <row r="772" spans="2:42" ht="15" customHeight="1" x14ac:dyDescent="0.25">
      <c r="B772" s="241"/>
      <c r="C772" s="241"/>
      <c r="H772" s="241" t="s">
        <v>999</v>
      </c>
      <c r="I772" s="241"/>
      <c r="J772" s="241"/>
      <c r="K772" s="241"/>
      <c r="L772" s="241"/>
      <c r="M772" s="241"/>
      <c r="N772" s="241"/>
      <c r="O772" s="241"/>
      <c r="P772" s="241" t="s">
        <v>713</v>
      </c>
      <c r="Q772" s="241"/>
      <c r="R772" s="241"/>
      <c r="S772" s="241"/>
      <c r="T772" s="241"/>
      <c r="U772" s="241"/>
      <c r="V772" s="241"/>
      <c r="W772" s="241"/>
      <c r="AI772" s="241"/>
      <c r="AJ772" s="241"/>
      <c r="AK772" s="241"/>
      <c r="AL772" s="241"/>
      <c r="AM772" s="241"/>
      <c r="AN772" s="241"/>
      <c r="AO772" s="241"/>
      <c r="AP772" s="241"/>
    </row>
    <row r="773" spans="2:42" ht="15" customHeight="1" x14ac:dyDescent="0.25">
      <c r="B773" s="241"/>
      <c r="C773" s="241"/>
      <c r="H773" s="241" t="s">
        <v>1000</v>
      </c>
      <c r="I773" s="241"/>
      <c r="J773" s="241"/>
      <c r="K773" s="241"/>
      <c r="L773" s="241"/>
      <c r="M773" s="241"/>
      <c r="N773" s="241"/>
      <c r="O773" s="241"/>
      <c r="P773" s="241" t="s">
        <v>713</v>
      </c>
      <c r="Q773" s="241"/>
      <c r="R773" s="241"/>
      <c r="S773" s="241"/>
      <c r="T773" s="241"/>
      <c r="U773" s="241"/>
      <c r="V773" s="241"/>
      <c r="W773" s="241"/>
      <c r="AI773" s="241"/>
      <c r="AJ773" s="241"/>
      <c r="AK773" s="241"/>
      <c r="AL773" s="241"/>
      <c r="AM773" s="241"/>
      <c r="AN773" s="241"/>
      <c r="AO773" s="241"/>
      <c r="AP773" s="241"/>
    </row>
    <row r="774" spans="2:42" ht="15" customHeight="1" x14ac:dyDescent="0.25">
      <c r="B774" s="241"/>
      <c r="C774" s="241"/>
      <c r="H774" s="241" t="s">
        <v>1001</v>
      </c>
      <c r="I774" s="241"/>
      <c r="J774" s="241"/>
      <c r="K774" s="241"/>
      <c r="L774" s="241"/>
      <c r="M774" s="241"/>
      <c r="N774" s="241"/>
      <c r="O774" s="241"/>
      <c r="P774" s="241" t="s">
        <v>2053</v>
      </c>
      <c r="Q774" s="241"/>
      <c r="R774" s="241"/>
      <c r="S774" s="241"/>
      <c r="T774" s="241"/>
      <c r="U774" s="241"/>
      <c r="V774" s="241"/>
      <c r="W774" s="241"/>
      <c r="AI774" s="241"/>
      <c r="AJ774" s="241"/>
      <c r="AK774" s="241"/>
      <c r="AL774" s="241"/>
      <c r="AM774" s="241"/>
      <c r="AN774" s="241"/>
      <c r="AO774" s="241"/>
      <c r="AP774" s="241"/>
    </row>
    <row r="775" spans="2:42" ht="15" customHeight="1" x14ac:dyDescent="0.25">
      <c r="B775" s="241"/>
      <c r="C775" s="241"/>
      <c r="H775" s="241" t="s">
        <v>1002</v>
      </c>
      <c r="I775" s="241"/>
      <c r="J775" s="241"/>
      <c r="K775" s="241"/>
      <c r="L775" s="241"/>
      <c r="M775" s="241"/>
      <c r="N775" s="241"/>
      <c r="O775" s="241"/>
      <c r="P775" s="241" t="s">
        <v>2059</v>
      </c>
      <c r="Q775" s="241"/>
      <c r="R775" s="241"/>
      <c r="S775" s="241"/>
      <c r="T775" s="241"/>
      <c r="U775" s="241"/>
      <c r="V775" s="241"/>
      <c r="W775" s="241"/>
      <c r="AI775" s="241"/>
      <c r="AJ775" s="241"/>
      <c r="AK775" s="241"/>
      <c r="AL775" s="241"/>
      <c r="AM775" s="241"/>
      <c r="AN775" s="241"/>
      <c r="AO775" s="241"/>
      <c r="AP775" s="241"/>
    </row>
    <row r="776" spans="2:42" ht="15" customHeight="1" x14ac:dyDescent="0.25">
      <c r="B776" s="241"/>
      <c r="C776" s="241"/>
      <c r="H776" s="241" t="s">
        <v>1003</v>
      </c>
      <c r="I776" s="241"/>
      <c r="J776" s="241"/>
      <c r="K776" s="241"/>
      <c r="L776" s="241"/>
      <c r="M776" s="241"/>
      <c r="N776" s="241"/>
      <c r="O776" s="241"/>
      <c r="P776" s="241" t="s">
        <v>2055</v>
      </c>
      <c r="Q776" s="241"/>
      <c r="R776" s="241"/>
      <c r="S776" s="241"/>
      <c r="T776" s="241"/>
      <c r="U776" s="241"/>
      <c r="V776" s="241"/>
      <c r="W776" s="241"/>
      <c r="AI776" s="241"/>
      <c r="AJ776" s="241"/>
      <c r="AK776" s="241"/>
      <c r="AL776" s="241"/>
      <c r="AM776" s="241"/>
      <c r="AN776" s="241"/>
      <c r="AO776" s="241"/>
      <c r="AP776" s="241"/>
    </row>
    <row r="777" spans="2:42" ht="15" customHeight="1" x14ac:dyDescent="0.25">
      <c r="B777" s="241"/>
      <c r="C777" s="241"/>
      <c r="H777" s="241" t="s">
        <v>1004</v>
      </c>
      <c r="I777" s="241"/>
      <c r="J777" s="241"/>
      <c r="K777" s="241"/>
      <c r="L777" s="241"/>
      <c r="M777" s="241"/>
      <c r="N777" s="241"/>
      <c r="O777" s="241"/>
      <c r="P777" s="241" t="s">
        <v>2057</v>
      </c>
      <c r="Q777" s="241"/>
      <c r="R777" s="241"/>
      <c r="S777" s="241"/>
      <c r="T777" s="241"/>
      <c r="U777" s="241"/>
      <c r="V777" s="241"/>
      <c r="W777" s="241"/>
      <c r="AI777" s="241"/>
      <c r="AJ777" s="241"/>
      <c r="AK777" s="241"/>
      <c r="AL777" s="241"/>
      <c r="AM777" s="241"/>
      <c r="AN777" s="241"/>
      <c r="AO777" s="241"/>
      <c r="AP777" s="241"/>
    </row>
    <row r="778" spans="2:42" ht="15" customHeight="1" x14ac:dyDescent="0.25">
      <c r="B778" s="241"/>
      <c r="C778" s="241"/>
      <c r="H778" s="241" t="s">
        <v>1005</v>
      </c>
      <c r="I778" s="241"/>
      <c r="J778" s="241"/>
      <c r="K778" s="241"/>
      <c r="L778" s="241"/>
      <c r="M778" s="241"/>
      <c r="N778" s="241"/>
      <c r="O778" s="241"/>
      <c r="P778" s="241" t="s">
        <v>2054</v>
      </c>
      <c r="Q778" s="241"/>
      <c r="R778" s="241"/>
      <c r="S778" s="241"/>
      <c r="T778" s="241"/>
      <c r="U778" s="241"/>
      <c r="V778" s="241"/>
      <c r="W778" s="241"/>
      <c r="AI778" s="241"/>
      <c r="AJ778" s="241"/>
      <c r="AK778" s="241"/>
      <c r="AL778" s="241"/>
      <c r="AM778" s="241"/>
      <c r="AN778" s="241"/>
      <c r="AO778" s="241"/>
      <c r="AP778" s="241"/>
    </row>
    <row r="779" spans="2:42" ht="15" customHeight="1" x14ac:dyDescent="0.25">
      <c r="B779" s="241"/>
      <c r="C779" s="241"/>
      <c r="H779" s="241" t="s">
        <v>1006</v>
      </c>
      <c r="I779" s="241"/>
      <c r="J779" s="241"/>
      <c r="K779" s="241"/>
      <c r="L779" s="241"/>
      <c r="M779" s="241"/>
      <c r="N779" s="241"/>
      <c r="O779" s="241"/>
      <c r="P779" s="241" t="s">
        <v>2056</v>
      </c>
      <c r="Q779" s="241"/>
      <c r="R779" s="241"/>
      <c r="S779" s="241"/>
      <c r="T779" s="241"/>
      <c r="U779" s="241"/>
      <c r="V779" s="241"/>
      <c r="W779" s="241"/>
      <c r="AI779" s="241"/>
      <c r="AJ779" s="241"/>
      <c r="AK779" s="241"/>
      <c r="AL779" s="241"/>
      <c r="AM779" s="241"/>
      <c r="AN779" s="241"/>
      <c r="AO779" s="241"/>
      <c r="AP779" s="241"/>
    </row>
    <row r="780" spans="2:42" ht="15" customHeight="1" x14ac:dyDescent="0.25">
      <c r="B780" s="241"/>
      <c r="C780" s="241"/>
      <c r="H780" s="241" t="s">
        <v>1007</v>
      </c>
      <c r="I780" s="241"/>
      <c r="J780" s="241"/>
      <c r="K780" s="241"/>
      <c r="L780" s="241"/>
      <c r="M780" s="241"/>
      <c r="N780" s="241"/>
      <c r="O780" s="241"/>
      <c r="P780" s="241" t="s">
        <v>2057</v>
      </c>
      <c r="Q780" s="241"/>
      <c r="R780" s="241"/>
      <c r="S780" s="241"/>
      <c r="T780" s="241"/>
      <c r="U780" s="241"/>
      <c r="V780" s="241"/>
      <c r="W780" s="241"/>
      <c r="AI780" s="241"/>
      <c r="AJ780" s="241"/>
      <c r="AK780" s="241"/>
      <c r="AL780" s="241"/>
      <c r="AM780" s="241"/>
      <c r="AN780" s="241"/>
      <c r="AO780" s="241"/>
      <c r="AP780" s="241"/>
    </row>
    <row r="781" spans="2:42" ht="15" customHeight="1" x14ac:dyDescent="0.25">
      <c r="B781" s="241"/>
      <c r="C781" s="241"/>
      <c r="H781" s="241" t="s">
        <v>1008</v>
      </c>
      <c r="I781" s="241"/>
      <c r="J781" s="241"/>
      <c r="K781" s="241"/>
      <c r="L781" s="241"/>
      <c r="M781" s="241"/>
      <c r="N781" s="241"/>
      <c r="O781" s="241"/>
      <c r="P781" s="241" t="s">
        <v>2055</v>
      </c>
      <c r="Q781" s="241"/>
      <c r="R781" s="241"/>
      <c r="S781" s="241"/>
      <c r="T781" s="241"/>
      <c r="U781" s="241"/>
      <c r="V781" s="241"/>
      <c r="W781" s="241"/>
      <c r="AI781" s="241"/>
      <c r="AJ781" s="241"/>
      <c r="AK781" s="241"/>
      <c r="AL781" s="241"/>
      <c r="AM781" s="241"/>
      <c r="AN781" s="241"/>
      <c r="AO781" s="241"/>
      <c r="AP781" s="241"/>
    </row>
    <row r="782" spans="2:42" ht="15" customHeight="1" x14ac:dyDescent="0.25">
      <c r="B782" s="241"/>
      <c r="C782" s="241"/>
      <c r="H782" s="241" t="s">
        <v>1009</v>
      </c>
      <c r="I782" s="241"/>
      <c r="J782" s="241"/>
      <c r="K782" s="241"/>
      <c r="L782" s="241"/>
      <c r="M782" s="241"/>
      <c r="N782" s="241"/>
      <c r="O782" s="241"/>
      <c r="P782" s="241" t="s">
        <v>2055</v>
      </c>
      <c r="Q782" s="241"/>
      <c r="R782" s="241"/>
      <c r="S782" s="241"/>
      <c r="T782" s="241"/>
      <c r="U782" s="241"/>
      <c r="V782" s="241"/>
      <c r="W782" s="241"/>
      <c r="AI782" s="241"/>
      <c r="AJ782" s="241"/>
      <c r="AK782" s="241"/>
      <c r="AL782" s="241"/>
      <c r="AM782" s="241"/>
      <c r="AN782" s="241"/>
      <c r="AO782" s="241"/>
      <c r="AP782" s="241"/>
    </row>
    <row r="783" spans="2:42" ht="15" customHeight="1" x14ac:dyDescent="0.25">
      <c r="B783" s="241"/>
      <c r="C783" s="241"/>
      <c r="H783" s="241" t="s">
        <v>1010</v>
      </c>
      <c r="I783" s="241"/>
      <c r="J783" s="241"/>
      <c r="K783" s="241"/>
      <c r="L783" s="241"/>
      <c r="M783" s="241"/>
      <c r="N783" s="241"/>
      <c r="O783" s="241"/>
      <c r="P783" s="241" t="s">
        <v>2055</v>
      </c>
      <c r="Q783" s="241"/>
      <c r="R783" s="241"/>
      <c r="S783" s="241"/>
      <c r="T783" s="241"/>
      <c r="U783" s="241"/>
      <c r="V783" s="241"/>
      <c r="W783" s="241"/>
      <c r="AI783" s="241"/>
      <c r="AJ783" s="241"/>
      <c r="AK783" s="241"/>
      <c r="AL783" s="241"/>
      <c r="AM783" s="241"/>
      <c r="AN783" s="241"/>
      <c r="AO783" s="241"/>
      <c r="AP783" s="241"/>
    </row>
    <row r="784" spans="2:42" ht="15" customHeight="1" x14ac:dyDescent="0.25">
      <c r="B784" s="241"/>
      <c r="C784" s="241"/>
      <c r="H784" s="241" t="s">
        <v>1011</v>
      </c>
      <c r="I784" s="241"/>
      <c r="J784" s="241"/>
      <c r="K784" s="241"/>
      <c r="L784" s="241"/>
      <c r="M784" s="241"/>
      <c r="N784" s="241"/>
      <c r="O784" s="241"/>
      <c r="P784" s="241" t="s">
        <v>2059</v>
      </c>
      <c r="Q784" s="241"/>
      <c r="R784" s="241"/>
      <c r="S784" s="241"/>
      <c r="T784" s="241"/>
      <c r="U784" s="241"/>
      <c r="V784" s="241"/>
      <c r="W784" s="241"/>
      <c r="AI784" s="241"/>
      <c r="AJ784" s="241"/>
      <c r="AK784" s="241"/>
      <c r="AL784" s="241"/>
      <c r="AM784" s="241"/>
      <c r="AN784" s="241"/>
      <c r="AO784" s="241"/>
      <c r="AP784" s="241"/>
    </row>
    <row r="785" spans="2:42" ht="15" customHeight="1" x14ac:dyDescent="0.25">
      <c r="B785" s="241"/>
      <c r="C785" s="241"/>
      <c r="H785" s="241" t="s">
        <v>1012</v>
      </c>
      <c r="I785" s="241"/>
      <c r="J785" s="241"/>
      <c r="K785" s="241"/>
      <c r="L785" s="241"/>
      <c r="M785" s="241"/>
      <c r="N785" s="241"/>
      <c r="O785" s="241"/>
      <c r="P785" s="241" t="s">
        <v>2053</v>
      </c>
      <c r="Q785" s="241"/>
      <c r="R785" s="241"/>
      <c r="S785" s="241"/>
      <c r="T785" s="241"/>
      <c r="U785" s="241"/>
      <c r="V785" s="241"/>
      <c r="W785" s="241"/>
      <c r="AI785" s="241"/>
      <c r="AJ785" s="241"/>
      <c r="AK785" s="241"/>
      <c r="AL785" s="241"/>
      <c r="AM785" s="241"/>
      <c r="AN785" s="241"/>
      <c r="AO785" s="241"/>
      <c r="AP785" s="241"/>
    </row>
    <row r="786" spans="2:42" ht="15" customHeight="1" x14ac:dyDescent="0.25">
      <c r="B786" s="241"/>
      <c r="C786" s="241"/>
      <c r="H786" s="241" t="s">
        <v>1013</v>
      </c>
      <c r="I786" s="241"/>
      <c r="J786" s="241"/>
      <c r="K786" s="241"/>
      <c r="L786" s="241"/>
      <c r="M786" s="241"/>
      <c r="N786" s="241"/>
      <c r="O786" s="241"/>
      <c r="P786" s="241" t="s">
        <v>2052</v>
      </c>
      <c r="Q786" s="241"/>
      <c r="R786" s="241"/>
      <c r="S786" s="241"/>
      <c r="T786" s="241"/>
      <c r="U786" s="241"/>
      <c r="V786" s="241"/>
      <c r="W786" s="241"/>
      <c r="AI786" s="241"/>
      <c r="AJ786" s="241"/>
      <c r="AK786" s="241"/>
      <c r="AL786" s="241"/>
      <c r="AM786" s="241"/>
      <c r="AN786" s="241"/>
      <c r="AO786" s="241"/>
      <c r="AP786" s="241"/>
    </row>
    <row r="787" spans="2:42" ht="15" customHeight="1" x14ac:dyDescent="0.25">
      <c r="B787" s="241"/>
      <c r="C787" s="241"/>
      <c r="H787" s="241" t="s">
        <v>1014</v>
      </c>
      <c r="I787" s="241"/>
      <c r="J787" s="241"/>
      <c r="K787" s="241"/>
      <c r="L787" s="241"/>
      <c r="M787" s="241"/>
      <c r="N787" s="241"/>
      <c r="O787" s="241"/>
      <c r="P787" s="241" t="s">
        <v>2054</v>
      </c>
      <c r="Q787" s="241"/>
      <c r="R787" s="241"/>
      <c r="S787" s="241"/>
      <c r="T787" s="241"/>
      <c r="U787" s="241"/>
      <c r="V787" s="241"/>
      <c r="W787" s="241"/>
      <c r="AI787" s="241"/>
      <c r="AJ787" s="241"/>
      <c r="AK787" s="241"/>
      <c r="AL787" s="241"/>
      <c r="AM787" s="241"/>
      <c r="AN787" s="241"/>
      <c r="AO787" s="241"/>
      <c r="AP787" s="241"/>
    </row>
    <row r="788" spans="2:42" ht="15" customHeight="1" x14ac:dyDescent="0.25">
      <c r="B788" s="241"/>
      <c r="C788" s="241"/>
      <c r="H788" s="241" t="s">
        <v>1015</v>
      </c>
      <c r="I788" s="241"/>
      <c r="J788" s="241"/>
      <c r="K788" s="241"/>
      <c r="L788" s="241"/>
      <c r="M788" s="241"/>
      <c r="N788" s="241"/>
      <c r="O788" s="241"/>
      <c r="P788" s="241" t="s">
        <v>2054</v>
      </c>
      <c r="Q788" s="241"/>
      <c r="R788" s="241"/>
      <c r="S788" s="241"/>
      <c r="T788" s="241"/>
      <c r="U788" s="241"/>
      <c r="V788" s="241"/>
      <c r="W788" s="241"/>
      <c r="AI788" s="241"/>
      <c r="AJ788" s="241"/>
      <c r="AK788" s="241"/>
      <c r="AL788" s="241"/>
      <c r="AM788" s="241"/>
      <c r="AN788" s="241"/>
      <c r="AO788" s="241"/>
      <c r="AP788" s="241"/>
    </row>
    <row r="789" spans="2:42" ht="15" customHeight="1" x14ac:dyDescent="0.25">
      <c r="B789" s="241"/>
      <c r="C789" s="241"/>
      <c r="H789" s="241" t="s">
        <v>1016</v>
      </c>
      <c r="I789" s="241"/>
      <c r="J789" s="241"/>
      <c r="K789" s="241"/>
      <c r="L789" s="241"/>
      <c r="M789" s="241"/>
      <c r="N789" s="241"/>
      <c r="O789" s="241"/>
      <c r="P789" s="241" t="s">
        <v>2055</v>
      </c>
      <c r="Q789" s="241"/>
      <c r="R789" s="241"/>
      <c r="S789" s="241"/>
      <c r="T789" s="241"/>
      <c r="U789" s="241"/>
      <c r="V789" s="241"/>
      <c r="W789" s="241"/>
      <c r="AI789" s="241"/>
      <c r="AJ789" s="241"/>
      <c r="AK789" s="241"/>
      <c r="AL789" s="241"/>
      <c r="AM789" s="241"/>
      <c r="AN789" s="241"/>
      <c r="AO789" s="241"/>
      <c r="AP789" s="241"/>
    </row>
    <row r="790" spans="2:42" ht="15" customHeight="1" x14ac:dyDescent="0.25">
      <c r="B790" s="241"/>
      <c r="C790" s="241"/>
      <c r="H790" s="241" t="s">
        <v>1017</v>
      </c>
      <c r="I790" s="241"/>
      <c r="J790" s="241"/>
      <c r="K790" s="241"/>
      <c r="L790" s="241"/>
      <c r="M790" s="241"/>
      <c r="N790" s="241"/>
      <c r="O790" s="241"/>
      <c r="P790" s="241" t="s">
        <v>2055</v>
      </c>
      <c r="Q790" s="241"/>
      <c r="R790" s="241"/>
      <c r="S790" s="241"/>
      <c r="T790" s="241"/>
      <c r="U790" s="241"/>
      <c r="V790" s="241"/>
      <c r="W790" s="241"/>
      <c r="AI790" s="241"/>
      <c r="AJ790" s="241"/>
      <c r="AK790" s="241"/>
      <c r="AL790" s="241"/>
      <c r="AM790" s="241"/>
      <c r="AN790" s="241"/>
      <c r="AO790" s="241"/>
      <c r="AP790" s="241"/>
    </row>
    <row r="791" spans="2:42" ht="15" customHeight="1" x14ac:dyDescent="0.25">
      <c r="B791" s="241"/>
      <c r="C791" s="241"/>
      <c r="H791" s="241" t="s">
        <v>1018</v>
      </c>
      <c r="I791" s="241"/>
      <c r="J791" s="241"/>
      <c r="K791" s="241"/>
      <c r="L791" s="241"/>
      <c r="M791" s="241"/>
      <c r="N791" s="241"/>
      <c r="O791" s="241"/>
      <c r="P791" s="241" t="s">
        <v>2058</v>
      </c>
      <c r="Q791" s="241"/>
      <c r="R791" s="241"/>
      <c r="S791" s="241"/>
      <c r="T791" s="241"/>
      <c r="U791" s="241"/>
      <c r="V791" s="241"/>
      <c r="W791" s="241"/>
      <c r="AI791" s="241"/>
      <c r="AJ791" s="241"/>
      <c r="AK791" s="241"/>
      <c r="AL791" s="241"/>
      <c r="AM791" s="241"/>
      <c r="AN791" s="241"/>
      <c r="AO791" s="241"/>
      <c r="AP791" s="241"/>
    </row>
    <row r="792" spans="2:42" ht="15" customHeight="1" x14ac:dyDescent="0.25">
      <c r="B792" s="241"/>
      <c r="C792" s="241"/>
      <c r="H792" s="241" t="s">
        <v>1019</v>
      </c>
      <c r="I792" s="241"/>
      <c r="J792" s="241"/>
      <c r="K792" s="241"/>
      <c r="L792" s="241"/>
      <c r="M792" s="241"/>
      <c r="N792" s="241"/>
      <c r="O792" s="241"/>
      <c r="P792" s="241" t="s">
        <v>2053</v>
      </c>
      <c r="Q792" s="241"/>
      <c r="R792" s="241"/>
      <c r="S792" s="241"/>
      <c r="T792" s="241"/>
      <c r="U792" s="241"/>
      <c r="V792" s="241"/>
      <c r="W792" s="241"/>
      <c r="AI792" s="241"/>
      <c r="AJ792" s="241"/>
      <c r="AK792" s="241"/>
      <c r="AL792" s="241"/>
      <c r="AM792" s="241"/>
      <c r="AN792" s="241"/>
      <c r="AO792" s="241"/>
      <c r="AP792" s="241"/>
    </row>
    <row r="793" spans="2:42" ht="15" customHeight="1" x14ac:dyDescent="0.25">
      <c r="B793" s="241"/>
      <c r="C793" s="241"/>
      <c r="H793" s="241" t="s">
        <v>1020</v>
      </c>
      <c r="I793" s="241"/>
      <c r="J793" s="241"/>
      <c r="K793" s="241"/>
      <c r="L793" s="241"/>
      <c r="M793" s="241"/>
      <c r="N793" s="241"/>
      <c r="O793" s="241"/>
      <c r="P793" s="241" t="s">
        <v>2055</v>
      </c>
      <c r="Q793" s="241"/>
      <c r="R793" s="241"/>
      <c r="S793" s="241"/>
      <c r="T793" s="241"/>
      <c r="U793" s="241"/>
      <c r="V793" s="241"/>
      <c r="W793" s="241"/>
      <c r="AI793" s="241"/>
      <c r="AJ793" s="241"/>
      <c r="AK793" s="241"/>
      <c r="AL793" s="241"/>
      <c r="AM793" s="241"/>
      <c r="AN793" s="241"/>
      <c r="AO793" s="241"/>
      <c r="AP793" s="241"/>
    </row>
    <row r="794" spans="2:42" ht="15" customHeight="1" x14ac:dyDescent="0.25">
      <c r="B794" s="241"/>
      <c r="C794" s="241"/>
      <c r="H794" s="241" t="s">
        <v>1021</v>
      </c>
      <c r="I794" s="241"/>
      <c r="J794" s="241"/>
      <c r="K794" s="241"/>
      <c r="L794" s="241"/>
      <c r="M794" s="241"/>
      <c r="N794" s="241"/>
      <c r="O794" s="241"/>
      <c r="P794" s="241" t="s">
        <v>713</v>
      </c>
      <c r="Q794" s="241"/>
      <c r="R794" s="241"/>
      <c r="S794" s="241"/>
      <c r="T794" s="241"/>
      <c r="U794" s="241"/>
      <c r="V794" s="241"/>
      <c r="W794" s="241"/>
      <c r="AI794" s="241"/>
      <c r="AJ794" s="241"/>
      <c r="AK794" s="241"/>
      <c r="AL794" s="241"/>
      <c r="AM794" s="241"/>
      <c r="AN794" s="241"/>
      <c r="AO794" s="241"/>
      <c r="AP794" s="241"/>
    </row>
    <row r="795" spans="2:42" ht="15" customHeight="1" x14ac:dyDescent="0.25">
      <c r="B795" s="241"/>
      <c r="C795" s="241"/>
      <c r="H795" s="241" t="s">
        <v>1022</v>
      </c>
      <c r="I795" s="241"/>
      <c r="J795" s="241"/>
      <c r="K795" s="241"/>
      <c r="L795" s="241"/>
      <c r="M795" s="241"/>
      <c r="N795" s="241"/>
      <c r="O795" s="241"/>
      <c r="P795" s="241" t="s">
        <v>2056</v>
      </c>
      <c r="Q795" s="241"/>
      <c r="R795" s="241"/>
      <c r="S795" s="241"/>
      <c r="T795" s="241"/>
      <c r="U795" s="241"/>
      <c r="V795" s="241"/>
      <c r="W795" s="241"/>
      <c r="AI795" s="241"/>
      <c r="AJ795" s="241"/>
      <c r="AK795" s="241"/>
      <c r="AL795" s="241"/>
      <c r="AM795" s="241"/>
      <c r="AN795" s="241"/>
      <c r="AO795" s="241"/>
      <c r="AP795" s="241"/>
    </row>
    <row r="796" spans="2:42" ht="15" customHeight="1" x14ac:dyDescent="0.25">
      <c r="B796" s="241"/>
      <c r="C796" s="241"/>
      <c r="H796" s="241" t="s">
        <v>1023</v>
      </c>
      <c r="I796" s="241"/>
      <c r="J796" s="241"/>
      <c r="K796" s="241"/>
      <c r="L796" s="241"/>
      <c r="M796" s="241"/>
      <c r="N796" s="241"/>
      <c r="O796" s="241"/>
      <c r="P796" s="241" t="s">
        <v>2052</v>
      </c>
      <c r="Q796" s="241"/>
      <c r="R796" s="241"/>
      <c r="S796" s="241"/>
      <c r="T796" s="241"/>
      <c r="U796" s="241"/>
      <c r="V796" s="241"/>
      <c r="W796" s="241"/>
      <c r="AI796" s="241"/>
      <c r="AJ796" s="241"/>
      <c r="AK796" s="241"/>
      <c r="AL796" s="241"/>
      <c r="AM796" s="241"/>
      <c r="AN796" s="241"/>
      <c r="AO796" s="241"/>
      <c r="AP796" s="241"/>
    </row>
    <row r="797" spans="2:42" ht="15" customHeight="1" x14ac:dyDescent="0.25">
      <c r="B797" s="241"/>
      <c r="C797" s="241"/>
      <c r="H797" s="241" t="s">
        <v>1024</v>
      </c>
      <c r="I797" s="241"/>
      <c r="J797" s="241"/>
      <c r="K797" s="241"/>
      <c r="L797" s="241"/>
      <c r="M797" s="241"/>
      <c r="N797" s="241"/>
      <c r="O797" s="241"/>
      <c r="P797" s="241" t="s">
        <v>2056</v>
      </c>
      <c r="Q797" s="241"/>
      <c r="R797" s="241"/>
      <c r="S797" s="241"/>
      <c r="T797" s="241"/>
      <c r="U797" s="241"/>
      <c r="V797" s="241"/>
      <c r="W797" s="241"/>
      <c r="AI797" s="241"/>
      <c r="AJ797" s="241"/>
      <c r="AK797" s="241"/>
      <c r="AL797" s="241"/>
      <c r="AM797" s="241"/>
      <c r="AN797" s="241"/>
      <c r="AO797" s="241"/>
      <c r="AP797" s="241"/>
    </row>
    <row r="798" spans="2:42" ht="15" customHeight="1" x14ac:dyDescent="0.25">
      <c r="B798" s="241"/>
      <c r="C798" s="241"/>
      <c r="H798" s="241" t="s">
        <v>1025</v>
      </c>
      <c r="I798" s="241"/>
      <c r="J798" s="241"/>
      <c r="K798" s="241"/>
      <c r="L798" s="241"/>
      <c r="M798" s="241"/>
      <c r="N798" s="241"/>
      <c r="O798" s="241"/>
      <c r="P798" s="241" t="s">
        <v>2059</v>
      </c>
      <c r="Q798" s="241"/>
      <c r="R798" s="241"/>
      <c r="S798" s="241"/>
      <c r="T798" s="241"/>
      <c r="U798" s="241"/>
      <c r="V798" s="241"/>
      <c r="W798" s="241"/>
      <c r="AI798" s="241"/>
      <c r="AJ798" s="241"/>
      <c r="AK798" s="241"/>
      <c r="AL798" s="241"/>
      <c r="AM798" s="241"/>
      <c r="AN798" s="241"/>
      <c r="AO798" s="241"/>
      <c r="AP798" s="241"/>
    </row>
    <row r="799" spans="2:42" ht="15" customHeight="1" x14ac:dyDescent="0.25">
      <c r="B799" s="241"/>
      <c r="C799" s="241"/>
      <c r="H799" s="241" t="s">
        <v>1026</v>
      </c>
      <c r="I799" s="241"/>
      <c r="J799" s="241"/>
      <c r="K799" s="241"/>
      <c r="L799" s="241"/>
      <c r="M799" s="241"/>
      <c r="N799" s="241"/>
      <c r="O799" s="241"/>
      <c r="P799" s="241" t="s">
        <v>2056</v>
      </c>
      <c r="Q799" s="241"/>
      <c r="R799" s="241"/>
      <c r="S799" s="241"/>
      <c r="T799" s="241"/>
      <c r="U799" s="241"/>
      <c r="V799" s="241"/>
      <c r="W799" s="241"/>
      <c r="AI799" s="241"/>
      <c r="AJ799" s="241"/>
      <c r="AK799" s="241"/>
      <c r="AL799" s="241"/>
      <c r="AM799" s="241"/>
      <c r="AN799" s="241"/>
      <c r="AO799" s="241"/>
      <c r="AP799" s="241"/>
    </row>
    <row r="800" spans="2:42" ht="15" customHeight="1" x14ac:dyDescent="0.25">
      <c r="B800" s="241"/>
      <c r="C800" s="241"/>
      <c r="H800" s="241" t="s">
        <v>1027</v>
      </c>
      <c r="I800" s="241"/>
      <c r="J800" s="241"/>
      <c r="K800" s="241"/>
      <c r="L800" s="241"/>
      <c r="M800" s="241"/>
      <c r="N800" s="241"/>
      <c r="O800" s="241"/>
      <c r="P800" s="241" t="s">
        <v>2059</v>
      </c>
      <c r="Q800" s="241"/>
      <c r="R800" s="241"/>
      <c r="S800" s="241"/>
      <c r="T800" s="241"/>
      <c r="U800" s="241"/>
      <c r="V800" s="241"/>
      <c r="W800" s="241"/>
      <c r="AI800" s="241"/>
      <c r="AJ800" s="241"/>
      <c r="AK800" s="241"/>
      <c r="AL800" s="241"/>
      <c r="AM800" s="241"/>
      <c r="AN800" s="241"/>
      <c r="AO800" s="241"/>
      <c r="AP800" s="241"/>
    </row>
    <row r="801" spans="2:42" ht="15" customHeight="1" x14ac:dyDescent="0.25">
      <c r="B801" s="241"/>
      <c r="C801" s="241"/>
      <c r="H801" s="241" t="s">
        <v>1028</v>
      </c>
      <c r="I801" s="241"/>
      <c r="J801" s="241"/>
      <c r="K801" s="241"/>
      <c r="L801" s="241"/>
      <c r="M801" s="241"/>
      <c r="N801" s="241"/>
      <c r="O801" s="241"/>
      <c r="P801" s="241" t="s">
        <v>2059</v>
      </c>
      <c r="Q801" s="241"/>
      <c r="R801" s="241"/>
      <c r="S801" s="241"/>
      <c r="T801" s="241"/>
      <c r="U801" s="241"/>
      <c r="V801" s="241"/>
      <c r="W801" s="241"/>
      <c r="AI801" s="241"/>
      <c r="AJ801" s="241"/>
      <c r="AK801" s="241"/>
      <c r="AL801" s="241"/>
      <c r="AM801" s="241"/>
      <c r="AN801" s="241"/>
      <c r="AO801" s="241"/>
      <c r="AP801" s="241"/>
    </row>
    <row r="802" spans="2:42" ht="15" customHeight="1" x14ac:dyDescent="0.25">
      <c r="B802" s="241"/>
      <c r="C802" s="241"/>
      <c r="H802" s="241" t="s">
        <v>1029</v>
      </c>
      <c r="I802" s="241"/>
      <c r="J802" s="241"/>
      <c r="K802" s="241"/>
      <c r="L802" s="241"/>
      <c r="M802" s="241"/>
      <c r="N802" s="241"/>
      <c r="O802" s="241"/>
      <c r="P802" s="241" t="s">
        <v>2056</v>
      </c>
      <c r="Q802" s="241"/>
      <c r="R802" s="241"/>
      <c r="S802" s="241"/>
      <c r="T802" s="241"/>
      <c r="U802" s="241"/>
      <c r="V802" s="241"/>
      <c r="W802" s="241"/>
      <c r="AI802" s="241"/>
      <c r="AJ802" s="241"/>
      <c r="AK802" s="241"/>
      <c r="AL802" s="241"/>
      <c r="AM802" s="241"/>
      <c r="AN802" s="241"/>
      <c r="AO802" s="241"/>
      <c r="AP802" s="241"/>
    </row>
    <row r="803" spans="2:42" ht="15" customHeight="1" x14ac:dyDescent="0.25">
      <c r="B803" s="241"/>
      <c r="C803" s="241"/>
      <c r="H803" s="241" t="s">
        <v>1030</v>
      </c>
      <c r="I803" s="241"/>
      <c r="J803" s="241"/>
      <c r="K803" s="241"/>
      <c r="L803" s="241"/>
      <c r="M803" s="241"/>
      <c r="N803" s="241"/>
      <c r="O803" s="241"/>
      <c r="P803" s="241" t="s">
        <v>2054</v>
      </c>
      <c r="Q803" s="241"/>
      <c r="R803" s="241"/>
      <c r="S803" s="241"/>
      <c r="T803" s="241"/>
      <c r="U803" s="241"/>
      <c r="V803" s="241"/>
      <c r="W803" s="241"/>
      <c r="AI803" s="241"/>
      <c r="AJ803" s="241"/>
      <c r="AK803" s="241"/>
      <c r="AL803" s="241"/>
      <c r="AM803" s="241"/>
      <c r="AN803" s="241"/>
      <c r="AO803" s="241"/>
      <c r="AP803" s="241"/>
    </row>
    <row r="804" spans="2:42" ht="15" customHeight="1" x14ac:dyDescent="0.25">
      <c r="B804" s="241"/>
      <c r="C804" s="241"/>
      <c r="H804" s="241" t="s">
        <v>1031</v>
      </c>
      <c r="I804" s="241"/>
      <c r="J804" s="241"/>
      <c r="K804" s="241"/>
      <c r="L804" s="241"/>
      <c r="M804" s="241"/>
      <c r="N804" s="241"/>
      <c r="O804" s="241"/>
      <c r="P804" s="241" t="s">
        <v>2055</v>
      </c>
      <c r="Q804" s="241"/>
      <c r="R804" s="241"/>
      <c r="S804" s="241"/>
      <c r="T804" s="241"/>
      <c r="U804" s="241"/>
      <c r="V804" s="241"/>
      <c r="W804" s="241"/>
      <c r="AI804" s="241"/>
      <c r="AJ804" s="241"/>
      <c r="AK804" s="241"/>
      <c r="AL804" s="241"/>
      <c r="AM804" s="241"/>
      <c r="AN804" s="241"/>
      <c r="AO804" s="241"/>
      <c r="AP804" s="241"/>
    </row>
    <row r="805" spans="2:42" ht="15" customHeight="1" x14ac:dyDescent="0.25">
      <c r="B805" s="241"/>
      <c r="C805" s="241"/>
      <c r="H805" s="241" t="s">
        <v>1032</v>
      </c>
      <c r="I805" s="241"/>
      <c r="J805" s="241"/>
      <c r="K805" s="241"/>
      <c r="L805" s="241"/>
      <c r="M805" s="241"/>
      <c r="N805" s="241"/>
      <c r="O805" s="241"/>
      <c r="P805" s="241" t="s">
        <v>2055</v>
      </c>
      <c r="Q805" s="241"/>
      <c r="R805" s="241"/>
      <c r="S805" s="241"/>
      <c r="T805" s="241"/>
      <c r="U805" s="241"/>
      <c r="V805" s="241"/>
      <c r="W805" s="241"/>
      <c r="AI805" s="241"/>
      <c r="AJ805" s="241"/>
      <c r="AK805" s="241"/>
      <c r="AL805" s="241"/>
      <c r="AM805" s="241"/>
      <c r="AN805" s="241"/>
      <c r="AO805" s="241"/>
      <c r="AP805" s="241"/>
    </row>
    <row r="806" spans="2:42" ht="15" customHeight="1" x14ac:dyDescent="0.25">
      <c r="B806" s="241"/>
      <c r="C806" s="241"/>
      <c r="H806" s="241" t="s">
        <v>1033</v>
      </c>
      <c r="I806" s="241"/>
      <c r="J806" s="241"/>
      <c r="K806" s="241"/>
      <c r="L806" s="241"/>
      <c r="M806" s="241"/>
      <c r="N806" s="241"/>
      <c r="O806" s="241"/>
      <c r="P806" s="241" t="s">
        <v>2059</v>
      </c>
      <c r="Q806" s="241"/>
      <c r="R806" s="241"/>
      <c r="S806" s="241"/>
      <c r="T806" s="241"/>
      <c r="U806" s="241"/>
      <c r="V806" s="241"/>
      <c r="W806" s="241"/>
      <c r="AI806" s="241"/>
      <c r="AJ806" s="241"/>
      <c r="AK806" s="241"/>
      <c r="AL806" s="241"/>
      <c r="AM806" s="241"/>
      <c r="AN806" s="241"/>
      <c r="AO806" s="241"/>
      <c r="AP806" s="241"/>
    </row>
    <row r="807" spans="2:42" ht="15" customHeight="1" x14ac:dyDescent="0.25">
      <c r="B807" s="241"/>
      <c r="C807" s="241"/>
      <c r="H807" s="241" t="s">
        <v>1034</v>
      </c>
      <c r="I807" s="241"/>
      <c r="J807" s="241"/>
      <c r="K807" s="241"/>
      <c r="L807" s="241"/>
      <c r="M807" s="241"/>
      <c r="N807" s="241"/>
      <c r="O807" s="241"/>
      <c r="P807" s="241" t="s">
        <v>2059</v>
      </c>
      <c r="Q807" s="241"/>
      <c r="R807" s="241"/>
      <c r="S807" s="241"/>
      <c r="T807" s="241"/>
      <c r="U807" s="241"/>
      <c r="V807" s="241"/>
      <c r="W807" s="241"/>
      <c r="AI807" s="241"/>
      <c r="AJ807" s="241"/>
      <c r="AK807" s="241"/>
      <c r="AL807" s="241"/>
      <c r="AM807" s="241"/>
      <c r="AN807" s="241"/>
      <c r="AO807" s="241"/>
      <c r="AP807" s="241"/>
    </row>
    <row r="808" spans="2:42" ht="15" customHeight="1" x14ac:dyDescent="0.25">
      <c r="B808" s="241"/>
      <c r="C808" s="241"/>
      <c r="H808" s="241" t="s">
        <v>1035</v>
      </c>
      <c r="I808" s="241"/>
      <c r="J808" s="241"/>
      <c r="K808" s="241"/>
      <c r="L808" s="241"/>
      <c r="M808" s="241"/>
      <c r="N808" s="241"/>
      <c r="O808" s="241"/>
      <c r="P808" s="241" t="s">
        <v>2055</v>
      </c>
      <c r="Q808" s="241"/>
      <c r="R808" s="241"/>
      <c r="S808" s="241"/>
      <c r="T808" s="241"/>
      <c r="U808" s="241"/>
      <c r="V808" s="241"/>
      <c r="W808" s="241"/>
      <c r="AI808" s="241"/>
      <c r="AJ808" s="241"/>
      <c r="AK808" s="241"/>
      <c r="AL808" s="241"/>
      <c r="AM808" s="241"/>
      <c r="AN808" s="241"/>
      <c r="AO808" s="241"/>
      <c r="AP808" s="241"/>
    </row>
    <row r="809" spans="2:42" ht="15" customHeight="1" x14ac:dyDescent="0.25">
      <c r="B809" s="241"/>
      <c r="C809" s="241"/>
      <c r="H809" s="241" t="s">
        <v>1036</v>
      </c>
      <c r="I809" s="241"/>
      <c r="J809" s="241"/>
      <c r="K809" s="241"/>
      <c r="L809" s="241"/>
      <c r="M809" s="241"/>
      <c r="N809" s="241"/>
      <c r="O809" s="241"/>
      <c r="P809" s="241" t="s">
        <v>2054</v>
      </c>
      <c r="Q809" s="241"/>
      <c r="R809" s="241"/>
      <c r="S809" s="241"/>
      <c r="T809" s="241"/>
      <c r="U809" s="241"/>
      <c r="V809" s="241"/>
      <c r="W809" s="241"/>
      <c r="AI809" s="241"/>
      <c r="AJ809" s="241"/>
      <c r="AK809" s="241"/>
      <c r="AL809" s="241"/>
      <c r="AM809" s="241"/>
      <c r="AN809" s="241"/>
      <c r="AO809" s="241"/>
      <c r="AP809" s="241"/>
    </row>
    <row r="810" spans="2:42" ht="15" customHeight="1" x14ac:dyDescent="0.25">
      <c r="B810" s="241"/>
      <c r="C810" s="241"/>
      <c r="H810" s="241" t="s">
        <v>1037</v>
      </c>
      <c r="I810" s="241"/>
      <c r="J810" s="241"/>
      <c r="K810" s="241"/>
      <c r="L810" s="241"/>
      <c r="M810" s="241"/>
      <c r="N810" s="241"/>
      <c r="O810" s="241"/>
      <c r="P810" s="241" t="s">
        <v>2057</v>
      </c>
      <c r="Q810" s="241"/>
      <c r="R810" s="241"/>
      <c r="S810" s="241"/>
      <c r="T810" s="241"/>
      <c r="U810" s="241"/>
      <c r="V810" s="241"/>
      <c r="W810" s="241"/>
      <c r="AI810" s="241"/>
      <c r="AJ810" s="241"/>
      <c r="AK810" s="241"/>
      <c r="AL810" s="241"/>
      <c r="AM810" s="241"/>
      <c r="AN810" s="241"/>
      <c r="AO810" s="241"/>
      <c r="AP810" s="241"/>
    </row>
    <row r="811" spans="2:42" ht="15" customHeight="1" x14ac:dyDescent="0.25">
      <c r="B811" s="241"/>
      <c r="C811" s="241"/>
      <c r="H811" s="241" t="s">
        <v>1038</v>
      </c>
      <c r="I811" s="241"/>
      <c r="J811" s="241"/>
      <c r="K811" s="241"/>
      <c r="L811" s="241"/>
      <c r="M811" s="241"/>
      <c r="N811" s="241"/>
      <c r="O811" s="241"/>
      <c r="P811" s="241" t="s">
        <v>2056</v>
      </c>
      <c r="Q811" s="241"/>
      <c r="R811" s="241"/>
      <c r="S811" s="241"/>
      <c r="T811" s="241"/>
      <c r="U811" s="241"/>
      <c r="V811" s="241"/>
      <c r="W811" s="241"/>
      <c r="AI811" s="241"/>
      <c r="AJ811" s="241"/>
      <c r="AK811" s="241"/>
      <c r="AL811" s="241"/>
      <c r="AM811" s="241"/>
      <c r="AN811" s="241"/>
      <c r="AO811" s="241"/>
      <c r="AP811" s="241"/>
    </row>
    <row r="812" spans="2:42" ht="15" customHeight="1" x14ac:dyDescent="0.25">
      <c r="B812" s="241"/>
      <c r="C812" s="241"/>
      <c r="H812" s="241" t="s">
        <v>289</v>
      </c>
      <c r="I812" s="241"/>
      <c r="J812" s="241"/>
      <c r="K812" s="241"/>
      <c r="L812" s="241"/>
      <c r="M812" s="241"/>
      <c r="N812" s="241"/>
      <c r="O812" s="241"/>
      <c r="P812" s="241" t="s">
        <v>2057</v>
      </c>
      <c r="Q812" s="241"/>
      <c r="R812" s="241"/>
      <c r="S812" s="241"/>
      <c r="T812" s="241"/>
      <c r="U812" s="241"/>
      <c r="V812" s="241"/>
      <c r="W812" s="241"/>
      <c r="AI812" s="241"/>
      <c r="AJ812" s="241"/>
      <c r="AK812" s="241"/>
      <c r="AL812" s="241"/>
      <c r="AM812" s="241"/>
      <c r="AN812" s="241"/>
      <c r="AO812" s="241"/>
      <c r="AP812" s="241"/>
    </row>
    <row r="813" spans="2:42" ht="15" customHeight="1" x14ac:dyDescent="0.25">
      <c r="B813" s="241"/>
      <c r="C813" s="241"/>
      <c r="H813" s="241" t="s">
        <v>1039</v>
      </c>
      <c r="I813" s="241"/>
      <c r="J813" s="241"/>
      <c r="K813" s="241"/>
      <c r="L813" s="241"/>
      <c r="M813" s="241"/>
      <c r="N813" s="241"/>
      <c r="O813" s="241"/>
      <c r="P813" s="241" t="s">
        <v>2055</v>
      </c>
      <c r="Q813" s="241"/>
      <c r="R813" s="241"/>
      <c r="S813" s="241"/>
      <c r="T813" s="241"/>
      <c r="U813" s="241"/>
      <c r="V813" s="241"/>
      <c r="W813" s="241"/>
      <c r="AI813" s="241"/>
      <c r="AJ813" s="241"/>
      <c r="AK813" s="241"/>
      <c r="AL813" s="241"/>
      <c r="AM813" s="241"/>
      <c r="AN813" s="241"/>
      <c r="AO813" s="241"/>
      <c r="AP813" s="241"/>
    </row>
    <row r="814" spans="2:42" ht="15" customHeight="1" x14ac:dyDescent="0.25">
      <c r="B814" s="241"/>
      <c r="C814" s="241"/>
      <c r="H814" s="241" t="s">
        <v>1040</v>
      </c>
      <c r="I814" s="241"/>
      <c r="J814" s="241"/>
      <c r="K814" s="241"/>
      <c r="L814" s="241"/>
      <c r="M814" s="241"/>
      <c r="N814" s="241"/>
      <c r="O814" s="241"/>
      <c r="P814" s="241" t="s">
        <v>2053</v>
      </c>
      <c r="Q814" s="241"/>
      <c r="R814" s="241"/>
      <c r="S814" s="241"/>
      <c r="T814" s="241"/>
      <c r="U814" s="241"/>
      <c r="V814" s="241"/>
      <c r="W814" s="241"/>
      <c r="AI814" s="241"/>
      <c r="AJ814" s="241"/>
      <c r="AK814" s="241"/>
      <c r="AL814" s="241"/>
      <c r="AM814" s="241"/>
      <c r="AN814" s="241"/>
      <c r="AO814" s="241"/>
      <c r="AP814" s="241"/>
    </row>
    <row r="815" spans="2:42" ht="15" customHeight="1" x14ac:dyDescent="0.25">
      <c r="B815" s="241"/>
      <c r="C815" s="241"/>
      <c r="H815" s="241" t="s">
        <v>1041</v>
      </c>
      <c r="I815" s="241"/>
      <c r="J815" s="241"/>
      <c r="K815" s="241"/>
      <c r="L815" s="241"/>
      <c r="M815" s="241"/>
      <c r="N815" s="241"/>
      <c r="O815" s="241"/>
      <c r="P815" s="241" t="s">
        <v>2056</v>
      </c>
      <c r="Q815" s="241"/>
      <c r="R815" s="241"/>
      <c r="S815" s="241"/>
      <c r="T815" s="241"/>
      <c r="U815" s="241"/>
      <c r="V815" s="241"/>
      <c r="W815" s="241"/>
      <c r="AI815" s="241"/>
      <c r="AJ815" s="241"/>
      <c r="AK815" s="241"/>
      <c r="AL815" s="241"/>
      <c r="AM815" s="241"/>
      <c r="AN815" s="241"/>
      <c r="AO815" s="241"/>
      <c r="AP815" s="241"/>
    </row>
    <row r="816" spans="2:42" ht="15" customHeight="1" x14ac:dyDescent="0.25">
      <c r="B816" s="241"/>
      <c r="C816" s="241"/>
      <c r="H816" s="241" t="s">
        <v>1042</v>
      </c>
      <c r="I816" s="241"/>
      <c r="J816" s="241"/>
      <c r="K816" s="241"/>
      <c r="L816" s="241"/>
      <c r="M816" s="241"/>
      <c r="N816" s="241"/>
      <c r="O816" s="241"/>
      <c r="P816" s="241" t="s">
        <v>2055</v>
      </c>
      <c r="Q816" s="241"/>
      <c r="R816" s="241"/>
      <c r="S816" s="241"/>
      <c r="T816" s="241"/>
      <c r="U816" s="241"/>
      <c r="V816" s="241"/>
      <c r="W816" s="241"/>
      <c r="AI816" s="241"/>
      <c r="AJ816" s="241"/>
      <c r="AK816" s="241"/>
      <c r="AL816" s="241"/>
      <c r="AM816" s="241"/>
      <c r="AN816" s="241"/>
      <c r="AO816" s="241"/>
      <c r="AP816" s="241"/>
    </row>
    <row r="817" spans="2:42" ht="15" customHeight="1" x14ac:dyDescent="0.25">
      <c r="B817" s="241"/>
      <c r="C817" s="241"/>
      <c r="H817" s="241" t="s">
        <v>1043</v>
      </c>
      <c r="I817" s="241"/>
      <c r="J817" s="241"/>
      <c r="K817" s="241"/>
      <c r="L817" s="241"/>
      <c r="M817" s="241"/>
      <c r="N817" s="241"/>
      <c r="O817" s="241"/>
      <c r="P817" s="241" t="s">
        <v>2055</v>
      </c>
      <c r="Q817" s="241"/>
      <c r="R817" s="241"/>
      <c r="S817" s="241"/>
      <c r="T817" s="241"/>
      <c r="U817" s="241"/>
      <c r="V817" s="241"/>
      <c r="W817" s="241"/>
      <c r="AI817" s="241"/>
      <c r="AJ817" s="241"/>
      <c r="AK817" s="241"/>
      <c r="AL817" s="241"/>
      <c r="AM817" s="241"/>
      <c r="AN817" s="241"/>
      <c r="AO817" s="241"/>
      <c r="AP817" s="241"/>
    </row>
    <row r="818" spans="2:42" ht="15" customHeight="1" x14ac:dyDescent="0.25">
      <c r="B818" s="241"/>
      <c r="C818" s="241"/>
      <c r="H818" s="241" t="s">
        <v>1044</v>
      </c>
      <c r="I818" s="241"/>
      <c r="J818" s="241"/>
      <c r="K818" s="241"/>
      <c r="L818" s="241"/>
      <c r="M818" s="241"/>
      <c r="N818" s="241"/>
      <c r="O818" s="241"/>
      <c r="P818" s="241" t="s">
        <v>2055</v>
      </c>
      <c r="Q818" s="241"/>
      <c r="R818" s="241"/>
      <c r="S818" s="241"/>
      <c r="T818" s="241"/>
      <c r="U818" s="241"/>
      <c r="V818" s="241"/>
      <c r="W818" s="241"/>
      <c r="AI818" s="241"/>
      <c r="AJ818" s="241"/>
      <c r="AK818" s="241"/>
      <c r="AL818" s="241"/>
      <c r="AM818" s="241"/>
      <c r="AN818" s="241"/>
      <c r="AO818" s="241"/>
      <c r="AP818" s="241"/>
    </row>
    <row r="819" spans="2:42" ht="15" customHeight="1" x14ac:dyDescent="0.25">
      <c r="B819" s="241"/>
      <c r="C819" s="241"/>
      <c r="H819" s="241" t="s">
        <v>1045</v>
      </c>
      <c r="I819" s="241"/>
      <c r="J819" s="241"/>
      <c r="K819" s="241"/>
      <c r="L819" s="241"/>
      <c r="M819" s="241"/>
      <c r="N819" s="241"/>
      <c r="O819" s="241"/>
      <c r="P819" s="241" t="s">
        <v>2054</v>
      </c>
      <c r="Q819" s="241"/>
      <c r="R819" s="241"/>
      <c r="S819" s="241"/>
      <c r="T819" s="241"/>
      <c r="U819" s="241"/>
      <c r="V819" s="241"/>
      <c r="W819" s="241"/>
      <c r="AI819" s="241"/>
      <c r="AJ819" s="241"/>
      <c r="AK819" s="241"/>
      <c r="AL819" s="241"/>
      <c r="AM819" s="241"/>
      <c r="AN819" s="241"/>
      <c r="AO819" s="241"/>
      <c r="AP819" s="241"/>
    </row>
    <row r="820" spans="2:42" ht="15" customHeight="1" x14ac:dyDescent="0.25">
      <c r="B820" s="241"/>
      <c r="C820" s="241"/>
      <c r="H820" s="241" t="s">
        <v>1046</v>
      </c>
      <c r="I820" s="241"/>
      <c r="J820" s="241"/>
      <c r="K820" s="241"/>
      <c r="L820" s="241"/>
      <c r="M820" s="241"/>
      <c r="N820" s="241"/>
      <c r="O820" s="241"/>
      <c r="P820" s="241" t="s">
        <v>2056</v>
      </c>
      <c r="Q820" s="241"/>
      <c r="R820" s="241"/>
      <c r="S820" s="241"/>
      <c r="T820" s="241"/>
      <c r="U820" s="241"/>
      <c r="V820" s="241"/>
      <c r="W820" s="241"/>
      <c r="AI820" s="241"/>
      <c r="AJ820" s="241"/>
      <c r="AK820" s="241"/>
      <c r="AL820" s="241"/>
      <c r="AM820" s="241"/>
      <c r="AN820" s="241"/>
      <c r="AO820" s="241"/>
      <c r="AP820" s="241"/>
    </row>
    <row r="821" spans="2:42" ht="15" customHeight="1" x14ac:dyDescent="0.25">
      <c r="B821" s="241"/>
      <c r="C821" s="241"/>
      <c r="H821" s="241" t="s">
        <v>1047</v>
      </c>
      <c r="I821" s="241"/>
      <c r="J821" s="241"/>
      <c r="K821" s="241"/>
      <c r="L821" s="241"/>
      <c r="M821" s="241"/>
      <c r="N821" s="241"/>
      <c r="O821" s="241"/>
      <c r="P821" s="241" t="s">
        <v>2054</v>
      </c>
      <c r="Q821" s="241"/>
      <c r="R821" s="241"/>
      <c r="S821" s="241"/>
      <c r="T821" s="241"/>
      <c r="U821" s="241"/>
      <c r="V821" s="241"/>
      <c r="W821" s="241"/>
      <c r="AI821" s="241"/>
      <c r="AJ821" s="241"/>
      <c r="AK821" s="241"/>
      <c r="AL821" s="241"/>
      <c r="AM821" s="241"/>
      <c r="AN821" s="241"/>
      <c r="AO821" s="241"/>
      <c r="AP821" s="241"/>
    </row>
    <row r="822" spans="2:42" ht="15" customHeight="1" x14ac:dyDescent="0.25">
      <c r="B822" s="241"/>
      <c r="C822" s="241"/>
      <c r="H822" s="241" t="s">
        <v>1048</v>
      </c>
      <c r="I822" s="241"/>
      <c r="J822" s="241"/>
      <c r="K822" s="241"/>
      <c r="L822" s="241"/>
      <c r="M822" s="241"/>
      <c r="N822" s="241"/>
      <c r="O822" s="241"/>
      <c r="P822" s="241" t="s">
        <v>2056</v>
      </c>
      <c r="Q822" s="241"/>
      <c r="R822" s="241"/>
      <c r="S822" s="241"/>
      <c r="T822" s="241"/>
      <c r="U822" s="241"/>
      <c r="V822" s="241"/>
      <c r="W822" s="241"/>
      <c r="AI822" s="241"/>
      <c r="AJ822" s="241"/>
      <c r="AK822" s="241"/>
      <c r="AL822" s="241"/>
      <c r="AM822" s="241"/>
      <c r="AN822" s="241"/>
      <c r="AO822" s="241"/>
      <c r="AP822" s="241"/>
    </row>
    <row r="823" spans="2:42" ht="15" customHeight="1" x14ac:dyDescent="0.25">
      <c r="B823" s="241"/>
      <c r="C823" s="241"/>
      <c r="H823" s="241" t="s">
        <v>1049</v>
      </c>
      <c r="I823" s="241"/>
      <c r="J823" s="241"/>
      <c r="K823" s="241"/>
      <c r="L823" s="241"/>
      <c r="M823" s="241"/>
      <c r="N823" s="241"/>
      <c r="O823" s="241"/>
      <c r="P823" s="241" t="s">
        <v>2055</v>
      </c>
      <c r="Q823" s="241"/>
      <c r="R823" s="241"/>
      <c r="S823" s="241"/>
      <c r="T823" s="241"/>
      <c r="U823" s="241"/>
      <c r="V823" s="241"/>
      <c r="W823" s="241"/>
      <c r="AI823" s="241"/>
      <c r="AJ823" s="241"/>
      <c r="AK823" s="241"/>
      <c r="AL823" s="241"/>
      <c r="AM823" s="241"/>
      <c r="AN823" s="241"/>
      <c r="AO823" s="241"/>
      <c r="AP823" s="241"/>
    </row>
    <row r="824" spans="2:42" ht="15" customHeight="1" x14ac:dyDescent="0.25">
      <c r="B824" s="241"/>
      <c r="C824" s="241"/>
      <c r="H824" s="241" t="s">
        <v>1050</v>
      </c>
      <c r="I824" s="241"/>
      <c r="J824" s="241"/>
      <c r="K824" s="241"/>
      <c r="L824" s="241"/>
      <c r="M824" s="241"/>
      <c r="N824" s="241"/>
      <c r="O824" s="241"/>
      <c r="P824" s="241" t="s">
        <v>2054</v>
      </c>
      <c r="Q824" s="241"/>
      <c r="R824" s="241"/>
      <c r="S824" s="241"/>
      <c r="T824" s="241"/>
      <c r="U824" s="241"/>
      <c r="V824" s="241"/>
      <c r="W824" s="241"/>
      <c r="AI824" s="241"/>
      <c r="AJ824" s="241"/>
      <c r="AK824" s="241"/>
      <c r="AL824" s="241"/>
      <c r="AM824" s="241"/>
      <c r="AN824" s="241"/>
      <c r="AO824" s="241"/>
      <c r="AP824" s="241"/>
    </row>
    <row r="825" spans="2:42" ht="15" customHeight="1" x14ac:dyDescent="0.25">
      <c r="B825" s="241"/>
      <c r="C825" s="241"/>
      <c r="H825" s="241" t="s">
        <v>1051</v>
      </c>
      <c r="I825" s="241"/>
      <c r="J825" s="241"/>
      <c r="K825" s="241"/>
      <c r="L825" s="241"/>
      <c r="M825" s="241"/>
      <c r="N825" s="241"/>
      <c r="O825" s="241"/>
      <c r="P825" s="241" t="s">
        <v>2059</v>
      </c>
      <c r="Q825" s="241"/>
      <c r="R825" s="241"/>
      <c r="S825" s="241"/>
      <c r="T825" s="241"/>
      <c r="U825" s="241"/>
      <c r="V825" s="241"/>
      <c r="W825" s="241"/>
      <c r="AI825" s="241"/>
      <c r="AJ825" s="241"/>
      <c r="AK825" s="241"/>
      <c r="AL825" s="241"/>
      <c r="AM825" s="241"/>
      <c r="AN825" s="241"/>
      <c r="AO825" s="241"/>
      <c r="AP825" s="241"/>
    </row>
    <row r="826" spans="2:42" ht="15" customHeight="1" x14ac:dyDescent="0.25">
      <c r="B826" s="241"/>
      <c r="C826" s="241"/>
      <c r="H826" s="241" t="s">
        <v>1052</v>
      </c>
      <c r="I826" s="241"/>
      <c r="J826" s="241"/>
      <c r="K826" s="241"/>
      <c r="L826" s="241"/>
      <c r="M826" s="241"/>
      <c r="N826" s="241"/>
      <c r="O826" s="241"/>
      <c r="P826" s="241" t="s">
        <v>2053</v>
      </c>
      <c r="Q826" s="241"/>
      <c r="R826" s="241"/>
      <c r="S826" s="241"/>
      <c r="T826" s="241"/>
      <c r="U826" s="241"/>
      <c r="V826" s="241"/>
      <c r="W826" s="241"/>
      <c r="AI826" s="241"/>
      <c r="AJ826" s="241"/>
      <c r="AK826" s="241"/>
      <c r="AL826" s="241"/>
      <c r="AM826" s="241"/>
      <c r="AN826" s="241"/>
      <c r="AO826" s="241"/>
      <c r="AP826" s="241"/>
    </row>
    <row r="827" spans="2:42" ht="15" customHeight="1" x14ac:dyDescent="0.25">
      <c r="B827" s="241"/>
      <c r="C827" s="241"/>
      <c r="H827" s="241" t="s">
        <v>1053</v>
      </c>
      <c r="I827" s="241"/>
      <c r="J827" s="241"/>
      <c r="K827" s="241"/>
      <c r="L827" s="241"/>
      <c r="M827" s="241"/>
      <c r="N827" s="241"/>
      <c r="O827" s="241"/>
      <c r="P827" s="241" t="s">
        <v>2056</v>
      </c>
      <c r="Q827" s="241"/>
      <c r="R827" s="241"/>
      <c r="S827" s="241"/>
      <c r="T827" s="241"/>
      <c r="U827" s="241"/>
      <c r="V827" s="241"/>
      <c r="W827" s="241"/>
      <c r="AI827" s="241"/>
      <c r="AJ827" s="241"/>
      <c r="AK827" s="241"/>
      <c r="AL827" s="241"/>
      <c r="AM827" s="241"/>
      <c r="AN827" s="241"/>
      <c r="AO827" s="241"/>
      <c r="AP827" s="241"/>
    </row>
    <row r="828" spans="2:42" ht="15" customHeight="1" x14ac:dyDescent="0.25">
      <c r="B828" s="241"/>
      <c r="C828" s="241"/>
      <c r="H828" s="241" t="s">
        <v>1054</v>
      </c>
      <c r="I828" s="241"/>
      <c r="J828" s="241"/>
      <c r="K828" s="241"/>
      <c r="L828" s="241"/>
      <c r="M828" s="241"/>
      <c r="N828" s="241"/>
      <c r="O828" s="241"/>
      <c r="P828" s="241" t="s">
        <v>2054</v>
      </c>
      <c r="Q828" s="241"/>
      <c r="R828" s="241"/>
      <c r="S828" s="241"/>
      <c r="T828" s="241"/>
      <c r="U828" s="241"/>
      <c r="V828" s="241"/>
      <c r="W828" s="241"/>
      <c r="AI828" s="241"/>
      <c r="AJ828" s="241"/>
      <c r="AK828" s="241"/>
      <c r="AL828" s="241"/>
      <c r="AM828" s="241"/>
      <c r="AN828" s="241"/>
      <c r="AO828" s="241"/>
      <c r="AP828" s="241"/>
    </row>
    <row r="829" spans="2:42" ht="15" customHeight="1" x14ac:dyDescent="0.25">
      <c r="B829" s="241"/>
      <c r="C829" s="241"/>
      <c r="H829" s="241" t="s">
        <v>1055</v>
      </c>
      <c r="I829" s="241"/>
      <c r="J829" s="241"/>
      <c r="K829" s="241"/>
      <c r="L829" s="241"/>
      <c r="M829" s="241"/>
      <c r="N829" s="241"/>
      <c r="O829" s="241"/>
      <c r="P829" s="241" t="s">
        <v>2055</v>
      </c>
      <c r="Q829" s="241"/>
      <c r="R829" s="241"/>
      <c r="S829" s="241"/>
      <c r="T829" s="241"/>
      <c r="U829" s="241"/>
      <c r="V829" s="241"/>
      <c r="W829" s="241"/>
      <c r="AI829" s="241"/>
      <c r="AJ829" s="241"/>
      <c r="AK829" s="241"/>
      <c r="AL829" s="241"/>
      <c r="AM829" s="241"/>
      <c r="AN829" s="241"/>
      <c r="AO829" s="241"/>
      <c r="AP829" s="241"/>
    </row>
    <row r="830" spans="2:42" ht="15" customHeight="1" x14ac:dyDescent="0.25">
      <c r="B830" s="241"/>
      <c r="C830" s="241"/>
      <c r="H830" s="241" t="s">
        <v>1056</v>
      </c>
      <c r="I830" s="241"/>
      <c r="J830" s="241"/>
      <c r="K830" s="241"/>
      <c r="L830" s="241"/>
      <c r="M830" s="241"/>
      <c r="N830" s="241"/>
      <c r="O830" s="241"/>
      <c r="P830" s="241" t="s">
        <v>2055</v>
      </c>
      <c r="Q830" s="241"/>
      <c r="R830" s="241"/>
      <c r="S830" s="241"/>
      <c r="T830" s="241"/>
      <c r="U830" s="241"/>
      <c r="V830" s="241"/>
      <c r="W830" s="241"/>
      <c r="AI830" s="241"/>
      <c r="AJ830" s="241"/>
      <c r="AK830" s="241"/>
      <c r="AL830" s="241"/>
      <c r="AM830" s="241"/>
      <c r="AN830" s="241"/>
      <c r="AO830" s="241"/>
      <c r="AP830" s="241"/>
    </row>
    <row r="831" spans="2:42" ht="15" customHeight="1" x14ac:dyDescent="0.25">
      <c r="B831" s="241"/>
      <c r="C831" s="241"/>
      <c r="H831" s="241" t="s">
        <v>1057</v>
      </c>
      <c r="I831" s="241"/>
      <c r="J831" s="241"/>
      <c r="K831" s="241"/>
      <c r="L831" s="241"/>
      <c r="M831" s="241"/>
      <c r="N831" s="241"/>
      <c r="O831" s="241"/>
      <c r="P831" s="241" t="s">
        <v>2053</v>
      </c>
      <c r="Q831" s="241"/>
      <c r="R831" s="241"/>
      <c r="S831" s="241"/>
      <c r="T831" s="241"/>
      <c r="U831" s="241"/>
      <c r="V831" s="241"/>
      <c r="W831" s="241"/>
      <c r="AI831" s="241"/>
      <c r="AJ831" s="241"/>
      <c r="AK831" s="241"/>
      <c r="AL831" s="241"/>
      <c r="AM831" s="241"/>
      <c r="AN831" s="241"/>
      <c r="AO831" s="241"/>
      <c r="AP831" s="241"/>
    </row>
    <row r="832" spans="2:42" ht="15" customHeight="1" x14ac:dyDescent="0.25">
      <c r="B832" s="241"/>
      <c r="C832" s="241"/>
      <c r="H832" s="241" t="s">
        <v>1058</v>
      </c>
      <c r="I832" s="241"/>
      <c r="J832" s="241"/>
      <c r="K832" s="241"/>
      <c r="L832" s="241"/>
      <c r="M832" s="241"/>
      <c r="N832" s="241"/>
      <c r="O832" s="241"/>
      <c r="P832" s="241" t="s">
        <v>2056</v>
      </c>
      <c r="Q832" s="241"/>
      <c r="R832" s="241"/>
      <c r="S832" s="241"/>
      <c r="T832" s="241"/>
      <c r="U832" s="241"/>
      <c r="V832" s="241"/>
      <c r="W832" s="241"/>
      <c r="AI832" s="241"/>
      <c r="AJ832" s="241"/>
      <c r="AK832" s="241"/>
      <c r="AL832" s="241"/>
      <c r="AM832" s="241"/>
      <c r="AN832" s="241"/>
      <c r="AO832" s="241"/>
      <c r="AP832" s="241"/>
    </row>
    <row r="833" spans="2:42" ht="15" customHeight="1" x14ac:dyDescent="0.25">
      <c r="B833" s="241"/>
      <c r="C833" s="241"/>
      <c r="H833" s="241" t="s">
        <v>1059</v>
      </c>
      <c r="I833" s="241"/>
      <c r="J833" s="241"/>
      <c r="K833" s="241"/>
      <c r="L833" s="241"/>
      <c r="M833" s="241"/>
      <c r="N833" s="241"/>
      <c r="O833" s="241"/>
      <c r="P833" s="241" t="s">
        <v>2055</v>
      </c>
      <c r="Q833" s="241"/>
      <c r="R833" s="241"/>
      <c r="S833" s="241"/>
      <c r="T833" s="241"/>
      <c r="U833" s="241"/>
      <c r="V833" s="241"/>
      <c r="W833" s="241"/>
      <c r="AI833" s="241"/>
      <c r="AJ833" s="241"/>
      <c r="AK833" s="241"/>
      <c r="AL833" s="241"/>
      <c r="AM833" s="241"/>
      <c r="AN833" s="241"/>
      <c r="AO833" s="241"/>
      <c r="AP833" s="241"/>
    </row>
    <row r="834" spans="2:42" ht="15" customHeight="1" x14ac:dyDescent="0.25">
      <c r="B834" s="241"/>
      <c r="C834" s="241"/>
      <c r="H834" s="241" t="s">
        <v>1060</v>
      </c>
      <c r="I834" s="241"/>
      <c r="J834" s="241"/>
      <c r="K834" s="241"/>
      <c r="L834" s="241"/>
      <c r="M834" s="241"/>
      <c r="N834" s="241"/>
      <c r="O834" s="241"/>
      <c r="P834" s="241" t="s">
        <v>2056</v>
      </c>
      <c r="Q834" s="241"/>
      <c r="R834" s="241"/>
      <c r="S834" s="241"/>
      <c r="T834" s="241"/>
      <c r="U834" s="241"/>
      <c r="V834" s="241"/>
      <c r="W834" s="241"/>
      <c r="AI834" s="241"/>
      <c r="AJ834" s="241"/>
      <c r="AK834" s="241"/>
      <c r="AL834" s="241"/>
      <c r="AM834" s="241"/>
      <c r="AN834" s="241"/>
      <c r="AO834" s="241"/>
      <c r="AP834" s="241"/>
    </row>
    <row r="835" spans="2:42" ht="15" customHeight="1" x14ac:dyDescent="0.25">
      <c r="B835" s="241"/>
      <c r="C835" s="241"/>
      <c r="H835" s="241" t="s">
        <v>1061</v>
      </c>
      <c r="I835" s="241"/>
      <c r="J835" s="241"/>
      <c r="K835" s="241"/>
      <c r="L835" s="241"/>
      <c r="M835" s="241"/>
      <c r="N835" s="241"/>
      <c r="O835" s="241"/>
      <c r="P835" s="241" t="s">
        <v>2056</v>
      </c>
      <c r="Q835" s="241"/>
      <c r="R835" s="241"/>
      <c r="S835" s="241"/>
      <c r="T835" s="241"/>
      <c r="U835" s="241"/>
      <c r="V835" s="241"/>
      <c r="W835" s="241"/>
      <c r="AI835" s="241"/>
      <c r="AJ835" s="241"/>
      <c r="AK835" s="241"/>
      <c r="AL835" s="241"/>
      <c r="AM835" s="241"/>
      <c r="AN835" s="241"/>
      <c r="AO835" s="241"/>
      <c r="AP835" s="241"/>
    </row>
    <row r="836" spans="2:42" ht="15" customHeight="1" x14ac:dyDescent="0.25">
      <c r="B836" s="241"/>
      <c r="C836" s="241"/>
      <c r="H836" s="241" t="s">
        <v>1062</v>
      </c>
      <c r="I836" s="241"/>
      <c r="J836" s="241"/>
      <c r="K836" s="241"/>
      <c r="L836" s="241"/>
      <c r="M836" s="241"/>
      <c r="N836" s="241"/>
      <c r="O836" s="241"/>
      <c r="P836" s="241" t="s">
        <v>2056</v>
      </c>
      <c r="Q836" s="241"/>
      <c r="R836" s="241"/>
      <c r="S836" s="241"/>
      <c r="T836" s="241"/>
      <c r="U836" s="241"/>
      <c r="V836" s="241"/>
      <c r="W836" s="241"/>
      <c r="AI836" s="241"/>
      <c r="AJ836" s="241"/>
      <c r="AK836" s="241"/>
      <c r="AL836" s="241"/>
      <c r="AM836" s="241"/>
      <c r="AN836" s="241"/>
      <c r="AO836" s="241"/>
      <c r="AP836" s="241"/>
    </row>
    <row r="837" spans="2:42" ht="15" customHeight="1" x14ac:dyDescent="0.25">
      <c r="B837" s="241"/>
      <c r="C837" s="241"/>
      <c r="H837" s="241" t="s">
        <v>1063</v>
      </c>
      <c r="I837" s="241"/>
      <c r="J837" s="241"/>
      <c r="K837" s="241"/>
      <c r="L837" s="241"/>
      <c r="M837" s="241"/>
      <c r="N837" s="241"/>
      <c r="O837" s="241"/>
      <c r="P837" s="241" t="s">
        <v>2056</v>
      </c>
      <c r="Q837" s="241"/>
      <c r="R837" s="241"/>
      <c r="S837" s="241"/>
      <c r="T837" s="241"/>
      <c r="U837" s="241"/>
      <c r="V837" s="241"/>
      <c r="W837" s="241"/>
      <c r="AI837" s="241"/>
      <c r="AJ837" s="241"/>
      <c r="AK837" s="241"/>
      <c r="AL837" s="241"/>
      <c r="AM837" s="241"/>
      <c r="AN837" s="241"/>
      <c r="AO837" s="241"/>
      <c r="AP837" s="241"/>
    </row>
    <row r="838" spans="2:42" ht="15" customHeight="1" x14ac:dyDescent="0.25">
      <c r="B838" s="241"/>
      <c r="C838" s="241"/>
      <c r="H838" s="241" t="s">
        <v>1064</v>
      </c>
      <c r="I838" s="241"/>
      <c r="J838" s="241"/>
      <c r="K838" s="241"/>
      <c r="L838" s="241"/>
      <c r="M838" s="241"/>
      <c r="N838" s="241"/>
      <c r="O838" s="241"/>
      <c r="P838" s="241" t="s">
        <v>2056</v>
      </c>
      <c r="Q838" s="241"/>
      <c r="R838" s="241"/>
      <c r="S838" s="241"/>
      <c r="T838" s="241"/>
      <c r="U838" s="241"/>
      <c r="V838" s="241"/>
      <c r="W838" s="241"/>
      <c r="AI838" s="241"/>
      <c r="AJ838" s="241"/>
      <c r="AK838" s="241"/>
      <c r="AL838" s="241"/>
      <c r="AM838" s="241"/>
      <c r="AN838" s="241"/>
      <c r="AO838" s="241"/>
      <c r="AP838" s="241"/>
    </row>
    <row r="839" spans="2:42" ht="15" customHeight="1" x14ac:dyDescent="0.25">
      <c r="B839" s="241"/>
      <c r="C839" s="241"/>
      <c r="H839" s="241" t="s">
        <v>1065</v>
      </c>
      <c r="I839" s="241"/>
      <c r="J839" s="241"/>
      <c r="K839" s="241"/>
      <c r="L839" s="241"/>
      <c r="M839" s="241"/>
      <c r="N839" s="241"/>
      <c r="O839" s="241"/>
      <c r="P839" s="241" t="s">
        <v>2056</v>
      </c>
      <c r="Q839" s="241"/>
      <c r="R839" s="241"/>
      <c r="S839" s="241"/>
      <c r="T839" s="241"/>
      <c r="U839" s="241"/>
      <c r="V839" s="241"/>
      <c r="W839" s="241"/>
      <c r="AI839" s="241"/>
      <c r="AJ839" s="241"/>
      <c r="AK839" s="241"/>
      <c r="AL839" s="241"/>
      <c r="AM839" s="241"/>
      <c r="AN839" s="241"/>
      <c r="AO839" s="241"/>
      <c r="AP839" s="241"/>
    </row>
    <row r="840" spans="2:42" ht="15" customHeight="1" x14ac:dyDescent="0.25">
      <c r="B840" s="241"/>
      <c r="C840" s="241"/>
      <c r="H840" s="241" t="s">
        <v>1066</v>
      </c>
      <c r="I840" s="241"/>
      <c r="J840" s="241"/>
      <c r="K840" s="241"/>
      <c r="L840" s="241"/>
      <c r="M840" s="241"/>
      <c r="N840" s="241"/>
      <c r="O840" s="241"/>
      <c r="P840" s="241" t="s">
        <v>2055</v>
      </c>
      <c r="Q840" s="241"/>
      <c r="R840" s="241"/>
      <c r="S840" s="241"/>
      <c r="T840" s="241"/>
      <c r="U840" s="241"/>
      <c r="V840" s="241"/>
      <c r="W840" s="241"/>
      <c r="AI840" s="241"/>
      <c r="AJ840" s="241"/>
      <c r="AK840" s="241"/>
      <c r="AL840" s="241"/>
      <c r="AM840" s="241"/>
      <c r="AN840" s="241"/>
      <c r="AO840" s="241"/>
      <c r="AP840" s="241"/>
    </row>
    <row r="841" spans="2:42" ht="15" customHeight="1" x14ac:dyDescent="0.25">
      <c r="B841" s="241"/>
      <c r="C841" s="241"/>
      <c r="H841" s="241" t="s">
        <v>1067</v>
      </c>
      <c r="I841" s="241"/>
      <c r="J841" s="241"/>
      <c r="K841" s="241"/>
      <c r="L841" s="241"/>
      <c r="M841" s="241"/>
      <c r="N841" s="241"/>
      <c r="O841" s="241"/>
      <c r="P841" s="241" t="s">
        <v>2057</v>
      </c>
      <c r="Q841" s="241"/>
      <c r="R841" s="241"/>
      <c r="S841" s="241"/>
      <c r="T841" s="241"/>
      <c r="U841" s="241"/>
      <c r="V841" s="241"/>
      <c r="W841" s="241"/>
      <c r="AI841" s="241"/>
      <c r="AJ841" s="241"/>
      <c r="AK841" s="241"/>
      <c r="AL841" s="241"/>
      <c r="AM841" s="241"/>
      <c r="AN841" s="241"/>
      <c r="AO841" s="241"/>
      <c r="AP841" s="241"/>
    </row>
    <row r="842" spans="2:42" ht="15" customHeight="1" x14ac:dyDescent="0.25">
      <c r="B842" s="241"/>
      <c r="C842" s="241"/>
      <c r="H842" s="241" t="s">
        <v>1068</v>
      </c>
      <c r="I842" s="241"/>
      <c r="J842" s="241"/>
      <c r="K842" s="241"/>
      <c r="L842" s="241"/>
      <c r="M842" s="241"/>
      <c r="N842" s="241"/>
      <c r="O842" s="241"/>
      <c r="P842" s="241" t="s">
        <v>2054</v>
      </c>
      <c r="Q842" s="241"/>
      <c r="R842" s="241"/>
      <c r="S842" s="241"/>
      <c r="T842" s="241"/>
      <c r="U842" s="241"/>
      <c r="V842" s="241"/>
      <c r="W842" s="241"/>
      <c r="AI842" s="241"/>
      <c r="AJ842" s="241"/>
      <c r="AK842" s="241"/>
      <c r="AL842" s="241"/>
      <c r="AM842" s="241"/>
      <c r="AN842" s="241"/>
      <c r="AO842" s="241"/>
      <c r="AP842" s="241"/>
    </row>
    <row r="843" spans="2:42" ht="15" customHeight="1" x14ac:dyDescent="0.25">
      <c r="B843" s="241"/>
      <c r="C843" s="241"/>
      <c r="H843" s="241" t="s">
        <v>1069</v>
      </c>
      <c r="I843" s="241"/>
      <c r="J843" s="241"/>
      <c r="K843" s="241"/>
      <c r="L843" s="241"/>
      <c r="M843" s="241"/>
      <c r="N843" s="241"/>
      <c r="O843" s="241"/>
      <c r="P843" s="241" t="s">
        <v>2056</v>
      </c>
      <c r="Q843" s="241"/>
      <c r="R843" s="241"/>
      <c r="S843" s="241"/>
      <c r="T843" s="241"/>
      <c r="U843" s="241"/>
      <c r="V843" s="241"/>
      <c r="W843" s="241"/>
      <c r="AI843" s="241"/>
      <c r="AJ843" s="241"/>
      <c r="AK843" s="241"/>
      <c r="AL843" s="241"/>
      <c r="AM843" s="241"/>
      <c r="AN843" s="241"/>
      <c r="AO843" s="241"/>
      <c r="AP843" s="241"/>
    </row>
    <row r="844" spans="2:42" ht="15" customHeight="1" x14ac:dyDescent="0.25">
      <c r="B844" s="241"/>
      <c r="C844" s="241"/>
      <c r="H844" s="241" t="s">
        <v>1070</v>
      </c>
      <c r="I844" s="241"/>
      <c r="J844" s="241"/>
      <c r="K844" s="241"/>
      <c r="L844" s="241"/>
      <c r="M844" s="241"/>
      <c r="N844" s="241"/>
      <c r="O844" s="241"/>
      <c r="P844" s="241" t="s">
        <v>2054</v>
      </c>
      <c r="Q844" s="241"/>
      <c r="R844" s="241"/>
      <c r="S844" s="241"/>
      <c r="T844" s="241"/>
      <c r="U844" s="241"/>
      <c r="V844" s="241"/>
      <c r="W844" s="241"/>
      <c r="AI844" s="241"/>
      <c r="AJ844" s="241"/>
      <c r="AK844" s="241"/>
      <c r="AL844" s="241"/>
      <c r="AM844" s="241"/>
      <c r="AN844" s="241"/>
      <c r="AO844" s="241"/>
      <c r="AP844" s="241"/>
    </row>
    <row r="845" spans="2:42" ht="15" customHeight="1" x14ac:dyDescent="0.25">
      <c r="B845" s="241"/>
      <c r="C845" s="241"/>
      <c r="H845" s="241" t="s">
        <v>1071</v>
      </c>
      <c r="I845" s="241"/>
      <c r="J845" s="241"/>
      <c r="K845" s="241"/>
      <c r="L845" s="241"/>
      <c r="M845" s="241"/>
      <c r="N845" s="241"/>
      <c r="O845" s="241"/>
      <c r="P845" s="241" t="s">
        <v>2054</v>
      </c>
      <c r="Q845" s="241"/>
      <c r="R845" s="241"/>
      <c r="S845" s="241"/>
      <c r="T845" s="241"/>
      <c r="U845" s="241"/>
      <c r="V845" s="241"/>
      <c r="W845" s="241"/>
      <c r="AI845" s="241"/>
      <c r="AJ845" s="241"/>
      <c r="AK845" s="241"/>
      <c r="AL845" s="241"/>
      <c r="AM845" s="241"/>
      <c r="AN845" s="241"/>
      <c r="AO845" s="241"/>
      <c r="AP845" s="241"/>
    </row>
    <row r="846" spans="2:42" ht="15" customHeight="1" x14ac:dyDescent="0.25">
      <c r="B846" s="241"/>
      <c r="C846" s="241"/>
      <c r="H846" s="241" t="s">
        <v>1072</v>
      </c>
      <c r="I846" s="241"/>
      <c r="J846" s="241"/>
      <c r="K846" s="241"/>
      <c r="L846" s="241"/>
      <c r="M846" s="241"/>
      <c r="N846" s="241"/>
      <c r="O846" s="241"/>
      <c r="P846" s="241" t="s">
        <v>2056</v>
      </c>
      <c r="Q846" s="241"/>
      <c r="R846" s="241"/>
      <c r="S846" s="241"/>
      <c r="T846" s="241"/>
      <c r="U846" s="241"/>
      <c r="V846" s="241"/>
      <c r="W846" s="241"/>
      <c r="AI846" s="241"/>
      <c r="AJ846" s="241"/>
      <c r="AK846" s="241"/>
      <c r="AL846" s="241"/>
      <c r="AM846" s="241"/>
      <c r="AN846" s="241"/>
      <c r="AO846" s="241"/>
      <c r="AP846" s="241"/>
    </row>
    <row r="847" spans="2:42" ht="15" customHeight="1" x14ac:dyDescent="0.25">
      <c r="B847" s="241"/>
      <c r="C847" s="241"/>
      <c r="H847" s="241" t="s">
        <v>1073</v>
      </c>
      <c r="I847" s="241"/>
      <c r="J847" s="241"/>
      <c r="K847" s="241"/>
      <c r="L847" s="241"/>
      <c r="M847" s="241"/>
      <c r="N847" s="241"/>
      <c r="O847" s="241"/>
      <c r="P847" s="241" t="s">
        <v>713</v>
      </c>
      <c r="Q847" s="241"/>
      <c r="R847" s="241"/>
      <c r="S847" s="241"/>
      <c r="T847" s="241"/>
      <c r="U847" s="241"/>
      <c r="V847" s="241"/>
      <c r="W847" s="241"/>
      <c r="AI847" s="241"/>
      <c r="AJ847" s="241"/>
      <c r="AK847" s="241"/>
      <c r="AL847" s="241"/>
      <c r="AM847" s="241"/>
      <c r="AN847" s="241"/>
      <c r="AO847" s="241"/>
      <c r="AP847" s="241"/>
    </row>
    <row r="848" spans="2:42" ht="15" customHeight="1" x14ac:dyDescent="0.25">
      <c r="B848" s="241"/>
      <c r="C848" s="241"/>
      <c r="H848" s="241" t="s">
        <v>1074</v>
      </c>
      <c r="I848" s="241"/>
      <c r="J848" s="241"/>
      <c r="K848" s="241"/>
      <c r="L848" s="241"/>
      <c r="M848" s="241"/>
      <c r="N848" s="241"/>
      <c r="O848" s="241"/>
      <c r="P848" s="241" t="s">
        <v>2054</v>
      </c>
      <c r="Q848" s="241"/>
      <c r="R848" s="241"/>
      <c r="S848" s="241"/>
      <c r="T848" s="241"/>
      <c r="U848" s="241"/>
      <c r="V848" s="241"/>
      <c r="W848" s="241"/>
      <c r="AI848" s="241"/>
      <c r="AJ848" s="241"/>
      <c r="AK848" s="241"/>
      <c r="AL848" s="241"/>
      <c r="AM848" s="241"/>
      <c r="AN848" s="241"/>
      <c r="AO848" s="241"/>
      <c r="AP848" s="241"/>
    </row>
    <row r="849" spans="2:42" ht="15" customHeight="1" x14ac:dyDescent="0.25">
      <c r="B849" s="241"/>
      <c r="C849" s="241"/>
      <c r="H849" s="241" t="s">
        <v>1075</v>
      </c>
      <c r="I849" s="241"/>
      <c r="J849" s="241"/>
      <c r="K849" s="241"/>
      <c r="L849" s="241"/>
      <c r="M849" s="241"/>
      <c r="N849" s="241"/>
      <c r="O849" s="241"/>
      <c r="P849" s="241" t="s">
        <v>2055</v>
      </c>
      <c r="Q849" s="241"/>
      <c r="R849" s="241"/>
      <c r="S849" s="241"/>
      <c r="T849" s="241"/>
      <c r="U849" s="241"/>
      <c r="V849" s="241"/>
      <c r="W849" s="241"/>
      <c r="AI849" s="241"/>
      <c r="AJ849" s="241"/>
      <c r="AK849" s="241"/>
      <c r="AL849" s="241"/>
      <c r="AM849" s="241"/>
      <c r="AN849" s="241"/>
      <c r="AO849" s="241"/>
      <c r="AP849" s="241"/>
    </row>
    <row r="850" spans="2:42" ht="15" customHeight="1" x14ac:dyDescent="0.25">
      <c r="B850" s="241"/>
      <c r="C850" s="241"/>
      <c r="H850" s="241" t="s">
        <v>1076</v>
      </c>
      <c r="I850" s="241"/>
      <c r="J850" s="241"/>
      <c r="K850" s="241"/>
      <c r="L850" s="241"/>
      <c r="M850" s="241"/>
      <c r="N850" s="241"/>
      <c r="O850" s="241"/>
      <c r="P850" s="241" t="s">
        <v>2054</v>
      </c>
      <c r="Q850" s="241"/>
      <c r="R850" s="241"/>
      <c r="S850" s="241"/>
      <c r="T850" s="241"/>
      <c r="U850" s="241"/>
      <c r="V850" s="241"/>
      <c r="W850" s="241"/>
      <c r="AI850" s="241"/>
      <c r="AJ850" s="241"/>
      <c r="AK850" s="241"/>
      <c r="AL850" s="241"/>
      <c r="AM850" s="241"/>
      <c r="AN850" s="241"/>
      <c r="AO850" s="241"/>
      <c r="AP850" s="241"/>
    </row>
    <row r="851" spans="2:42" ht="15" customHeight="1" x14ac:dyDescent="0.25">
      <c r="B851" s="241"/>
      <c r="C851" s="241"/>
      <c r="H851" s="241" t="s">
        <v>1077</v>
      </c>
      <c r="I851" s="241"/>
      <c r="J851" s="241"/>
      <c r="K851" s="241"/>
      <c r="L851" s="241"/>
      <c r="M851" s="241"/>
      <c r="N851" s="241"/>
      <c r="O851" s="241"/>
      <c r="P851" s="241" t="s">
        <v>2054</v>
      </c>
      <c r="Q851" s="241"/>
      <c r="R851" s="241"/>
      <c r="S851" s="241"/>
      <c r="T851" s="241"/>
      <c r="U851" s="241"/>
      <c r="V851" s="241"/>
      <c r="W851" s="241"/>
      <c r="AI851" s="241"/>
      <c r="AJ851" s="241"/>
      <c r="AK851" s="241"/>
      <c r="AL851" s="241"/>
      <c r="AM851" s="241"/>
      <c r="AN851" s="241"/>
      <c r="AO851" s="241"/>
      <c r="AP851" s="241"/>
    </row>
    <row r="852" spans="2:42" ht="15" customHeight="1" x14ac:dyDescent="0.25">
      <c r="B852" s="241"/>
      <c r="C852" s="241"/>
      <c r="H852" s="241" t="s">
        <v>1078</v>
      </c>
      <c r="I852" s="241"/>
      <c r="J852" s="241"/>
      <c r="K852" s="241"/>
      <c r="L852" s="241"/>
      <c r="M852" s="241"/>
      <c r="N852" s="241"/>
      <c r="O852" s="241"/>
      <c r="P852" s="241" t="s">
        <v>2056</v>
      </c>
      <c r="Q852" s="241"/>
      <c r="R852" s="241"/>
      <c r="S852" s="241"/>
      <c r="T852" s="241"/>
      <c r="U852" s="241"/>
      <c r="V852" s="241"/>
      <c r="W852" s="241"/>
      <c r="AI852" s="241"/>
      <c r="AJ852" s="241"/>
      <c r="AK852" s="241"/>
      <c r="AL852" s="241"/>
      <c r="AM852" s="241"/>
      <c r="AN852" s="241"/>
      <c r="AO852" s="241"/>
      <c r="AP852" s="241"/>
    </row>
    <row r="853" spans="2:42" ht="15" customHeight="1" x14ac:dyDescent="0.25">
      <c r="B853" s="241"/>
      <c r="C853" s="241"/>
      <c r="H853" s="241" t="s">
        <v>1079</v>
      </c>
      <c r="I853" s="241"/>
      <c r="J853" s="241"/>
      <c r="K853" s="241"/>
      <c r="L853" s="241"/>
      <c r="M853" s="241"/>
      <c r="N853" s="241"/>
      <c r="O853" s="241"/>
      <c r="P853" s="241" t="s">
        <v>713</v>
      </c>
      <c r="Q853" s="241"/>
      <c r="R853" s="241"/>
      <c r="S853" s="241"/>
      <c r="T853" s="241"/>
      <c r="U853" s="241"/>
      <c r="V853" s="241"/>
      <c r="W853" s="241"/>
      <c r="AI853" s="241"/>
      <c r="AJ853" s="241"/>
      <c r="AK853" s="241"/>
      <c r="AL853" s="241"/>
      <c r="AM853" s="241"/>
      <c r="AN853" s="241"/>
      <c r="AO853" s="241"/>
      <c r="AP853" s="241"/>
    </row>
    <row r="854" spans="2:42" ht="15" customHeight="1" x14ac:dyDescent="0.25">
      <c r="B854" s="241"/>
      <c r="C854" s="241"/>
      <c r="H854" s="241" t="s">
        <v>1080</v>
      </c>
      <c r="I854" s="241"/>
      <c r="J854" s="241"/>
      <c r="K854" s="241"/>
      <c r="L854" s="241"/>
      <c r="M854" s="241"/>
      <c r="N854" s="241"/>
      <c r="O854" s="241"/>
      <c r="P854" s="241" t="s">
        <v>2053</v>
      </c>
      <c r="Q854" s="241"/>
      <c r="R854" s="241"/>
      <c r="S854" s="241"/>
      <c r="T854" s="241"/>
      <c r="U854" s="241"/>
      <c r="V854" s="241"/>
      <c r="W854" s="241"/>
      <c r="AI854" s="241"/>
      <c r="AJ854" s="241"/>
      <c r="AK854" s="241"/>
      <c r="AL854" s="241"/>
      <c r="AM854" s="241"/>
      <c r="AN854" s="241"/>
      <c r="AO854" s="241"/>
      <c r="AP854" s="241"/>
    </row>
    <row r="855" spans="2:42" ht="15" customHeight="1" x14ac:dyDescent="0.25">
      <c r="B855" s="241"/>
      <c r="C855" s="241"/>
      <c r="H855" s="241" t="s">
        <v>1081</v>
      </c>
      <c r="I855" s="241"/>
      <c r="J855" s="241"/>
      <c r="K855" s="241"/>
      <c r="L855" s="241"/>
      <c r="M855" s="241"/>
      <c r="N855" s="241"/>
      <c r="O855" s="241"/>
      <c r="P855" s="241" t="s">
        <v>2052</v>
      </c>
      <c r="Q855" s="241"/>
      <c r="R855" s="241"/>
      <c r="S855" s="241"/>
      <c r="T855" s="241"/>
      <c r="U855" s="241"/>
      <c r="V855" s="241"/>
      <c r="W855" s="241"/>
      <c r="AI855" s="241"/>
      <c r="AJ855" s="241"/>
      <c r="AK855" s="241"/>
      <c r="AL855" s="241"/>
      <c r="AM855" s="241"/>
      <c r="AN855" s="241"/>
      <c r="AO855" s="241"/>
      <c r="AP855" s="241"/>
    </row>
    <row r="856" spans="2:42" ht="15" customHeight="1" x14ac:dyDescent="0.25">
      <c r="B856" s="241"/>
      <c r="C856" s="241"/>
      <c r="H856" s="241" t="s">
        <v>1082</v>
      </c>
      <c r="I856" s="241"/>
      <c r="J856" s="241"/>
      <c r="K856" s="241"/>
      <c r="L856" s="241"/>
      <c r="M856" s="241"/>
      <c r="N856" s="241"/>
      <c r="O856" s="241"/>
      <c r="P856" s="241" t="s">
        <v>2055</v>
      </c>
      <c r="Q856" s="241"/>
      <c r="R856" s="241"/>
      <c r="S856" s="241"/>
      <c r="T856" s="241"/>
      <c r="U856" s="241"/>
      <c r="V856" s="241"/>
      <c r="W856" s="241"/>
      <c r="AI856" s="241"/>
      <c r="AJ856" s="241"/>
      <c r="AK856" s="241"/>
      <c r="AL856" s="241"/>
      <c r="AM856" s="241"/>
      <c r="AN856" s="241"/>
      <c r="AO856" s="241"/>
      <c r="AP856" s="241"/>
    </row>
    <row r="857" spans="2:42" ht="15" customHeight="1" x14ac:dyDescent="0.25">
      <c r="B857" s="241"/>
      <c r="C857" s="241"/>
      <c r="H857" s="241" t="s">
        <v>1083</v>
      </c>
      <c r="I857" s="241"/>
      <c r="J857" s="241"/>
      <c r="K857" s="241"/>
      <c r="L857" s="241"/>
      <c r="M857" s="241"/>
      <c r="N857" s="241"/>
      <c r="O857" s="241"/>
      <c r="P857" s="241" t="s">
        <v>2056</v>
      </c>
      <c r="Q857" s="241"/>
      <c r="R857" s="241"/>
      <c r="S857" s="241"/>
      <c r="T857" s="241"/>
      <c r="U857" s="241"/>
      <c r="V857" s="241"/>
      <c r="W857" s="241"/>
      <c r="AI857" s="241"/>
      <c r="AJ857" s="241"/>
      <c r="AK857" s="241"/>
      <c r="AL857" s="241"/>
      <c r="AM857" s="241"/>
      <c r="AN857" s="241"/>
      <c r="AO857" s="241"/>
      <c r="AP857" s="241"/>
    </row>
    <row r="858" spans="2:42" ht="15" customHeight="1" x14ac:dyDescent="0.25">
      <c r="B858" s="241"/>
      <c r="C858" s="241"/>
      <c r="H858" s="241" t="s">
        <v>1084</v>
      </c>
      <c r="I858" s="241"/>
      <c r="J858" s="241"/>
      <c r="K858" s="241"/>
      <c r="L858" s="241"/>
      <c r="M858" s="241"/>
      <c r="N858" s="241"/>
      <c r="O858" s="241"/>
      <c r="P858" s="241" t="s">
        <v>2059</v>
      </c>
      <c r="Q858" s="241"/>
      <c r="R858" s="241"/>
      <c r="S858" s="241"/>
      <c r="T858" s="241"/>
      <c r="U858" s="241"/>
      <c r="V858" s="241"/>
      <c r="W858" s="241"/>
      <c r="AI858" s="241"/>
      <c r="AJ858" s="241"/>
      <c r="AK858" s="241"/>
      <c r="AL858" s="241"/>
      <c r="AM858" s="241"/>
      <c r="AN858" s="241"/>
      <c r="AO858" s="241"/>
      <c r="AP858" s="241"/>
    </row>
    <row r="859" spans="2:42" ht="15" customHeight="1" x14ac:dyDescent="0.25">
      <c r="B859" s="241"/>
      <c r="C859" s="241"/>
      <c r="H859" s="241" t="s">
        <v>1085</v>
      </c>
      <c r="I859" s="241"/>
      <c r="J859" s="241"/>
      <c r="K859" s="241"/>
      <c r="L859" s="241"/>
      <c r="M859" s="241"/>
      <c r="N859" s="241"/>
      <c r="O859" s="241"/>
      <c r="P859" s="241" t="s">
        <v>2056</v>
      </c>
      <c r="Q859" s="241"/>
      <c r="R859" s="241"/>
      <c r="S859" s="241"/>
      <c r="T859" s="241"/>
      <c r="U859" s="241"/>
      <c r="V859" s="241"/>
      <c r="W859" s="241"/>
      <c r="AI859" s="241"/>
      <c r="AJ859" s="241"/>
      <c r="AK859" s="241"/>
      <c r="AL859" s="241"/>
      <c r="AM859" s="241"/>
      <c r="AN859" s="241"/>
      <c r="AO859" s="241"/>
      <c r="AP859" s="241"/>
    </row>
    <row r="860" spans="2:42" ht="15" customHeight="1" x14ac:dyDescent="0.25">
      <c r="B860" s="241"/>
      <c r="C860" s="241"/>
      <c r="H860" s="241" t="s">
        <v>1086</v>
      </c>
      <c r="I860" s="241"/>
      <c r="J860" s="241"/>
      <c r="K860" s="241"/>
      <c r="L860" s="241"/>
      <c r="M860" s="241"/>
      <c r="N860" s="241"/>
      <c r="O860" s="241"/>
      <c r="P860" s="241" t="s">
        <v>713</v>
      </c>
      <c r="Q860" s="241"/>
      <c r="R860" s="241"/>
      <c r="S860" s="241"/>
      <c r="T860" s="241"/>
      <c r="U860" s="241"/>
      <c r="V860" s="241"/>
      <c r="W860" s="241"/>
      <c r="AI860" s="241"/>
      <c r="AJ860" s="241"/>
      <c r="AK860" s="241"/>
      <c r="AL860" s="241"/>
      <c r="AM860" s="241"/>
      <c r="AN860" s="241"/>
      <c r="AO860" s="241"/>
      <c r="AP860" s="241"/>
    </row>
    <row r="861" spans="2:42" ht="15" customHeight="1" x14ac:dyDescent="0.25">
      <c r="B861" s="241"/>
      <c r="C861" s="241"/>
      <c r="H861" s="241" t="s">
        <v>1087</v>
      </c>
      <c r="I861" s="241"/>
      <c r="J861" s="241"/>
      <c r="K861" s="241"/>
      <c r="L861" s="241"/>
      <c r="M861" s="241"/>
      <c r="N861" s="241"/>
      <c r="O861" s="241"/>
      <c r="P861" s="241" t="s">
        <v>2057</v>
      </c>
      <c r="Q861" s="241"/>
      <c r="R861" s="241"/>
      <c r="S861" s="241"/>
      <c r="T861" s="241"/>
      <c r="U861" s="241"/>
      <c r="V861" s="241"/>
      <c r="W861" s="241"/>
      <c r="AI861" s="241"/>
      <c r="AJ861" s="241"/>
      <c r="AK861" s="241"/>
      <c r="AL861" s="241"/>
      <c r="AM861" s="241"/>
      <c r="AN861" s="241"/>
      <c r="AO861" s="241"/>
      <c r="AP861" s="241"/>
    </row>
    <row r="862" spans="2:42" ht="15" customHeight="1" x14ac:dyDescent="0.25">
      <c r="B862" s="241"/>
      <c r="C862" s="241"/>
      <c r="H862" s="241" t="s">
        <v>1088</v>
      </c>
      <c r="I862" s="241"/>
      <c r="J862" s="241"/>
      <c r="K862" s="241"/>
      <c r="L862" s="241"/>
      <c r="M862" s="241"/>
      <c r="N862" s="241"/>
      <c r="O862" s="241"/>
      <c r="P862" s="241" t="s">
        <v>713</v>
      </c>
      <c r="Q862" s="241"/>
      <c r="R862" s="241"/>
      <c r="S862" s="241"/>
      <c r="T862" s="241"/>
      <c r="U862" s="241"/>
      <c r="V862" s="241"/>
      <c r="W862" s="241"/>
      <c r="AI862" s="241"/>
      <c r="AJ862" s="241"/>
      <c r="AK862" s="241"/>
      <c r="AL862" s="241"/>
      <c r="AM862" s="241"/>
      <c r="AN862" s="241"/>
      <c r="AO862" s="241"/>
      <c r="AP862" s="241"/>
    </row>
    <row r="863" spans="2:42" ht="15" customHeight="1" x14ac:dyDescent="0.25">
      <c r="B863" s="241"/>
      <c r="C863" s="241"/>
      <c r="H863" s="241" t="s">
        <v>1089</v>
      </c>
      <c r="I863" s="241"/>
      <c r="J863" s="241"/>
      <c r="K863" s="241"/>
      <c r="L863" s="241"/>
      <c r="M863" s="241"/>
      <c r="N863" s="241"/>
      <c r="O863" s="241"/>
      <c r="P863" s="241" t="s">
        <v>2054</v>
      </c>
      <c r="Q863" s="241"/>
      <c r="R863" s="241"/>
      <c r="S863" s="241"/>
      <c r="T863" s="241"/>
      <c r="U863" s="241"/>
      <c r="V863" s="241"/>
      <c r="W863" s="241"/>
      <c r="AI863" s="241"/>
      <c r="AJ863" s="241"/>
      <c r="AK863" s="241"/>
      <c r="AL863" s="241"/>
      <c r="AM863" s="241"/>
      <c r="AN863" s="241"/>
      <c r="AO863" s="241"/>
      <c r="AP863" s="241"/>
    </row>
    <row r="864" spans="2:42" ht="15" customHeight="1" x14ac:dyDescent="0.25">
      <c r="B864" s="241"/>
      <c r="C864" s="241"/>
      <c r="H864" s="241" t="s">
        <v>1090</v>
      </c>
      <c r="I864" s="241"/>
      <c r="J864" s="241"/>
      <c r="K864" s="241"/>
      <c r="L864" s="241"/>
      <c r="M864" s="241"/>
      <c r="N864" s="241"/>
      <c r="O864" s="241"/>
      <c r="P864" s="241" t="s">
        <v>2056</v>
      </c>
      <c r="Q864" s="241"/>
      <c r="R864" s="241"/>
      <c r="S864" s="241"/>
      <c r="T864" s="241"/>
      <c r="U864" s="241"/>
      <c r="V864" s="241"/>
      <c r="W864" s="241"/>
      <c r="AI864" s="241"/>
      <c r="AJ864" s="241"/>
      <c r="AK864" s="241"/>
      <c r="AL864" s="241"/>
      <c r="AM864" s="241"/>
      <c r="AN864" s="241"/>
      <c r="AO864" s="241"/>
      <c r="AP864" s="241"/>
    </row>
    <row r="865" spans="2:42" ht="15" customHeight="1" x14ac:dyDescent="0.25">
      <c r="B865" s="241"/>
      <c r="C865" s="241"/>
      <c r="H865" s="241" t="s">
        <v>1091</v>
      </c>
      <c r="I865" s="241"/>
      <c r="J865" s="241"/>
      <c r="K865" s="241"/>
      <c r="L865" s="241"/>
      <c r="M865" s="241"/>
      <c r="N865" s="241"/>
      <c r="O865" s="241"/>
      <c r="P865" s="241" t="s">
        <v>2054</v>
      </c>
      <c r="Q865" s="241"/>
      <c r="R865" s="241"/>
      <c r="S865" s="241"/>
      <c r="T865" s="241"/>
      <c r="U865" s="241"/>
      <c r="V865" s="241"/>
      <c r="W865" s="241"/>
      <c r="AI865" s="241"/>
      <c r="AJ865" s="241"/>
      <c r="AK865" s="241"/>
      <c r="AL865" s="241"/>
      <c r="AM865" s="241"/>
      <c r="AN865" s="241"/>
      <c r="AO865" s="241"/>
      <c r="AP865" s="241"/>
    </row>
    <row r="866" spans="2:42" ht="15" customHeight="1" x14ac:dyDescent="0.25">
      <c r="B866" s="241"/>
      <c r="C866" s="241"/>
      <c r="H866" s="241" t="s">
        <v>1092</v>
      </c>
      <c r="I866" s="241"/>
      <c r="J866" s="241"/>
      <c r="K866" s="241"/>
      <c r="L866" s="241"/>
      <c r="M866" s="241"/>
      <c r="N866" s="241"/>
      <c r="O866" s="241"/>
      <c r="P866" s="241" t="s">
        <v>2054</v>
      </c>
      <c r="Q866" s="241"/>
      <c r="R866" s="241"/>
      <c r="S866" s="241"/>
      <c r="T866" s="241"/>
      <c r="U866" s="241"/>
      <c r="V866" s="241"/>
      <c r="W866" s="241"/>
      <c r="AI866" s="241"/>
      <c r="AJ866" s="241"/>
      <c r="AK866" s="241"/>
      <c r="AL866" s="241"/>
      <c r="AM866" s="241"/>
      <c r="AN866" s="241"/>
      <c r="AO866" s="241"/>
      <c r="AP866" s="241"/>
    </row>
    <row r="867" spans="2:42" ht="15" customHeight="1" x14ac:dyDescent="0.25">
      <c r="B867" s="241"/>
      <c r="C867" s="241"/>
      <c r="H867" s="241" t="s">
        <v>1093</v>
      </c>
      <c r="I867" s="241"/>
      <c r="J867" s="241"/>
      <c r="K867" s="241"/>
      <c r="L867" s="241"/>
      <c r="M867" s="241"/>
      <c r="N867" s="241"/>
      <c r="O867" s="241"/>
      <c r="P867" s="241" t="s">
        <v>2055</v>
      </c>
      <c r="Q867" s="241"/>
      <c r="R867" s="241"/>
      <c r="S867" s="241"/>
      <c r="T867" s="241"/>
      <c r="U867" s="241"/>
      <c r="V867" s="241"/>
      <c r="W867" s="241"/>
      <c r="AI867" s="241"/>
      <c r="AJ867" s="241"/>
      <c r="AK867" s="241"/>
      <c r="AL867" s="241"/>
      <c r="AM867" s="241"/>
      <c r="AN867" s="241"/>
      <c r="AO867" s="241"/>
      <c r="AP867" s="241"/>
    </row>
    <row r="868" spans="2:42" ht="15" customHeight="1" x14ac:dyDescent="0.25">
      <c r="B868" s="241"/>
      <c r="C868" s="241"/>
      <c r="H868" s="241" t="s">
        <v>1094</v>
      </c>
      <c r="I868" s="241"/>
      <c r="J868" s="241"/>
      <c r="K868" s="241"/>
      <c r="L868" s="241"/>
      <c r="M868" s="241"/>
      <c r="N868" s="241"/>
      <c r="O868" s="241"/>
      <c r="P868" s="241" t="s">
        <v>2056</v>
      </c>
      <c r="Q868" s="241"/>
      <c r="R868" s="241"/>
      <c r="S868" s="241"/>
      <c r="T868" s="241"/>
      <c r="U868" s="241"/>
      <c r="V868" s="241"/>
      <c r="W868" s="241"/>
      <c r="AI868" s="241"/>
      <c r="AJ868" s="241"/>
      <c r="AK868" s="241"/>
      <c r="AL868" s="241"/>
      <c r="AM868" s="241"/>
      <c r="AN868" s="241"/>
      <c r="AO868" s="241"/>
      <c r="AP868" s="241"/>
    </row>
    <row r="869" spans="2:42" ht="15" customHeight="1" x14ac:dyDescent="0.25">
      <c r="B869" s="241"/>
      <c r="C869" s="241"/>
      <c r="H869" s="241" t="s">
        <v>1095</v>
      </c>
      <c r="I869" s="241"/>
      <c r="J869" s="241"/>
      <c r="K869" s="241"/>
      <c r="L869" s="241"/>
      <c r="M869" s="241"/>
      <c r="N869" s="241"/>
      <c r="O869" s="241"/>
      <c r="P869" s="241" t="s">
        <v>2054</v>
      </c>
      <c r="Q869" s="241"/>
      <c r="R869" s="241"/>
      <c r="S869" s="241"/>
      <c r="T869" s="241"/>
      <c r="U869" s="241"/>
      <c r="V869" s="241"/>
      <c r="W869" s="241"/>
      <c r="AI869" s="241"/>
      <c r="AJ869" s="241"/>
      <c r="AK869" s="241"/>
      <c r="AL869" s="241"/>
      <c r="AM869" s="241"/>
      <c r="AN869" s="241"/>
      <c r="AO869" s="241"/>
      <c r="AP869" s="241"/>
    </row>
    <row r="870" spans="2:42" ht="15" customHeight="1" x14ac:dyDescent="0.25">
      <c r="B870" s="241"/>
      <c r="C870" s="241"/>
      <c r="H870" s="241" t="s">
        <v>1096</v>
      </c>
      <c r="I870" s="241"/>
      <c r="J870" s="241"/>
      <c r="K870" s="241"/>
      <c r="L870" s="241"/>
      <c r="M870" s="241"/>
      <c r="N870" s="241"/>
      <c r="O870" s="241"/>
      <c r="P870" s="241" t="s">
        <v>2059</v>
      </c>
      <c r="Q870" s="241"/>
      <c r="R870" s="241"/>
      <c r="S870" s="241"/>
      <c r="T870" s="241"/>
      <c r="U870" s="241"/>
      <c r="V870" s="241"/>
      <c r="W870" s="241"/>
      <c r="AI870" s="241"/>
      <c r="AJ870" s="241"/>
      <c r="AK870" s="241"/>
      <c r="AL870" s="241"/>
      <c r="AM870" s="241"/>
      <c r="AN870" s="241"/>
      <c r="AO870" s="241"/>
      <c r="AP870" s="241"/>
    </row>
    <row r="871" spans="2:42" ht="15" customHeight="1" x14ac:dyDescent="0.25">
      <c r="B871" s="241"/>
      <c r="C871" s="241"/>
      <c r="H871" s="241" t="s">
        <v>1097</v>
      </c>
      <c r="I871" s="241"/>
      <c r="J871" s="241"/>
      <c r="K871" s="241"/>
      <c r="L871" s="241"/>
      <c r="M871" s="241"/>
      <c r="N871" s="241"/>
      <c r="O871" s="241"/>
      <c r="P871" s="241" t="s">
        <v>2055</v>
      </c>
      <c r="Q871" s="241"/>
      <c r="R871" s="241"/>
      <c r="S871" s="241"/>
      <c r="T871" s="241"/>
      <c r="U871" s="241"/>
      <c r="V871" s="241"/>
      <c r="W871" s="241"/>
      <c r="AI871" s="241"/>
      <c r="AJ871" s="241"/>
      <c r="AK871" s="241"/>
      <c r="AL871" s="241"/>
      <c r="AM871" s="241"/>
      <c r="AN871" s="241"/>
      <c r="AO871" s="241"/>
      <c r="AP871" s="241"/>
    </row>
    <row r="872" spans="2:42" ht="15" customHeight="1" x14ac:dyDescent="0.25">
      <c r="B872" s="241"/>
      <c r="C872" s="241"/>
      <c r="H872" s="241" t="s">
        <v>1098</v>
      </c>
      <c r="I872" s="241"/>
      <c r="J872" s="241"/>
      <c r="K872" s="241"/>
      <c r="L872" s="241"/>
      <c r="M872" s="241"/>
      <c r="N872" s="241"/>
      <c r="O872" s="241"/>
      <c r="P872" s="241" t="s">
        <v>2052</v>
      </c>
      <c r="Q872" s="241"/>
      <c r="R872" s="241"/>
      <c r="S872" s="241"/>
      <c r="T872" s="241"/>
      <c r="U872" s="241"/>
      <c r="V872" s="241"/>
      <c r="W872" s="241"/>
      <c r="AI872" s="241"/>
      <c r="AJ872" s="241"/>
      <c r="AK872" s="241"/>
      <c r="AL872" s="241"/>
      <c r="AM872" s="241"/>
      <c r="AN872" s="241"/>
      <c r="AO872" s="241"/>
      <c r="AP872" s="241"/>
    </row>
    <row r="873" spans="2:42" ht="15" customHeight="1" x14ac:dyDescent="0.25">
      <c r="B873" s="241"/>
      <c r="C873" s="241"/>
      <c r="H873" s="241" t="s">
        <v>1099</v>
      </c>
      <c r="I873" s="241"/>
      <c r="J873" s="241"/>
      <c r="K873" s="241"/>
      <c r="L873" s="241"/>
      <c r="M873" s="241"/>
      <c r="N873" s="241"/>
      <c r="O873" s="241"/>
      <c r="P873" s="241" t="s">
        <v>2053</v>
      </c>
      <c r="Q873" s="241"/>
      <c r="R873" s="241"/>
      <c r="S873" s="241"/>
      <c r="T873" s="241"/>
      <c r="U873" s="241"/>
      <c r="V873" s="241"/>
      <c r="W873" s="241"/>
      <c r="AI873" s="241"/>
      <c r="AJ873" s="241"/>
      <c r="AK873" s="241"/>
      <c r="AL873" s="241"/>
      <c r="AM873" s="241"/>
      <c r="AN873" s="241"/>
      <c r="AO873" s="241"/>
      <c r="AP873" s="241"/>
    </row>
    <row r="874" spans="2:42" ht="15" customHeight="1" x14ac:dyDescent="0.25">
      <c r="B874" s="241"/>
      <c r="C874" s="241"/>
      <c r="H874" s="241" t="s">
        <v>285</v>
      </c>
      <c r="I874" s="241"/>
      <c r="J874" s="241"/>
      <c r="K874" s="241"/>
      <c r="L874" s="241"/>
      <c r="M874" s="241"/>
      <c r="N874" s="241"/>
      <c r="O874" s="241"/>
      <c r="P874" s="241" t="s">
        <v>2057</v>
      </c>
      <c r="Q874" s="241"/>
      <c r="R874" s="241"/>
      <c r="S874" s="241"/>
      <c r="T874" s="241"/>
      <c r="U874" s="241"/>
      <c r="V874" s="241"/>
      <c r="W874" s="241"/>
      <c r="AI874" s="241"/>
      <c r="AJ874" s="241"/>
      <c r="AK874" s="241"/>
      <c r="AL874" s="241"/>
      <c r="AM874" s="241"/>
      <c r="AN874" s="241"/>
      <c r="AO874" s="241"/>
      <c r="AP874" s="241"/>
    </row>
    <row r="875" spans="2:42" ht="15" customHeight="1" x14ac:dyDescent="0.25">
      <c r="B875" s="241"/>
      <c r="C875" s="241"/>
      <c r="H875" s="241" t="s">
        <v>1100</v>
      </c>
      <c r="I875" s="241"/>
      <c r="J875" s="241"/>
      <c r="K875" s="241"/>
      <c r="L875" s="241"/>
      <c r="M875" s="241"/>
      <c r="N875" s="241"/>
      <c r="O875" s="241"/>
      <c r="P875" s="241" t="s">
        <v>2055</v>
      </c>
      <c r="Q875" s="241"/>
      <c r="R875" s="241"/>
      <c r="S875" s="241"/>
      <c r="T875" s="241"/>
      <c r="U875" s="241"/>
      <c r="V875" s="241"/>
      <c r="W875" s="241"/>
      <c r="AI875" s="241"/>
      <c r="AJ875" s="241"/>
      <c r="AK875" s="241"/>
      <c r="AL875" s="241"/>
      <c r="AM875" s="241"/>
      <c r="AN875" s="241"/>
      <c r="AO875" s="241"/>
      <c r="AP875" s="241"/>
    </row>
    <row r="876" spans="2:42" ht="15" customHeight="1" x14ac:dyDescent="0.25">
      <c r="B876" s="241"/>
      <c r="C876" s="241"/>
      <c r="H876" s="241" t="s">
        <v>1101</v>
      </c>
      <c r="I876" s="241"/>
      <c r="J876" s="241"/>
      <c r="K876" s="241"/>
      <c r="L876" s="241"/>
      <c r="M876" s="241"/>
      <c r="N876" s="241"/>
      <c r="O876" s="241"/>
      <c r="P876" s="241" t="s">
        <v>2054</v>
      </c>
      <c r="Q876" s="241"/>
      <c r="R876" s="241"/>
      <c r="S876" s="241"/>
      <c r="T876" s="241"/>
      <c r="U876" s="241"/>
      <c r="V876" s="241"/>
      <c r="W876" s="241"/>
      <c r="AI876" s="241"/>
      <c r="AJ876" s="241"/>
      <c r="AK876" s="241"/>
      <c r="AL876" s="241"/>
      <c r="AM876" s="241"/>
      <c r="AN876" s="241"/>
      <c r="AO876" s="241"/>
      <c r="AP876" s="241"/>
    </row>
    <row r="877" spans="2:42" ht="15" customHeight="1" x14ac:dyDescent="0.25">
      <c r="B877" s="241"/>
      <c r="C877" s="241"/>
      <c r="H877" s="241" t="s">
        <v>1102</v>
      </c>
      <c r="I877" s="241"/>
      <c r="J877" s="241"/>
      <c r="K877" s="241"/>
      <c r="L877" s="241"/>
      <c r="M877" s="241"/>
      <c r="N877" s="241"/>
      <c r="O877" s="241"/>
      <c r="P877" s="241" t="s">
        <v>2055</v>
      </c>
      <c r="Q877" s="241"/>
      <c r="R877" s="241"/>
      <c r="S877" s="241"/>
      <c r="T877" s="241"/>
      <c r="U877" s="241"/>
      <c r="V877" s="241"/>
      <c r="W877" s="241"/>
      <c r="AI877" s="241"/>
      <c r="AJ877" s="241"/>
      <c r="AK877" s="241"/>
      <c r="AL877" s="241"/>
      <c r="AM877" s="241"/>
      <c r="AN877" s="241"/>
      <c r="AO877" s="241"/>
      <c r="AP877" s="241"/>
    </row>
    <row r="878" spans="2:42" ht="15" customHeight="1" x14ac:dyDescent="0.25">
      <c r="B878" s="241"/>
      <c r="C878" s="241"/>
      <c r="H878" s="241" t="s">
        <v>1103</v>
      </c>
      <c r="I878" s="241"/>
      <c r="J878" s="241"/>
      <c r="K878" s="241"/>
      <c r="L878" s="241"/>
      <c r="M878" s="241"/>
      <c r="N878" s="241"/>
      <c r="O878" s="241"/>
      <c r="P878" s="241" t="s">
        <v>2055</v>
      </c>
      <c r="Q878" s="241"/>
      <c r="R878" s="241"/>
      <c r="S878" s="241"/>
      <c r="T878" s="241"/>
      <c r="U878" s="241"/>
      <c r="V878" s="241"/>
      <c r="W878" s="241"/>
      <c r="AI878" s="241"/>
      <c r="AJ878" s="241"/>
      <c r="AK878" s="241"/>
      <c r="AL878" s="241"/>
      <c r="AM878" s="241"/>
      <c r="AN878" s="241"/>
      <c r="AO878" s="241"/>
      <c r="AP878" s="241"/>
    </row>
    <row r="879" spans="2:42" ht="15" customHeight="1" x14ac:dyDescent="0.25">
      <c r="B879" s="241"/>
      <c r="C879" s="241"/>
      <c r="H879" s="241" t="s">
        <v>1104</v>
      </c>
      <c r="I879" s="241"/>
      <c r="J879" s="241"/>
      <c r="K879" s="241"/>
      <c r="L879" s="241"/>
      <c r="M879" s="241"/>
      <c r="N879" s="241"/>
      <c r="O879" s="241"/>
      <c r="P879" s="241" t="s">
        <v>2056</v>
      </c>
      <c r="Q879" s="241"/>
      <c r="R879" s="241"/>
      <c r="S879" s="241"/>
      <c r="T879" s="241"/>
      <c r="U879" s="241"/>
      <c r="V879" s="241"/>
      <c r="W879" s="241"/>
      <c r="AI879" s="241"/>
      <c r="AJ879" s="241"/>
      <c r="AK879" s="241"/>
      <c r="AL879" s="241"/>
      <c r="AM879" s="241"/>
      <c r="AN879" s="241"/>
      <c r="AO879" s="241"/>
      <c r="AP879" s="241"/>
    </row>
    <row r="880" spans="2:42" ht="15" customHeight="1" x14ac:dyDescent="0.25">
      <c r="B880" s="241"/>
      <c r="C880" s="241"/>
      <c r="H880" s="241" t="s">
        <v>1105</v>
      </c>
      <c r="I880" s="241"/>
      <c r="J880" s="241"/>
      <c r="K880" s="241"/>
      <c r="L880" s="241"/>
      <c r="M880" s="241"/>
      <c r="N880" s="241"/>
      <c r="O880" s="241"/>
      <c r="P880" s="241" t="s">
        <v>2052</v>
      </c>
      <c r="Q880" s="241"/>
      <c r="R880" s="241"/>
      <c r="S880" s="241"/>
      <c r="T880" s="241"/>
      <c r="U880" s="241"/>
      <c r="V880" s="241"/>
      <c r="W880" s="241"/>
      <c r="AI880" s="241"/>
      <c r="AJ880" s="241"/>
      <c r="AK880" s="241"/>
      <c r="AL880" s="241"/>
      <c r="AM880" s="241"/>
      <c r="AN880" s="241"/>
      <c r="AO880" s="241"/>
      <c r="AP880" s="241"/>
    </row>
    <row r="881" spans="2:42" ht="15" customHeight="1" x14ac:dyDescent="0.25">
      <c r="B881" s="241"/>
      <c r="C881" s="241"/>
      <c r="H881" s="241" t="s">
        <v>1106</v>
      </c>
      <c r="I881" s="241"/>
      <c r="J881" s="241"/>
      <c r="K881" s="241"/>
      <c r="L881" s="241"/>
      <c r="M881" s="241"/>
      <c r="N881" s="241"/>
      <c r="O881" s="241"/>
      <c r="P881" s="241" t="s">
        <v>2054</v>
      </c>
      <c r="Q881" s="241"/>
      <c r="R881" s="241"/>
      <c r="S881" s="241"/>
      <c r="T881" s="241"/>
      <c r="U881" s="241"/>
      <c r="V881" s="241"/>
      <c r="W881" s="241"/>
      <c r="AI881" s="241"/>
      <c r="AJ881" s="241"/>
      <c r="AK881" s="241"/>
      <c r="AL881" s="241"/>
      <c r="AM881" s="241"/>
      <c r="AN881" s="241"/>
      <c r="AO881" s="241"/>
      <c r="AP881" s="241"/>
    </row>
    <row r="882" spans="2:42" ht="15" customHeight="1" x14ac:dyDescent="0.25">
      <c r="B882" s="241"/>
      <c r="C882" s="241"/>
      <c r="H882" s="241" t="s">
        <v>1107</v>
      </c>
      <c r="I882" s="241"/>
      <c r="J882" s="241"/>
      <c r="K882" s="241"/>
      <c r="L882" s="241"/>
      <c r="M882" s="241"/>
      <c r="N882" s="241"/>
      <c r="O882" s="241"/>
      <c r="P882" s="241" t="s">
        <v>2056</v>
      </c>
      <c r="Q882" s="241"/>
      <c r="R882" s="241"/>
      <c r="S882" s="241"/>
      <c r="T882" s="241"/>
      <c r="U882" s="241"/>
      <c r="V882" s="241"/>
      <c r="W882" s="241"/>
      <c r="AI882" s="241"/>
      <c r="AJ882" s="241"/>
      <c r="AK882" s="241"/>
      <c r="AL882" s="241"/>
      <c r="AM882" s="241"/>
      <c r="AN882" s="241"/>
      <c r="AO882" s="241"/>
      <c r="AP882" s="241"/>
    </row>
    <row r="883" spans="2:42" ht="15" customHeight="1" x14ac:dyDescent="0.25">
      <c r="B883" s="241"/>
      <c r="C883" s="241"/>
      <c r="H883" s="241" t="s">
        <v>1108</v>
      </c>
      <c r="I883" s="241"/>
      <c r="J883" s="241"/>
      <c r="K883" s="241"/>
      <c r="L883" s="241"/>
      <c r="M883" s="241"/>
      <c r="N883" s="241"/>
      <c r="O883" s="241"/>
      <c r="P883" s="241" t="s">
        <v>2056</v>
      </c>
      <c r="Q883" s="241"/>
      <c r="R883" s="241"/>
      <c r="S883" s="241"/>
      <c r="T883" s="241"/>
      <c r="U883" s="241"/>
      <c r="V883" s="241"/>
      <c r="W883" s="241"/>
      <c r="AI883" s="241"/>
      <c r="AJ883" s="241"/>
      <c r="AK883" s="241"/>
      <c r="AL883" s="241"/>
      <c r="AM883" s="241"/>
      <c r="AN883" s="241"/>
      <c r="AO883" s="241"/>
      <c r="AP883" s="241"/>
    </row>
    <row r="884" spans="2:42" ht="15" customHeight="1" x14ac:dyDescent="0.25">
      <c r="B884" s="241"/>
      <c r="C884" s="241"/>
      <c r="H884" s="241" t="s">
        <v>1109</v>
      </c>
      <c r="I884" s="241"/>
      <c r="J884" s="241"/>
      <c r="K884" s="241"/>
      <c r="L884" s="241"/>
      <c r="M884" s="241"/>
      <c r="N884" s="241"/>
      <c r="O884" s="241"/>
      <c r="P884" s="241" t="s">
        <v>2054</v>
      </c>
      <c r="Q884" s="241"/>
      <c r="R884" s="241"/>
      <c r="S884" s="241"/>
      <c r="T884" s="241"/>
      <c r="U884" s="241"/>
      <c r="V884" s="241"/>
      <c r="W884" s="241"/>
      <c r="AI884" s="241"/>
      <c r="AJ884" s="241"/>
      <c r="AK884" s="241"/>
      <c r="AL884" s="241"/>
      <c r="AM884" s="241"/>
      <c r="AN884" s="241"/>
      <c r="AO884" s="241"/>
      <c r="AP884" s="241"/>
    </row>
    <row r="885" spans="2:42" ht="15" customHeight="1" x14ac:dyDescent="0.25">
      <c r="B885" s="241"/>
      <c r="C885" s="241"/>
      <c r="H885" s="241" t="s">
        <v>1110</v>
      </c>
      <c r="I885" s="241"/>
      <c r="J885" s="241"/>
      <c r="K885" s="241"/>
      <c r="L885" s="241"/>
      <c r="M885" s="241"/>
      <c r="N885" s="241"/>
      <c r="O885" s="241"/>
      <c r="P885" s="241" t="s">
        <v>2056</v>
      </c>
      <c r="Q885" s="241"/>
      <c r="R885" s="241"/>
      <c r="S885" s="241"/>
      <c r="T885" s="241"/>
      <c r="U885" s="241"/>
      <c r="V885" s="241"/>
      <c r="W885" s="241"/>
      <c r="AI885" s="241"/>
      <c r="AJ885" s="241"/>
      <c r="AK885" s="241"/>
      <c r="AL885" s="241"/>
      <c r="AM885" s="241"/>
      <c r="AN885" s="241"/>
      <c r="AO885" s="241"/>
      <c r="AP885" s="241"/>
    </row>
    <row r="886" spans="2:42" ht="15" customHeight="1" x14ac:dyDescent="0.25">
      <c r="B886" s="241"/>
      <c r="C886" s="241"/>
      <c r="H886" s="241" t="s">
        <v>1111</v>
      </c>
      <c r="I886" s="241"/>
      <c r="J886" s="241"/>
      <c r="K886" s="241"/>
      <c r="L886" s="241"/>
      <c r="M886" s="241"/>
      <c r="N886" s="241"/>
      <c r="O886" s="241"/>
      <c r="P886" s="241" t="s">
        <v>2057</v>
      </c>
      <c r="Q886" s="241"/>
      <c r="R886" s="241"/>
      <c r="S886" s="241"/>
      <c r="T886" s="241"/>
      <c r="U886" s="241"/>
      <c r="V886" s="241"/>
      <c r="W886" s="241"/>
      <c r="AI886" s="241"/>
      <c r="AJ886" s="241"/>
      <c r="AK886" s="241"/>
      <c r="AL886" s="241"/>
      <c r="AM886" s="241"/>
      <c r="AN886" s="241"/>
      <c r="AO886" s="241"/>
      <c r="AP886" s="241"/>
    </row>
    <row r="887" spans="2:42" ht="15" customHeight="1" x14ac:dyDescent="0.25">
      <c r="B887" s="241"/>
      <c r="C887" s="241"/>
      <c r="H887" s="241" t="s">
        <v>1112</v>
      </c>
      <c r="I887" s="241"/>
      <c r="J887" s="241"/>
      <c r="K887" s="241"/>
      <c r="L887" s="241"/>
      <c r="M887" s="241"/>
      <c r="N887" s="241"/>
      <c r="O887" s="241"/>
      <c r="P887" s="241" t="s">
        <v>2056</v>
      </c>
      <c r="Q887" s="241"/>
      <c r="R887" s="241"/>
      <c r="S887" s="241"/>
      <c r="T887" s="241"/>
      <c r="U887" s="241"/>
      <c r="V887" s="241"/>
      <c r="W887" s="241"/>
      <c r="AI887" s="241"/>
      <c r="AJ887" s="241"/>
      <c r="AK887" s="241"/>
      <c r="AL887" s="241"/>
      <c r="AM887" s="241"/>
      <c r="AN887" s="241"/>
      <c r="AO887" s="241"/>
      <c r="AP887" s="241"/>
    </row>
    <row r="888" spans="2:42" ht="15" customHeight="1" x14ac:dyDescent="0.25">
      <c r="B888" s="241"/>
      <c r="C888" s="241"/>
      <c r="H888" s="241" t="s">
        <v>1113</v>
      </c>
      <c r="I888" s="241"/>
      <c r="J888" s="241"/>
      <c r="K888" s="241"/>
      <c r="L888" s="241"/>
      <c r="M888" s="241"/>
      <c r="N888" s="241"/>
      <c r="O888" s="241"/>
      <c r="P888" s="241" t="s">
        <v>2055</v>
      </c>
      <c r="Q888" s="241"/>
      <c r="R888" s="241"/>
      <c r="S888" s="241"/>
      <c r="T888" s="241"/>
      <c r="U888" s="241"/>
      <c r="V888" s="241"/>
      <c r="W888" s="241"/>
      <c r="AI888" s="241"/>
      <c r="AJ888" s="241"/>
      <c r="AK888" s="241"/>
      <c r="AL888" s="241"/>
      <c r="AM888" s="241"/>
      <c r="AN888" s="241"/>
      <c r="AO888" s="241"/>
      <c r="AP888" s="241"/>
    </row>
    <row r="889" spans="2:42" ht="15" customHeight="1" x14ac:dyDescent="0.25">
      <c r="B889" s="241"/>
      <c r="C889" s="241"/>
      <c r="H889" s="241" t="s">
        <v>1114</v>
      </c>
      <c r="I889" s="241"/>
      <c r="J889" s="241"/>
      <c r="K889" s="241"/>
      <c r="L889" s="241"/>
      <c r="M889" s="241"/>
      <c r="N889" s="241"/>
      <c r="O889" s="241"/>
      <c r="P889" s="241" t="s">
        <v>2052</v>
      </c>
      <c r="Q889" s="241"/>
      <c r="R889" s="241"/>
      <c r="S889" s="241"/>
      <c r="T889" s="241"/>
      <c r="U889" s="241"/>
      <c r="V889" s="241"/>
      <c r="W889" s="241"/>
      <c r="AI889" s="241"/>
      <c r="AJ889" s="241"/>
      <c r="AK889" s="241"/>
      <c r="AL889" s="241"/>
      <c r="AM889" s="241"/>
      <c r="AN889" s="241"/>
      <c r="AO889" s="241"/>
      <c r="AP889" s="241"/>
    </row>
    <row r="890" spans="2:42" ht="15" customHeight="1" x14ac:dyDescent="0.25">
      <c r="B890" s="241"/>
      <c r="C890" s="241"/>
      <c r="H890" s="241" t="s">
        <v>1115</v>
      </c>
      <c r="I890" s="241"/>
      <c r="J890" s="241"/>
      <c r="K890" s="241"/>
      <c r="L890" s="241"/>
      <c r="M890" s="241"/>
      <c r="N890" s="241"/>
      <c r="O890" s="241"/>
      <c r="P890" s="241" t="s">
        <v>713</v>
      </c>
      <c r="Q890" s="241"/>
      <c r="R890" s="241"/>
      <c r="S890" s="241"/>
      <c r="T890" s="241"/>
      <c r="U890" s="241"/>
      <c r="V890" s="241"/>
      <c r="W890" s="241"/>
      <c r="AI890" s="241"/>
      <c r="AJ890" s="241"/>
      <c r="AK890" s="241"/>
      <c r="AL890" s="241"/>
      <c r="AM890" s="241"/>
      <c r="AN890" s="241"/>
      <c r="AO890" s="241"/>
      <c r="AP890" s="241"/>
    </row>
    <row r="891" spans="2:42" ht="15" customHeight="1" x14ac:dyDescent="0.25">
      <c r="B891" s="241"/>
      <c r="C891" s="241"/>
      <c r="H891" s="241" t="s">
        <v>1116</v>
      </c>
      <c r="I891" s="241"/>
      <c r="J891" s="241"/>
      <c r="K891" s="241"/>
      <c r="L891" s="241"/>
      <c r="M891" s="241"/>
      <c r="N891" s="241"/>
      <c r="O891" s="241"/>
      <c r="P891" s="241" t="s">
        <v>2056</v>
      </c>
      <c r="Q891" s="241"/>
      <c r="R891" s="241"/>
      <c r="S891" s="241"/>
      <c r="T891" s="241"/>
      <c r="U891" s="241"/>
      <c r="V891" s="241"/>
      <c r="W891" s="241"/>
      <c r="AI891" s="241"/>
      <c r="AJ891" s="241"/>
      <c r="AK891" s="241"/>
      <c r="AL891" s="241"/>
      <c r="AM891" s="241"/>
      <c r="AN891" s="241"/>
      <c r="AO891" s="241"/>
      <c r="AP891" s="241"/>
    </row>
    <row r="892" spans="2:42" ht="15" customHeight="1" x14ac:dyDescent="0.25">
      <c r="B892" s="241"/>
      <c r="C892" s="241"/>
      <c r="H892" s="241" t="s">
        <v>1117</v>
      </c>
      <c r="I892" s="241"/>
      <c r="J892" s="241"/>
      <c r="K892" s="241"/>
      <c r="L892" s="241"/>
      <c r="M892" s="241"/>
      <c r="N892" s="241"/>
      <c r="O892" s="241"/>
      <c r="P892" s="241" t="s">
        <v>2059</v>
      </c>
      <c r="Q892" s="241"/>
      <c r="R892" s="241"/>
      <c r="S892" s="241"/>
      <c r="T892" s="241"/>
      <c r="U892" s="241"/>
      <c r="V892" s="241"/>
      <c r="W892" s="241"/>
      <c r="AI892" s="241"/>
      <c r="AJ892" s="241"/>
      <c r="AK892" s="241"/>
      <c r="AL892" s="241"/>
      <c r="AM892" s="241"/>
      <c r="AN892" s="241"/>
      <c r="AO892" s="241"/>
      <c r="AP892" s="241"/>
    </row>
    <row r="893" spans="2:42" ht="15" customHeight="1" x14ac:dyDescent="0.25">
      <c r="B893" s="241"/>
      <c r="C893" s="241"/>
      <c r="H893" s="241" t="s">
        <v>1118</v>
      </c>
      <c r="I893" s="241"/>
      <c r="J893" s="241"/>
      <c r="K893" s="241"/>
      <c r="L893" s="241"/>
      <c r="M893" s="241"/>
      <c r="N893" s="241"/>
      <c r="O893" s="241"/>
      <c r="P893" s="241" t="s">
        <v>2055</v>
      </c>
      <c r="Q893" s="241"/>
      <c r="R893" s="241"/>
      <c r="S893" s="241"/>
      <c r="T893" s="241"/>
      <c r="U893" s="241"/>
      <c r="V893" s="241"/>
      <c r="W893" s="241"/>
      <c r="AI893" s="241"/>
      <c r="AJ893" s="241"/>
      <c r="AK893" s="241"/>
      <c r="AL893" s="241"/>
      <c r="AM893" s="241"/>
      <c r="AN893" s="241"/>
      <c r="AO893" s="241"/>
      <c r="AP893" s="241"/>
    </row>
    <row r="894" spans="2:42" ht="15" customHeight="1" x14ac:dyDescent="0.25">
      <c r="B894" s="241"/>
      <c r="C894" s="241"/>
      <c r="H894" s="241" t="s">
        <v>1119</v>
      </c>
      <c r="I894" s="241"/>
      <c r="J894" s="241"/>
      <c r="K894" s="241"/>
      <c r="L894" s="241"/>
      <c r="M894" s="241"/>
      <c r="N894" s="241"/>
      <c r="O894" s="241"/>
      <c r="P894" s="241" t="s">
        <v>2054</v>
      </c>
      <c r="Q894" s="241"/>
      <c r="R894" s="241"/>
      <c r="S894" s="241"/>
      <c r="T894" s="241"/>
      <c r="U894" s="241"/>
      <c r="V894" s="241"/>
      <c r="W894" s="241"/>
      <c r="AI894" s="241"/>
      <c r="AJ894" s="241"/>
      <c r="AK894" s="241"/>
      <c r="AL894" s="241"/>
      <c r="AM894" s="241"/>
      <c r="AN894" s="241"/>
      <c r="AO894" s="241"/>
      <c r="AP894" s="241"/>
    </row>
    <row r="895" spans="2:42" ht="15" customHeight="1" x14ac:dyDescent="0.25">
      <c r="B895" s="241"/>
      <c r="C895" s="241"/>
      <c r="H895" s="241" t="s">
        <v>1120</v>
      </c>
      <c r="I895" s="241"/>
      <c r="J895" s="241"/>
      <c r="K895" s="241"/>
      <c r="L895" s="241"/>
      <c r="M895" s="241"/>
      <c r="N895" s="241"/>
      <c r="O895" s="241"/>
      <c r="P895" s="241" t="s">
        <v>2052</v>
      </c>
      <c r="Q895" s="241"/>
      <c r="R895" s="241"/>
      <c r="S895" s="241"/>
      <c r="T895" s="241"/>
      <c r="U895" s="241"/>
      <c r="V895" s="241"/>
      <c r="W895" s="241"/>
      <c r="AI895" s="241"/>
      <c r="AJ895" s="241"/>
      <c r="AK895" s="241"/>
      <c r="AL895" s="241"/>
      <c r="AM895" s="241"/>
      <c r="AN895" s="241"/>
      <c r="AO895" s="241"/>
      <c r="AP895" s="241"/>
    </row>
    <row r="896" spans="2:42" ht="15" customHeight="1" x14ac:dyDescent="0.25">
      <c r="B896" s="241"/>
      <c r="C896" s="241"/>
      <c r="H896" s="241" t="s">
        <v>1121</v>
      </c>
      <c r="I896" s="241"/>
      <c r="J896" s="241"/>
      <c r="K896" s="241"/>
      <c r="L896" s="241"/>
      <c r="M896" s="241"/>
      <c r="N896" s="241"/>
      <c r="O896" s="241"/>
      <c r="P896" s="241" t="s">
        <v>2052</v>
      </c>
      <c r="Q896" s="241"/>
      <c r="R896" s="241"/>
      <c r="S896" s="241"/>
      <c r="T896" s="241"/>
      <c r="U896" s="241"/>
      <c r="V896" s="241"/>
      <c r="W896" s="241"/>
      <c r="AI896" s="241"/>
      <c r="AJ896" s="241"/>
      <c r="AK896" s="241"/>
      <c r="AL896" s="241"/>
      <c r="AM896" s="241"/>
      <c r="AN896" s="241"/>
      <c r="AO896" s="241"/>
      <c r="AP896" s="241"/>
    </row>
    <row r="897" spans="2:42" ht="15" customHeight="1" x14ac:dyDescent="0.25">
      <c r="B897" s="241"/>
      <c r="C897" s="241"/>
      <c r="H897" s="241" t="s">
        <v>1122</v>
      </c>
      <c r="I897" s="241"/>
      <c r="J897" s="241"/>
      <c r="K897" s="241"/>
      <c r="L897" s="241"/>
      <c r="M897" s="241"/>
      <c r="N897" s="241"/>
      <c r="O897" s="241"/>
      <c r="P897" s="241" t="s">
        <v>2055</v>
      </c>
      <c r="Q897" s="241"/>
      <c r="R897" s="241"/>
      <c r="S897" s="241"/>
      <c r="T897" s="241"/>
      <c r="U897" s="241"/>
      <c r="V897" s="241"/>
      <c r="W897" s="241"/>
      <c r="AI897" s="241"/>
      <c r="AJ897" s="241"/>
      <c r="AK897" s="241"/>
      <c r="AL897" s="241"/>
      <c r="AM897" s="241"/>
      <c r="AN897" s="241"/>
      <c r="AO897" s="241"/>
      <c r="AP897" s="241"/>
    </row>
    <row r="898" spans="2:42" ht="15" customHeight="1" x14ac:dyDescent="0.25">
      <c r="B898" s="241"/>
      <c r="C898" s="241"/>
      <c r="H898" s="241" t="s">
        <v>1123</v>
      </c>
      <c r="I898" s="241"/>
      <c r="J898" s="241"/>
      <c r="K898" s="241"/>
      <c r="L898" s="241"/>
      <c r="M898" s="241"/>
      <c r="N898" s="241"/>
      <c r="O898" s="241"/>
      <c r="P898" s="241" t="s">
        <v>2058</v>
      </c>
      <c r="Q898" s="241"/>
      <c r="R898" s="241"/>
      <c r="S898" s="241"/>
      <c r="T898" s="241"/>
      <c r="U898" s="241"/>
      <c r="V898" s="241"/>
      <c r="W898" s="241"/>
      <c r="AI898" s="241"/>
      <c r="AJ898" s="241"/>
      <c r="AK898" s="241"/>
      <c r="AL898" s="241"/>
      <c r="AM898" s="241"/>
      <c r="AN898" s="241"/>
      <c r="AO898" s="241"/>
      <c r="AP898" s="241"/>
    </row>
    <row r="899" spans="2:42" ht="15" customHeight="1" x14ac:dyDescent="0.25">
      <c r="B899" s="241"/>
      <c r="C899" s="241"/>
      <c r="H899" s="241" t="s">
        <v>1124</v>
      </c>
      <c r="I899" s="241"/>
      <c r="J899" s="241"/>
      <c r="K899" s="241"/>
      <c r="L899" s="241"/>
      <c r="M899" s="241"/>
      <c r="N899" s="241"/>
      <c r="O899" s="241"/>
      <c r="P899" s="241" t="s">
        <v>2052</v>
      </c>
      <c r="Q899" s="241"/>
      <c r="R899" s="241"/>
      <c r="S899" s="241"/>
      <c r="T899" s="241"/>
      <c r="U899" s="241"/>
      <c r="V899" s="241"/>
      <c r="W899" s="241"/>
      <c r="AI899" s="241"/>
      <c r="AJ899" s="241"/>
      <c r="AK899" s="241"/>
      <c r="AL899" s="241"/>
      <c r="AM899" s="241"/>
      <c r="AN899" s="241"/>
      <c r="AO899" s="241"/>
      <c r="AP899" s="241"/>
    </row>
    <row r="900" spans="2:42" ht="15" customHeight="1" x14ac:dyDescent="0.25">
      <c r="B900" s="241"/>
      <c r="C900" s="241"/>
      <c r="H900" s="241" t="s">
        <v>1125</v>
      </c>
      <c r="I900" s="241"/>
      <c r="J900" s="241"/>
      <c r="K900" s="241"/>
      <c r="L900" s="241"/>
      <c r="M900" s="241"/>
      <c r="N900" s="241"/>
      <c r="O900" s="241"/>
      <c r="P900" s="241" t="s">
        <v>2058</v>
      </c>
      <c r="Q900" s="241"/>
      <c r="R900" s="241"/>
      <c r="S900" s="241"/>
      <c r="T900" s="241"/>
      <c r="U900" s="241"/>
      <c r="V900" s="241"/>
      <c r="W900" s="241"/>
      <c r="AI900" s="241"/>
      <c r="AJ900" s="241"/>
      <c r="AK900" s="241"/>
      <c r="AL900" s="241"/>
      <c r="AM900" s="241"/>
      <c r="AN900" s="241"/>
      <c r="AO900" s="241"/>
      <c r="AP900" s="241"/>
    </row>
    <row r="901" spans="2:42" ht="15" customHeight="1" x14ac:dyDescent="0.25">
      <c r="B901" s="241"/>
      <c r="C901" s="241"/>
      <c r="H901" s="241" t="s">
        <v>1126</v>
      </c>
      <c r="I901" s="241"/>
      <c r="J901" s="241"/>
      <c r="K901" s="241"/>
      <c r="L901" s="241"/>
      <c r="M901" s="241"/>
      <c r="N901" s="241"/>
      <c r="O901" s="241"/>
      <c r="P901" s="241" t="s">
        <v>2054</v>
      </c>
      <c r="Q901" s="241"/>
      <c r="R901" s="241"/>
      <c r="S901" s="241"/>
      <c r="T901" s="241"/>
      <c r="U901" s="241"/>
      <c r="V901" s="241"/>
      <c r="W901" s="241"/>
      <c r="AI901" s="241"/>
      <c r="AJ901" s="241"/>
      <c r="AK901" s="241"/>
      <c r="AL901" s="241"/>
      <c r="AM901" s="241"/>
      <c r="AN901" s="241"/>
      <c r="AO901" s="241"/>
      <c r="AP901" s="241"/>
    </row>
    <row r="902" spans="2:42" ht="15" customHeight="1" x14ac:dyDescent="0.25">
      <c r="B902" s="241"/>
      <c r="C902" s="241"/>
      <c r="H902" s="241" t="s">
        <v>1127</v>
      </c>
      <c r="I902" s="241"/>
      <c r="J902" s="241"/>
      <c r="K902" s="241"/>
      <c r="L902" s="241"/>
      <c r="M902" s="241"/>
      <c r="N902" s="241"/>
      <c r="O902" s="241"/>
      <c r="P902" s="241" t="s">
        <v>2058</v>
      </c>
      <c r="Q902" s="241"/>
      <c r="R902" s="241"/>
      <c r="S902" s="241"/>
      <c r="T902" s="241"/>
      <c r="U902" s="241"/>
      <c r="V902" s="241"/>
      <c r="W902" s="241"/>
      <c r="AI902" s="241"/>
      <c r="AJ902" s="241"/>
      <c r="AK902" s="241"/>
      <c r="AL902" s="241"/>
      <c r="AM902" s="241"/>
      <c r="AN902" s="241"/>
      <c r="AO902" s="241"/>
      <c r="AP902" s="241"/>
    </row>
    <row r="903" spans="2:42" ht="15" customHeight="1" x14ac:dyDescent="0.25">
      <c r="B903" s="241"/>
      <c r="C903" s="241"/>
      <c r="H903" s="241" t="s">
        <v>1128</v>
      </c>
      <c r="I903" s="241"/>
      <c r="J903" s="241"/>
      <c r="K903" s="241"/>
      <c r="L903" s="241"/>
      <c r="M903" s="241"/>
      <c r="N903" s="241"/>
      <c r="O903" s="241"/>
      <c r="P903" s="241" t="s">
        <v>2055</v>
      </c>
      <c r="Q903" s="241"/>
      <c r="R903" s="241"/>
      <c r="S903" s="241"/>
      <c r="T903" s="241"/>
      <c r="U903" s="241"/>
      <c r="V903" s="241"/>
      <c r="W903" s="241"/>
      <c r="AI903" s="241"/>
      <c r="AJ903" s="241"/>
      <c r="AK903" s="241"/>
      <c r="AL903" s="241"/>
      <c r="AM903" s="241"/>
      <c r="AN903" s="241"/>
      <c r="AO903" s="241"/>
      <c r="AP903" s="241"/>
    </row>
    <row r="904" spans="2:42" ht="15" customHeight="1" x14ac:dyDescent="0.25">
      <c r="B904" s="241"/>
      <c r="C904" s="241"/>
      <c r="H904" s="241" t="s">
        <v>1129</v>
      </c>
      <c r="I904" s="241"/>
      <c r="J904" s="241"/>
      <c r="K904" s="241"/>
      <c r="L904" s="241"/>
      <c r="M904" s="241"/>
      <c r="N904" s="241"/>
      <c r="O904" s="241"/>
      <c r="P904" s="241" t="s">
        <v>2053</v>
      </c>
      <c r="Q904" s="241"/>
      <c r="R904" s="241"/>
      <c r="S904" s="241"/>
      <c r="T904" s="241"/>
      <c r="U904" s="241"/>
      <c r="V904" s="241"/>
      <c r="W904" s="241"/>
      <c r="AI904" s="241"/>
      <c r="AJ904" s="241"/>
      <c r="AK904" s="241"/>
      <c r="AL904" s="241"/>
      <c r="AM904" s="241"/>
      <c r="AN904" s="241"/>
      <c r="AO904" s="241"/>
      <c r="AP904" s="241"/>
    </row>
    <row r="905" spans="2:42" ht="15" customHeight="1" x14ac:dyDescent="0.25">
      <c r="B905" s="241"/>
      <c r="C905" s="241"/>
      <c r="H905" s="241" t="s">
        <v>1130</v>
      </c>
      <c r="I905" s="241"/>
      <c r="J905" s="241"/>
      <c r="K905" s="241"/>
      <c r="L905" s="241"/>
      <c r="M905" s="241"/>
      <c r="N905" s="241"/>
      <c r="O905" s="241"/>
      <c r="P905" s="241" t="s">
        <v>2059</v>
      </c>
      <c r="Q905" s="241"/>
      <c r="R905" s="241"/>
      <c r="S905" s="241"/>
      <c r="T905" s="241"/>
      <c r="U905" s="241"/>
      <c r="V905" s="241"/>
      <c r="W905" s="241"/>
      <c r="AI905" s="241"/>
      <c r="AJ905" s="241"/>
      <c r="AK905" s="241"/>
      <c r="AL905" s="241"/>
      <c r="AM905" s="241"/>
      <c r="AN905" s="241"/>
      <c r="AO905" s="241"/>
      <c r="AP905" s="241"/>
    </row>
    <row r="906" spans="2:42" ht="15" customHeight="1" x14ac:dyDescent="0.25">
      <c r="B906" s="241"/>
      <c r="C906" s="241"/>
      <c r="H906" s="241" t="s">
        <v>1131</v>
      </c>
      <c r="I906" s="241"/>
      <c r="J906" s="241"/>
      <c r="K906" s="241"/>
      <c r="L906" s="241"/>
      <c r="M906" s="241"/>
      <c r="N906" s="241"/>
      <c r="O906" s="241"/>
      <c r="P906" s="241" t="s">
        <v>2056</v>
      </c>
      <c r="Q906" s="241"/>
      <c r="R906" s="241"/>
      <c r="S906" s="241"/>
      <c r="T906" s="241"/>
      <c r="U906" s="241"/>
      <c r="V906" s="241"/>
      <c r="W906" s="241"/>
      <c r="AI906" s="241"/>
      <c r="AJ906" s="241"/>
      <c r="AK906" s="241"/>
      <c r="AL906" s="241"/>
      <c r="AM906" s="241"/>
      <c r="AN906" s="241"/>
      <c r="AO906" s="241"/>
      <c r="AP906" s="241"/>
    </row>
    <row r="907" spans="2:42" ht="15" customHeight="1" x14ac:dyDescent="0.25">
      <c r="B907" s="241"/>
      <c r="C907" s="241"/>
      <c r="H907" s="241" t="s">
        <v>1132</v>
      </c>
      <c r="I907" s="241"/>
      <c r="J907" s="241"/>
      <c r="K907" s="241"/>
      <c r="L907" s="241"/>
      <c r="M907" s="241"/>
      <c r="N907" s="241"/>
      <c r="O907" s="241"/>
      <c r="P907" s="241" t="s">
        <v>2058</v>
      </c>
      <c r="Q907" s="241"/>
      <c r="R907" s="241"/>
      <c r="S907" s="241"/>
      <c r="T907" s="241"/>
      <c r="U907" s="241"/>
      <c r="V907" s="241"/>
      <c r="W907" s="241"/>
      <c r="AI907" s="241"/>
      <c r="AJ907" s="241"/>
      <c r="AK907" s="241"/>
      <c r="AL907" s="241"/>
      <c r="AM907" s="241"/>
      <c r="AN907" s="241"/>
      <c r="AO907" s="241"/>
      <c r="AP907" s="241"/>
    </row>
    <row r="908" spans="2:42" ht="15" customHeight="1" x14ac:dyDescent="0.25">
      <c r="B908" s="241"/>
      <c r="C908" s="241"/>
      <c r="H908" s="241" t="s">
        <v>1133</v>
      </c>
      <c r="I908" s="241"/>
      <c r="J908" s="241"/>
      <c r="K908" s="241"/>
      <c r="L908" s="241"/>
      <c r="M908" s="241"/>
      <c r="N908" s="241"/>
      <c r="O908" s="241"/>
      <c r="P908" s="241" t="s">
        <v>2059</v>
      </c>
      <c r="Q908" s="241"/>
      <c r="R908" s="241"/>
      <c r="S908" s="241"/>
      <c r="T908" s="241"/>
      <c r="U908" s="241"/>
      <c r="V908" s="241"/>
      <c r="W908" s="241"/>
      <c r="AI908" s="241"/>
      <c r="AJ908" s="241"/>
      <c r="AK908" s="241"/>
      <c r="AL908" s="241"/>
      <c r="AM908" s="241"/>
      <c r="AN908" s="241"/>
      <c r="AO908" s="241"/>
      <c r="AP908" s="241"/>
    </row>
    <row r="909" spans="2:42" ht="15" customHeight="1" x14ac:dyDescent="0.25">
      <c r="B909" s="241"/>
      <c r="C909" s="241"/>
      <c r="H909" s="241" t="s">
        <v>1134</v>
      </c>
      <c r="I909" s="241"/>
      <c r="J909" s="241"/>
      <c r="K909" s="241"/>
      <c r="L909" s="241"/>
      <c r="M909" s="241"/>
      <c r="N909" s="241"/>
      <c r="O909" s="241"/>
      <c r="P909" s="241" t="s">
        <v>2059</v>
      </c>
      <c r="Q909" s="241"/>
      <c r="R909" s="241"/>
      <c r="S909" s="241"/>
      <c r="T909" s="241"/>
      <c r="U909" s="241"/>
      <c r="V909" s="241"/>
      <c r="W909" s="241"/>
      <c r="AI909" s="241"/>
      <c r="AJ909" s="241"/>
      <c r="AK909" s="241"/>
      <c r="AL909" s="241"/>
      <c r="AM909" s="241"/>
      <c r="AN909" s="241"/>
      <c r="AO909" s="241"/>
      <c r="AP909" s="241"/>
    </row>
    <row r="910" spans="2:42" ht="15" customHeight="1" x14ac:dyDescent="0.25">
      <c r="B910" s="241"/>
      <c r="C910" s="241"/>
      <c r="H910" s="241" t="s">
        <v>1135</v>
      </c>
      <c r="I910" s="241"/>
      <c r="J910" s="241"/>
      <c r="K910" s="241"/>
      <c r="L910" s="241"/>
      <c r="M910" s="241"/>
      <c r="N910" s="241"/>
      <c r="O910" s="241"/>
      <c r="P910" s="241" t="s">
        <v>2058</v>
      </c>
      <c r="Q910" s="241"/>
      <c r="R910" s="241"/>
      <c r="S910" s="241"/>
      <c r="T910" s="241"/>
      <c r="U910" s="241"/>
      <c r="V910" s="241"/>
      <c r="W910" s="241"/>
      <c r="AI910" s="241"/>
      <c r="AJ910" s="241"/>
      <c r="AK910" s="241"/>
      <c r="AL910" s="241"/>
      <c r="AM910" s="241"/>
      <c r="AN910" s="241"/>
      <c r="AO910" s="241"/>
      <c r="AP910" s="241"/>
    </row>
    <row r="911" spans="2:42" ht="15" customHeight="1" x14ac:dyDescent="0.25">
      <c r="B911" s="241"/>
      <c r="C911" s="241"/>
      <c r="H911" s="241" t="s">
        <v>1136</v>
      </c>
      <c r="I911" s="241"/>
      <c r="J911" s="241"/>
      <c r="K911" s="241"/>
      <c r="L911" s="241"/>
      <c r="M911" s="241"/>
      <c r="N911" s="241"/>
      <c r="O911" s="241"/>
      <c r="P911" s="241" t="s">
        <v>2059</v>
      </c>
      <c r="Q911" s="241"/>
      <c r="R911" s="241"/>
      <c r="S911" s="241"/>
      <c r="T911" s="241"/>
      <c r="U911" s="241"/>
      <c r="V911" s="241"/>
      <c r="W911" s="241"/>
      <c r="AI911" s="241"/>
      <c r="AJ911" s="241"/>
      <c r="AK911" s="241"/>
      <c r="AL911" s="241"/>
      <c r="AM911" s="241"/>
      <c r="AN911" s="241"/>
      <c r="AO911" s="241"/>
      <c r="AP911" s="241"/>
    </row>
    <row r="912" spans="2:42" ht="15" customHeight="1" x14ac:dyDescent="0.25">
      <c r="B912" s="241"/>
      <c r="C912" s="241"/>
      <c r="H912" s="241" t="s">
        <v>1137</v>
      </c>
      <c r="I912" s="241"/>
      <c r="J912" s="241"/>
      <c r="K912" s="241"/>
      <c r="L912" s="241"/>
      <c r="M912" s="241"/>
      <c r="N912" s="241"/>
      <c r="O912" s="241"/>
      <c r="P912" s="241" t="s">
        <v>713</v>
      </c>
      <c r="Q912" s="241"/>
      <c r="R912" s="241"/>
      <c r="S912" s="241"/>
      <c r="T912" s="241"/>
      <c r="U912" s="241"/>
      <c r="V912" s="241"/>
      <c r="W912" s="241"/>
      <c r="AI912" s="241"/>
      <c r="AJ912" s="241"/>
      <c r="AK912" s="241"/>
      <c r="AL912" s="241"/>
      <c r="AM912" s="241"/>
      <c r="AN912" s="241"/>
      <c r="AO912" s="241"/>
      <c r="AP912" s="241"/>
    </row>
    <row r="913" spans="2:46" ht="15" customHeight="1" x14ac:dyDescent="0.25">
      <c r="B913" s="241"/>
      <c r="C913" s="241"/>
      <c r="H913" s="241" t="s">
        <v>1138</v>
      </c>
      <c r="I913" s="241"/>
      <c r="J913" s="241"/>
      <c r="K913" s="241"/>
      <c r="L913" s="241"/>
      <c r="M913" s="241"/>
      <c r="N913" s="241"/>
      <c r="O913" s="241"/>
      <c r="P913" s="241" t="s">
        <v>2052</v>
      </c>
      <c r="Q913" s="241"/>
      <c r="R913" s="241"/>
      <c r="S913" s="241"/>
      <c r="T913" s="241"/>
      <c r="U913" s="241"/>
      <c r="V913" s="241"/>
      <c r="W913" s="241"/>
      <c r="AI913" s="241"/>
      <c r="AJ913" s="241"/>
      <c r="AK913" s="241"/>
      <c r="AL913" s="241"/>
      <c r="AM913" s="241"/>
      <c r="AN913" s="241"/>
      <c r="AO913" s="241"/>
      <c r="AP913" s="241"/>
    </row>
    <row r="914" spans="2:46" ht="15" customHeight="1" x14ac:dyDescent="0.25">
      <c r="B914" s="241"/>
      <c r="C914" s="241"/>
      <c r="H914" s="241" t="s">
        <v>1139</v>
      </c>
      <c r="I914" s="241"/>
      <c r="J914" s="241"/>
      <c r="K914" s="241"/>
      <c r="L914" s="241"/>
      <c r="M914" s="241"/>
      <c r="N914" s="241"/>
      <c r="O914" s="241"/>
      <c r="P914" s="241" t="s">
        <v>2054</v>
      </c>
      <c r="Q914" s="241"/>
      <c r="R914" s="241"/>
      <c r="S914" s="241"/>
      <c r="T914" s="241"/>
      <c r="U914" s="241"/>
      <c r="V914" s="241"/>
      <c r="W914" s="241"/>
      <c r="AI914" s="241"/>
      <c r="AJ914" s="241"/>
      <c r="AK914" s="241"/>
      <c r="AL914" s="241"/>
      <c r="AM914" s="241"/>
      <c r="AN914" s="241"/>
      <c r="AO914" s="241"/>
      <c r="AP914" s="241"/>
    </row>
    <row r="915" spans="2:46" ht="15" customHeight="1" x14ac:dyDescent="0.25">
      <c r="B915" s="241"/>
      <c r="C915" s="241"/>
      <c r="H915" s="241" t="s">
        <v>290</v>
      </c>
      <c r="I915" s="241"/>
      <c r="J915" s="241"/>
      <c r="K915" s="241"/>
      <c r="L915" s="241"/>
      <c r="M915" s="241"/>
      <c r="N915" s="241"/>
      <c r="O915" s="241"/>
      <c r="P915" s="241" t="s">
        <v>2057</v>
      </c>
      <c r="Q915" s="241"/>
      <c r="R915" s="241"/>
      <c r="S915" s="241"/>
      <c r="T915" s="241"/>
      <c r="U915" s="241"/>
      <c r="V915" s="241"/>
      <c r="W915" s="241"/>
      <c r="AI915" s="241"/>
      <c r="AJ915" s="241"/>
      <c r="AK915" s="241"/>
      <c r="AL915" s="241"/>
      <c r="AM915" s="241"/>
      <c r="AN915" s="241"/>
      <c r="AO915" s="241"/>
      <c r="AP915" s="241"/>
    </row>
    <row r="916" spans="2:46" ht="15" customHeight="1" x14ac:dyDescent="0.25">
      <c r="B916" s="241"/>
      <c r="C916" s="241"/>
      <c r="H916" s="241" t="s">
        <v>1140</v>
      </c>
      <c r="I916" s="241"/>
      <c r="J916" s="241"/>
      <c r="K916" s="241"/>
      <c r="L916" s="241"/>
      <c r="M916" s="241"/>
      <c r="N916" s="241"/>
      <c r="O916" s="241"/>
      <c r="P916" s="241" t="s">
        <v>2054</v>
      </c>
      <c r="Q916" s="241"/>
      <c r="R916" s="241"/>
      <c r="S916" s="241"/>
      <c r="T916" s="241"/>
      <c r="U916" s="241"/>
      <c r="V916" s="241"/>
      <c r="W916" s="241"/>
      <c r="AI916" s="241"/>
      <c r="AJ916" s="241"/>
      <c r="AK916" s="241"/>
      <c r="AL916" s="241"/>
      <c r="AM916" s="241"/>
      <c r="AN916" s="241"/>
      <c r="AO916" s="241"/>
      <c r="AP916" s="241"/>
    </row>
    <row r="917" spans="2:46" ht="15" customHeight="1" x14ac:dyDescent="0.25">
      <c r="B917" s="241"/>
      <c r="C917" s="241"/>
      <c r="H917" s="241" t="s">
        <v>1141</v>
      </c>
      <c r="I917" s="241"/>
      <c r="J917" s="241"/>
      <c r="K917" s="241"/>
      <c r="L917" s="241"/>
      <c r="M917" s="241"/>
      <c r="N917" s="241"/>
      <c r="O917" s="241"/>
      <c r="P917" s="241" t="s">
        <v>2054</v>
      </c>
      <c r="Q917" s="241"/>
      <c r="R917" s="241"/>
      <c r="S917" s="241"/>
      <c r="T917" s="241"/>
      <c r="U917" s="241"/>
      <c r="V917" s="241"/>
      <c r="W917" s="241"/>
      <c r="AI917" s="241"/>
      <c r="AJ917" s="241"/>
      <c r="AK917" s="241"/>
      <c r="AL917" s="241"/>
      <c r="AM917" s="241"/>
      <c r="AN917" s="241"/>
      <c r="AO917" s="241"/>
      <c r="AP917" s="241"/>
    </row>
    <row r="918" spans="2:46" ht="15" customHeight="1" x14ac:dyDescent="0.25">
      <c r="H918" s="241" t="s">
        <v>1142</v>
      </c>
      <c r="I918" s="241"/>
      <c r="J918" s="241"/>
      <c r="K918" s="241"/>
      <c r="L918" s="241"/>
      <c r="M918" s="241"/>
      <c r="N918" s="241"/>
      <c r="O918" s="241"/>
      <c r="P918" s="241" t="s">
        <v>713</v>
      </c>
      <c r="Q918" s="241"/>
      <c r="R918" s="241"/>
      <c r="S918" s="241"/>
      <c r="T918" s="241"/>
      <c r="U918" s="241"/>
      <c r="V918" s="241"/>
      <c r="W918" s="241"/>
      <c r="AI918" s="241"/>
      <c r="AJ918" s="241"/>
      <c r="AK918" s="241"/>
      <c r="AL918" s="241"/>
      <c r="AM918" s="241"/>
      <c r="AN918" s="241"/>
      <c r="AO918" s="241"/>
      <c r="AP918" s="241"/>
    </row>
    <row r="919" spans="2:46" ht="15" customHeight="1" x14ac:dyDescent="0.25">
      <c r="H919" s="241" t="s">
        <v>1143</v>
      </c>
      <c r="I919" s="241"/>
      <c r="J919" s="241"/>
      <c r="K919" s="241"/>
      <c r="L919" s="241"/>
      <c r="M919" s="241"/>
      <c r="N919" s="241"/>
      <c r="O919" s="241"/>
      <c r="P919" s="241" t="s">
        <v>2056</v>
      </c>
      <c r="Q919" s="241"/>
      <c r="R919" s="241"/>
      <c r="S919" s="241"/>
      <c r="T919" s="241"/>
      <c r="U919" s="241"/>
      <c r="V919" s="241"/>
      <c r="W919" s="241"/>
      <c r="AI919" s="241"/>
      <c r="AJ919" s="241"/>
      <c r="AK919" s="241"/>
      <c r="AL919" s="241"/>
      <c r="AM919" s="241"/>
      <c r="AN919" s="241"/>
      <c r="AO919" s="241"/>
      <c r="AP919" s="241"/>
    </row>
    <row r="920" spans="2:46" ht="15" customHeight="1" x14ac:dyDescent="0.25">
      <c r="H920" s="241" t="s">
        <v>1144</v>
      </c>
      <c r="I920" s="241"/>
      <c r="J920" s="241"/>
      <c r="K920" s="241"/>
      <c r="L920" s="241"/>
      <c r="M920" s="241"/>
      <c r="N920" s="241"/>
      <c r="O920" s="241"/>
      <c r="P920" s="241" t="s">
        <v>2055</v>
      </c>
      <c r="Q920" s="241"/>
      <c r="R920" s="241"/>
      <c r="S920" s="241"/>
      <c r="T920" s="241"/>
      <c r="U920" s="241"/>
      <c r="V920" s="241"/>
      <c r="W920" s="241"/>
      <c r="AI920" s="241"/>
      <c r="AJ920" s="241"/>
      <c r="AK920" s="241"/>
      <c r="AL920" s="241"/>
      <c r="AM920" s="241"/>
      <c r="AN920" s="241"/>
      <c r="AO920" s="241"/>
      <c r="AP920" s="241"/>
    </row>
    <row r="921" spans="2:46" ht="15" customHeight="1" x14ac:dyDescent="0.25">
      <c r="H921" s="241" t="s">
        <v>1145</v>
      </c>
      <c r="I921" s="241"/>
      <c r="J921" s="241"/>
      <c r="K921" s="241"/>
      <c r="L921" s="241"/>
      <c r="M921" s="241"/>
      <c r="N921" s="241"/>
      <c r="O921" s="241"/>
      <c r="P921" s="241" t="s">
        <v>2055</v>
      </c>
      <c r="Q921" s="241"/>
      <c r="R921" s="241"/>
      <c r="S921" s="241"/>
      <c r="T921" s="241"/>
      <c r="U921" s="241"/>
      <c r="V921" s="241"/>
      <c r="W921" s="241"/>
      <c r="AI921" s="241"/>
      <c r="AJ921" s="241"/>
      <c r="AK921" s="241"/>
      <c r="AL921" s="241"/>
      <c r="AM921" s="241"/>
      <c r="AN921" s="241"/>
      <c r="AO921" s="241"/>
      <c r="AP921" s="241"/>
    </row>
    <row r="922" spans="2:46" ht="15" customHeight="1" x14ac:dyDescent="0.25">
      <c r="H922" s="241" t="s">
        <v>1146</v>
      </c>
      <c r="I922" s="241"/>
      <c r="J922" s="241"/>
      <c r="K922" s="241"/>
      <c r="L922" s="241"/>
      <c r="M922" s="241"/>
      <c r="N922" s="241"/>
      <c r="O922" s="241"/>
      <c r="P922" s="241" t="s">
        <v>2054</v>
      </c>
      <c r="Q922" s="241"/>
      <c r="R922" s="241"/>
      <c r="S922" s="241"/>
      <c r="T922" s="241"/>
      <c r="U922" s="241"/>
      <c r="V922" s="241"/>
      <c r="W922" s="241"/>
      <c r="AI922" s="241"/>
      <c r="AJ922" s="241"/>
      <c r="AK922" s="241"/>
      <c r="AL922" s="241"/>
      <c r="AM922" s="241"/>
      <c r="AN922" s="241"/>
      <c r="AO922" s="241"/>
      <c r="AP922" s="241"/>
    </row>
    <row r="923" spans="2:46" ht="15" customHeight="1" x14ac:dyDescent="0.25">
      <c r="H923" s="241" t="s">
        <v>1147</v>
      </c>
      <c r="I923" s="241"/>
      <c r="J923" s="241"/>
      <c r="K923" s="241"/>
      <c r="L923" s="241"/>
      <c r="M923" s="241"/>
      <c r="N923" s="241"/>
      <c r="O923" s="241"/>
      <c r="P923" s="241" t="s">
        <v>2054</v>
      </c>
      <c r="Q923" s="241"/>
      <c r="R923" s="241"/>
      <c r="S923" s="241"/>
      <c r="T923" s="241"/>
      <c r="U923" s="241"/>
      <c r="V923" s="241"/>
      <c r="W923" s="241"/>
      <c r="AI923" s="241"/>
      <c r="AJ923" s="241"/>
      <c r="AK923" s="241"/>
      <c r="AL923" s="241"/>
      <c r="AM923" s="241"/>
      <c r="AN923" s="241"/>
      <c r="AO923" s="241"/>
      <c r="AP923" s="241"/>
    </row>
    <row r="924" spans="2:46" ht="15" customHeight="1" x14ac:dyDescent="0.25">
      <c r="H924" s="241" t="s">
        <v>1148</v>
      </c>
      <c r="I924" s="241"/>
      <c r="J924" s="241"/>
      <c r="K924" s="241"/>
      <c r="L924" s="241"/>
      <c r="M924" s="241"/>
      <c r="N924" s="241"/>
      <c r="O924" s="241"/>
      <c r="P924" s="241" t="s">
        <v>2056</v>
      </c>
      <c r="Q924" s="241"/>
      <c r="R924" s="241"/>
      <c r="S924" s="241"/>
      <c r="T924" s="241"/>
      <c r="U924" s="241"/>
      <c r="V924" s="241"/>
      <c r="W924" s="241"/>
      <c r="AI924" s="241"/>
      <c r="AJ924" s="241"/>
      <c r="AK924" s="241"/>
      <c r="AL924" s="241"/>
      <c r="AM924" s="241"/>
      <c r="AN924" s="241"/>
      <c r="AO924" s="241"/>
      <c r="AP924" s="241"/>
    </row>
    <row r="925" spans="2:46" s="240" customFormat="1" ht="15" customHeight="1" x14ac:dyDescent="0.25">
      <c r="AQ925" s="241"/>
      <c r="AR925" s="241"/>
      <c r="AS925" s="241"/>
      <c r="AT925" s="241"/>
    </row>
    <row r="926" spans="2:46" s="240" customFormat="1" ht="15" customHeight="1" x14ac:dyDescent="0.25">
      <c r="AQ926" s="241"/>
      <c r="AR926" s="241"/>
      <c r="AS926" s="241"/>
      <c r="AT926" s="241"/>
    </row>
    <row r="927" spans="2:46" s="240" customFormat="1" ht="15" customHeight="1" x14ac:dyDescent="0.25">
      <c r="AQ927" s="241"/>
      <c r="AR927" s="241"/>
      <c r="AS927" s="241"/>
      <c r="AT927" s="241"/>
    </row>
    <row r="928" spans="2:46" s="240" customFormat="1" ht="15" customHeight="1" x14ac:dyDescent="0.25">
      <c r="AQ928" s="241"/>
      <c r="AR928" s="241"/>
      <c r="AS928" s="241"/>
      <c r="AT928" s="241"/>
    </row>
    <row r="929" spans="43:46" s="240" customFormat="1" ht="15" customHeight="1" x14ac:dyDescent="0.25">
      <c r="AQ929" s="241"/>
      <c r="AR929" s="241"/>
      <c r="AS929" s="241"/>
      <c r="AT929" s="241"/>
    </row>
    <row r="930" spans="43:46" s="240" customFormat="1" ht="15" customHeight="1" x14ac:dyDescent="0.25">
      <c r="AQ930" s="241"/>
      <c r="AR930" s="241"/>
      <c r="AS930" s="241"/>
      <c r="AT930" s="241"/>
    </row>
    <row r="931" spans="43:46" s="240" customFormat="1" ht="15" customHeight="1" x14ac:dyDescent="0.25">
      <c r="AQ931" s="241"/>
      <c r="AR931" s="241"/>
      <c r="AS931" s="241"/>
      <c r="AT931" s="241"/>
    </row>
    <row r="932" spans="43:46" s="240" customFormat="1" ht="15" customHeight="1" x14ac:dyDescent="0.25">
      <c r="AQ932" s="241"/>
      <c r="AR932" s="241"/>
      <c r="AS932" s="241"/>
      <c r="AT932" s="241"/>
    </row>
    <row r="933" spans="43:46" s="240" customFormat="1" ht="15" customHeight="1" x14ac:dyDescent="0.25">
      <c r="AQ933" s="241"/>
      <c r="AR933" s="241"/>
      <c r="AS933" s="241"/>
      <c r="AT933" s="241"/>
    </row>
    <row r="934" spans="43:46" s="240" customFormat="1" ht="15" customHeight="1" x14ac:dyDescent="0.25">
      <c r="AQ934" s="241"/>
      <c r="AR934" s="241"/>
      <c r="AS934" s="241"/>
      <c r="AT934" s="241"/>
    </row>
    <row r="935" spans="43:46" s="240" customFormat="1" ht="15" customHeight="1" x14ac:dyDescent="0.25">
      <c r="AQ935" s="241"/>
      <c r="AR935" s="241"/>
      <c r="AS935" s="241"/>
      <c r="AT935" s="241"/>
    </row>
    <row r="936" spans="43:46" s="240" customFormat="1" ht="15" customHeight="1" x14ac:dyDescent="0.25">
      <c r="AQ936" s="241"/>
      <c r="AR936" s="241"/>
      <c r="AS936" s="241"/>
      <c r="AT936" s="241"/>
    </row>
    <row r="937" spans="43:46" s="240" customFormat="1" ht="15" customHeight="1" x14ac:dyDescent="0.25">
      <c r="AQ937" s="241"/>
      <c r="AR937" s="241"/>
      <c r="AS937" s="241"/>
      <c r="AT937" s="241"/>
    </row>
    <row r="938" spans="43:46" s="240" customFormat="1" ht="15" customHeight="1" x14ac:dyDescent="0.25">
      <c r="AQ938" s="241"/>
      <c r="AR938" s="241"/>
      <c r="AS938" s="241"/>
      <c r="AT938" s="241"/>
    </row>
    <row r="939" spans="43:46" s="240" customFormat="1" ht="15" customHeight="1" x14ac:dyDescent="0.25">
      <c r="AQ939" s="241"/>
      <c r="AR939" s="241"/>
      <c r="AS939" s="241"/>
      <c r="AT939" s="241"/>
    </row>
    <row r="940" spans="43:46" s="240" customFormat="1" ht="15" customHeight="1" x14ac:dyDescent="0.25">
      <c r="AQ940" s="241"/>
      <c r="AR940" s="241"/>
      <c r="AS940" s="241"/>
      <c r="AT940" s="241"/>
    </row>
    <row r="941" spans="43:46" s="240" customFormat="1" ht="15" customHeight="1" x14ac:dyDescent="0.25">
      <c r="AQ941" s="241"/>
      <c r="AR941" s="241"/>
      <c r="AS941" s="241"/>
      <c r="AT941" s="241"/>
    </row>
    <row r="942" spans="43:46" s="240" customFormat="1" ht="15" customHeight="1" x14ac:dyDescent="0.25">
      <c r="AQ942" s="241"/>
      <c r="AR942" s="241"/>
      <c r="AS942" s="241"/>
      <c r="AT942" s="241"/>
    </row>
    <row r="943" spans="43:46" s="240" customFormat="1" ht="15" customHeight="1" x14ac:dyDescent="0.25">
      <c r="AQ943" s="241"/>
      <c r="AR943" s="241"/>
      <c r="AS943" s="241"/>
      <c r="AT943" s="241"/>
    </row>
    <row r="944" spans="43:46" s="240" customFormat="1" ht="15" customHeight="1" x14ac:dyDescent="0.25">
      <c r="AQ944" s="241"/>
      <c r="AR944" s="241"/>
      <c r="AS944" s="241"/>
      <c r="AT944" s="241"/>
    </row>
    <row r="945" spans="43:46" s="240" customFormat="1" ht="15" customHeight="1" x14ac:dyDescent="0.25">
      <c r="AQ945" s="241"/>
      <c r="AR945" s="241"/>
      <c r="AS945" s="241"/>
      <c r="AT945" s="241"/>
    </row>
    <row r="946" spans="43:46" s="240" customFormat="1" ht="15" customHeight="1" x14ac:dyDescent="0.25">
      <c r="AQ946" s="241"/>
      <c r="AR946" s="241"/>
      <c r="AS946" s="241"/>
      <c r="AT946" s="241"/>
    </row>
    <row r="947" spans="43:46" s="240" customFormat="1" ht="15" customHeight="1" x14ac:dyDescent="0.25">
      <c r="AQ947" s="241"/>
      <c r="AR947" s="241"/>
      <c r="AS947" s="241"/>
      <c r="AT947" s="241"/>
    </row>
    <row r="948" spans="43:46" s="240" customFormat="1" ht="15" customHeight="1" x14ac:dyDescent="0.25">
      <c r="AQ948" s="241"/>
      <c r="AR948" s="241"/>
      <c r="AS948" s="241"/>
      <c r="AT948" s="241"/>
    </row>
    <row r="949" spans="43:46" s="240" customFormat="1" ht="15" customHeight="1" x14ac:dyDescent="0.25">
      <c r="AQ949" s="241"/>
      <c r="AR949" s="241"/>
      <c r="AS949" s="241"/>
      <c r="AT949" s="241"/>
    </row>
    <row r="950" spans="43:46" s="240" customFormat="1" ht="15" customHeight="1" x14ac:dyDescent="0.25">
      <c r="AQ950" s="241"/>
      <c r="AR950" s="241"/>
      <c r="AS950" s="241"/>
      <c r="AT950" s="241"/>
    </row>
    <row r="951" spans="43:46" s="240" customFormat="1" ht="15" customHeight="1" x14ac:dyDescent="0.25">
      <c r="AQ951" s="241"/>
      <c r="AR951" s="241"/>
      <c r="AS951" s="241"/>
      <c r="AT951" s="241"/>
    </row>
    <row r="952" spans="43:46" s="240" customFormat="1" ht="15" customHeight="1" x14ac:dyDescent="0.25">
      <c r="AQ952" s="241"/>
      <c r="AR952" s="241"/>
      <c r="AS952" s="241"/>
      <c r="AT952" s="241"/>
    </row>
    <row r="953" spans="43:46" s="240" customFormat="1" ht="15" customHeight="1" x14ac:dyDescent="0.25">
      <c r="AQ953" s="241"/>
      <c r="AR953" s="241"/>
      <c r="AS953" s="241"/>
      <c r="AT953" s="241"/>
    </row>
    <row r="954" spans="43:46" s="240" customFormat="1" ht="15" customHeight="1" x14ac:dyDescent="0.25">
      <c r="AQ954" s="241"/>
      <c r="AR954" s="241"/>
      <c r="AS954" s="241"/>
      <c r="AT954" s="241"/>
    </row>
    <row r="955" spans="43:46" s="240" customFormat="1" ht="15" customHeight="1" x14ac:dyDescent="0.25">
      <c r="AQ955" s="241"/>
      <c r="AR955" s="241"/>
      <c r="AS955" s="241"/>
      <c r="AT955" s="241"/>
    </row>
    <row r="956" spans="43:46" s="240" customFormat="1" ht="15" customHeight="1" x14ac:dyDescent="0.25">
      <c r="AQ956" s="241"/>
      <c r="AR956" s="241"/>
      <c r="AS956" s="241"/>
      <c r="AT956" s="241"/>
    </row>
    <row r="957" spans="43:46" s="240" customFormat="1" ht="15" customHeight="1" x14ac:dyDescent="0.25">
      <c r="AQ957" s="241"/>
      <c r="AR957" s="241"/>
      <c r="AS957" s="241"/>
      <c r="AT957" s="241"/>
    </row>
    <row r="958" spans="43:46" s="240" customFormat="1" ht="15" customHeight="1" x14ac:dyDescent="0.25">
      <c r="AQ958" s="241"/>
      <c r="AR958" s="241"/>
      <c r="AS958" s="241"/>
      <c r="AT958" s="241"/>
    </row>
    <row r="959" spans="43:46" s="240" customFormat="1" ht="15" customHeight="1" x14ac:dyDescent="0.25">
      <c r="AQ959" s="241"/>
      <c r="AR959" s="241"/>
      <c r="AS959" s="241"/>
      <c r="AT959" s="241"/>
    </row>
    <row r="960" spans="43:46" s="240" customFormat="1" ht="15" customHeight="1" x14ac:dyDescent="0.25">
      <c r="AQ960" s="241"/>
      <c r="AR960" s="241"/>
      <c r="AS960" s="241"/>
      <c r="AT960" s="241"/>
    </row>
    <row r="961" spans="43:46" s="240" customFormat="1" ht="15" customHeight="1" x14ac:dyDescent="0.25">
      <c r="AQ961" s="241"/>
      <c r="AR961" s="241"/>
      <c r="AS961" s="241"/>
      <c r="AT961" s="241"/>
    </row>
    <row r="962" spans="43:46" s="240" customFormat="1" ht="15" customHeight="1" x14ac:dyDescent="0.25">
      <c r="AQ962" s="241"/>
      <c r="AR962" s="241"/>
      <c r="AS962" s="241"/>
      <c r="AT962" s="241"/>
    </row>
    <row r="963" spans="43:46" s="240" customFormat="1" ht="15" customHeight="1" x14ac:dyDescent="0.25">
      <c r="AQ963" s="241"/>
      <c r="AR963" s="241"/>
      <c r="AS963" s="241"/>
      <c r="AT963" s="241"/>
    </row>
    <row r="964" spans="43:46" s="240" customFormat="1" ht="15" customHeight="1" x14ac:dyDescent="0.25">
      <c r="AQ964" s="241"/>
      <c r="AR964" s="241"/>
      <c r="AS964" s="241"/>
      <c r="AT964" s="241"/>
    </row>
    <row r="965" spans="43:46" s="240" customFormat="1" ht="15" customHeight="1" x14ac:dyDescent="0.25">
      <c r="AQ965" s="241"/>
      <c r="AR965" s="241"/>
      <c r="AS965" s="241"/>
      <c r="AT965" s="241"/>
    </row>
    <row r="966" spans="43:46" s="240" customFormat="1" ht="15" customHeight="1" x14ac:dyDescent="0.25">
      <c r="AQ966" s="241"/>
      <c r="AR966" s="241"/>
      <c r="AS966" s="241"/>
      <c r="AT966" s="241"/>
    </row>
    <row r="967" spans="43:46" s="240" customFormat="1" ht="15" customHeight="1" x14ac:dyDescent="0.25">
      <c r="AQ967" s="241"/>
      <c r="AR967" s="241"/>
      <c r="AS967" s="241"/>
      <c r="AT967" s="241"/>
    </row>
    <row r="968" spans="43:46" s="240" customFormat="1" ht="15" customHeight="1" x14ac:dyDescent="0.25">
      <c r="AQ968" s="241"/>
      <c r="AR968" s="241"/>
      <c r="AS968" s="241"/>
      <c r="AT968" s="241"/>
    </row>
    <row r="969" spans="43:46" s="240" customFormat="1" ht="15" customHeight="1" x14ac:dyDescent="0.25">
      <c r="AQ969" s="241"/>
      <c r="AR969" s="241"/>
      <c r="AS969" s="241"/>
      <c r="AT969" s="241"/>
    </row>
    <row r="970" spans="43:46" s="240" customFormat="1" ht="15" customHeight="1" x14ac:dyDescent="0.25">
      <c r="AQ970" s="241"/>
      <c r="AR970" s="241"/>
      <c r="AS970" s="241"/>
      <c r="AT970" s="241"/>
    </row>
    <row r="971" spans="43:46" s="240" customFormat="1" ht="15" customHeight="1" x14ac:dyDescent="0.25">
      <c r="AQ971" s="241"/>
      <c r="AR971" s="241"/>
      <c r="AS971" s="241"/>
      <c r="AT971" s="241"/>
    </row>
    <row r="972" spans="43:46" s="240" customFormat="1" ht="15" customHeight="1" x14ac:dyDescent="0.25">
      <c r="AQ972" s="241"/>
      <c r="AR972" s="241"/>
      <c r="AS972" s="241"/>
      <c r="AT972" s="241"/>
    </row>
    <row r="973" spans="43:46" s="240" customFormat="1" ht="15" customHeight="1" x14ac:dyDescent="0.25">
      <c r="AQ973" s="241"/>
      <c r="AR973" s="241"/>
      <c r="AS973" s="241"/>
      <c r="AT973" s="241"/>
    </row>
    <row r="974" spans="43:46" s="240" customFormat="1" ht="15" customHeight="1" x14ac:dyDescent="0.25">
      <c r="AQ974" s="241"/>
      <c r="AR974" s="241"/>
      <c r="AS974" s="241"/>
      <c r="AT974" s="241"/>
    </row>
    <row r="975" spans="43:46" s="240" customFormat="1" ht="15" customHeight="1" x14ac:dyDescent="0.25">
      <c r="AQ975" s="241"/>
      <c r="AR975" s="241"/>
      <c r="AS975" s="241"/>
      <c r="AT975" s="241"/>
    </row>
    <row r="976" spans="43:46" s="240" customFormat="1" ht="15" customHeight="1" x14ac:dyDescent="0.25">
      <c r="AQ976" s="241"/>
      <c r="AR976" s="241"/>
      <c r="AS976" s="241"/>
      <c r="AT976" s="241"/>
    </row>
    <row r="977" spans="43:46" s="240" customFormat="1" ht="15" customHeight="1" x14ac:dyDescent="0.25">
      <c r="AQ977" s="241"/>
      <c r="AR977" s="241"/>
      <c r="AS977" s="241"/>
      <c r="AT977" s="241"/>
    </row>
    <row r="978" spans="43:46" s="240" customFormat="1" ht="15" customHeight="1" x14ac:dyDescent="0.25">
      <c r="AQ978" s="241"/>
      <c r="AR978" s="241"/>
      <c r="AS978" s="241"/>
      <c r="AT978" s="241"/>
    </row>
    <row r="979" spans="43:46" s="240" customFormat="1" ht="15" customHeight="1" x14ac:dyDescent="0.25">
      <c r="AQ979" s="241"/>
      <c r="AR979" s="241"/>
      <c r="AS979" s="241"/>
      <c r="AT979" s="241"/>
    </row>
    <row r="980" spans="43:46" s="240" customFormat="1" ht="15" customHeight="1" x14ac:dyDescent="0.25">
      <c r="AQ980" s="241"/>
      <c r="AR980" s="241"/>
      <c r="AS980" s="241"/>
      <c r="AT980" s="241"/>
    </row>
    <row r="981" spans="43:46" s="240" customFormat="1" ht="15" customHeight="1" x14ac:dyDescent="0.25">
      <c r="AQ981" s="241"/>
      <c r="AR981" s="241"/>
      <c r="AS981" s="241"/>
      <c r="AT981" s="241"/>
    </row>
    <row r="982" spans="43:46" s="240" customFormat="1" ht="15" customHeight="1" x14ac:dyDescent="0.25">
      <c r="AQ982" s="241"/>
      <c r="AR982" s="241"/>
      <c r="AS982" s="241"/>
      <c r="AT982" s="241"/>
    </row>
    <row r="983" spans="43:46" s="240" customFormat="1" ht="15" customHeight="1" x14ac:dyDescent="0.25">
      <c r="AQ983" s="241"/>
      <c r="AR983" s="241"/>
      <c r="AS983" s="241"/>
      <c r="AT983" s="241"/>
    </row>
    <row r="984" spans="43:46" s="240" customFormat="1" ht="15" customHeight="1" x14ac:dyDescent="0.25">
      <c r="AQ984" s="241"/>
      <c r="AR984" s="241"/>
      <c r="AS984" s="241"/>
      <c r="AT984" s="241"/>
    </row>
    <row r="985" spans="43:46" s="240" customFormat="1" ht="15" customHeight="1" x14ac:dyDescent="0.25">
      <c r="AQ985" s="241"/>
      <c r="AR985" s="241"/>
      <c r="AS985" s="241"/>
      <c r="AT985" s="241"/>
    </row>
    <row r="986" spans="43:46" s="240" customFormat="1" ht="15" customHeight="1" x14ac:dyDescent="0.25">
      <c r="AQ986" s="241"/>
      <c r="AR986" s="241"/>
      <c r="AS986" s="241"/>
      <c r="AT986" s="241"/>
    </row>
    <row r="987" spans="43:46" s="240" customFormat="1" ht="15" customHeight="1" x14ac:dyDescent="0.25">
      <c r="AQ987" s="241"/>
      <c r="AR987" s="241"/>
      <c r="AS987" s="241"/>
      <c r="AT987" s="241"/>
    </row>
    <row r="988" spans="43:46" s="240" customFormat="1" ht="15" customHeight="1" x14ac:dyDescent="0.25">
      <c r="AQ988" s="241"/>
      <c r="AR988" s="241"/>
      <c r="AS988" s="241"/>
      <c r="AT988" s="241"/>
    </row>
    <row r="989" spans="43:46" s="240" customFormat="1" ht="15" customHeight="1" x14ac:dyDescent="0.25">
      <c r="AQ989" s="241"/>
      <c r="AR989" s="241"/>
      <c r="AS989" s="241"/>
      <c r="AT989" s="241"/>
    </row>
    <row r="990" spans="43:46" s="240" customFormat="1" ht="15" customHeight="1" x14ac:dyDescent="0.25">
      <c r="AQ990" s="241"/>
      <c r="AR990" s="241"/>
      <c r="AS990" s="241"/>
      <c r="AT990" s="241"/>
    </row>
    <row r="991" spans="43:46" s="240" customFormat="1" ht="15" customHeight="1" x14ac:dyDescent="0.25">
      <c r="AQ991" s="241"/>
      <c r="AR991" s="241"/>
      <c r="AS991" s="241"/>
      <c r="AT991" s="241"/>
    </row>
    <row r="992" spans="43:46" s="240" customFormat="1" ht="15" customHeight="1" x14ac:dyDescent="0.25">
      <c r="AQ992" s="241"/>
      <c r="AR992" s="241"/>
      <c r="AS992" s="241"/>
      <c r="AT992" s="241"/>
    </row>
    <row r="993" spans="43:46" s="240" customFormat="1" ht="15" customHeight="1" x14ac:dyDescent="0.25">
      <c r="AQ993" s="241"/>
      <c r="AR993" s="241"/>
      <c r="AS993" s="241"/>
      <c r="AT993" s="241"/>
    </row>
    <row r="994" spans="43:46" s="240" customFormat="1" ht="15" customHeight="1" x14ac:dyDescent="0.25">
      <c r="AQ994" s="241"/>
      <c r="AR994" s="241"/>
      <c r="AS994" s="241"/>
      <c r="AT994" s="241"/>
    </row>
    <row r="995" spans="43:46" s="240" customFormat="1" ht="15" customHeight="1" x14ac:dyDescent="0.25">
      <c r="AQ995" s="241"/>
      <c r="AR995" s="241"/>
      <c r="AS995" s="241"/>
      <c r="AT995" s="241"/>
    </row>
    <row r="996" spans="43:46" s="240" customFormat="1" ht="15" customHeight="1" x14ac:dyDescent="0.25">
      <c r="AQ996" s="241"/>
      <c r="AR996" s="241"/>
      <c r="AS996" s="241"/>
      <c r="AT996" s="241"/>
    </row>
    <row r="997" spans="43:46" s="240" customFormat="1" ht="15" customHeight="1" x14ac:dyDescent="0.25">
      <c r="AQ997" s="241"/>
      <c r="AR997" s="241"/>
      <c r="AS997" s="241"/>
      <c r="AT997" s="241"/>
    </row>
    <row r="998" spans="43:46" s="240" customFormat="1" ht="15" customHeight="1" x14ac:dyDescent="0.25">
      <c r="AQ998" s="241"/>
      <c r="AR998" s="241"/>
      <c r="AS998" s="241"/>
      <c r="AT998" s="241"/>
    </row>
    <row r="999" spans="43:46" s="240" customFormat="1" ht="15" customHeight="1" x14ac:dyDescent="0.25">
      <c r="AQ999" s="241"/>
      <c r="AR999" s="241"/>
      <c r="AS999" s="241"/>
      <c r="AT999" s="241"/>
    </row>
    <row r="1000" spans="43:46" s="240" customFormat="1" ht="15" customHeight="1" x14ac:dyDescent="0.25">
      <c r="AQ1000" s="241"/>
      <c r="AR1000" s="241"/>
      <c r="AS1000" s="241"/>
      <c r="AT1000" s="241"/>
    </row>
    <row r="1001" spans="43:46" s="240" customFormat="1" ht="15" customHeight="1" x14ac:dyDescent="0.25">
      <c r="AQ1001" s="241"/>
      <c r="AR1001" s="241"/>
      <c r="AS1001" s="241"/>
      <c r="AT1001" s="241"/>
    </row>
    <row r="1002" spans="43:46" s="240" customFormat="1" ht="15" customHeight="1" x14ac:dyDescent="0.25">
      <c r="AQ1002" s="241"/>
      <c r="AR1002" s="241"/>
      <c r="AS1002" s="241"/>
      <c r="AT1002" s="241"/>
    </row>
    <row r="1003" spans="43:46" s="240" customFormat="1" ht="15" customHeight="1" x14ac:dyDescent="0.25">
      <c r="AQ1003" s="241"/>
      <c r="AR1003" s="241"/>
      <c r="AS1003" s="241"/>
      <c r="AT1003" s="241"/>
    </row>
    <row r="1004" spans="43:46" s="240" customFormat="1" ht="15" customHeight="1" x14ac:dyDescent="0.25">
      <c r="AQ1004" s="241"/>
      <c r="AR1004" s="241"/>
      <c r="AS1004" s="241"/>
      <c r="AT1004" s="241"/>
    </row>
    <row r="1005" spans="43:46" s="240" customFormat="1" ht="15" customHeight="1" x14ac:dyDescent="0.25">
      <c r="AQ1005" s="241"/>
      <c r="AR1005" s="241"/>
      <c r="AS1005" s="241"/>
      <c r="AT1005" s="241"/>
    </row>
    <row r="1006" spans="43:46" s="240" customFormat="1" ht="15" customHeight="1" x14ac:dyDescent="0.25">
      <c r="AQ1006" s="241"/>
      <c r="AR1006" s="241"/>
      <c r="AS1006" s="241"/>
      <c r="AT1006" s="241"/>
    </row>
    <row r="1007" spans="43:46" s="240" customFormat="1" ht="15" customHeight="1" x14ac:dyDescent="0.25">
      <c r="AQ1007" s="241"/>
      <c r="AR1007" s="241"/>
      <c r="AS1007" s="241"/>
      <c r="AT1007" s="241"/>
    </row>
    <row r="1008" spans="43:46" s="240" customFormat="1" ht="15" customHeight="1" x14ac:dyDescent="0.25">
      <c r="AQ1008" s="241"/>
      <c r="AR1008" s="241"/>
      <c r="AS1008" s="241"/>
      <c r="AT1008" s="241"/>
    </row>
    <row r="1009" spans="43:46" s="240" customFormat="1" ht="15" customHeight="1" x14ac:dyDescent="0.25">
      <c r="AQ1009" s="241"/>
      <c r="AR1009" s="241"/>
      <c r="AS1009" s="241"/>
      <c r="AT1009" s="241"/>
    </row>
    <row r="1010" spans="43:46" s="240" customFormat="1" ht="15" customHeight="1" x14ac:dyDescent="0.25">
      <c r="AQ1010" s="241"/>
      <c r="AR1010" s="241"/>
      <c r="AS1010" s="241"/>
      <c r="AT1010" s="241"/>
    </row>
    <row r="1011" spans="43:46" s="240" customFormat="1" ht="15" customHeight="1" x14ac:dyDescent="0.25">
      <c r="AQ1011" s="241"/>
      <c r="AR1011" s="241"/>
      <c r="AS1011" s="241"/>
      <c r="AT1011" s="241"/>
    </row>
    <row r="1012" spans="43:46" s="240" customFormat="1" ht="15" customHeight="1" x14ac:dyDescent="0.25">
      <c r="AQ1012" s="241"/>
      <c r="AR1012" s="241"/>
      <c r="AS1012" s="241"/>
      <c r="AT1012" s="241"/>
    </row>
    <row r="1013" spans="43:46" s="240" customFormat="1" ht="15" customHeight="1" x14ac:dyDescent="0.25">
      <c r="AQ1013" s="241"/>
      <c r="AR1013" s="241"/>
      <c r="AS1013" s="241"/>
      <c r="AT1013" s="241"/>
    </row>
    <row r="1014" spans="43:46" s="240" customFormat="1" ht="15" customHeight="1" x14ac:dyDescent="0.25">
      <c r="AQ1014" s="241"/>
      <c r="AR1014" s="241"/>
      <c r="AS1014" s="241"/>
      <c r="AT1014" s="241"/>
    </row>
    <row r="1015" spans="43:46" s="240" customFormat="1" ht="15" customHeight="1" x14ac:dyDescent="0.25">
      <c r="AQ1015" s="241"/>
      <c r="AR1015" s="241"/>
      <c r="AS1015" s="241"/>
      <c r="AT1015" s="241"/>
    </row>
    <row r="1016" spans="43:46" s="240" customFormat="1" ht="15" customHeight="1" x14ac:dyDescent="0.25">
      <c r="AQ1016" s="241"/>
      <c r="AR1016" s="241"/>
      <c r="AS1016" s="241"/>
      <c r="AT1016" s="241"/>
    </row>
    <row r="1017" spans="43:46" s="240" customFormat="1" ht="15" customHeight="1" x14ac:dyDescent="0.25">
      <c r="AQ1017" s="241"/>
      <c r="AR1017" s="241"/>
      <c r="AS1017" s="241"/>
      <c r="AT1017" s="241"/>
    </row>
    <row r="1018" spans="43:46" s="240" customFormat="1" ht="15" customHeight="1" x14ac:dyDescent="0.25">
      <c r="AQ1018" s="241"/>
      <c r="AR1018" s="241"/>
      <c r="AS1018" s="241"/>
      <c r="AT1018" s="241"/>
    </row>
    <row r="1019" spans="43:46" s="240" customFormat="1" ht="15" customHeight="1" x14ac:dyDescent="0.25">
      <c r="AQ1019" s="241"/>
      <c r="AR1019" s="241"/>
      <c r="AS1019" s="241"/>
      <c r="AT1019" s="241"/>
    </row>
    <row r="1020" spans="43:46" s="240" customFormat="1" ht="15" customHeight="1" x14ac:dyDescent="0.25">
      <c r="AQ1020" s="241"/>
      <c r="AR1020" s="241"/>
      <c r="AS1020" s="241"/>
      <c r="AT1020" s="241"/>
    </row>
    <row r="1021" spans="43:46" s="240" customFormat="1" ht="15" customHeight="1" x14ac:dyDescent="0.25">
      <c r="AQ1021" s="241"/>
      <c r="AR1021" s="241"/>
      <c r="AS1021" s="241"/>
      <c r="AT1021" s="241"/>
    </row>
    <row r="1022" spans="43:46" s="240" customFormat="1" ht="15" customHeight="1" x14ac:dyDescent="0.25">
      <c r="AQ1022" s="241"/>
      <c r="AR1022" s="241"/>
      <c r="AS1022" s="241"/>
      <c r="AT1022" s="241"/>
    </row>
    <row r="1023" spans="43:46" s="240" customFormat="1" ht="15" customHeight="1" x14ac:dyDescent="0.25">
      <c r="AQ1023" s="241"/>
      <c r="AR1023" s="241"/>
      <c r="AS1023" s="241"/>
      <c r="AT1023" s="241"/>
    </row>
    <row r="1024" spans="43:46" s="240" customFormat="1" ht="15" customHeight="1" x14ac:dyDescent="0.25">
      <c r="AQ1024" s="241"/>
      <c r="AR1024" s="241"/>
      <c r="AS1024" s="241"/>
      <c r="AT1024" s="241"/>
    </row>
    <row r="1025" spans="43:46" s="240" customFormat="1" ht="15" customHeight="1" x14ac:dyDescent="0.25">
      <c r="AQ1025" s="241"/>
      <c r="AR1025" s="241"/>
      <c r="AS1025" s="241"/>
      <c r="AT1025" s="241"/>
    </row>
    <row r="1026" spans="43:46" s="240" customFormat="1" ht="15" customHeight="1" x14ac:dyDescent="0.25">
      <c r="AQ1026" s="241"/>
      <c r="AR1026" s="241"/>
      <c r="AS1026" s="241"/>
      <c r="AT1026" s="241"/>
    </row>
    <row r="1027" spans="43:46" s="240" customFormat="1" ht="15" customHeight="1" x14ac:dyDescent="0.25">
      <c r="AQ1027" s="241"/>
      <c r="AR1027" s="241"/>
      <c r="AS1027" s="241"/>
      <c r="AT1027" s="241"/>
    </row>
    <row r="1028" spans="43:46" s="240" customFormat="1" ht="15" customHeight="1" x14ac:dyDescent="0.25">
      <c r="AQ1028" s="241"/>
      <c r="AR1028" s="241"/>
      <c r="AS1028" s="241"/>
      <c r="AT1028" s="241"/>
    </row>
    <row r="1029" spans="43:46" s="240" customFormat="1" ht="15" customHeight="1" x14ac:dyDescent="0.25">
      <c r="AQ1029" s="241"/>
      <c r="AR1029" s="241"/>
      <c r="AS1029" s="241"/>
      <c r="AT1029" s="241"/>
    </row>
    <row r="1030" spans="43:46" s="240" customFormat="1" ht="15" customHeight="1" x14ac:dyDescent="0.25">
      <c r="AQ1030" s="241"/>
      <c r="AR1030" s="241"/>
      <c r="AS1030" s="241"/>
      <c r="AT1030" s="241"/>
    </row>
    <row r="1031" spans="43:46" s="240" customFormat="1" ht="15" customHeight="1" x14ac:dyDescent="0.25">
      <c r="AQ1031" s="241"/>
      <c r="AR1031" s="241"/>
      <c r="AS1031" s="241"/>
      <c r="AT1031" s="241"/>
    </row>
    <row r="1032" spans="43:46" s="240" customFormat="1" ht="15" customHeight="1" x14ac:dyDescent="0.25">
      <c r="AQ1032" s="241"/>
      <c r="AR1032" s="241"/>
      <c r="AS1032" s="241"/>
      <c r="AT1032" s="241"/>
    </row>
    <row r="1033" spans="43:46" s="240" customFormat="1" ht="15" customHeight="1" x14ac:dyDescent="0.25">
      <c r="AQ1033" s="241"/>
      <c r="AR1033" s="241"/>
      <c r="AS1033" s="241"/>
      <c r="AT1033" s="241"/>
    </row>
    <row r="1034" spans="43:46" s="240" customFormat="1" ht="15" customHeight="1" x14ac:dyDescent="0.25">
      <c r="AQ1034" s="241"/>
      <c r="AR1034" s="241"/>
      <c r="AS1034" s="241"/>
      <c r="AT1034" s="241"/>
    </row>
    <row r="1035" spans="43:46" s="240" customFormat="1" ht="15" customHeight="1" x14ac:dyDescent="0.25">
      <c r="AQ1035" s="241"/>
      <c r="AR1035" s="241"/>
      <c r="AS1035" s="241"/>
      <c r="AT1035" s="241"/>
    </row>
    <row r="1036" spans="43:46" s="240" customFormat="1" ht="15" customHeight="1" x14ac:dyDescent="0.25">
      <c r="AQ1036" s="241"/>
      <c r="AR1036" s="241"/>
      <c r="AS1036" s="241"/>
      <c r="AT1036" s="241"/>
    </row>
    <row r="1037" spans="43:46" s="240" customFormat="1" ht="15" customHeight="1" x14ac:dyDescent="0.25">
      <c r="AQ1037" s="241"/>
      <c r="AR1037" s="241"/>
      <c r="AS1037" s="241"/>
      <c r="AT1037" s="241"/>
    </row>
    <row r="1038" spans="43:46" s="240" customFormat="1" ht="15" customHeight="1" x14ac:dyDescent="0.25">
      <c r="AQ1038" s="241"/>
      <c r="AR1038" s="241"/>
      <c r="AS1038" s="241"/>
      <c r="AT1038" s="241"/>
    </row>
    <row r="1039" spans="43:46" s="240" customFormat="1" ht="15" customHeight="1" x14ac:dyDescent="0.25">
      <c r="AQ1039" s="241"/>
      <c r="AR1039" s="241"/>
      <c r="AS1039" s="241"/>
      <c r="AT1039" s="241"/>
    </row>
    <row r="1040" spans="43:46" s="240" customFormat="1" ht="15" customHeight="1" x14ac:dyDescent="0.25">
      <c r="AQ1040" s="241"/>
      <c r="AR1040" s="241"/>
      <c r="AS1040" s="241"/>
      <c r="AT1040" s="241"/>
    </row>
    <row r="1041" spans="43:46" s="240" customFormat="1" ht="15" customHeight="1" x14ac:dyDescent="0.25">
      <c r="AQ1041" s="241"/>
      <c r="AR1041" s="241"/>
      <c r="AS1041" s="241"/>
      <c r="AT1041" s="241"/>
    </row>
    <row r="1042" spans="43:46" s="240" customFormat="1" ht="15" customHeight="1" x14ac:dyDescent="0.25">
      <c r="AQ1042" s="241"/>
      <c r="AR1042" s="241"/>
      <c r="AS1042" s="241"/>
      <c r="AT1042" s="241"/>
    </row>
    <row r="1043" spans="43:46" s="240" customFormat="1" ht="15" customHeight="1" x14ac:dyDescent="0.25">
      <c r="AQ1043" s="241"/>
      <c r="AR1043" s="241"/>
      <c r="AS1043" s="241"/>
      <c r="AT1043" s="241"/>
    </row>
    <row r="1044" spans="43:46" s="240" customFormat="1" ht="15" customHeight="1" x14ac:dyDescent="0.25">
      <c r="AQ1044" s="241"/>
      <c r="AR1044" s="241"/>
      <c r="AS1044" s="241"/>
      <c r="AT1044" s="241"/>
    </row>
    <row r="1045" spans="43:46" s="240" customFormat="1" ht="15" customHeight="1" x14ac:dyDescent="0.25">
      <c r="AQ1045" s="241"/>
      <c r="AR1045" s="241"/>
      <c r="AS1045" s="241"/>
      <c r="AT1045" s="241"/>
    </row>
    <row r="1046" spans="43:46" s="240" customFormat="1" ht="15" customHeight="1" x14ac:dyDescent="0.25">
      <c r="AQ1046" s="241"/>
      <c r="AR1046" s="241"/>
      <c r="AS1046" s="241"/>
      <c r="AT1046" s="241"/>
    </row>
    <row r="1047" spans="43:46" s="240" customFormat="1" ht="15" customHeight="1" x14ac:dyDescent="0.25">
      <c r="AQ1047" s="241"/>
      <c r="AR1047" s="241"/>
      <c r="AS1047" s="241"/>
      <c r="AT1047" s="241"/>
    </row>
    <row r="1048" spans="43:46" s="240" customFormat="1" ht="15" customHeight="1" x14ac:dyDescent="0.25">
      <c r="AQ1048" s="241"/>
      <c r="AR1048" s="241"/>
      <c r="AS1048" s="241"/>
      <c r="AT1048" s="241"/>
    </row>
    <row r="1049" spans="43:46" s="240" customFormat="1" ht="15" customHeight="1" x14ac:dyDescent="0.25">
      <c r="AQ1049" s="241"/>
      <c r="AR1049" s="241"/>
      <c r="AS1049" s="241"/>
      <c r="AT1049" s="241"/>
    </row>
    <row r="1050" spans="43:46" s="240" customFormat="1" ht="15" customHeight="1" x14ac:dyDescent="0.25">
      <c r="AQ1050" s="241"/>
      <c r="AR1050" s="241"/>
      <c r="AS1050" s="241"/>
      <c r="AT1050" s="241"/>
    </row>
    <row r="1051" spans="43:46" s="240" customFormat="1" ht="15" customHeight="1" x14ac:dyDescent="0.25">
      <c r="AQ1051" s="241"/>
      <c r="AR1051" s="241"/>
      <c r="AS1051" s="241"/>
      <c r="AT1051" s="241"/>
    </row>
    <row r="1052" spans="43:46" s="240" customFormat="1" ht="15" customHeight="1" x14ac:dyDescent="0.25">
      <c r="AQ1052" s="241"/>
      <c r="AR1052" s="241"/>
      <c r="AS1052" s="241"/>
      <c r="AT1052" s="241"/>
    </row>
    <row r="1053" spans="43:46" s="240" customFormat="1" ht="15" customHeight="1" x14ac:dyDescent="0.25">
      <c r="AQ1053" s="241"/>
      <c r="AR1053" s="241"/>
      <c r="AS1053" s="241"/>
      <c r="AT1053" s="241"/>
    </row>
    <row r="1054" spans="43:46" s="240" customFormat="1" ht="15" customHeight="1" x14ac:dyDescent="0.25">
      <c r="AQ1054" s="241"/>
      <c r="AR1054" s="241"/>
      <c r="AS1054" s="241"/>
      <c r="AT1054" s="241"/>
    </row>
    <row r="1055" spans="43:46" s="240" customFormat="1" ht="15" customHeight="1" x14ac:dyDescent="0.25"/>
    <row r="1056" spans="43:46" s="240" customFormat="1" ht="15" customHeight="1" x14ac:dyDescent="0.25"/>
    <row r="1057" s="240" customFormat="1" ht="15" customHeight="1" x14ac:dyDescent="0.25"/>
    <row r="1058" s="240" customFormat="1" ht="15" customHeight="1" x14ac:dyDescent="0.25"/>
    <row r="1059" s="240" customFormat="1" ht="15" customHeight="1" x14ac:dyDescent="0.25"/>
    <row r="1060" s="240" customFormat="1" ht="15" customHeight="1" x14ac:dyDescent="0.25"/>
    <row r="1061" s="240" customFormat="1" ht="15" customHeight="1" x14ac:dyDescent="0.25"/>
    <row r="1062" s="240" customFormat="1" ht="15" customHeight="1" x14ac:dyDescent="0.25"/>
    <row r="1063" s="240" customFormat="1" ht="15" customHeight="1" x14ac:dyDescent="0.25"/>
    <row r="1064" s="240" customFormat="1" ht="15" customHeight="1" x14ac:dyDescent="0.25"/>
    <row r="1065" s="240" customFormat="1" ht="15" customHeight="1" x14ac:dyDescent="0.25"/>
    <row r="1066" s="240" customFormat="1" ht="15" customHeight="1" x14ac:dyDescent="0.25"/>
    <row r="1067" s="240" customFormat="1" ht="15" customHeight="1" x14ac:dyDescent="0.25"/>
    <row r="1068" s="240" customFormat="1" ht="15" customHeight="1" x14ac:dyDescent="0.25"/>
    <row r="1069" s="240" customFormat="1" ht="15" customHeight="1" x14ac:dyDescent="0.25"/>
    <row r="1070" s="240" customFormat="1" ht="15" customHeight="1" x14ac:dyDescent="0.25"/>
    <row r="1071" s="240" customFormat="1" ht="15" customHeight="1" x14ac:dyDescent="0.25"/>
    <row r="1072" s="240" customFormat="1" ht="15" customHeight="1" x14ac:dyDescent="0.25"/>
    <row r="1073" s="240" customFormat="1" ht="15" customHeight="1" x14ac:dyDescent="0.25"/>
    <row r="1074" s="240" customFormat="1" ht="15" customHeight="1" x14ac:dyDescent="0.25"/>
    <row r="1075" s="240" customFormat="1" ht="15" customHeight="1" x14ac:dyDescent="0.25"/>
    <row r="1076" s="240" customFormat="1" ht="15" customHeight="1" x14ac:dyDescent="0.25"/>
    <row r="1077" s="240" customFormat="1" ht="15" customHeight="1" x14ac:dyDescent="0.25"/>
    <row r="1078" s="240" customFormat="1" ht="15" customHeight="1" x14ac:dyDescent="0.25"/>
    <row r="1079" s="240" customFormat="1" ht="15" customHeight="1" x14ac:dyDescent="0.25"/>
    <row r="1080" s="240" customFormat="1" ht="15" customHeight="1" x14ac:dyDescent="0.25"/>
    <row r="1081" s="240" customFormat="1" ht="15" customHeight="1" x14ac:dyDescent="0.25"/>
    <row r="1082" s="240" customFormat="1" ht="15" customHeight="1" x14ac:dyDescent="0.25"/>
    <row r="1083" s="240" customFormat="1" ht="15" customHeight="1" x14ac:dyDescent="0.25"/>
    <row r="1084" s="240" customFormat="1" ht="15" customHeight="1" x14ac:dyDescent="0.25"/>
    <row r="1085" s="240" customFormat="1" ht="15" customHeight="1" x14ac:dyDescent="0.25"/>
    <row r="1086" s="240" customFormat="1" ht="15" customHeight="1" x14ac:dyDescent="0.25"/>
    <row r="1087" s="240" customFormat="1" ht="15" customHeight="1" x14ac:dyDescent="0.25"/>
    <row r="1088" s="240" customFormat="1" ht="15" customHeight="1" x14ac:dyDescent="0.25"/>
    <row r="1089" s="240" customFormat="1" ht="15" customHeight="1" x14ac:dyDescent="0.25"/>
    <row r="1090" s="240" customFormat="1" ht="15" customHeight="1" x14ac:dyDescent="0.25"/>
    <row r="1091" s="240" customFormat="1" ht="15" customHeight="1" x14ac:dyDescent="0.25"/>
    <row r="1092" s="240" customFormat="1" ht="15" customHeight="1" x14ac:dyDescent="0.25"/>
    <row r="1093" s="240" customFormat="1" ht="15" customHeight="1" x14ac:dyDescent="0.25"/>
    <row r="1094" s="240" customFormat="1" ht="15" customHeight="1" x14ac:dyDescent="0.25"/>
    <row r="1095" s="240" customFormat="1" ht="15" customHeight="1" x14ac:dyDescent="0.25"/>
    <row r="1096" s="240" customFormat="1" ht="15" customHeight="1" x14ac:dyDescent="0.25"/>
    <row r="1097" s="240" customFormat="1" ht="15" customHeight="1" x14ac:dyDescent="0.25"/>
    <row r="1098" s="240" customFormat="1" ht="15" customHeight="1" x14ac:dyDescent="0.25"/>
    <row r="1099" s="240" customFormat="1" ht="15" customHeight="1" x14ac:dyDescent="0.25"/>
    <row r="1100" s="240" customFormat="1" ht="15" customHeight="1" x14ac:dyDescent="0.25"/>
    <row r="1101" s="240" customFormat="1" ht="15" customHeight="1" x14ac:dyDescent="0.25"/>
    <row r="1102" s="240" customFormat="1" ht="15" customHeight="1" x14ac:dyDescent="0.25"/>
    <row r="1103" s="240" customFormat="1" ht="15" customHeight="1" x14ac:dyDescent="0.25"/>
    <row r="1104" s="240" customFormat="1" ht="15" customHeight="1" x14ac:dyDescent="0.25"/>
    <row r="1105" s="240" customFormat="1" ht="15" customHeight="1" x14ac:dyDescent="0.25"/>
    <row r="1106" s="240" customFormat="1" ht="15" customHeight="1" x14ac:dyDescent="0.25"/>
    <row r="1107" s="240" customFormat="1" ht="15" customHeight="1" x14ac:dyDescent="0.25"/>
    <row r="1108" s="240" customFormat="1" ht="15" customHeight="1" x14ac:dyDescent="0.25"/>
    <row r="1109" s="240" customFormat="1" ht="15" customHeight="1" x14ac:dyDescent="0.25"/>
    <row r="1110" s="240" customFormat="1" ht="15" customHeight="1" x14ac:dyDescent="0.25"/>
    <row r="1111" s="240" customFormat="1" ht="15" customHeight="1" x14ac:dyDescent="0.25"/>
    <row r="1112" s="240" customFormat="1" ht="15" customHeight="1" x14ac:dyDescent="0.25"/>
    <row r="1113" s="240" customFormat="1" ht="15" customHeight="1" x14ac:dyDescent="0.25"/>
    <row r="1114" s="240" customFormat="1" ht="15" customHeight="1" x14ac:dyDescent="0.25"/>
    <row r="1115" s="240" customFormat="1" ht="15" customHeight="1" x14ac:dyDescent="0.25"/>
    <row r="1116" s="240" customFormat="1" ht="15" customHeight="1" x14ac:dyDescent="0.25"/>
    <row r="1117" s="240" customFormat="1" ht="15" customHeight="1" x14ac:dyDescent="0.25"/>
    <row r="1118" s="240" customFormat="1" ht="15" customHeight="1" x14ac:dyDescent="0.25"/>
    <row r="1119" s="240" customFormat="1" ht="15" customHeight="1" x14ac:dyDescent="0.25"/>
    <row r="1120"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sheetData>
  <sheetProtection algorithmName="SHA-512" hashValue="2JKM6ZbMkEWpTJIgQM+ZTogdnAqlodiryz0YOWf1T6UHCZW7ryWz1LYh7SNFZvw8e5WTfA35zUJw8tjH85XrPg==" saltValue="SUo1OzAb5tO7OABo7i6zrg==" spinCount="100000" sheet="1" objects="1" scenarios="1"/>
  <mergeCells count="130">
    <mergeCell ref="I6:S6"/>
    <mergeCell ref="D67:G67"/>
    <mergeCell ref="H50:AD52"/>
    <mergeCell ref="B2:AJ2"/>
    <mergeCell ref="C4:AI4"/>
    <mergeCell ref="C5:K5"/>
    <mergeCell ref="L5:AI5"/>
    <mergeCell ref="X6:AI6"/>
    <mergeCell ref="X8:AI8"/>
    <mergeCell ref="F6:H6"/>
    <mergeCell ref="V6:W6"/>
    <mergeCell ref="F8:H8"/>
    <mergeCell ref="I8:R8"/>
    <mergeCell ref="C7:L7"/>
    <mergeCell ref="M7:AI7"/>
    <mergeCell ref="C9:I9"/>
    <mergeCell ref="J9:AI9"/>
    <mergeCell ref="G10:AB10"/>
    <mergeCell ref="AE10:AI10"/>
    <mergeCell ref="V8:W8"/>
    <mergeCell ref="H11:S11"/>
    <mergeCell ref="W11:AI11"/>
    <mergeCell ref="F12:M12"/>
    <mergeCell ref="S12:AA12"/>
    <mergeCell ref="AE12:AI12"/>
    <mergeCell ref="G13:L13"/>
    <mergeCell ref="M13:O13"/>
    <mergeCell ref="P13:AI13"/>
    <mergeCell ref="C15:AI15"/>
    <mergeCell ref="C19:D19"/>
    <mergeCell ref="E19:AI19"/>
    <mergeCell ref="C20:D20"/>
    <mergeCell ref="E20:AI20"/>
    <mergeCell ref="C21:D21"/>
    <mergeCell ref="E21:AI21"/>
    <mergeCell ref="C22:D22"/>
    <mergeCell ref="E22:AI22"/>
    <mergeCell ref="C23:D23"/>
    <mergeCell ref="E23:AI23"/>
    <mergeCell ref="C24:D24"/>
    <mergeCell ref="E24:AI24"/>
    <mergeCell ref="C35:G35"/>
    <mergeCell ref="H35:S35"/>
    <mergeCell ref="T35:X35"/>
    <mergeCell ref="Y35:AB35"/>
    <mergeCell ref="AC35:AF35"/>
    <mergeCell ref="AG35:AI35"/>
    <mergeCell ref="C32:AI32"/>
    <mergeCell ref="D29:AI30"/>
    <mergeCell ref="AL35:BB36"/>
    <mergeCell ref="C36:G37"/>
    <mergeCell ref="H36:S37"/>
    <mergeCell ref="T36:X36"/>
    <mergeCell ref="Y36:AB36"/>
    <mergeCell ref="AC36:AF36"/>
    <mergeCell ref="AG36:AI37"/>
    <mergeCell ref="T37:X37"/>
    <mergeCell ref="Y37:AB37"/>
    <mergeCell ref="AC37:AF37"/>
    <mergeCell ref="C38:G39"/>
    <mergeCell ref="H38:S39"/>
    <mergeCell ref="T38:X38"/>
    <mergeCell ref="Y38:AB38"/>
    <mergeCell ref="AC38:AF38"/>
    <mergeCell ref="AG38:AI39"/>
    <mergeCell ref="T39:X39"/>
    <mergeCell ref="Y39:AB39"/>
    <mergeCell ref="AC39:AF39"/>
    <mergeCell ref="C40:G41"/>
    <mergeCell ref="H40:S41"/>
    <mergeCell ref="T40:X40"/>
    <mergeCell ref="Y40:AB40"/>
    <mergeCell ref="AC40:AF40"/>
    <mergeCell ref="AG40:AI41"/>
    <mergeCell ref="T41:X41"/>
    <mergeCell ref="Y41:AB41"/>
    <mergeCell ref="AC41:AF41"/>
    <mergeCell ref="C42:G43"/>
    <mergeCell ref="H42:S43"/>
    <mergeCell ref="T42:X42"/>
    <mergeCell ref="Y42:AB42"/>
    <mergeCell ref="AC42:AF42"/>
    <mergeCell ref="AG42:AI43"/>
    <mergeCell ref="T43:X43"/>
    <mergeCell ref="Y43:AB43"/>
    <mergeCell ref="AC43:AF43"/>
    <mergeCell ref="C44:G45"/>
    <mergeCell ref="H44:S45"/>
    <mergeCell ref="T44:X44"/>
    <mergeCell ref="Y44:AB44"/>
    <mergeCell ref="AC44:AF44"/>
    <mergeCell ref="AG44:AI45"/>
    <mergeCell ref="T45:X45"/>
    <mergeCell ref="Y45:AB45"/>
    <mergeCell ref="AC45:AF45"/>
    <mergeCell ref="C47:AI47"/>
    <mergeCell ref="D54:AH54"/>
    <mergeCell ref="D56:AH56"/>
    <mergeCell ref="D58:E58"/>
    <mergeCell ref="D59:E59"/>
    <mergeCell ref="D60:E60"/>
    <mergeCell ref="D55:AH55"/>
    <mergeCell ref="AA58:AE58"/>
    <mergeCell ref="AF58:AH58"/>
    <mergeCell ref="AA59:AE59"/>
    <mergeCell ref="AF59:AH59"/>
    <mergeCell ref="F58:Z58"/>
    <mergeCell ref="F59:Z59"/>
    <mergeCell ref="F60:Z60"/>
    <mergeCell ref="AA60:AE60"/>
    <mergeCell ref="AF60:AH60"/>
    <mergeCell ref="D61:E61"/>
    <mergeCell ref="D69:AH69"/>
    <mergeCell ref="D62:E62"/>
    <mergeCell ref="D63:E63"/>
    <mergeCell ref="M67:O67"/>
    <mergeCell ref="H67:L67"/>
    <mergeCell ref="P67:S67"/>
    <mergeCell ref="T67:AA67"/>
    <mergeCell ref="AB67:AE67"/>
    <mergeCell ref="F61:Z61"/>
    <mergeCell ref="AA61:AE61"/>
    <mergeCell ref="AF61:AH61"/>
    <mergeCell ref="F62:Z62"/>
    <mergeCell ref="AA62:AE62"/>
    <mergeCell ref="AF62:AH62"/>
    <mergeCell ref="F63:Z63"/>
    <mergeCell ref="AA63:AE63"/>
    <mergeCell ref="AF63:AH63"/>
    <mergeCell ref="D65:AH66"/>
  </mergeCells>
  <conditionalFormatting sqref="J9:AI9">
    <cfRule type="expression" dxfId="10" priority="15">
      <formula>$J$9="Informar"</formula>
    </cfRule>
  </conditionalFormatting>
  <conditionalFormatting sqref="S12:AA12">
    <cfRule type="expression" dxfId="9" priority="3">
      <formula>$S$12="Selecionar"</formula>
    </cfRule>
  </conditionalFormatting>
  <conditionalFormatting sqref="AB12:AC12">
    <cfRule type="expression" dxfId="8" priority="21" stopIfTrue="1">
      <formula>#REF!="Selecionar"</formula>
    </cfRule>
  </conditionalFormatting>
  <conditionalFormatting sqref="AP6:FI6 BU7:FI13 AP8:BT13 BC35:FI36 AV334:FI334">
    <cfRule type="expression" dxfId="7" priority="19" stopIfTrue="1">
      <formula>$BA$5="OCULTAR"</formula>
    </cfRule>
  </conditionalFormatting>
  <conditionalFormatting sqref="AP14:FI34 AP7:BQ7">
    <cfRule type="expression" dxfId="6" priority="17" stopIfTrue="1">
      <formula>$BA$5="OCULTAR"</formula>
    </cfRule>
  </conditionalFormatting>
  <conditionalFormatting sqref="AP37:FI333">
    <cfRule type="expression" dxfId="5" priority="4" stopIfTrue="1">
      <formula>$BA$5="OCULTAR"</formula>
    </cfRule>
  </conditionalFormatting>
  <conditionalFormatting sqref="AT6 AT8:AT13 AT16:AT20 AT24:AT31 AT33:AT34">
    <cfRule type="expression" dxfId="4" priority="20" stopIfTrue="1">
      <formula>#REF!="OCULTAR"</formula>
    </cfRule>
  </conditionalFormatting>
  <conditionalFormatting sqref="AT7">
    <cfRule type="expression" dxfId="3" priority="18" stopIfTrue="1">
      <formula>#REF!="OCULTAR"</formula>
    </cfRule>
  </conditionalFormatting>
  <conditionalFormatting sqref="AT14:AT15">
    <cfRule type="expression" dxfId="2" priority="12" stopIfTrue="1">
      <formula>#REF!="OCULTAR"</formula>
    </cfRule>
  </conditionalFormatting>
  <conditionalFormatting sqref="AT21:AT23">
    <cfRule type="expression" dxfId="1" priority="6" stopIfTrue="1">
      <formula>#REF!="OCULTAR"</formula>
    </cfRule>
  </conditionalFormatting>
  <conditionalFormatting sqref="AT32">
    <cfRule type="expression" dxfId="0" priority="2" stopIfTrue="1">
      <formula>#REF!="OCULTAR"</formula>
    </cfRule>
  </conditionalFormatting>
  <dataValidations count="2">
    <dataValidation type="list" allowBlank="1" showInputMessage="1" showErrorMessage="1" sqref="S12:AA12" xr:uid="{C44526CD-46F9-4599-BD7B-3685B0C80F4F}">
      <formula1>$H$71:$H$924</formula1>
    </dataValidation>
    <dataValidation type="list" allowBlank="1" showInputMessage="1" showErrorMessage="1" sqref="BA5:BC5" xr:uid="{1F17DEF6-B4E5-4928-907F-9B3C3B2C7396}">
      <formula1>$B$78:$B$79</formula1>
    </dataValidation>
  </dataValidations>
  <pageMargins left="0.51181102362204722" right="0.51181102362204722" top="0.59055118110236227" bottom="0.59055118110236227" header="0.31496062992125984" footer="0.31496062992125984"/>
  <pageSetup paperSize="9" scale="96" orientation="portrait" r:id="rId1"/>
  <rowBreaks count="1" manualBreakCount="1">
    <brk id="47" min="1" max="3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CE7F0-7351-4A6D-8A93-DFF9DAE0B682}">
  <dimension ref="C2:AJ183"/>
  <sheetViews>
    <sheetView showGridLines="0" workbookViewId="0"/>
  </sheetViews>
  <sheetFormatPr defaultRowHeight="15" x14ac:dyDescent="0.25"/>
  <cols>
    <col min="1" max="1" width="2.85546875" style="387" customWidth="1"/>
    <col min="2" max="2" width="0.85546875" style="387" customWidth="1"/>
    <col min="3" max="35" width="2.85546875" style="387" customWidth="1"/>
    <col min="36" max="36" width="0.85546875" style="387" customWidth="1"/>
    <col min="37" max="16384" width="9.140625" style="387"/>
  </cols>
  <sheetData>
    <row r="2" spans="3:36" ht="65.25" customHeight="1" x14ac:dyDescent="0.25">
      <c r="C2" s="1158" t="s">
        <v>2262</v>
      </c>
      <c r="D2" s="1158"/>
      <c r="E2" s="1158"/>
      <c r="F2" s="1158"/>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386"/>
    </row>
    <row r="3" spans="3:36" ht="5.0999999999999996" customHeight="1" x14ac:dyDescent="0.25">
      <c r="C3" s="1159"/>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386"/>
    </row>
    <row r="4" spans="3:36" x14ac:dyDescent="0.25">
      <c r="C4" s="1155" t="s">
        <v>2131</v>
      </c>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7"/>
      <c r="AJ4" s="386"/>
    </row>
    <row r="5" spans="3:36" x14ac:dyDescent="0.25">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row>
    <row r="6" spans="3:36" ht="34.5" customHeight="1" x14ac:dyDescent="0.25">
      <c r="C6" s="1160" t="s">
        <v>1154</v>
      </c>
      <c r="D6" s="1160"/>
      <c r="E6" s="1160"/>
      <c r="F6" s="1160"/>
      <c r="G6" s="1160"/>
      <c r="H6" s="1164" t="s">
        <v>162</v>
      </c>
      <c r="I6" s="1164"/>
      <c r="J6" s="1164"/>
      <c r="K6" s="1164"/>
      <c r="L6" s="1164"/>
      <c r="M6" s="1164"/>
      <c r="N6" s="1164"/>
      <c r="O6" s="1164"/>
      <c r="P6" s="1164"/>
      <c r="Q6" s="1164"/>
      <c r="R6" s="1164"/>
      <c r="S6" s="1164"/>
      <c r="T6" s="1160" t="s">
        <v>151</v>
      </c>
      <c r="U6" s="1160"/>
      <c r="V6" s="1160"/>
      <c r="W6" s="1160"/>
      <c r="X6" s="1160"/>
      <c r="Y6" s="1164" t="s">
        <v>2004</v>
      </c>
      <c r="Z6" s="1164"/>
      <c r="AA6" s="1164"/>
      <c r="AB6" s="1164"/>
      <c r="AC6" s="1164" t="s">
        <v>2003</v>
      </c>
      <c r="AD6" s="1164"/>
      <c r="AE6" s="1164"/>
      <c r="AF6" s="1164"/>
      <c r="AG6" s="1161" t="s">
        <v>156</v>
      </c>
      <c r="AH6" s="1162"/>
      <c r="AI6" s="1163"/>
      <c r="AJ6" s="386"/>
    </row>
    <row r="7" spans="3:36" s="389" customFormat="1" ht="28.5" customHeight="1" x14ac:dyDescent="0.25">
      <c r="C7" s="1148"/>
      <c r="D7" s="1148"/>
      <c r="E7" s="1148"/>
      <c r="F7" s="1148"/>
      <c r="G7" s="1148"/>
      <c r="H7" s="1149"/>
      <c r="I7" s="1149"/>
      <c r="J7" s="1149"/>
      <c r="K7" s="1149"/>
      <c r="L7" s="1149"/>
      <c r="M7" s="1149"/>
      <c r="N7" s="1149"/>
      <c r="O7" s="1149"/>
      <c r="P7" s="1149"/>
      <c r="Q7" s="1149"/>
      <c r="R7" s="1149"/>
      <c r="S7" s="1149"/>
      <c r="T7" s="1148"/>
      <c r="U7" s="1148"/>
      <c r="V7" s="1148"/>
      <c r="W7" s="1148"/>
      <c r="X7" s="1148"/>
      <c r="Y7" s="1149"/>
      <c r="Z7" s="1149"/>
      <c r="AA7" s="1149"/>
      <c r="AB7" s="1149"/>
      <c r="AC7" s="1149"/>
      <c r="AD7" s="1149"/>
      <c r="AE7" s="1149"/>
      <c r="AF7" s="1149"/>
      <c r="AG7" s="1150"/>
      <c r="AH7" s="1151"/>
      <c r="AI7" s="1152"/>
      <c r="AJ7" s="388"/>
    </row>
    <row r="8" spans="3:36" s="389" customFormat="1" ht="28.5" customHeight="1" x14ac:dyDescent="0.25">
      <c r="C8" s="1148"/>
      <c r="D8" s="1148"/>
      <c r="E8" s="1148"/>
      <c r="F8" s="1148"/>
      <c r="G8" s="1148"/>
      <c r="H8" s="1149"/>
      <c r="I8" s="1149"/>
      <c r="J8" s="1149"/>
      <c r="K8" s="1149"/>
      <c r="L8" s="1149"/>
      <c r="M8" s="1149"/>
      <c r="N8" s="1149"/>
      <c r="O8" s="1149"/>
      <c r="P8" s="1149"/>
      <c r="Q8" s="1149"/>
      <c r="R8" s="1149"/>
      <c r="S8" s="1149"/>
      <c r="T8" s="1148"/>
      <c r="U8" s="1148"/>
      <c r="V8" s="1148"/>
      <c r="W8" s="1148"/>
      <c r="X8" s="1148"/>
      <c r="Y8" s="1149"/>
      <c r="Z8" s="1149"/>
      <c r="AA8" s="1149"/>
      <c r="AB8" s="1149"/>
      <c r="AC8" s="1149"/>
      <c r="AD8" s="1149"/>
      <c r="AE8" s="1149"/>
      <c r="AF8" s="1149"/>
      <c r="AG8" s="1150"/>
      <c r="AH8" s="1151"/>
      <c r="AI8" s="1152"/>
      <c r="AJ8" s="388"/>
    </row>
    <row r="9" spans="3:36" s="389" customFormat="1" ht="28.5" customHeight="1" x14ac:dyDescent="0.25">
      <c r="C9" s="1148"/>
      <c r="D9" s="1148"/>
      <c r="E9" s="1148"/>
      <c r="F9" s="1148"/>
      <c r="G9" s="1148"/>
      <c r="H9" s="1149"/>
      <c r="I9" s="1149"/>
      <c r="J9" s="1149"/>
      <c r="K9" s="1149"/>
      <c r="L9" s="1149"/>
      <c r="M9" s="1149"/>
      <c r="N9" s="1149"/>
      <c r="O9" s="1149"/>
      <c r="P9" s="1149"/>
      <c r="Q9" s="1149"/>
      <c r="R9" s="1149"/>
      <c r="S9" s="1149"/>
      <c r="T9" s="1148"/>
      <c r="U9" s="1148"/>
      <c r="V9" s="1148"/>
      <c r="W9" s="1148"/>
      <c r="X9" s="1148"/>
      <c r="Y9" s="1149"/>
      <c r="Z9" s="1149"/>
      <c r="AA9" s="1149"/>
      <c r="AB9" s="1149"/>
      <c r="AC9" s="1149"/>
      <c r="AD9" s="1149"/>
      <c r="AE9" s="1149"/>
      <c r="AF9" s="1149"/>
      <c r="AG9" s="1150"/>
      <c r="AH9" s="1151"/>
      <c r="AI9" s="1152"/>
      <c r="AJ9" s="388"/>
    </row>
    <row r="10" spans="3:36" s="389" customFormat="1" ht="28.5" customHeight="1" x14ac:dyDescent="0.25">
      <c r="C10" s="1148"/>
      <c r="D10" s="1148"/>
      <c r="E10" s="1148"/>
      <c r="F10" s="1148"/>
      <c r="G10" s="1148"/>
      <c r="H10" s="1149"/>
      <c r="I10" s="1149"/>
      <c r="J10" s="1149"/>
      <c r="K10" s="1149"/>
      <c r="L10" s="1149"/>
      <c r="M10" s="1149"/>
      <c r="N10" s="1149"/>
      <c r="O10" s="1149"/>
      <c r="P10" s="1149"/>
      <c r="Q10" s="1149"/>
      <c r="R10" s="1149"/>
      <c r="S10" s="1149"/>
      <c r="T10" s="1148"/>
      <c r="U10" s="1148"/>
      <c r="V10" s="1148"/>
      <c r="W10" s="1148"/>
      <c r="X10" s="1148"/>
      <c r="Y10" s="1149"/>
      <c r="Z10" s="1149"/>
      <c r="AA10" s="1149"/>
      <c r="AB10" s="1149"/>
      <c r="AC10" s="1149"/>
      <c r="AD10" s="1149"/>
      <c r="AE10" s="1149"/>
      <c r="AF10" s="1149"/>
      <c r="AG10" s="1150"/>
      <c r="AH10" s="1151"/>
      <c r="AI10" s="1152"/>
      <c r="AJ10" s="388"/>
    </row>
    <row r="11" spans="3:36" s="389" customFormat="1" ht="28.5" customHeight="1" x14ac:dyDescent="0.25">
      <c r="C11" s="1148"/>
      <c r="D11" s="1148"/>
      <c r="E11" s="1148"/>
      <c r="F11" s="1148"/>
      <c r="G11" s="1148"/>
      <c r="H11" s="1149"/>
      <c r="I11" s="1149"/>
      <c r="J11" s="1149"/>
      <c r="K11" s="1149"/>
      <c r="L11" s="1149"/>
      <c r="M11" s="1149"/>
      <c r="N11" s="1149"/>
      <c r="O11" s="1149"/>
      <c r="P11" s="1149"/>
      <c r="Q11" s="1149"/>
      <c r="R11" s="1149"/>
      <c r="S11" s="1149"/>
      <c r="T11" s="1148"/>
      <c r="U11" s="1148"/>
      <c r="V11" s="1148"/>
      <c r="W11" s="1148"/>
      <c r="X11" s="1148"/>
      <c r="Y11" s="1149"/>
      <c r="Z11" s="1149"/>
      <c r="AA11" s="1149"/>
      <c r="AB11" s="1149"/>
      <c r="AC11" s="1149"/>
      <c r="AD11" s="1149"/>
      <c r="AE11" s="1149"/>
      <c r="AF11" s="1149"/>
      <c r="AG11" s="1150"/>
      <c r="AH11" s="1151"/>
      <c r="AI11" s="1152"/>
      <c r="AJ11" s="388"/>
    </row>
    <row r="12" spans="3:36" s="389" customFormat="1" ht="28.5" customHeight="1" x14ac:dyDescent="0.25">
      <c r="C12" s="1148"/>
      <c r="D12" s="1148"/>
      <c r="E12" s="1148"/>
      <c r="F12" s="1148"/>
      <c r="G12" s="1148"/>
      <c r="H12" s="1149"/>
      <c r="I12" s="1149"/>
      <c r="J12" s="1149"/>
      <c r="K12" s="1149"/>
      <c r="L12" s="1149"/>
      <c r="M12" s="1149"/>
      <c r="N12" s="1149"/>
      <c r="O12" s="1149"/>
      <c r="P12" s="1149"/>
      <c r="Q12" s="1149"/>
      <c r="R12" s="1149"/>
      <c r="S12" s="1149"/>
      <c r="T12" s="1148"/>
      <c r="U12" s="1148"/>
      <c r="V12" s="1148"/>
      <c r="W12" s="1148"/>
      <c r="X12" s="1148"/>
      <c r="Y12" s="1149"/>
      <c r="Z12" s="1149"/>
      <c r="AA12" s="1149"/>
      <c r="AB12" s="1149"/>
      <c r="AC12" s="1149"/>
      <c r="AD12" s="1149"/>
      <c r="AE12" s="1149"/>
      <c r="AF12" s="1149"/>
      <c r="AG12" s="1150"/>
      <c r="AH12" s="1151"/>
      <c r="AI12" s="1152"/>
      <c r="AJ12" s="388"/>
    </row>
    <row r="13" spans="3:36" s="389" customFormat="1" ht="28.5" customHeight="1" x14ac:dyDescent="0.25">
      <c r="C13" s="1148"/>
      <c r="D13" s="1148"/>
      <c r="E13" s="1148"/>
      <c r="F13" s="1148"/>
      <c r="G13" s="1148"/>
      <c r="H13" s="1149"/>
      <c r="I13" s="1149"/>
      <c r="J13" s="1149"/>
      <c r="K13" s="1149"/>
      <c r="L13" s="1149"/>
      <c r="M13" s="1149"/>
      <c r="N13" s="1149"/>
      <c r="O13" s="1149"/>
      <c r="P13" s="1149"/>
      <c r="Q13" s="1149"/>
      <c r="R13" s="1149"/>
      <c r="S13" s="1149"/>
      <c r="T13" s="1148"/>
      <c r="U13" s="1148"/>
      <c r="V13" s="1148"/>
      <c r="W13" s="1148"/>
      <c r="X13" s="1148"/>
      <c r="Y13" s="1149"/>
      <c r="Z13" s="1149"/>
      <c r="AA13" s="1149"/>
      <c r="AB13" s="1149"/>
      <c r="AC13" s="1149"/>
      <c r="AD13" s="1149"/>
      <c r="AE13" s="1149"/>
      <c r="AF13" s="1149"/>
      <c r="AG13" s="1150"/>
      <c r="AH13" s="1151"/>
      <c r="AI13" s="1152"/>
      <c r="AJ13" s="388"/>
    </row>
    <row r="14" spans="3:36" s="389" customFormat="1" ht="28.5" customHeight="1" x14ac:dyDescent="0.25">
      <c r="C14" s="1148"/>
      <c r="D14" s="1148"/>
      <c r="E14" s="1148"/>
      <c r="F14" s="1148"/>
      <c r="G14" s="1148"/>
      <c r="H14" s="1149"/>
      <c r="I14" s="1149"/>
      <c r="J14" s="1149"/>
      <c r="K14" s="1149"/>
      <c r="L14" s="1149"/>
      <c r="M14" s="1149"/>
      <c r="N14" s="1149"/>
      <c r="O14" s="1149"/>
      <c r="P14" s="1149"/>
      <c r="Q14" s="1149"/>
      <c r="R14" s="1149"/>
      <c r="S14" s="1149"/>
      <c r="T14" s="1148"/>
      <c r="U14" s="1148"/>
      <c r="V14" s="1148"/>
      <c r="W14" s="1148"/>
      <c r="X14" s="1148"/>
      <c r="Y14" s="1149"/>
      <c r="Z14" s="1149"/>
      <c r="AA14" s="1149"/>
      <c r="AB14" s="1149"/>
      <c r="AC14" s="1149"/>
      <c r="AD14" s="1149"/>
      <c r="AE14" s="1149"/>
      <c r="AF14" s="1149"/>
      <c r="AG14" s="1150"/>
      <c r="AH14" s="1151"/>
      <c r="AI14" s="1152"/>
      <c r="AJ14" s="388"/>
    </row>
    <row r="15" spans="3:36" s="389" customFormat="1" ht="28.5" customHeight="1" x14ac:dyDescent="0.25">
      <c r="C15" s="1148"/>
      <c r="D15" s="1148"/>
      <c r="E15" s="1148"/>
      <c r="F15" s="1148"/>
      <c r="G15" s="1148"/>
      <c r="H15" s="1149"/>
      <c r="I15" s="1149"/>
      <c r="J15" s="1149"/>
      <c r="K15" s="1149"/>
      <c r="L15" s="1149"/>
      <c r="M15" s="1149"/>
      <c r="N15" s="1149"/>
      <c r="O15" s="1149"/>
      <c r="P15" s="1149"/>
      <c r="Q15" s="1149"/>
      <c r="R15" s="1149"/>
      <c r="S15" s="1149"/>
      <c r="T15" s="1148"/>
      <c r="U15" s="1148"/>
      <c r="V15" s="1148"/>
      <c r="W15" s="1148"/>
      <c r="X15" s="1148"/>
      <c r="Y15" s="1149"/>
      <c r="Z15" s="1149"/>
      <c r="AA15" s="1149"/>
      <c r="AB15" s="1149"/>
      <c r="AC15" s="1149"/>
      <c r="AD15" s="1149"/>
      <c r="AE15" s="1149"/>
      <c r="AF15" s="1149"/>
      <c r="AG15" s="1150"/>
      <c r="AH15" s="1151"/>
      <c r="AI15" s="1152"/>
      <c r="AJ15" s="388"/>
    </row>
    <row r="16" spans="3:36" s="389" customFormat="1" ht="28.5" customHeight="1" x14ac:dyDescent="0.25">
      <c r="C16" s="1148"/>
      <c r="D16" s="1148"/>
      <c r="E16" s="1148"/>
      <c r="F16" s="1148"/>
      <c r="G16" s="1148"/>
      <c r="H16" s="1149"/>
      <c r="I16" s="1149"/>
      <c r="J16" s="1149"/>
      <c r="K16" s="1149"/>
      <c r="L16" s="1149"/>
      <c r="M16" s="1149"/>
      <c r="N16" s="1149"/>
      <c r="O16" s="1149"/>
      <c r="P16" s="1149"/>
      <c r="Q16" s="1149"/>
      <c r="R16" s="1149"/>
      <c r="S16" s="1149"/>
      <c r="T16" s="1148"/>
      <c r="U16" s="1148"/>
      <c r="V16" s="1148"/>
      <c r="W16" s="1148"/>
      <c r="X16" s="1148"/>
      <c r="Y16" s="1149"/>
      <c r="Z16" s="1149"/>
      <c r="AA16" s="1149"/>
      <c r="AB16" s="1149"/>
      <c r="AC16" s="1149"/>
      <c r="AD16" s="1149"/>
      <c r="AE16" s="1149"/>
      <c r="AF16" s="1149"/>
      <c r="AG16" s="1150"/>
      <c r="AH16" s="1151"/>
      <c r="AI16" s="1152"/>
      <c r="AJ16" s="388"/>
    </row>
    <row r="17" spans="3:36" s="389" customFormat="1" ht="28.5" customHeight="1" x14ac:dyDescent="0.25">
      <c r="C17" s="1148"/>
      <c r="D17" s="1148"/>
      <c r="E17" s="1148"/>
      <c r="F17" s="1148"/>
      <c r="G17" s="1148"/>
      <c r="H17" s="1149"/>
      <c r="I17" s="1149"/>
      <c r="J17" s="1149"/>
      <c r="K17" s="1149"/>
      <c r="L17" s="1149"/>
      <c r="M17" s="1149"/>
      <c r="N17" s="1149"/>
      <c r="O17" s="1149"/>
      <c r="P17" s="1149"/>
      <c r="Q17" s="1149"/>
      <c r="R17" s="1149"/>
      <c r="S17" s="1149"/>
      <c r="T17" s="1148"/>
      <c r="U17" s="1148"/>
      <c r="V17" s="1148"/>
      <c r="W17" s="1148"/>
      <c r="X17" s="1148"/>
      <c r="Y17" s="1149"/>
      <c r="Z17" s="1149"/>
      <c r="AA17" s="1149"/>
      <c r="AB17" s="1149"/>
      <c r="AC17" s="1149"/>
      <c r="AD17" s="1149"/>
      <c r="AE17" s="1149"/>
      <c r="AF17" s="1149"/>
      <c r="AG17" s="1148"/>
      <c r="AH17" s="1148"/>
      <c r="AI17" s="1148"/>
      <c r="AJ17" s="388"/>
    </row>
    <row r="18" spans="3:36" s="389" customFormat="1" ht="5.0999999999999996" customHeight="1" x14ac:dyDescent="0.25">
      <c r="C18" s="1153"/>
      <c r="D18" s="1153"/>
      <c r="E18" s="1153"/>
      <c r="F18" s="1153"/>
      <c r="G18" s="1153"/>
      <c r="H18" s="1154"/>
      <c r="I18" s="1154"/>
      <c r="J18" s="1154"/>
      <c r="K18" s="1154"/>
      <c r="L18" s="1154"/>
      <c r="M18" s="1154"/>
      <c r="N18" s="1154"/>
      <c r="O18" s="1154"/>
      <c r="P18" s="1154"/>
      <c r="Q18" s="1154"/>
      <c r="R18" s="1154"/>
      <c r="S18" s="1154"/>
      <c r="T18" s="1153"/>
      <c r="U18" s="1153"/>
      <c r="V18" s="1153"/>
      <c r="W18" s="1153"/>
      <c r="X18" s="1153"/>
      <c r="Y18" s="1154"/>
      <c r="Z18" s="1154"/>
      <c r="AA18" s="1154"/>
      <c r="AB18" s="1154"/>
      <c r="AC18" s="1154"/>
      <c r="AD18" s="1154"/>
      <c r="AE18" s="1154"/>
      <c r="AF18" s="1154"/>
      <c r="AG18" s="1153"/>
      <c r="AH18" s="1153"/>
      <c r="AI18" s="1153"/>
      <c r="AJ18" s="388"/>
    </row>
    <row r="19" spans="3:36" s="389" customFormat="1" ht="15" customHeight="1" x14ac:dyDescent="0.25">
      <c r="C19" s="199" t="s">
        <v>2391</v>
      </c>
      <c r="D19" s="628"/>
      <c r="E19" s="628"/>
      <c r="F19" s="628"/>
      <c r="G19" s="628"/>
      <c r="H19" s="629"/>
      <c r="I19" s="629"/>
      <c r="J19" s="629"/>
      <c r="K19" s="629"/>
      <c r="L19" s="629"/>
      <c r="M19" s="629"/>
      <c r="N19" s="629"/>
      <c r="O19" s="629"/>
      <c r="P19" s="629"/>
      <c r="Q19" s="629"/>
      <c r="R19" s="629"/>
      <c r="S19" s="629"/>
      <c r="T19" s="628"/>
      <c r="U19" s="628"/>
      <c r="V19" s="628"/>
      <c r="W19" s="628"/>
      <c r="X19" s="628"/>
      <c r="Y19" s="629"/>
      <c r="Z19" s="629"/>
      <c r="AA19" s="629"/>
      <c r="AB19" s="629"/>
      <c r="AC19" s="629"/>
      <c r="AD19" s="629"/>
      <c r="AE19" s="629"/>
      <c r="AF19" s="629"/>
      <c r="AG19" s="628"/>
      <c r="AH19" s="628"/>
      <c r="AI19" s="628"/>
      <c r="AJ19" s="388"/>
    </row>
    <row r="20" spans="3:36" s="389" customFormat="1" ht="0.95" customHeight="1" x14ac:dyDescent="0.25">
      <c r="C20" s="199"/>
      <c r="D20" s="628"/>
      <c r="E20" s="628"/>
      <c r="F20" s="628"/>
      <c r="G20" s="628"/>
      <c r="H20" s="629"/>
      <c r="I20" s="629"/>
      <c r="J20" s="629"/>
      <c r="K20" s="629"/>
      <c r="L20" s="629"/>
      <c r="M20" s="629"/>
      <c r="N20" s="629"/>
      <c r="O20" s="629"/>
      <c r="P20" s="629"/>
      <c r="Q20" s="629"/>
      <c r="R20" s="629"/>
      <c r="S20" s="629"/>
      <c r="T20" s="628"/>
      <c r="U20" s="628"/>
      <c r="V20" s="628"/>
      <c r="W20" s="628"/>
      <c r="X20" s="628"/>
      <c r="Y20" s="629"/>
      <c r="Z20" s="629"/>
      <c r="AA20" s="629"/>
      <c r="AB20" s="629"/>
      <c r="AC20" s="629"/>
      <c r="AD20" s="629"/>
      <c r="AE20" s="629"/>
      <c r="AF20" s="629"/>
      <c r="AG20" s="628"/>
      <c r="AH20" s="628"/>
      <c r="AI20" s="628"/>
      <c r="AJ20" s="388"/>
    </row>
    <row r="21" spans="3:36" s="389" customFormat="1" ht="15" customHeight="1" x14ac:dyDescent="0.25">
      <c r="C21" s="631"/>
      <c r="D21" s="597" t="s">
        <v>196</v>
      </c>
      <c r="E21" s="630"/>
      <c r="F21" s="631"/>
      <c r="G21" s="597" t="s">
        <v>197</v>
      </c>
      <c r="H21" s="630"/>
      <c r="I21" s="895" t="str">
        <f>IF(F21="x",auxiliar!A124,"")</f>
        <v/>
      </c>
      <c r="J21" s="895"/>
      <c r="K21" s="895"/>
      <c r="L21" s="895"/>
      <c r="M21" s="895"/>
      <c r="N21" s="895"/>
      <c r="O21" s="895"/>
      <c r="P21" s="895"/>
      <c r="Q21" s="895"/>
      <c r="R21" s="895"/>
      <c r="S21" s="895"/>
      <c r="T21" s="895"/>
      <c r="U21" s="895"/>
      <c r="V21" s="895"/>
      <c r="W21" s="607"/>
      <c r="X21" s="895"/>
      <c r="Y21" s="895"/>
      <c r="Z21" s="895"/>
      <c r="AA21" s="895"/>
      <c r="AB21" s="895"/>
      <c r="AC21" s="895"/>
      <c r="AD21" s="895"/>
      <c r="AE21" s="895"/>
      <c r="AF21" s="895"/>
      <c r="AG21" s="895"/>
      <c r="AH21" s="895"/>
      <c r="AI21" s="895"/>
      <c r="AJ21" s="388"/>
    </row>
    <row r="22" spans="3:36" s="389" customFormat="1" ht="5.0999999999999996" customHeight="1" x14ac:dyDescent="0.25">
      <c r="C22" s="199"/>
      <c r="D22" s="572"/>
      <c r="E22" s="572"/>
      <c r="F22" s="572"/>
      <c r="G22" s="572"/>
      <c r="H22" s="573"/>
      <c r="I22" s="573"/>
      <c r="J22" s="573"/>
      <c r="K22" s="573"/>
      <c r="L22" s="573"/>
      <c r="M22" s="573"/>
      <c r="N22" s="573"/>
      <c r="O22" s="573"/>
      <c r="P22" s="573"/>
      <c r="Q22" s="573"/>
      <c r="R22" s="573"/>
      <c r="S22" s="573"/>
      <c r="T22" s="572"/>
      <c r="U22" s="572"/>
      <c r="V22" s="572"/>
      <c r="W22" s="572"/>
      <c r="X22" s="572"/>
      <c r="Y22" s="573"/>
      <c r="Z22" s="573"/>
      <c r="AA22" s="573"/>
      <c r="AB22" s="573"/>
      <c r="AC22" s="573"/>
      <c r="AD22" s="573"/>
      <c r="AE22" s="573"/>
      <c r="AF22" s="573"/>
      <c r="AG22" s="572"/>
      <c r="AH22" s="572"/>
      <c r="AI22" s="572"/>
      <c r="AJ22" s="388"/>
    </row>
    <row r="23" spans="3:36" s="389" customFormat="1" ht="30" customHeight="1" x14ac:dyDescent="0.25">
      <c r="C23" s="1147" t="s">
        <v>2263</v>
      </c>
      <c r="D23" s="1147"/>
      <c r="E23" s="1147"/>
      <c r="F23" s="1147"/>
      <c r="G23" s="1147"/>
      <c r="H23" s="1147"/>
      <c r="I23" s="1147"/>
      <c r="J23" s="1147"/>
      <c r="K23" s="1147"/>
      <c r="L23" s="1147"/>
      <c r="M23" s="1147"/>
      <c r="N23" s="1147"/>
      <c r="O23" s="1147"/>
      <c r="P23" s="1147"/>
      <c r="Q23" s="1147"/>
      <c r="R23" s="1147"/>
      <c r="S23" s="1147"/>
      <c r="T23" s="1147"/>
      <c r="U23" s="1147"/>
      <c r="V23" s="1147"/>
      <c r="W23" s="1147"/>
      <c r="X23" s="1147"/>
      <c r="Y23" s="1147"/>
      <c r="Z23" s="1147"/>
      <c r="AA23" s="1147"/>
      <c r="AB23" s="1147"/>
      <c r="AC23" s="1147"/>
      <c r="AD23" s="1147"/>
      <c r="AE23" s="1147"/>
      <c r="AF23" s="1147"/>
      <c r="AG23" s="1147"/>
      <c r="AH23" s="1147"/>
      <c r="AI23" s="1147"/>
      <c r="AJ23" s="388"/>
    </row>
    <row r="24" spans="3:36" s="389" customFormat="1" ht="28.5" customHeight="1" x14ac:dyDescent="0.25">
      <c r="C24" s="1138"/>
      <c r="D24" s="1139"/>
      <c r="E24" s="1139"/>
      <c r="F24" s="1139"/>
      <c r="G24" s="1139"/>
      <c r="H24" s="1139"/>
      <c r="I24" s="1139"/>
      <c r="J24" s="1139"/>
      <c r="K24" s="1139"/>
      <c r="L24" s="1139"/>
      <c r="M24" s="1139"/>
      <c r="N24" s="1139"/>
      <c r="O24" s="1139"/>
      <c r="P24" s="1139"/>
      <c r="Q24" s="1139"/>
      <c r="R24" s="1139"/>
      <c r="S24" s="1139"/>
      <c r="T24" s="1139"/>
      <c r="U24" s="1139"/>
      <c r="V24" s="1139"/>
      <c r="W24" s="1139"/>
      <c r="X24" s="1139"/>
      <c r="Y24" s="1139"/>
      <c r="Z24" s="1139"/>
      <c r="AA24" s="1139"/>
      <c r="AB24" s="1139"/>
      <c r="AC24" s="1139"/>
      <c r="AD24" s="1139"/>
      <c r="AE24" s="1139"/>
      <c r="AF24" s="1139"/>
      <c r="AG24" s="1139"/>
      <c r="AH24" s="1139"/>
      <c r="AI24" s="1140"/>
      <c r="AJ24" s="388"/>
    </row>
    <row r="25" spans="3:36" s="389" customFormat="1" ht="28.5" customHeight="1" x14ac:dyDescent="0.25">
      <c r="C25" s="1141"/>
      <c r="D25" s="1142"/>
      <c r="E25" s="1142"/>
      <c r="F25" s="1142"/>
      <c r="G25" s="1142"/>
      <c r="H25" s="1142"/>
      <c r="I25" s="1142"/>
      <c r="J25" s="1142"/>
      <c r="K25" s="1142"/>
      <c r="L25" s="1142"/>
      <c r="M25" s="1142"/>
      <c r="N25" s="1142"/>
      <c r="O25" s="1142"/>
      <c r="P25" s="1142"/>
      <c r="Q25" s="1142"/>
      <c r="R25" s="1142"/>
      <c r="S25" s="1142"/>
      <c r="T25" s="1142"/>
      <c r="U25" s="1142"/>
      <c r="V25" s="1142"/>
      <c r="W25" s="1142"/>
      <c r="X25" s="1142"/>
      <c r="Y25" s="1142"/>
      <c r="Z25" s="1142"/>
      <c r="AA25" s="1142"/>
      <c r="AB25" s="1142"/>
      <c r="AC25" s="1142"/>
      <c r="AD25" s="1142"/>
      <c r="AE25" s="1142"/>
      <c r="AF25" s="1142"/>
      <c r="AG25" s="1142"/>
      <c r="AH25" s="1142"/>
      <c r="AI25" s="1143"/>
      <c r="AJ25" s="388"/>
    </row>
    <row r="26" spans="3:36" s="389" customFormat="1" ht="28.5" customHeight="1" x14ac:dyDescent="0.25">
      <c r="C26" s="1141"/>
      <c r="D26" s="1142"/>
      <c r="E26" s="1142"/>
      <c r="F26" s="1142"/>
      <c r="G26" s="1142"/>
      <c r="H26" s="1142"/>
      <c r="I26" s="1142"/>
      <c r="J26" s="1142"/>
      <c r="K26" s="1142"/>
      <c r="L26" s="1142"/>
      <c r="M26" s="1142"/>
      <c r="N26" s="1142"/>
      <c r="O26" s="1142"/>
      <c r="P26" s="1142"/>
      <c r="Q26" s="1142"/>
      <c r="R26" s="1142"/>
      <c r="S26" s="1142"/>
      <c r="T26" s="1142"/>
      <c r="U26" s="1142"/>
      <c r="V26" s="1142"/>
      <c r="W26" s="1142"/>
      <c r="X26" s="1142"/>
      <c r="Y26" s="1142"/>
      <c r="Z26" s="1142"/>
      <c r="AA26" s="1142"/>
      <c r="AB26" s="1142"/>
      <c r="AC26" s="1142"/>
      <c r="AD26" s="1142"/>
      <c r="AE26" s="1142"/>
      <c r="AF26" s="1142"/>
      <c r="AG26" s="1142"/>
      <c r="AH26" s="1142"/>
      <c r="AI26" s="1143"/>
      <c r="AJ26" s="388"/>
    </row>
    <row r="27" spans="3:36" s="389" customFormat="1" ht="28.5" customHeight="1" x14ac:dyDescent="0.25">
      <c r="C27" s="1141"/>
      <c r="D27" s="1142"/>
      <c r="E27" s="1142"/>
      <c r="F27" s="1142"/>
      <c r="G27" s="1142"/>
      <c r="H27" s="1142"/>
      <c r="I27" s="1142"/>
      <c r="J27" s="1142"/>
      <c r="K27" s="1142"/>
      <c r="L27" s="1142"/>
      <c r="M27" s="1142"/>
      <c r="N27" s="1142"/>
      <c r="O27" s="1142"/>
      <c r="P27" s="1142"/>
      <c r="Q27" s="1142"/>
      <c r="R27" s="1142"/>
      <c r="S27" s="1142"/>
      <c r="T27" s="1142"/>
      <c r="U27" s="1142"/>
      <c r="V27" s="1142"/>
      <c r="W27" s="1142"/>
      <c r="X27" s="1142"/>
      <c r="Y27" s="1142"/>
      <c r="Z27" s="1142"/>
      <c r="AA27" s="1142"/>
      <c r="AB27" s="1142"/>
      <c r="AC27" s="1142"/>
      <c r="AD27" s="1142"/>
      <c r="AE27" s="1142"/>
      <c r="AF27" s="1142"/>
      <c r="AG27" s="1142"/>
      <c r="AH27" s="1142"/>
      <c r="AI27" s="1143"/>
      <c r="AJ27" s="388"/>
    </row>
    <row r="28" spans="3:36" s="389" customFormat="1" ht="28.5" customHeight="1" x14ac:dyDescent="0.25">
      <c r="C28" s="1141"/>
      <c r="D28" s="1142"/>
      <c r="E28" s="1142"/>
      <c r="F28" s="1142"/>
      <c r="G28" s="1142"/>
      <c r="H28" s="1142"/>
      <c r="I28" s="1142"/>
      <c r="J28" s="1142"/>
      <c r="K28" s="1142"/>
      <c r="L28" s="1142"/>
      <c r="M28" s="1142"/>
      <c r="N28" s="1142"/>
      <c r="O28" s="1142"/>
      <c r="P28" s="1142"/>
      <c r="Q28" s="1142"/>
      <c r="R28" s="1142"/>
      <c r="S28" s="1142"/>
      <c r="T28" s="1142"/>
      <c r="U28" s="1142"/>
      <c r="V28" s="1142"/>
      <c r="W28" s="1142"/>
      <c r="X28" s="1142"/>
      <c r="Y28" s="1142"/>
      <c r="Z28" s="1142"/>
      <c r="AA28" s="1142"/>
      <c r="AB28" s="1142"/>
      <c r="AC28" s="1142"/>
      <c r="AD28" s="1142"/>
      <c r="AE28" s="1142"/>
      <c r="AF28" s="1142"/>
      <c r="AG28" s="1142"/>
      <c r="AH28" s="1142"/>
      <c r="AI28" s="1143"/>
      <c r="AJ28" s="388"/>
    </row>
    <row r="29" spans="3:36" s="389" customFormat="1" ht="28.5" customHeight="1" x14ac:dyDescent="0.25">
      <c r="C29" s="1141"/>
      <c r="D29" s="1142"/>
      <c r="E29" s="1142"/>
      <c r="F29" s="1142"/>
      <c r="G29" s="1142"/>
      <c r="H29" s="1142"/>
      <c r="I29" s="1142"/>
      <c r="J29" s="1142"/>
      <c r="K29" s="1142"/>
      <c r="L29" s="1142"/>
      <c r="M29" s="1142"/>
      <c r="N29" s="1142"/>
      <c r="O29" s="1142"/>
      <c r="P29" s="1142"/>
      <c r="Q29" s="1142"/>
      <c r="R29" s="1142"/>
      <c r="S29" s="1142"/>
      <c r="T29" s="1142"/>
      <c r="U29" s="1142"/>
      <c r="V29" s="1142"/>
      <c r="W29" s="1142"/>
      <c r="X29" s="1142"/>
      <c r="Y29" s="1142"/>
      <c r="Z29" s="1142"/>
      <c r="AA29" s="1142"/>
      <c r="AB29" s="1142"/>
      <c r="AC29" s="1142"/>
      <c r="AD29" s="1142"/>
      <c r="AE29" s="1142"/>
      <c r="AF29" s="1142"/>
      <c r="AG29" s="1142"/>
      <c r="AH29" s="1142"/>
      <c r="AI29" s="1143"/>
      <c r="AJ29" s="388"/>
    </row>
    <row r="30" spans="3:36" s="389" customFormat="1" ht="28.5" customHeight="1" x14ac:dyDescent="0.25">
      <c r="C30" s="1141"/>
      <c r="D30" s="1142"/>
      <c r="E30" s="1142"/>
      <c r="F30" s="1142"/>
      <c r="G30" s="1142"/>
      <c r="H30" s="1142"/>
      <c r="I30" s="1142"/>
      <c r="J30" s="1142"/>
      <c r="K30" s="1142"/>
      <c r="L30" s="1142"/>
      <c r="M30" s="1142"/>
      <c r="N30" s="1142"/>
      <c r="O30" s="1142"/>
      <c r="P30" s="1142"/>
      <c r="Q30" s="1142"/>
      <c r="R30" s="1142"/>
      <c r="S30" s="1142"/>
      <c r="T30" s="1142"/>
      <c r="U30" s="1142"/>
      <c r="V30" s="1142"/>
      <c r="W30" s="1142"/>
      <c r="X30" s="1142"/>
      <c r="Y30" s="1142"/>
      <c r="Z30" s="1142"/>
      <c r="AA30" s="1142"/>
      <c r="AB30" s="1142"/>
      <c r="AC30" s="1142"/>
      <c r="AD30" s="1142"/>
      <c r="AE30" s="1142"/>
      <c r="AF30" s="1142"/>
      <c r="AG30" s="1142"/>
      <c r="AH30" s="1142"/>
      <c r="AI30" s="1143"/>
      <c r="AJ30" s="388"/>
    </row>
    <row r="31" spans="3:36" s="389" customFormat="1" ht="28.5" customHeight="1" x14ac:dyDescent="0.25">
      <c r="C31" s="1141"/>
      <c r="D31" s="1142"/>
      <c r="E31" s="1142"/>
      <c r="F31" s="1142"/>
      <c r="G31" s="1142"/>
      <c r="H31" s="1142"/>
      <c r="I31" s="1142"/>
      <c r="J31" s="1142"/>
      <c r="K31" s="1142"/>
      <c r="L31" s="1142"/>
      <c r="M31" s="1142"/>
      <c r="N31" s="1142"/>
      <c r="O31" s="1142"/>
      <c r="P31" s="1142"/>
      <c r="Q31" s="1142"/>
      <c r="R31" s="1142"/>
      <c r="S31" s="1142"/>
      <c r="T31" s="1142"/>
      <c r="U31" s="1142"/>
      <c r="V31" s="1142"/>
      <c r="W31" s="1142"/>
      <c r="X31" s="1142"/>
      <c r="Y31" s="1142"/>
      <c r="Z31" s="1142"/>
      <c r="AA31" s="1142"/>
      <c r="AB31" s="1142"/>
      <c r="AC31" s="1142"/>
      <c r="AD31" s="1142"/>
      <c r="AE31" s="1142"/>
      <c r="AF31" s="1142"/>
      <c r="AG31" s="1142"/>
      <c r="AH31" s="1142"/>
      <c r="AI31" s="1143"/>
      <c r="AJ31" s="388"/>
    </row>
    <row r="32" spans="3:36" s="389" customFormat="1" ht="28.5" customHeight="1" x14ac:dyDescent="0.25">
      <c r="C32" s="1144"/>
      <c r="D32" s="1145"/>
      <c r="E32" s="1145"/>
      <c r="F32" s="1145"/>
      <c r="G32" s="1145"/>
      <c r="H32" s="1145"/>
      <c r="I32" s="1145"/>
      <c r="J32" s="1145"/>
      <c r="K32" s="1145"/>
      <c r="L32" s="1145"/>
      <c r="M32" s="1145"/>
      <c r="N32" s="1145"/>
      <c r="O32" s="1145"/>
      <c r="P32" s="1145"/>
      <c r="Q32" s="1145"/>
      <c r="R32" s="1145"/>
      <c r="S32" s="1145"/>
      <c r="T32" s="1145"/>
      <c r="U32" s="1145"/>
      <c r="V32" s="1145"/>
      <c r="W32" s="1145"/>
      <c r="X32" s="1145"/>
      <c r="Y32" s="1145"/>
      <c r="Z32" s="1145"/>
      <c r="AA32" s="1145"/>
      <c r="AB32" s="1145"/>
      <c r="AC32" s="1145"/>
      <c r="AD32" s="1145"/>
      <c r="AE32" s="1145"/>
      <c r="AF32" s="1145"/>
      <c r="AG32" s="1145"/>
      <c r="AH32" s="1145"/>
      <c r="AI32" s="1146"/>
      <c r="AJ32" s="388"/>
    </row>
    <row r="33" spans="3:36" s="389" customFormat="1" ht="15" customHeight="1" x14ac:dyDescent="0.25">
      <c r="C33" s="571"/>
      <c r="D33" s="571"/>
      <c r="E33" s="571"/>
      <c r="F33" s="571"/>
      <c r="G33" s="571"/>
      <c r="H33" s="571"/>
      <c r="I33" s="571"/>
      <c r="J33" s="571"/>
      <c r="K33" s="571"/>
      <c r="L33" s="571"/>
      <c r="M33" s="571"/>
      <c r="N33" s="571"/>
      <c r="O33" s="571"/>
      <c r="P33" s="571"/>
      <c r="Q33" s="571"/>
      <c r="R33" s="571"/>
      <c r="S33" s="571"/>
      <c r="T33" s="571"/>
      <c r="U33" s="571"/>
      <c r="V33" s="571"/>
      <c r="W33" s="571"/>
      <c r="X33" s="571"/>
      <c r="Y33" s="571"/>
      <c r="Z33" s="571"/>
      <c r="AA33" s="571"/>
      <c r="AB33" s="571"/>
      <c r="AC33" s="571"/>
      <c r="AD33" s="571"/>
      <c r="AE33" s="571"/>
      <c r="AF33" s="571"/>
      <c r="AG33" s="571"/>
      <c r="AH33" s="571"/>
      <c r="AI33" s="571"/>
      <c r="AJ33" s="388"/>
    </row>
    <row r="34" spans="3:36" ht="15" customHeight="1" x14ac:dyDescent="0.25">
      <c r="C34" s="386"/>
      <c r="D34" s="386"/>
      <c r="E34" s="386"/>
      <c r="F34" s="386"/>
      <c r="G34" s="386"/>
      <c r="H34" s="386"/>
      <c r="I34" s="386"/>
      <c r="J34" s="386"/>
      <c r="K34" s="386"/>
      <c r="L34" s="386"/>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row>
    <row r="35" spans="3:36" ht="15" customHeight="1" x14ac:dyDescent="0.25"/>
    <row r="36" spans="3:36" ht="15" customHeight="1" x14ac:dyDescent="0.25"/>
    <row r="37" spans="3:36" ht="15" customHeight="1" x14ac:dyDescent="0.25"/>
    <row r="38" spans="3:36" ht="15" customHeight="1" x14ac:dyDescent="0.25"/>
    <row r="39" spans="3:36" ht="15" customHeight="1" x14ac:dyDescent="0.25"/>
    <row r="40" spans="3:36" ht="15" customHeight="1" x14ac:dyDescent="0.25"/>
    <row r="41" spans="3:36" ht="15" customHeight="1" x14ac:dyDescent="0.25"/>
    <row r="42" spans="3:36" ht="15" customHeight="1" x14ac:dyDescent="0.25"/>
    <row r="43" spans="3:36" ht="15" customHeight="1" x14ac:dyDescent="0.25"/>
    <row r="44" spans="3:36" ht="15" customHeight="1" x14ac:dyDescent="0.25"/>
    <row r="45" spans="3:36" ht="15" customHeight="1" x14ac:dyDescent="0.25"/>
    <row r="46" spans="3:36" ht="15" customHeight="1" x14ac:dyDescent="0.25"/>
    <row r="47" spans="3:36" ht="15" customHeight="1" x14ac:dyDescent="0.25"/>
    <row r="48" spans="3:36"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sheetData>
  <sheetProtection algorithmName="SHA-512" hashValue="3DB6ojnJtfN1XplTMCbEOH/t4uk9FV1+tCpTz83VnpWEmd3UTFTRQA4ewtThNDhP6YaGzKVGDgojBF8Q8J6GFA==" saltValue="y9gZ+hpJUGFSzenPLwRHEw==" spinCount="100000" sheet="1" objects="1" scenarios="1"/>
  <mergeCells count="85">
    <mergeCell ref="C4:AI4"/>
    <mergeCell ref="C2:AI2"/>
    <mergeCell ref="C3:AI3"/>
    <mergeCell ref="C7:G7"/>
    <mergeCell ref="H7:S7"/>
    <mergeCell ref="T7:X7"/>
    <mergeCell ref="Y7:AB7"/>
    <mergeCell ref="AC7:AF7"/>
    <mergeCell ref="AG7:AI7"/>
    <mergeCell ref="C6:G6"/>
    <mergeCell ref="AG6:AI6"/>
    <mergeCell ref="H6:S6"/>
    <mergeCell ref="T6:X6"/>
    <mergeCell ref="Y6:AB6"/>
    <mergeCell ref="AC6:AF6"/>
    <mergeCell ref="C9:G9"/>
    <mergeCell ref="H9:S9"/>
    <mergeCell ref="T9:X9"/>
    <mergeCell ref="Y9:AB9"/>
    <mergeCell ref="AC9:AF9"/>
    <mergeCell ref="I21:V21"/>
    <mergeCell ref="X21:AI21"/>
    <mergeCell ref="C8:G8"/>
    <mergeCell ref="H8:S8"/>
    <mergeCell ref="T8:X8"/>
    <mergeCell ref="Y8:AB8"/>
    <mergeCell ref="AC8:AF8"/>
    <mergeCell ref="AG8:AI8"/>
    <mergeCell ref="H11:S11"/>
    <mergeCell ref="T11:X11"/>
    <mergeCell ref="Y11:AB11"/>
    <mergeCell ref="AC11:AF11"/>
    <mergeCell ref="AG9:AI9"/>
    <mergeCell ref="Y15:AB15"/>
    <mergeCell ref="AC15:AF15"/>
    <mergeCell ref="AG11:AI11"/>
    <mergeCell ref="C10:G10"/>
    <mergeCell ref="H10:S10"/>
    <mergeCell ref="T10:X10"/>
    <mergeCell ref="Y10:AB10"/>
    <mergeCell ref="AC10:AF10"/>
    <mergeCell ref="AG13:AI13"/>
    <mergeCell ref="AG10:AI10"/>
    <mergeCell ref="C11:G11"/>
    <mergeCell ref="AG15:AI15"/>
    <mergeCell ref="C12:G12"/>
    <mergeCell ref="H12:S12"/>
    <mergeCell ref="T12:X12"/>
    <mergeCell ref="Y12:AB12"/>
    <mergeCell ref="AC12:AF12"/>
    <mergeCell ref="AG12:AI12"/>
    <mergeCell ref="C15:G15"/>
    <mergeCell ref="H15:S15"/>
    <mergeCell ref="T15:X15"/>
    <mergeCell ref="C14:G14"/>
    <mergeCell ref="H14:S14"/>
    <mergeCell ref="T14:X14"/>
    <mergeCell ref="C13:G13"/>
    <mergeCell ref="H13:S13"/>
    <mergeCell ref="T13:X13"/>
    <mergeCell ref="Y13:AB13"/>
    <mergeCell ref="AC13:AF13"/>
    <mergeCell ref="T17:X17"/>
    <mergeCell ref="Y17:AB17"/>
    <mergeCell ref="AC17:AF17"/>
    <mergeCell ref="AG17:AI17"/>
    <mergeCell ref="AC14:AF14"/>
    <mergeCell ref="AG14:AI14"/>
    <mergeCell ref="Y14:AB14"/>
    <mergeCell ref="C24:AI32"/>
    <mergeCell ref="C23:AI23"/>
    <mergeCell ref="C16:G16"/>
    <mergeCell ref="H16:S16"/>
    <mergeCell ref="T16:X16"/>
    <mergeCell ref="Y16:AB16"/>
    <mergeCell ref="AC16:AF16"/>
    <mergeCell ref="AG16:AI16"/>
    <mergeCell ref="C18:G18"/>
    <mergeCell ref="H18:S18"/>
    <mergeCell ref="T18:X18"/>
    <mergeCell ref="Y18:AB18"/>
    <mergeCell ref="AC18:AF18"/>
    <mergeCell ref="AG18:AI18"/>
    <mergeCell ref="C17:G17"/>
    <mergeCell ref="H17:S17"/>
  </mergeCells>
  <pageMargins left="0.511811024" right="0.511811024" top="0.78740157499999996" bottom="0.78740157499999996" header="0.31496062000000002" footer="0.31496062000000002"/>
  <pageSetup paperSize="9" scale="95"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102A6-4F8B-4CA3-8AC5-A7FC537EF731}">
  <sheetPr>
    <tabColor rgb="FF64C6A8"/>
  </sheetPr>
  <dimension ref="A1:AD260"/>
  <sheetViews>
    <sheetView topLeftCell="A10" zoomScale="69" zoomScaleNormal="69" workbookViewId="0">
      <pane ySplit="13" topLeftCell="A242" activePane="bottomLeft" state="frozen"/>
      <selection activeCell="A10" sqref="A10"/>
      <selection pane="bottomLeft" activeCell="P257" sqref="P257"/>
    </sheetView>
  </sheetViews>
  <sheetFormatPr defaultColWidth="8.85546875" defaultRowHeight="15" x14ac:dyDescent="0.25"/>
  <cols>
    <col min="1" max="1" width="5.85546875" customWidth="1"/>
    <col min="2" max="2" width="6.28515625" customWidth="1"/>
    <col min="3" max="3" width="16.42578125" style="31" customWidth="1"/>
    <col min="4" max="4" width="11.28515625" style="31" customWidth="1"/>
    <col min="5" max="5" width="14.140625" style="31" customWidth="1"/>
    <col min="6" max="7" width="12.42578125" style="31" customWidth="1"/>
    <col min="8" max="8" width="13.140625" style="31" customWidth="1"/>
    <col min="9" max="9" width="11.28515625" style="31" customWidth="1"/>
    <col min="10" max="10" width="19.85546875" style="30" customWidth="1"/>
    <col min="11" max="11" width="9.140625" style="31" customWidth="1"/>
    <col min="12" max="12" width="5" style="31" customWidth="1"/>
    <col min="13" max="13" width="13.42578125" style="32" customWidth="1"/>
    <col min="14" max="14" width="14.28515625" style="33" customWidth="1"/>
    <col min="15" max="15" width="5" customWidth="1"/>
    <col min="16" max="16" width="13.42578125" customWidth="1"/>
    <col min="17" max="17" width="13.28515625" customWidth="1"/>
    <col min="18" max="18" width="9.140625" customWidth="1"/>
    <col min="19" max="19" width="14.7109375" customWidth="1"/>
    <col min="20" max="28" width="9.140625" customWidth="1"/>
    <col min="29" max="29" width="7.28515625" customWidth="1"/>
    <col min="30" max="30" width="61.7109375" style="31" customWidth="1"/>
  </cols>
  <sheetData>
    <row r="1" spans="2:30" ht="38.25" customHeight="1" x14ac:dyDescent="0.25">
      <c r="C1" s="28" t="s">
        <v>1772</v>
      </c>
      <c r="D1" s="1188" t="s">
        <v>162</v>
      </c>
      <c r="E1" s="1189"/>
      <c r="F1" s="1189"/>
      <c r="G1" s="1190"/>
      <c r="H1" s="28" t="s">
        <v>151</v>
      </c>
      <c r="I1" s="28" t="s">
        <v>161</v>
      </c>
      <c r="J1" s="29" t="s">
        <v>163</v>
      </c>
      <c r="K1" s="30"/>
      <c r="M1" s="31"/>
      <c r="N1" s="32" t="s">
        <v>254</v>
      </c>
      <c r="O1" s="33"/>
      <c r="U1" s="1187" t="s">
        <v>2395</v>
      </c>
      <c r="W1" s="28" t="s">
        <v>1772</v>
      </c>
      <c r="X1" s="1188" t="s">
        <v>162</v>
      </c>
      <c r="Y1" s="1189"/>
      <c r="Z1" s="1189"/>
      <c r="AA1" s="1190"/>
      <c r="AB1" s="28" t="s">
        <v>151</v>
      </c>
      <c r="AC1" s="28" t="s">
        <v>161</v>
      </c>
      <c r="AD1" s="29" t="s">
        <v>163</v>
      </c>
    </row>
    <row r="2" spans="2:30" ht="22.5" customHeight="1" x14ac:dyDescent="0.25">
      <c r="B2" s="1191">
        <v>1</v>
      </c>
      <c r="C2" s="1192">
        <f>'TELA 3'!C8</f>
        <v>0</v>
      </c>
      <c r="D2" s="1165" t="str">
        <f>IF($C$2=0,"Selecionar código",VLOOKUP($C$2,$C$23:$AD$260,28,FALSE))</f>
        <v>Selecionar código</v>
      </c>
      <c r="E2" s="1166"/>
      <c r="F2" s="1166"/>
      <c r="G2" s="1167"/>
      <c r="H2" s="63" t="str">
        <f>IF($C$2=0,"-",VLOOKUP($C$2,$C$23:$AD$260,8,FALSE))</f>
        <v>-</v>
      </c>
      <c r="I2" s="35" t="str">
        <f>IF('TELA 3'!Y8="","",'TELA 3'!Y8)</f>
        <v/>
      </c>
      <c r="J2" s="34" t="str">
        <f>IF($C$2=0,"-",VLOOKUP($C$2,$C$23:$AD$260,15,FALSE))</f>
        <v>-</v>
      </c>
      <c r="K2" s="1211" t="str">
        <f>IF($C$2=0,"-",VLOOKUP($C$2,$C$23:$AD$260,2,FALSE))</f>
        <v>-</v>
      </c>
      <c r="M2" s="31"/>
      <c r="N2" s="36" t="s">
        <v>1217</v>
      </c>
      <c r="O2" s="36" t="s">
        <v>1218</v>
      </c>
      <c r="U2" s="1187"/>
      <c r="V2" s="1191">
        <v>1</v>
      </c>
      <c r="W2" s="1192">
        <f>'TELA 3'!C32</f>
        <v>0</v>
      </c>
      <c r="X2" s="1165" t="str">
        <f>IF($W$2=0,"Selecionar código",VLOOKUP($W$2,$C$23:$AD$260,28,FALSE))</f>
        <v>Selecionar código</v>
      </c>
      <c r="Y2" s="1166"/>
      <c r="Z2" s="1166"/>
      <c r="AA2" s="1167"/>
      <c r="AB2" s="63" t="str">
        <f>IF($W$2=0,"-",VLOOKUP($W$2,$C$23:$AD$260,8,FALSE))</f>
        <v>-</v>
      </c>
      <c r="AC2" s="35" t="str">
        <f>IF('TELA 3'!AS8="","",'TELA 3'!AS8)</f>
        <v/>
      </c>
      <c r="AD2" s="34" t="str">
        <f>IF($W$2=0,"-",VLOOKUP($W$2,$C$23:$AD$260,15,FALSE))</f>
        <v>-</v>
      </c>
    </row>
    <row r="3" spans="2:30" ht="22.5" customHeight="1" x14ac:dyDescent="0.25">
      <c r="B3" s="1191"/>
      <c r="C3" s="1192"/>
      <c r="D3" s="1168"/>
      <c r="E3" s="1169"/>
      <c r="F3" s="1169"/>
      <c r="G3" s="1170"/>
      <c r="H3" s="63" t="str">
        <f>IF($C$2=0,"-",VLOOKUP($C$2,$C$23:$AD$260,17,FALSE))</f>
        <v>-</v>
      </c>
      <c r="I3" s="35" t="str">
        <f>IF('TELA 3'!Y9="","",'TELA 3'!Y9)</f>
        <v/>
      </c>
      <c r="J3" s="34" t="str">
        <f>IF($C$2=0,"-",VLOOKUP($C$2,$C$23:$AD$260,24,FALSE))</f>
        <v>-</v>
      </c>
      <c r="K3" s="1211"/>
      <c r="M3" s="31"/>
      <c r="N3" s="32"/>
      <c r="O3" s="33"/>
      <c r="U3" s="1187"/>
      <c r="V3" s="1191"/>
      <c r="W3" s="1192"/>
      <c r="X3" s="1168"/>
      <c r="Y3" s="1169"/>
      <c r="Z3" s="1169"/>
      <c r="AA3" s="1170"/>
      <c r="AB3" s="63" t="str">
        <f>IF($C$2=0,"-",VLOOKUP($C$2,$C$23:$AD$260,17,FALSE))</f>
        <v>-</v>
      </c>
      <c r="AC3" s="35" t="str">
        <f>IF('TELA 3'!AS9="","",'TELA 3'!AS9)</f>
        <v/>
      </c>
      <c r="AD3" s="34" t="str">
        <f>IF($C$2=0,"-",VLOOKUP($C$2,$C$23:$AD$260,24,FALSE))</f>
        <v>-</v>
      </c>
    </row>
    <row r="4" spans="2:30" ht="22.5" customHeight="1" x14ac:dyDescent="0.25">
      <c r="B4" s="777">
        <v>2</v>
      </c>
      <c r="C4" s="1171">
        <f>'TELA 3'!C10</f>
        <v>0</v>
      </c>
      <c r="D4" s="1172" t="str">
        <f>IF($C$4=0,"Selecionar código",VLOOKUP($C$4,$C$23:$AD$260,28,FALSE))</f>
        <v>Selecionar código</v>
      </c>
      <c r="E4" s="1173"/>
      <c r="F4" s="1173"/>
      <c r="G4" s="1174"/>
      <c r="H4" s="7" t="str">
        <f>IF($C$4=0,"-",VLOOKUP($C$4,$C$23:$AD$260,8,FALSE))</f>
        <v>-</v>
      </c>
      <c r="I4" s="37">
        <f>'TELA 3'!Y10</f>
        <v>0</v>
      </c>
      <c r="J4" s="21" t="str">
        <f>IF($C$4=0,"-",VLOOKUP($C$4,$C$23:$AD$260,15,FALSE))</f>
        <v>-</v>
      </c>
      <c r="K4" s="1211" t="str">
        <f>IF($C$4=0,"-",VLOOKUP($C$4,$C$23:$AD$260,3,FALSE))</f>
        <v>-</v>
      </c>
      <c r="M4" s="31"/>
      <c r="N4" s="32"/>
      <c r="O4" s="33"/>
      <c r="U4" s="1187"/>
      <c r="V4" s="777">
        <v>2</v>
      </c>
      <c r="W4" s="1171">
        <f>'TELA 3'!W10</f>
        <v>0</v>
      </c>
      <c r="X4" s="1172" t="str">
        <f>IF($C$4=0,"Selecionar código",VLOOKUP($C$4,$C$23:$AD$260,28,FALSE))</f>
        <v>Selecionar código</v>
      </c>
      <c r="Y4" s="1173"/>
      <c r="Z4" s="1173"/>
      <c r="AA4" s="1174"/>
      <c r="AB4" s="7" t="str">
        <f>IF($C$4=0,"-",VLOOKUP($C$4,$C$23:$AD$260,8,FALSE))</f>
        <v>-</v>
      </c>
      <c r="AC4" s="37">
        <f>'TELA 3'!AS10</f>
        <v>0</v>
      </c>
      <c r="AD4" s="21" t="str">
        <f>IF($C$4=0,"-",VLOOKUP($C$4,$C$23:$AD$260,15,FALSE))</f>
        <v>-</v>
      </c>
    </row>
    <row r="5" spans="2:30" ht="22.5" customHeight="1" x14ac:dyDescent="0.25">
      <c r="B5" s="777"/>
      <c r="C5" s="1171"/>
      <c r="D5" s="1175"/>
      <c r="E5" s="1176"/>
      <c r="F5" s="1176"/>
      <c r="G5" s="1177"/>
      <c r="H5" s="7" t="str">
        <f>IF($C$4=0,"-",VLOOKUP($C$4,$C$23:$AD$260,17,FALSE))</f>
        <v>-</v>
      </c>
      <c r="I5" s="37">
        <f>'TELA 3'!Y11</f>
        <v>0</v>
      </c>
      <c r="J5" s="21" t="str">
        <f>IF($C$4=0,"-",VLOOKUP($C$4,$C$23:$AD$260,24,FALSE))</f>
        <v>-</v>
      </c>
      <c r="K5" s="1211"/>
      <c r="M5" s="31"/>
      <c r="N5" s="32"/>
      <c r="O5" s="33"/>
      <c r="U5" s="1187"/>
      <c r="V5" s="777"/>
      <c r="W5" s="1171"/>
      <c r="X5" s="1175"/>
      <c r="Y5" s="1176"/>
      <c r="Z5" s="1176"/>
      <c r="AA5" s="1177"/>
      <c r="AB5" s="7" t="str">
        <f>IF($C$4=0,"-",VLOOKUP($C$4,$C$23:$AD$260,17,FALSE))</f>
        <v>-</v>
      </c>
      <c r="AC5" s="37">
        <f>'TELA 3'!AS11</f>
        <v>0</v>
      </c>
      <c r="AD5" s="21" t="str">
        <f>IF($C$4=0,"-",VLOOKUP($C$4,$C$23:$AD$260,24,FALSE))</f>
        <v>-</v>
      </c>
    </row>
    <row r="6" spans="2:30" ht="22.5" customHeight="1" x14ac:dyDescent="0.25">
      <c r="B6" s="1191">
        <v>3</v>
      </c>
      <c r="C6" s="1192">
        <f>'TELA 3'!C12</f>
        <v>0</v>
      </c>
      <c r="D6" s="1165" t="str">
        <f>IF($C$6=0,"Selecionar código",VLOOKUP($C$6,$C$23:$AD$260,28,FALSE))</f>
        <v>Selecionar código</v>
      </c>
      <c r="E6" s="1166"/>
      <c r="F6" s="1166"/>
      <c r="G6" s="1167"/>
      <c r="H6" s="63" t="str">
        <f>IF($C$6=0,"-",VLOOKUP($C$6,$C$23:$AD$260,8,FALSE))</f>
        <v>-</v>
      </c>
      <c r="I6" s="35">
        <f>'TELA 3'!Y12</f>
        <v>0</v>
      </c>
      <c r="J6" s="34" t="str">
        <f>IF($C$6=0,"-",VLOOKUP($C$6,$C$23:$AD$260,15,FALSE))</f>
        <v>-</v>
      </c>
      <c r="K6" s="1211" t="str">
        <f>IF($C$6=0,"-",VLOOKUP($C$6,$C$23:$AD$260,4,FALSE))</f>
        <v>-</v>
      </c>
      <c r="M6" s="31"/>
      <c r="N6" s="32"/>
      <c r="O6" s="33"/>
      <c r="U6" s="1187"/>
      <c r="V6" s="1191">
        <v>3</v>
      </c>
      <c r="W6" s="1192">
        <f>'TELA 3'!W12</f>
        <v>0</v>
      </c>
      <c r="X6" s="1165" t="str">
        <f>IF($C$6=0,"Selecionar código",VLOOKUP($C$6,$C$23:$AD$260,28,FALSE))</f>
        <v>Selecionar código</v>
      </c>
      <c r="Y6" s="1166"/>
      <c r="Z6" s="1166"/>
      <c r="AA6" s="1167"/>
      <c r="AB6" s="63" t="str">
        <f>IF($C$6=0,"-",VLOOKUP($C$6,$C$23:$AD$260,8,FALSE))</f>
        <v>-</v>
      </c>
      <c r="AC6" s="35">
        <f>'TELA 3'!AS12</f>
        <v>0</v>
      </c>
      <c r="AD6" s="34" t="str">
        <f>IF($C$6=0,"-",VLOOKUP($C$6,$C$23:$AD$260,15,FALSE))</f>
        <v>-</v>
      </c>
    </row>
    <row r="7" spans="2:30" ht="22.5" customHeight="1" x14ac:dyDescent="0.25">
      <c r="B7" s="1191"/>
      <c r="C7" s="1192"/>
      <c r="D7" s="1168"/>
      <c r="E7" s="1169"/>
      <c r="F7" s="1169"/>
      <c r="G7" s="1170"/>
      <c r="H7" s="63" t="str">
        <f>IF($C$6=0,"-",VLOOKUP($C$6,$C$23:$AD$260,17,FALSE))</f>
        <v>-</v>
      </c>
      <c r="I7" s="35">
        <f>'TELA 3'!Y13</f>
        <v>0</v>
      </c>
      <c r="J7" s="34" t="str">
        <f>IF($C$6=0,"-",VLOOKUP($C$6,$C$23:$AD$260,24,FALSE))</f>
        <v>-</v>
      </c>
      <c r="K7" s="1211"/>
      <c r="M7" s="31"/>
      <c r="N7" s="32"/>
      <c r="O7" s="33"/>
      <c r="U7" s="1187"/>
      <c r="V7" s="1191"/>
      <c r="W7" s="1192"/>
      <c r="X7" s="1168"/>
      <c r="Y7" s="1169"/>
      <c r="Z7" s="1169"/>
      <c r="AA7" s="1170"/>
      <c r="AB7" s="63" t="str">
        <f>IF($C$6=0,"-",VLOOKUP($C$6,$C$23:$AD$260,17,FALSE))</f>
        <v>-</v>
      </c>
      <c r="AC7" s="35">
        <f>'TELA 3'!AS13</f>
        <v>0</v>
      </c>
      <c r="AD7" s="34" t="str">
        <f>IF($C$6=0,"-",VLOOKUP($C$6,$C$23:$AD$260,24,FALSE))</f>
        <v>-</v>
      </c>
    </row>
    <row r="8" spans="2:30" ht="22.5" customHeight="1" x14ac:dyDescent="0.25">
      <c r="B8" s="777">
        <v>4</v>
      </c>
      <c r="C8" s="1171">
        <f>'TELA 3'!C14</f>
        <v>0</v>
      </c>
      <c r="D8" s="1172" t="str">
        <f>IF($C$8=0,"Selecionar código",VLOOKUP($C$8,$C$23:$AD$260,28,FALSE))</f>
        <v>Selecionar código</v>
      </c>
      <c r="E8" s="1173"/>
      <c r="F8" s="1173"/>
      <c r="G8" s="1174"/>
      <c r="H8" s="7" t="str">
        <f>IF($C$8=0,"-",VLOOKUP($C$8,$C$23:$AD$260,8,FALSE))</f>
        <v>-</v>
      </c>
      <c r="I8" s="37">
        <f>'TELA 3'!Y14</f>
        <v>0</v>
      </c>
      <c r="J8" s="21" t="str">
        <f>IF($C$8=0,"-",VLOOKUP($C$8,$C$23:$AD$260,15,FALSE))</f>
        <v>-</v>
      </c>
      <c r="K8" s="1211" t="str">
        <f>IF($C$8=0,"-",VLOOKUP($C$8,$C$23:$AD$260,5,FALSE))</f>
        <v>-</v>
      </c>
      <c r="M8" s="31"/>
      <c r="N8" s="32"/>
      <c r="O8" s="33"/>
      <c r="U8" s="1187"/>
      <c r="V8" s="777">
        <v>4</v>
      </c>
      <c r="W8" s="1171">
        <f>'TELA 3'!W14</f>
        <v>0</v>
      </c>
      <c r="X8" s="1172" t="str">
        <f>IF($C$8=0,"Selecionar código",VLOOKUP($C$8,$C$23:$AD$260,28,FALSE))</f>
        <v>Selecionar código</v>
      </c>
      <c r="Y8" s="1173"/>
      <c r="Z8" s="1173"/>
      <c r="AA8" s="1174"/>
      <c r="AB8" s="7" t="str">
        <f>IF($C$8=0,"-",VLOOKUP($C$8,$C$23:$AD$260,8,FALSE))</f>
        <v>-</v>
      </c>
      <c r="AC8" s="37">
        <f>'TELA 3'!AS14</f>
        <v>0</v>
      </c>
      <c r="AD8" s="21" t="str">
        <f>IF($C$8=0,"-",VLOOKUP($C$8,$C$23:$AD$260,15,FALSE))</f>
        <v>-</v>
      </c>
    </row>
    <row r="9" spans="2:30" ht="22.5" customHeight="1" x14ac:dyDescent="0.25">
      <c r="B9" s="777"/>
      <c r="C9" s="1171"/>
      <c r="D9" s="1175"/>
      <c r="E9" s="1176"/>
      <c r="F9" s="1176"/>
      <c r="G9" s="1177"/>
      <c r="H9" s="7" t="str">
        <f>IF($C$8=0,"-",VLOOKUP($C$8,$C$23:$AD$260,17,FALSE))</f>
        <v>-</v>
      </c>
      <c r="I9" s="37">
        <f>'TELA 3'!Y15</f>
        <v>0</v>
      </c>
      <c r="J9" s="21" t="str">
        <f>IF($C$8=0,"-",VLOOKUP($C$8,$C$23:$AD$260,24,FALSE))</f>
        <v>-</v>
      </c>
      <c r="K9" s="1211"/>
      <c r="M9" s="31"/>
      <c r="N9" s="32"/>
      <c r="O9" s="33"/>
      <c r="U9" s="1187"/>
      <c r="V9" s="777"/>
      <c r="W9" s="1171"/>
      <c r="X9" s="1175"/>
      <c r="Y9" s="1176"/>
      <c r="Z9" s="1176"/>
      <c r="AA9" s="1177"/>
      <c r="AB9" s="7" t="str">
        <f>IF($C$8=0,"-",VLOOKUP($C$8,$C$23:$AD$260,17,FALSE))</f>
        <v>-</v>
      </c>
      <c r="AC9" s="37">
        <f>'TELA 3'!AS15</f>
        <v>0</v>
      </c>
      <c r="AD9" s="21" t="str">
        <f>IF($C$8=0,"-",VLOOKUP($C$8,$C$23:$AD$260,24,FALSE))</f>
        <v>-</v>
      </c>
    </row>
    <row r="10" spans="2:30" ht="22.5" customHeight="1" x14ac:dyDescent="0.25">
      <c r="B10" s="1191">
        <v>5</v>
      </c>
      <c r="C10" s="1192">
        <f>'TELA 3'!C16</f>
        <v>0</v>
      </c>
      <c r="D10" s="1165" t="str">
        <f>IF($C$10=0,"Selecionar código",VLOOKUP($C$10,$C$23:$AD$260,28,FALSE))</f>
        <v>Selecionar código</v>
      </c>
      <c r="E10" s="1166"/>
      <c r="F10" s="1166"/>
      <c r="G10" s="1167"/>
      <c r="H10" s="63" t="str">
        <f>IF($C$10=0,"-",VLOOKUP($C$10,$C$23:$AD$260,8,FALSE))</f>
        <v>-</v>
      </c>
      <c r="I10" s="35">
        <f>'TELA 3'!Y16</f>
        <v>0</v>
      </c>
      <c r="J10" s="34" t="str">
        <f>IF($C$10=0,"-",VLOOKUP($C$10,$C$23:$AD$260,15,FALSE))</f>
        <v>-</v>
      </c>
      <c r="K10" s="1211" t="str">
        <f>IF($C$10=0,"-",VLOOKUP($C$10,$C$23:$AD$260,6,FALSE))</f>
        <v>-</v>
      </c>
      <c r="M10" s="31"/>
      <c r="N10" s="32"/>
      <c r="O10" s="33"/>
      <c r="U10" s="1187"/>
      <c r="V10" s="1191">
        <v>5</v>
      </c>
      <c r="W10" s="1192">
        <f>'TELA 3'!W16</f>
        <v>0</v>
      </c>
      <c r="X10" s="1165" t="str">
        <f>IF($C$10=0,"Selecionar código",VLOOKUP($C$10,$C$23:$AD$260,28,FALSE))</f>
        <v>Selecionar código</v>
      </c>
      <c r="Y10" s="1166"/>
      <c r="Z10" s="1166"/>
      <c r="AA10" s="1167"/>
      <c r="AB10" s="63" t="str">
        <f>IF($C$10=0,"-",VLOOKUP($C$10,$C$23:$AD$260,8,FALSE))</f>
        <v>-</v>
      </c>
      <c r="AC10" s="35">
        <f>'TELA 3'!AS16</f>
        <v>0</v>
      </c>
      <c r="AD10" s="34" t="str">
        <f>IF($C$10=0,"-",VLOOKUP($C$10,$C$23:$AD$260,15,FALSE))</f>
        <v>-</v>
      </c>
    </row>
    <row r="11" spans="2:30" ht="22.5" customHeight="1" x14ac:dyDescent="0.25">
      <c r="B11" s="1191"/>
      <c r="C11" s="1192"/>
      <c r="D11" s="1168"/>
      <c r="E11" s="1169"/>
      <c r="F11" s="1169"/>
      <c r="G11" s="1170"/>
      <c r="H11" s="63" t="str">
        <f>IF($C$10=0,"-",VLOOKUP($C$10,$C$23:$AD$260,17,FALSE))</f>
        <v>-</v>
      </c>
      <c r="I11" s="35">
        <f>'TELA 3'!Y17</f>
        <v>0</v>
      </c>
      <c r="J11" s="34" t="str">
        <f>IF($C$10=0,"-",VLOOKUP($C$10,$C$23:$AD$260,24,FALSE))</f>
        <v>-</v>
      </c>
      <c r="K11" s="1211"/>
      <c r="M11" s="31"/>
      <c r="N11" s="32"/>
      <c r="O11" s="33"/>
      <c r="U11" s="1187"/>
      <c r="V11" s="1191"/>
      <c r="W11" s="1192"/>
      <c r="X11" s="1168"/>
      <c r="Y11" s="1169"/>
      <c r="Z11" s="1169"/>
      <c r="AA11" s="1170"/>
      <c r="AB11" s="63" t="str">
        <f>IF($C$10=0,"-",VLOOKUP($C$10,$C$23:$AD$260,17,FALSE))</f>
        <v>-</v>
      </c>
      <c r="AC11" s="35">
        <f>'TELA 3'!AS17</f>
        <v>0</v>
      </c>
      <c r="AD11" s="34" t="str">
        <f>IF($C$10=0,"-",VLOOKUP($C$10,$C$23:$AD$260,24,FALSE))</f>
        <v>-</v>
      </c>
    </row>
    <row r="12" spans="2:30" x14ac:dyDescent="0.25">
      <c r="J12" s="31"/>
      <c r="K12" s="30"/>
      <c r="M12" s="31"/>
      <c r="N12" s="32"/>
      <c r="O12" s="33"/>
      <c r="AD12"/>
    </row>
    <row r="13" spans="2:30" x14ac:dyDescent="0.25">
      <c r="B13" s="1"/>
      <c r="C13" s="2"/>
      <c r="D13" s="1178" t="s">
        <v>191</v>
      </c>
      <c r="E13" s="1179"/>
      <c r="F13" s="1180"/>
      <c r="J13" s="31"/>
      <c r="K13" s="30"/>
      <c r="M13" s="31"/>
      <c r="N13" s="32"/>
      <c r="O13" s="33"/>
      <c r="AD13"/>
    </row>
    <row r="14" spans="2:30" x14ac:dyDescent="0.25">
      <c r="B14" s="3"/>
      <c r="C14" s="3"/>
      <c r="D14" s="5" t="s">
        <v>152</v>
      </c>
      <c r="E14" s="5" t="s">
        <v>153</v>
      </c>
      <c r="F14" s="5" t="s">
        <v>154</v>
      </c>
      <c r="J14" s="31"/>
      <c r="K14" s="30"/>
      <c r="M14" s="31"/>
      <c r="N14" s="32"/>
      <c r="O14" s="33"/>
      <c r="AD14"/>
    </row>
    <row r="15" spans="2:30" x14ac:dyDescent="0.25">
      <c r="B15" s="1181" t="s">
        <v>155</v>
      </c>
      <c r="C15" s="4" t="s">
        <v>152</v>
      </c>
      <c r="D15" s="4">
        <v>1</v>
      </c>
      <c r="E15" s="4">
        <v>2</v>
      </c>
      <c r="F15" s="4">
        <v>4</v>
      </c>
      <c r="J15" s="31"/>
      <c r="K15" s="30"/>
      <c r="M15" s="31"/>
      <c r="N15" s="32"/>
      <c r="O15" s="33"/>
      <c r="AD15"/>
    </row>
    <row r="16" spans="2:30" x14ac:dyDescent="0.25">
      <c r="B16" s="1181"/>
      <c r="C16" s="4" t="s">
        <v>153</v>
      </c>
      <c r="D16" s="4">
        <v>1</v>
      </c>
      <c r="E16" s="4">
        <v>3</v>
      </c>
      <c r="F16" s="4">
        <v>5</v>
      </c>
      <c r="J16" s="31"/>
      <c r="K16" s="30"/>
      <c r="M16" s="31"/>
      <c r="N16" s="32"/>
      <c r="O16" s="33"/>
      <c r="AD16"/>
    </row>
    <row r="17" spans="1:30" x14ac:dyDescent="0.25">
      <c r="B17" s="1181"/>
      <c r="C17" s="4" t="s">
        <v>154</v>
      </c>
      <c r="D17" s="4">
        <v>1</v>
      </c>
      <c r="E17" s="4">
        <v>4</v>
      </c>
      <c r="F17" s="4">
        <v>6</v>
      </c>
      <c r="J17" s="31"/>
      <c r="K17" s="30"/>
      <c r="M17" s="31"/>
      <c r="N17" s="32"/>
      <c r="O17" s="33"/>
      <c r="AD17"/>
    </row>
    <row r="18" spans="1:30" x14ac:dyDescent="0.25">
      <c r="B18" s="8"/>
      <c r="C18" s="3"/>
      <c r="D18" s="3"/>
      <c r="E18" s="3"/>
      <c r="F18" s="3"/>
      <c r="J18" s="31"/>
      <c r="K18" s="30"/>
      <c r="M18" s="31"/>
      <c r="N18" s="32"/>
      <c r="O18" s="33"/>
      <c r="AD18"/>
    </row>
    <row r="19" spans="1:30" x14ac:dyDescent="0.25">
      <c r="C19" s="31">
        <v>1</v>
      </c>
      <c r="D19" s="31">
        <v>2</v>
      </c>
      <c r="E19" s="31">
        <v>3</v>
      </c>
      <c r="F19" s="31">
        <v>4</v>
      </c>
      <c r="G19" s="31">
        <v>5</v>
      </c>
      <c r="H19" s="31">
        <v>6</v>
      </c>
      <c r="I19" s="31">
        <v>7</v>
      </c>
      <c r="J19" s="31">
        <v>8</v>
      </c>
      <c r="K19" s="31">
        <v>9</v>
      </c>
      <c r="L19" s="31">
        <v>10</v>
      </c>
      <c r="M19" s="31">
        <v>11</v>
      </c>
      <c r="N19" s="31">
        <v>12</v>
      </c>
      <c r="O19" s="31">
        <v>13</v>
      </c>
      <c r="P19" s="31">
        <v>14</v>
      </c>
      <c r="Q19" s="31">
        <v>15</v>
      </c>
      <c r="R19" s="31">
        <v>16</v>
      </c>
      <c r="S19" s="31">
        <v>17</v>
      </c>
      <c r="T19" s="31">
        <v>18</v>
      </c>
      <c r="U19" s="31">
        <v>19</v>
      </c>
      <c r="V19" s="31">
        <v>20</v>
      </c>
      <c r="W19" s="31">
        <v>21</v>
      </c>
      <c r="X19" s="31">
        <v>22</v>
      </c>
      <c r="Y19" s="31">
        <v>23</v>
      </c>
      <c r="Z19" s="31">
        <v>24</v>
      </c>
      <c r="AA19" s="31">
        <v>25</v>
      </c>
      <c r="AB19" s="31">
        <v>26</v>
      </c>
      <c r="AC19" s="31">
        <v>27</v>
      </c>
      <c r="AD19" s="31">
        <v>28</v>
      </c>
    </row>
    <row r="20" spans="1:30" s="6" customFormat="1" x14ac:dyDescent="0.25">
      <c r="A20" s="1185" t="s">
        <v>159</v>
      </c>
      <c r="B20" s="1185" t="s">
        <v>159</v>
      </c>
      <c r="C20" s="1186" t="s">
        <v>2181</v>
      </c>
      <c r="D20" s="1186" t="s">
        <v>1219</v>
      </c>
      <c r="E20" s="1186"/>
      <c r="F20" s="1186"/>
      <c r="G20" s="1186"/>
      <c r="H20" s="1186"/>
      <c r="I20" s="1182" t="s">
        <v>1220</v>
      </c>
      <c r="J20" s="1199" t="s">
        <v>192</v>
      </c>
      <c r="K20" s="1200"/>
      <c r="L20" s="1200"/>
      <c r="M20" s="1200"/>
      <c r="N20" s="1200"/>
      <c r="O20" s="1200"/>
      <c r="P20" s="1200"/>
      <c r="Q20" s="1201"/>
      <c r="R20" s="38"/>
      <c r="S20" s="1202" t="s">
        <v>193</v>
      </c>
      <c r="T20" s="1203"/>
      <c r="U20" s="1203"/>
      <c r="V20" s="1203"/>
      <c r="W20" s="1203"/>
      <c r="X20" s="1203"/>
      <c r="Y20" s="1203"/>
      <c r="Z20" s="1204"/>
      <c r="AA20" s="1205" t="s">
        <v>1221</v>
      </c>
      <c r="AB20" s="1206"/>
      <c r="AC20" s="1206"/>
      <c r="AD20" s="1193" t="s">
        <v>0</v>
      </c>
    </row>
    <row r="21" spans="1:30" s="6" customFormat="1" x14ac:dyDescent="0.25">
      <c r="A21" s="1185"/>
      <c r="B21" s="1185"/>
      <c r="C21" s="1186"/>
      <c r="D21" s="1186"/>
      <c r="E21" s="1186"/>
      <c r="F21" s="1186"/>
      <c r="G21" s="1186"/>
      <c r="H21" s="1186"/>
      <c r="I21" s="1183"/>
      <c r="J21" s="1196" t="s">
        <v>151</v>
      </c>
      <c r="K21" s="1198" t="s">
        <v>160</v>
      </c>
      <c r="L21" s="1198"/>
      <c r="M21" s="1198"/>
      <c r="N21" s="1198"/>
      <c r="O21" s="1198"/>
      <c r="P21" s="1198"/>
      <c r="Q21" s="1186" t="s">
        <v>156</v>
      </c>
      <c r="R21" s="1186" t="s">
        <v>1222</v>
      </c>
      <c r="S21" s="1196" t="s">
        <v>151</v>
      </c>
      <c r="T21" s="1198" t="s">
        <v>160</v>
      </c>
      <c r="U21" s="1198"/>
      <c r="V21" s="1198"/>
      <c r="W21" s="1198"/>
      <c r="X21" s="1198"/>
      <c r="Y21" s="1198"/>
      <c r="Z21" s="1186" t="s">
        <v>156</v>
      </c>
      <c r="AA21" s="1207"/>
      <c r="AB21" s="1208"/>
      <c r="AC21" s="1208"/>
      <c r="AD21" s="1194"/>
    </row>
    <row r="22" spans="1:30" s="6" customFormat="1" ht="30" x14ac:dyDescent="0.25">
      <c r="A22" s="1185"/>
      <c r="B22" s="1185"/>
      <c r="C22" s="1186"/>
      <c r="D22" s="39">
        <v>1</v>
      </c>
      <c r="E22" s="39">
        <v>2</v>
      </c>
      <c r="F22" s="39">
        <v>3</v>
      </c>
      <c r="G22" s="39">
        <v>4</v>
      </c>
      <c r="H22" s="39">
        <v>5</v>
      </c>
      <c r="I22" s="1184"/>
      <c r="J22" s="1197"/>
      <c r="K22" s="40" t="s">
        <v>164</v>
      </c>
      <c r="L22" s="40" t="s">
        <v>1223</v>
      </c>
      <c r="M22" s="39" t="s">
        <v>152</v>
      </c>
      <c r="N22" s="41" t="s">
        <v>153</v>
      </c>
      <c r="O22" s="42" t="s">
        <v>1223</v>
      </c>
      <c r="P22" s="39" t="s">
        <v>154</v>
      </c>
      <c r="Q22" s="1186"/>
      <c r="R22" s="1186"/>
      <c r="S22" s="1197"/>
      <c r="T22" s="40" t="s">
        <v>164</v>
      </c>
      <c r="U22" s="40" t="s">
        <v>1223</v>
      </c>
      <c r="V22" s="39" t="s">
        <v>152</v>
      </c>
      <c r="W22" s="39" t="s">
        <v>153</v>
      </c>
      <c r="X22" s="40" t="s">
        <v>1223</v>
      </c>
      <c r="Y22" s="39" t="s">
        <v>154</v>
      </c>
      <c r="Z22" s="1186"/>
      <c r="AA22" s="1209"/>
      <c r="AB22" s="1210"/>
      <c r="AC22" s="1210"/>
      <c r="AD22" s="1195"/>
    </row>
    <row r="23" spans="1:30" s="541" customFormat="1" ht="30" x14ac:dyDescent="0.25">
      <c r="A23" s="531">
        <v>0</v>
      </c>
      <c r="B23" s="531">
        <v>0</v>
      </c>
      <c r="C23" s="532" t="s">
        <v>2348</v>
      </c>
      <c r="D23" s="532" t="s">
        <v>164</v>
      </c>
      <c r="E23" s="532" t="s">
        <v>164</v>
      </c>
      <c r="F23" s="532" t="s">
        <v>164</v>
      </c>
      <c r="G23" s="532" t="s">
        <v>164</v>
      </c>
      <c r="H23" s="532" t="s">
        <v>164</v>
      </c>
      <c r="I23" s="533" t="s">
        <v>167</v>
      </c>
      <c r="J23" s="534" t="s">
        <v>167</v>
      </c>
      <c r="K23" s="535" t="s">
        <v>167</v>
      </c>
      <c r="L23" s="535" t="s">
        <v>167</v>
      </c>
      <c r="M23" s="532" t="s">
        <v>167</v>
      </c>
      <c r="N23" s="536" t="s">
        <v>167</v>
      </c>
      <c r="O23" s="537" t="s">
        <v>167</v>
      </c>
      <c r="P23" s="532" t="s">
        <v>167</v>
      </c>
      <c r="Q23" s="532" t="s">
        <v>167</v>
      </c>
      <c r="R23" s="532" t="s">
        <v>167</v>
      </c>
      <c r="S23" s="534" t="s">
        <v>167</v>
      </c>
      <c r="T23" s="535" t="s">
        <v>167</v>
      </c>
      <c r="U23" s="535" t="s">
        <v>167</v>
      </c>
      <c r="V23" s="532" t="s">
        <v>167</v>
      </c>
      <c r="W23" s="532" t="s">
        <v>167</v>
      </c>
      <c r="X23" s="535" t="s">
        <v>167</v>
      </c>
      <c r="Y23" s="532" t="s">
        <v>167</v>
      </c>
      <c r="Z23" s="532" t="s">
        <v>167</v>
      </c>
      <c r="AA23" s="538" t="s">
        <v>167</v>
      </c>
      <c r="AB23" s="539" t="s">
        <v>167</v>
      </c>
      <c r="AC23" s="539" t="s">
        <v>167</v>
      </c>
      <c r="AD23" s="540" t="s">
        <v>2349</v>
      </c>
    </row>
    <row r="24" spans="1:30" s="31" customFormat="1" x14ac:dyDescent="0.25">
      <c r="A24" s="43">
        <v>1</v>
      </c>
      <c r="B24" s="44">
        <v>1</v>
      </c>
      <c r="C24" s="44" t="s">
        <v>1</v>
      </c>
      <c r="D24" s="44" t="str">
        <f t="shared" ref="D24:D29" si="0">IF($I$2="","",IF($I$2&gt;P24,AC24,IF($I$2&lt;=K24,$K$22,IF($I$2&lt;=M24,AA24,AB24))))</f>
        <v/>
      </c>
      <c r="E24" s="44" t="str">
        <f t="shared" ref="E24:E29" si="1">IF($I$4="","",IF($I$4&gt;P24,AC24,IF($I$4&lt;=K24,$K$22,IF($I$4&lt;=M24,AA24,AB24))))</f>
        <v>Não passível</v>
      </c>
      <c r="F24" s="44" t="str">
        <f t="shared" ref="F24:F29" si="2">IF($I$6="","",IF($I$6&gt;P24,AC24,IF($I$6&lt;=K24,$K$22,IF($I$6&lt;=M24,AA24,AB24))))</f>
        <v>Não passível</v>
      </c>
      <c r="G24" s="44" t="str">
        <f t="shared" ref="G24:G29" si="3">IF($I$8="","",IF($I$8&gt;P24,AC24,IF($I$8&lt;=K24,$K$22,IF($I$8&lt;=M24,AA24,AB24))))</f>
        <v>Não passível</v>
      </c>
      <c r="H24" s="44" t="str">
        <f t="shared" ref="H24:H29" si="4">IF($I$10="","",IF($I$10&gt;P24,AC24,IF($I$10&lt;=K24,$K$22,IF($I$10&lt;=M24,AA24,AB24))))</f>
        <v>Não passível</v>
      </c>
      <c r="I24" s="44" t="s">
        <v>153</v>
      </c>
      <c r="J24" s="45" t="s">
        <v>166</v>
      </c>
      <c r="K24" s="44">
        <v>0</v>
      </c>
      <c r="L24" s="46" t="s">
        <v>1224</v>
      </c>
      <c r="M24" s="47">
        <v>1200</v>
      </c>
      <c r="N24" s="48" t="s">
        <v>1225</v>
      </c>
      <c r="O24" s="46" t="s">
        <v>1226</v>
      </c>
      <c r="P24" s="49">
        <v>12000</v>
      </c>
      <c r="Q24" s="44" t="s">
        <v>157</v>
      </c>
      <c r="R24" s="46" t="s">
        <v>167</v>
      </c>
      <c r="S24" s="46" t="s">
        <v>167</v>
      </c>
      <c r="T24" s="46" t="s">
        <v>167</v>
      </c>
      <c r="U24" s="46" t="s">
        <v>167</v>
      </c>
      <c r="V24" s="46" t="s">
        <v>167</v>
      </c>
      <c r="W24" s="46" t="s">
        <v>167</v>
      </c>
      <c r="X24" s="46" t="s">
        <v>167</v>
      </c>
      <c r="Y24" s="46" t="s">
        <v>167</v>
      </c>
      <c r="Z24" s="46" t="s">
        <v>167</v>
      </c>
      <c r="AA24" s="50">
        <f>IF(I24="","",IF(I24="P",$D$15,IF(I24="M",$E$15,$F$15)))</f>
        <v>2</v>
      </c>
      <c r="AB24" s="50">
        <f>IF(I24="","",IF(I24="P",$D$16,IF(I24="M",$E$16,$F$16)))</f>
        <v>3</v>
      </c>
      <c r="AC24" s="50">
        <f>IF(I24="","",IF(I24="P",$D$17,IF(I24="M",$E$17,$F$17)))</f>
        <v>4</v>
      </c>
      <c r="AD24" s="51" t="s">
        <v>1227</v>
      </c>
    </row>
    <row r="25" spans="1:30" s="31" customFormat="1" ht="22.5" x14ac:dyDescent="0.25">
      <c r="A25" s="52">
        <v>2</v>
      </c>
      <c r="B25" s="52">
        <v>2</v>
      </c>
      <c r="C25" s="52" t="s">
        <v>2</v>
      </c>
      <c r="D25" s="52" t="str">
        <f t="shared" si="0"/>
        <v/>
      </c>
      <c r="E25" s="52" t="str">
        <f t="shared" si="1"/>
        <v>Não passível</v>
      </c>
      <c r="F25" s="52" t="str">
        <f t="shared" si="2"/>
        <v>Não passível</v>
      </c>
      <c r="G25" s="52" t="str">
        <f t="shared" si="3"/>
        <v>Não passível</v>
      </c>
      <c r="H25" s="52" t="str">
        <f t="shared" si="4"/>
        <v>Não passível</v>
      </c>
      <c r="I25" s="52" t="s">
        <v>154</v>
      </c>
      <c r="J25" s="53" t="s">
        <v>166</v>
      </c>
      <c r="K25" s="52">
        <v>0</v>
      </c>
      <c r="L25" s="54" t="s">
        <v>1224</v>
      </c>
      <c r="M25" s="55">
        <v>100000</v>
      </c>
      <c r="N25" s="56" t="s">
        <v>1228</v>
      </c>
      <c r="O25" s="54" t="s">
        <v>1226</v>
      </c>
      <c r="P25" s="57">
        <v>500000</v>
      </c>
      <c r="Q25" s="52" t="s">
        <v>158</v>
      </c>
      <c r="R25" s="54" t="s">
        <v>167</v>
      </c>
      <c r="S25" s="54" t="s">
        <v>167</v>
      </c>
      <c r="T25" s="54" t="s">
        <v>167</v>
      </c>
      <c r="U25" s="54" t="s">
        <v>167</v>
      </c>
      <c r="V25" s="54" t="s">
        <v>167</v>
      </c>
      <c r="W25" s="54" t="s">
        <v>167</v>
      </c>
      <c r="X25" s="54" t="s">
        <v>167</v>
      </c>
      <c r="Y25" s="54" t="s">
        <v>167</v>
      </c>
      <c r="Z25" s="54" t="s">
        <v>167</v>
      </c>
      <c r="AA25" s="58">
        <f>IF(I25="","",IF(I25="P",$D$15,IF(I25="M",$E$15,$F$15)))</f>
        <v>4</v>
      </c>
      <c r="AB25" s="58">
        <f>IF(I25="","",IF(I25="P",$D$16,IF(I25="M",$E$16,$F$16)))</f>
        <v>5</v>
      </c>
      <c r="AC25" s="58">
        <f>IF(I25="","",IF(I25="P",$D$17,IF(I25="M",$E$17,$F$17)))</f>
        <v>6</v>
      </c>
      <c r="AD25" s="59" t="s">
        <v>1229</v>
      </c>
    </row>
    <row r="26" spans="1:30" s="31" customFormat="1" ht="22.5" x14ac:dyDescent="0.25">
      <c r="A26" s="44">
        <v>3</v>
      </c>
      <c r="B26" s="44">
        <v>3</v>
      </c>
      <c r="C26" s="44" t="s">
        <v>1793</v>
      </c>
      <c r="D26" s="44" t="str">
        <f t="shared" si="0"/>
        <v/>
      </c>
      <c r="E26" s="44" t="str">
        <f t="shared" si="1"/>
        <v>Não passível</v>
      </c>
      <c r="F26" s="44" t="str">
        <f t="shared" si="2"/>
        <v>Não passível</v>
      </c>
      <c r="G26" s="44" t="str">
        <f t="shared" si="3"/>
        <v>Não passível</v>
      </c>
      <c r="H26" s="44" t="str">
        <f t="shared" si="4"/>
        <v>Não passível</v>
      </c>
      <c r="I26" s="44" t="s">
        <v>153</v>
      </c>
      <c r="J26" s="45" t="s">
        <v>166</v>
      </c>
      <c r="K26" s="44">
        <v>0</v>
      </c>
      <c r="L26" s="46" t="s">
        <v>1224</v>
      </c>
      <c r="M26" s="47">
        <v>50000</v>
      </c>
      <c r="N26" s="48" t="s">
        <v>168</v>
      </c>
      <c r="O26" s="46" t="s">
        <v>1226</v>
      </c>
      <c r="P26" s="49">
        <v>500000</v>
      </c>
      <c r="Q26" s="44" t="s">
        <v>158</v>
      </c>
      <c r="R26" s="46" t="s">
        <v>167</v>
      </c>
      <c r="S26" s="46" t="s">
        <v>167</v>
      </c>
      <c r="T26" s="46" t="s">
        <v>167</v>
      </c>
      <c r="U26" s="46" t="s">
        <v>167</v>
      </c>
      <c r="V26" s="46" t="s">
        <v>167</v>
      </c>
      <c r="W26" s="46" t="s">
        <v>167</v>
      </c>
      <c r="X26" s="46" t="s">
        <v>167</v>
      </c>
      <c r="Y26" s="46" t="s">
        <v>167</v>
      </c>
      <c r="Z26" s="46" t="s">
        <v>167</v>
      </c>
      <c r="AA26" s="50">
        <f t="shared" ref="AA26:AA89" si="5">IF(I26="","",IF(I26="P",$D$15,IF(I26="M",$E$15,$F$15)))</f>
        <v>2</v>
      </c>
      <c r="AB26" s="50">
        <f t="shared" ref="AB26:AB89" si="6">IF(I26="","",IF(I26="P",$D$16,IF(I26="M",$E$16,$F$16)))</f>
        <v>3</v>
      </c>
      <c r="AC26" s="50">
        <f t="shared" ref="AC26:AC89" si="7">IF(I26="","",IF(I26="P",$D$17,IF(I26="M",$E$17,$F$17)))</f>
        <v>4</v>
      </c>
      <c r="AD26" s="51" t="s">
        <v>1230</v>
      </c>
    </row>
    <row r="27" spans="1:30" s="31" customFormat="1" ht="22.5" x14ac:dyDescent="0.25">
      <c r="A27" s="52">
        <v>4</v>
      </c>
      <c r="B27" s="52">
        <v>4</v>
      </c>
      <c r="C27" s="52" t="s">
        <v>1794</v>
      </c>
      <c r="D27" s="52" t="str">
        <f t="shared" si="0"/>
        <v/>
      </c>
      <c r="E27" s="52" t="str">
        <f t="shared" si="1"/>
        <v>Não passível</v>
      </c>
      <c r="F27" s="52" t="str">
        <f t="shared" si="2"/>
        <v>Não passível</v>
      </c>
      <c r="G27" s="52" t="str">
        <f t="shared" si="3"/>
        <v>Não passível</v>
      </c>
      <c r="H27" s="52" t="str">
        <f t="shared" si="4"/>
        <v>Não passível</v>
      </c>
      <c r="I27" s="52" t="s">
        <v>153</v>
      </c>
      <c r="J27" s="53" t="s">
        <v>166</v>
      </c>
      <c r="K27" s="52">
        <v>0</v>
      </c>
      <c r="L27" s="54" t="s">
        <v>1224</v>
      </c>
      <c r="M27" s="55">
        <v>300000</v>
      </c>
      <c r="N27" s="56" t="s">
        <v>1231</v>
      </c>
      <c r="O27" s="54" t="s">
        <v>1226</v>
      </c>
      <c r="P27" s="57">
        <v>1500000</v>
      </c>
      <c r="Q27" s="52" t="s">
        <v>158</v>
      </c>
      <c r="R27" s="54" t="s">
        <v>167</v>
      </c>
      <c r="S27" s="54" t="s">
        <v>167</v>
      </c>
      <c r="T27" s="54" t="s">
        <v>167</v>
      </c>
      <c r="U27" s="54" t="s">
        <v>167</v>
      </c>
      <c r="V27" s="54" t="s">
        <v>167</v>
      </c>
      <c r="W27" s="54" t="s">
        <v>167</v>
      </c>
      <c r="X27" s="54" t="s">
        <v>167</v>
      </c>
      <c r="Y27" s="54" t="s">
        <v>167</v>
      </c>
      <c r="Z27" s="54" t="s">
        <v>167</v>
      </c>
      <c r="AA27" s="58">
        <f t="shared" si="5"/>
        <v>2</v>
      </c>
      <c r="AB27" s="58">
        <f t="shared" si="6"/>
        <v>3</v>
      </c>
      <c r="AC27" s="58">
        <f t="shared" si="7"/>
        <v>4</v>
      </c>
      <c r="AD27" s="59" t="s">
        <v>1232</v>
      </c>
    </row>
    <row r="28" spans="1:30" s="31" customFormat="1" x14ac:dyDescent="0.25">
      <c r="A28" s="44">
        <v>5</v>
      </c>
      <c r="B28" s="44">
        <v>5</v>
      </c>
      <c r="C28" s="44" t="s">
        <v>3</v>
      </c>
      <c r="D28" s="44" t="str">
        <f t="shared" si="0"/>
        <v/>
      </c>
      <c r="E28" s="44" t="str">
        <f>IF($I$4="","",IF($I$4&gt;P28,AC28,IF($I$4&lt;=K28,$K$22,IF($I$4&lt;=M28,AA28,AB28))))</f>
        <v>Não passível</v>
      </c>
      <c r="F28" s="44" t="str">
        <f t="shared" si="2"/>
        <v>Não passível</v>
      </c>
      <c r="G28" s="44" t="str">
        <f t="shared" si="3"/>
        <v>Não passível</v>
      </c>
      <c r="H28" s="44" t="str">
        <f t="shared" si="4"/>
        <v>Não passível</v>
      </c>
      <c r="I28" s="44" t="s">
        <v>153</v>
      </c>
      <c r="J28" s="45" t="s">
        <v>166</v>
      </c>
      <c r="K28" s="44">
        <v>0</v>
      </c>
      <c r="L28" s="46" t="s">
        <v>1224</v>
      </c>
      <c r="M28" s="47">
        <v>6000</v>
      </c>
      <c r="N28" s="48" t="s">
        <v>1233</v>
      </c>
      <c r="O28" s="46" t="s">
        <v>1226</v>
      </c>
      <c r="P28" s="49">
        <v>9000</v>
      </c>
      <c r="Q28" s="44" t="s">
        <v>157</v>
      </c>
      <c r="R28" s="46" t="s">
        <v>167</v>
      </c>
      <c r="S28" s="46" t="s">
        <v>167</v>
      </c>
      <c r="T28" s="46" t="s">
        <v>167</v>
      </c>
      <c r="U28" s="46" t="s">
        <v>167</v>
      </c>
      <c r="V28" s="46" t="s">
        <v>167</v>
      </c>
      <c r="W28" s="46" t="s">
        <v>167</v>
      </c>
      <c r="X28" s="46" t="s">
        <v>167</v>
      </c>
      <c r="Y28" s="46" t="s">
        <v>167</v>
      </c>
      <c r="Z28" s="46" t="s">
        <v>167</v>
      </c>
      <c r="AA28" s="50">
        <f t="shared" si="5"/>
        <v>2</v>
      </c>
      <c r="AB28" s="50">
        <f t="shared" si="6"/>
        <v>3</v>
      </c>
      <c r="AC28" s="50">
        <f t="shared" si="7"/>
        <v>4</v>
      </c>
      <c r="AD28" s="51" t="s">
        <v>1234</v>
      </c>
    </row>
    <row r="29" spans="1:30" s="31" customFormat="1" ht="30" x14ac:dyDescent="0.25">
      <c r="A29" s="52">
        <v>6</v>
      </c>
      <c r="B29" s="52">
        <v>6</v>
      </c>
      <c r="C29" s="52" t="s">
        <v>1795</v>
      </c>
      <c r="D29" s="52" t="str">
        <f t="shared" si="0"/>
        <v/>
      </c>
      <c r="E29" s="52" t="str">
        <f t="shared" si="1"/>
        <v>Não passível</v>
      </c>
      <c r="F29" s="52" t="str">
        <f t="shared" si="2"/>
        <v>Não passível</v>
      </c>
      <c r="G29" s="52" t="str">
        <f t="shared" si="3"/>
        <v>Não passível</v>
      </c>
      <c r="H29" s="52" t="str">
        <f t="shared" si="4"/>
        <v>Não passível</v>
      </c>
      <c r="I29" s="52" t="s">
        <v>153</v>
      </c>
      <c r="J29" s="53" t="s">
        <v>166</v>
      </c>
      <c r="K29" s="52">
        <v>0</v>
      </c>
      <c r="L29" s="54" t="s">
        <v>1224</v>
      </c>
      <c r="M29" s="55">
        <v>50000</v>
      </c>
      <c r="N29" s="56" t="s">
        <v>168</v>
      </c>
      <c r="O29" s="54" t="s">
        <v>1226</v>
      </c>
      <c r="P29" s="57">
        <v>500000</v>
      </c>
      <c r="Q29" s="52" t="s">
        <v>158</v>
      </c>
      <c r="R29" s="54" t="s">
        <v>167</v>
      </c>
      <c r="S29" s="54" t="s">
        <v>167</v>
      </c>
      <c r="T29" s="54" t="s">
        <v>167</v>
      </c>
      <c r="U29" s="54" t="s">
        <v>167</v>
      </c>
      <c r="V29" s="54" t="s">
        <v>167</v>
      </c>
      <c r="W29" s="54" t="s">
        <v>167</v>
      </c>
      <c r="X29" s="54" t="s">
        <v>167</v>
      </c>
      <c r="Y29" s="54" t="s">
        <v>167</v>
      </c>
      <c r="Z29" s="54" t="s">
        <v>167</v>
      </c>
      <c r="AA29" s="58">
        <f t="shared" si="5"/>
        <v>2</v>
      </c>
      <c r="AB29" s="58">
        <f t="shared" si="6"/>
        <v>3</v>
      </c>
      <c r="AC29" s="58">
        <f t="shared" si="7"/>
        <v>4</v>
      </c>
      <c r="AD29" s="59" t="s">
        <v>1235</v>
      </c>
    </row>
    <row r="30" spans="1:30" s="31" customFormat="1" ht="22.5" x14ac:dyDescent="0.25">
      <c r="A30" s="44">
        <v>7</v>
      </c>
      <c r="B30" s="44">
        <v>7</v>
      </c>
      <c r="C30" s="44" t="s">
        <v>1796</v>
      </c>
      <c r="D30" s="44" t="str">
        <f>IF(OR($I$2="",$I$3=""),"",IF(AND(OR($I$2&lt;=K30),$I$3&lt;=T30),$K$22,IF(OR($I$2&gt;P30,OR($I$3&gt;Y30)),AC30,IF(AND(OR($I$2&lt;=M30),$I$3&lt;=V30),AA30,AB30))))</f>
        <v/>
      </c>
      <c r="E30" s="44" t="str">
        <f>IF(OR($I$4="",$I$5=""),"",IF(AND(OR($I$4&lt;=K30),$I$5&lt;=T30),$K$22,IF(OR($I$4&gt;P30,OR($I$5&gt;Y30)),AC30,IF(AND(OR($I$4&lt;=M30),$I$5&lt;=V30),AA30,AB30))))</f>
        <v>Não passível</v>
      </c>
      <c r="F30" s="44" t="str">
        <f>IF(OR($I$6="",$I$7=""),"",IF(AND(OR($I$6&lt;=K30),$I$7&lt;=T30),$K$22,IF(OR($I$6&gt;P30,OR($I$7&gt;Y30)),AC30,IF(AND(OR($I$6&lt;=M30),$I$7&lt;=V30),AA30,AB30))))</f>
        <v>Não passível</v>
      </c>
      <c r="G30" s="44" t="str">
        <f>IF(OR($I$8="",$I$9=""),"",IF(AND(OR($I$8&lt;=K30),$I$9&lt;=T30),$K$22,IF(OR($I$8&gt;P30,OR($I$9&gt;Y30)),AC30,IF(AND(OR($I$8&lt;=M30),$I$9&lt;=V30),AA30,AB30))))</f>
        <v>Não passível</v>
      </c>
      <c r="H30" s="44" t="str">
        <f>IF(OR($I$10="",$I$11=""),"",IF(AND(OR($I$10&lt;=K30),$I$11&lt;=T30),$K$22,IF(OR($I$10&gt;P30,OR($I$11&gt;Y30)),AC30,IF(AND(OR($I$10&lt;=M30),$I$11&lt;=V30),AA30,AB30))))</f>
        <v>Não passível</v>
      </c>
      <c r="I30" s="44" t="s">
        <v>153</v>
      </c>
      <c r="J30" s="45" t="s">
        <v>1236</v>
      </c>
      <c r="K30" s="44">
        <v>0</v>
      </c>
      <c r="L30" s="46" t="s">
        <v>1224</v>
      </c>
      <c r="M30" s="47">
        <v>30000</v>
      </c>
      <c r="N30" s="48" t="s">
        <v>1237</v>
      </c>
      <c r="O30" s="46" t="s">
        <v>1226</v>
      </c>
      <c r="P30" s="49">
        <v>200000</v>
      </c>
      <c r="Q30" s="44" t="s">
        <v>1238</v>
      </c>
      <c r="R30" s="46" t="s">
        <v>1239</v>
      </c>
      <c r="S30" s="46" t="s">
        <v>1236</v>
      </c>
      <c r="T30" s="46">
        <v>0</v>
      </c>
      <c r="U30" s="46" t="s">
        <v>1224</v>
      </c>
      <c r="V30" s="46">
        <v>12000</v>
      </c>
      <c r="W30" s="46" t="s">
        <v>1240</v>
      </c>
      <c r="X30" s="46" t="s">
        <v>1226</v>
      </c>
      <c r="Y30" s="46">
        <v>80000</v>
      </c>
      <c r="Z30" s="46" t="s">
        <v>157</v>
      </c>
      <c r="AA30" s="50">
        <f t="shared" si="5"/>
        <v>2</v>
      </c>
      <c r="AB30" s="50">
        <f t="shared" si="6"/>
        <v>3</v>
      </c>
      <c r="AC30" s="50">
        <f t="shared" si="7"/>
        <v>4</v>
      </c>
      <c r="AD30" s="51" t="s">
        <v>1241</v>
      </c>
    </row>
    <row r="31" spans="1:30" s="31" customFormat="1" ht="22.5" x14ac:dyDescent="0.25">
      <c r="A31" s="52">
        <v>8</v>
      </c>
      <c r="B31" s="52">
        <v>8</v>
      </c>
      <c r="C31" s="52" t="s">
        <v>4</v>
      </c>
      <c r="D31" s="52" t="str">
        <f>IF($I$2="","",IF($I$2&gt;P31,AC31,IF($I$2&lt;=K31,$K$22,IF($I$2&lt;=M31,AA31,AB31))))</f>
        <v/>
      </c>
      <c r="E31" s="52" t="str">
        <f>IF($I$4="","",IF($I$4&gt;P31,AC31,IF($I$4&lt;=K31,$K$22,IF($I$4&lt;=M31,AA31,AB31))))</f>
        <v>Não passível</v>
      </c>
      <c r="F31" s="52" t="str">
        <f>IF($I$6="","",IF($I$6&gt;P31,AC31,IF($I$6&lt;=K31,$K$22,IF($I$6&lt;=M31,AA31,AB31))))</f>
        <v>Não passível</v>
      </c>
      <c r="G31" s="52" t="str">
        <f>IF($I$8="","",IF($I$8&gt;P31,AC31,IF($I$8&lt;=K31,$K$22,IF($I$8&lt;=M31,AA31,AB31))))</f>
        <v>Não passível</v>
      </c>
      <c r="H31" s="52" t="str">
        <f>IF($I$10="","",IF($I$10&gt;P31,AC31,IF($I$10&lt;=K31,$K$22,IF($I$10&lt;=M31,AA31,AB31))))</f>
        <v>Não passível</v>
      </c>
      <c r="I31" s="52" t="s">
        <v>153</v>
      </c>
      <c r="J31" s="53" t="s">
        <v>1236</v>
      </c>
      <c r="K31" s="52">
        <v>0</v>
      </c>
      <c r="L31" s="54" t="s">
        <v>1224</v>
      </c>
      <c r="M31" s="55">
        <v>12000</v>
      </c>
      <c r="N31" s="56" t="s">
        <v>1242</v>
      </c>
      <c r="O31" s="54" t="s">
        <v>1226</v>
      </c>
      <c r="P31" s="57">
        <v>100000</v>
      </c>
      <c r="Q31" s="52" t="s">
        <v>157</v>
      </c>
      <c r="R31" s="54" t="s">
        <v>167</v>
      </c>
      <c r="S31" s="54" t="s">
        <v>167</v>
      </c>
      <c r="T31" s="54" t="s">
        <v>167</v>
      </c>
      <c r="U31" s="54" t="s">
        <v>167</v>
      </c>
      <c r="V31" s="54" t="s">
        <v>167</v>
      </c>
      <c r="W31" s="54" t="s">
        <v>167</v>
      </c>
      <c r="X31" s="54" t="s">
        <v>167</v>
      </c>
      <c r="Y31" s="54" t="s">
        <v>167</v>
      </c>
      <c r="Z31" s="54" t="s">
        <v>167</v>
      </c>
      <c r="AA31" s="58">
        <f t="shared" si="5"/>
        <v>2</v>
      </c>
      <c r="AB31" s="58">
        <f t="shared" si="6"/>
        <v>3</v>
      </c>
      <c r="AC31" s="58">
        <f t="shared" si="7"/>
        <v>4</v>
      </c>
      <c r="AD31" s="59" t="s">
        <v>1243</v>
      </c>
    </row>
    <row r="32" spans="1:30" s="31" customFormat="1" ht="30" x14ac:dyDescent="0.25">
      <c r="A32" s="44">
        <v>9</v>
      </c>
      <c r="B32" s="44">
        <v>9</v>
      </c>
      <c r="C32" s="44" t="s">
        <v>5</v>
      </c>
      <c r="D32" s="44" t="str">
        <f>IF($I$2="","",IF($I$2&gt;P32,AC32,IF($I$2&lt;=K32,$K$22,IF($I$2&lt;M32,AA32,AB32))))</f>
        <v/>
      </c>
      <c r="E32" s="44" t="str">
        <f>IF($I$4="","",IF($I$4&gt;P32,AC32,IF($I$4&lt;=K32,$K$22,IF($I$4&lt;M32,AA32,AB32))))</f>
        <v>Não passível</v>
      </c>
      <c r="F32" s="44" t="str">
        <f>IF($I$6="","",IF($I$6&gt;P32,AC32,IF($I$6&lt;=K32,$K$22,IF($I$6&lt;M32,AA32,AB32))))</f>
        <v>Não passível</v>
      </c>
      <c r="G32" s="44" t="str">
        <f>IF($I$8="","",IF($I$8&gt;P32,AC32,IF($I$8&lt;=K32,$K$22,IF($I$8&lt;M32,AA32,AB32))))</f>
        <v>Não passível</v>
      </c>
      <c r="H32" s="44" t="str">
        <f>IF($I$10="","",IF($I$10&gt;P32,AC32,IF($I$10&lt;=K32,$K$22,IF($I$10&lt;M32,AA32,AB32))))</f>
        <v>Não passível</v>
      </c>
      <c r="I32" s="44" t="s">
        <v>153</v>
      </c>
      <c r="J32" s="45" t="s">
        <v>1236</v>
      </c>
      <c r="K32" s="44">
        <v>0</v>
      </c>
      <c r="L32" s="46" t="s">
        <v>1244</v>
      </c>
      <c r="M32" s="47">
        <v>10000</v>
      </c>
      <c r="N32" s="48" t="s">
        <v>1245</v>
      </c>
      <c r="O32" s="46" t="s">
        <v>1226</v>
      </c>
      <c r="P32" s="49">
        <v>50000</v>
      </c>
      <c r="Q32" s="44" t="s">
        <v>157</v>
      </c>
      <c r="R32" s="46" t="s">
        <v>167</v>
      </c>
      <c r="S32" s="46" t="s">
        <v>167</v>
      </c>
      <c r="T32" s="46" t="s">
        <v>167</v>
      </c>
      <c r="U32" s="46" t="s">
        <v>167</v>
      </c>
      <c r="V32" s="46" t="s">
        <v>167</v>
      </c>
      <c r="W32" s="46" t="s">
        <v>167</v>
      </c>
      <c r="X32" s="46" t="s">
        <v>167</v>
      </c>
      <c r="Y32" s="46" t="s">
        <v>167</v>
      </c>
      <c r="Z32" s="46" t="s">
        <v>167</v>
      </c>
      <c r="AA32" s="50">
        <f t="shared" si="5"/>
        <v>2</v>
      </c>
      <c r="AB32" s="50">
        <f t="shared" si="6"/>
        <v>3</v>
      </c>
      <c r="AC32" s="50">
        <f t="shared" si="7"/>
        <v>4</v>
      </c>
      <c r="AD32" s="51" t="s">
        <v>1246</v>
      </c>
    </row>
    <row r="33" spans="1:30" s="31" customFormat="1" ht="75" x14ac:dyDescent="0.25">
      <c r="A33" s="52">
        <v>10</v>
      </c>
      <c r="B33" s="52">
        <v>10</v>
      </c>
      <c r="C33" s="52" t="s">
        <v>1247</v>
      </c>
      <c r="D33" s="52" t="str">
        <f>IF($I$2="","",IF($I$2&gt;P33,AC33,IF($I$2&lt;=K33,$K$22,IF($I$2&lt;=M33,AA33,AB33))))</f>
        <v/>
      </c>
      <c r="E33" s="52" t="str">
        <f>IF($I$4="","",IF($I$4&gt;P33,AC33,IF($I$4&lt;=K33,$K$22,IF($I$4&lt;=M33,AA33,AB33))))</f>
        <v>Não passível</v>
      </c>
      <c r="F33" s="52" t="str">
        <f>IF($I$6="","",IF($I$6&gt;P33,AC33,IF($I$6&lt;=K33,$K$22,IF($I$6&lt;=M33,AA33,AB33))))</f>
        <v>Não passível</v>
      </c>
      <c r="G33" s="52" t="str">
        <f>IF($I$8="","",IF($I$8&gt;P33,AC33,IF($I$8&lt;=K33,$K$22,IF($I$8&lt;=M33,AA33,AB33))))</f>
        <v>Não passível</v>
      </c>
      <c r="H33" s="52" t="str">
        <f>IF($I$10="","",IF($I$10&gt;P33,AC33,IF($I$10&lt;=K33,$K$22,IF($I$10&lt;=M33,AA33,AB33))))</f>
        <v>Não passível</v>
      </c>
      <c r="I33" s="52" t="s">
        <v>153</v>
      </c>
      <c r="J33" s="53" t="s">
        <v>1248</v>
      </c>
      <c r="K33" s="52">
        <v>0</v>
      </c>
      <c r="L33" s="54" t="s">
        <v>1224</v>
      </c>
      <c r="M33" s="55">
        <v>3</v>
      </c>
      <c r="N33" s="56" t="s">
        <v>1249</v>
      </c>
      <c r="O33" s="54" t="s">
        <v>1226</v>
      </c>
      <c r="P33" s="57">
        <v>5</v>
      </c>
      <c r="Q33" s="52" t="s">
        <v>1250</v>
      </c>
      <c r="R33" s="54" t="s">
        <v>167</v>
      </c>
      <c r="S33" s="54" t="s">
        <v>167</v>
      </c>
      <c r="T33" s="54" t="s">
        <v>167</v>
      </c>
      <c r="U33" s="54" t="s">
        <v>167</v>
      </c>
      <c r="V33" s="54" t="s">
        <v>167</v>
      </c>
      <c r="W33" s="54" t="s">
        <v>167</v>
      </c>
      <c r="X33" s="54" t="s">
        <v>167</v>
      </c>
      <c r="Y33" s="54" t="s">
        <v>167</v>
      </c>
      <c r="Z33" s="54" t="s">
        <v>167</v>
      </c>
      <c r="AA33" s="58">
        <f t="shared" si="5"/>
        <v>2</v>
      </c>
      <c r="AB33" s="58">
        <f t="shared" si="6"/>
        <v>3</v>
      </c>
      <c r="AC33" s="58">
        <f t="shared" si="7"/>
        <v>4</v>
      </c>
      <c r="AD33" s="59" t="s">
        <v>1251</v>
      </c>
    </row>
    <row r="34" spans="1:30" s="31" customFormat="1" ht="22.5" x14ac:dyDescent="0.25">
      <c r="A34" s="44">
        <v>11</v>
      </c>
      <c r="B34" s="44">
        <v>11</v>
      </c>
      <c r="C34" s="44" t="s">
        <v>6</v>
      </c>
      <c r="D34" s="44" t="str">
        <f>IF($I$2="","",IF($I$2&gt;P34,AC34,IF($I$2&lt;=K34,$K$22,IF($I$2&lt;=M34,AA34,AB34))))</f>
        <v/>
      </c>
      <c r="E34" s="44" t="str">
        <f>IF($I$4="","",IF($I$4&gt;P34,AC34,IF($I$4&lt;=K34,$K$22,IF($I$4&lt;=M34,AA34,AB34))))</f>
        <v>Não passível</v>
      </c>
      <c r="F34" s="44" t="str">
        <f>IF($I$6="","",IF($I$6&gt;P34,AC34,IF($I$6&lt;=K34,$K$22,IF($I$6&lt;=M34,AA34,AB34))))</f>
        <v>Não passível</v>
      </c>
      <c r="G34" s="44" t="str">
        <f>IF($I$8="","",IF($I$8&gt;P34,AC34,IF($I$8&lt;=K34,$K$22,IF($I$8&lt;=M34,AA34,AB34))))</f>
        <v>Não passível</v>
      </c>
      <c r="H34" s="44" t="str">
        <f>IF($I$10="","",IF($I$10&gt;P34,AC34,IF($I$10&lt;=K34,$K$22,IF($I$10&lt;=M34,AA34,AB34))))</f>
        <v>Não passível</v>
      </c>
      <c r="I34" s="44" t="s">
        <v>153</v>
      </c>
      <c r="J34" s="45" t="s">
        <v>166</v>
      </c>
      <c r="K34" s="44">
        <v>0</v>
      </c>
      <c r="L34" s="46" t="s">
        <v>1224</v>
      </c>
      <c r="M34" s="47">
        <v>12000</v>
      </c>
      <c r="N34" s="48" t="s">
        <v>1252</v>
      </c>
      <c r="O34" s="46" t="s">
        <v>1226</v>
      </c>
      <c r="P34" s="49">
        <v>50000</v>
      </c>
      <c r="Q34" s="44" t="s">
        <v>158</v>
      </c>
      <c r="R34" s="46" t="s">
        <v>167</v>
      </c>
      <c r="S34" s="46" t="s">
        <v>167</v>
      </c>
      <c r="T34" s="46" t="s">
        <v>167</v>
      </c>
      <c r="U34" s="46" t="s">
        <v>167</v>
      </c>
      <c r="V34" s="46" t="s">
        <v>167</v>
      </c>
      <c r="W34" s="46" t="s">
        <v>167</v>
      </c>
      <c r="X34" s="46" t="s">
        <v>167</v>
      </c>
      <c r="Y34" s="46" t="s">
        <v>167</v>
      </c>
      <c r="Z34" s="46" t="s">
        <v>167</v>
      </c>
      <c r="AA34" s="50">
        <f t="shared" si="5"/>
        <v>2</v>
      </c>
      <c r="AB34" s="50">
        <f t="shared" si="6"/>
        <v>3</v>
      </c>
      <c r="AC34" s="50">
        <f t="shared" si="7"/>
        <v>4</v>
      </c>
      <c r="AD34" s="51" t="s">
        <v>1253</v>
      </c>
    </row>
    <row r="35" spans="1:30" s="31" customFormat="1" ht="22.5" x14ac:dyDescent="0.25">
      <c r="A35" s="52">
        <v>12</v>
      </c>
      <c r="B35" s="52">
        <v>12</v>
      </c>
      <c r="C35" s="52" t="s">
        <v>7</v>
      </c>
      <c r="D35" s="52" t="str">
        <f>IF($I$2="","",IF($I$2&gt;P35,AC35,IF($I$2&lt;=K35,$K$22,IF($I$2&lt;=M35,AA35,AB35))))</f>
        <v/>
      </c>
      <c r="E35" s="52" t="str">
        <f>IF($I$4="","",IF($I$4&gt;P35,AC35,IF($I$4&lt;=K35,$K$22,IF($I$4&lt;=M35,AA35,AB35))))</f>
        <v>Não passível</v>
      </c>
      <c r="F35" s="52" t="str">
        <f>IF($I$6="","",IF($I$6&gt;P35,AC35,IF($I$6&lt;=K35,$K$22,IF($I$6&lt;=M35,AA35,AB35))))</f>
        <v>Não passível</v>
      </c>
      <c r="G35" s="52" t="str">
        <f>IF($I$8="","",IF($I$8&gt;P35,AC35,IF($I$8&lt;=K35,$K$22,IF($I$8&lt;=M35,AA35,AB35))))</f>
        <v>Não passível</v>
      </c>
      <c r="H35" s="52" t="str">
        <f>IF($I$10="","",IF($I$10&gt;P35,AC35,IF($I$10&lt;=K35,$K$22,IF($I$10&lt;=M35,AA35,AB35))))</f>
        <v>Não passível</v>
      </c>
      <c r="I35" s="52" t="s">
        <v>152</v>
      </c>
      <c r="J35" s="53" t="s">
        <v>169</v>
      </c>
      <c r="K35" s="52">
        <v>0</v>
      </c>
      <c r="L35" s="54" t="s">
        <v>1224</v>
      </c>
      <c r="M35" s="55">
        <v>6000000</v>
      </c>
      <c r="N35" s="56" t="s">
        <v>1254</v>
      </c>
      <c r="O35" s="54" t="s">
        <v>1226</v>
      </c>
      <c r="P35" s="57">
        <v>15000000</v>
      </c>
      <c r="Q35" s="52" t="s">
        <v>1255</v>
      </c>
      <c r="R35" s="54" t="s">
        <v>167</v>
      </c>
      <c r="S35" s="54" t="s">
        <v>167</v>
      </c>
      <c r="T35" s="54" t="s">
        <v>167</v>
      </c>
      <c r="U35" s="54" t="s">
        <v>167</v>
      </c>
      <c r="V35" s="54" t="s">
        <v>167</v>
      </c>
      <c r="W35" s="54" t="s">
        <v>167</v>
      </c>
      <c r="X35" s="54" t="s">
        <v>167</v>
      </c>
      <c r="Y35" s="54" t="s">
        <v>167</v>
      </c>
      <c r="Z35" s="54" t="s">
        <v>167</v>
      </c>
      <c r="AA35" s="58">
        <f t="shared" si="5"/>
        <v>1</v>
      </c>
      <c r="AB35" s="58">
        <f t="shared" si="6"/>
        <v>1</v>
      </c>
      <c r="AC35" s="58">
        <f t="shared" si="7"/>
        <v>1</v>
      </c>
      <c r="AD35" s="59" t="s">
        <v>1256</v>
      </c>
    </row>
    <row r="36" spans="1:30" s="31" customFormat="1" ht="22.5" x14ac:dyDescent="0.25">
      <c r="A36" s="44">
        <v>13</v>
      </c>
      <c r="B36" s="44">
        <v>13</v>
      </c>
      <c r="C36" s="44" t="s">
        <v>1257</v>
      </c>
      <c r="D36" s="44" t="str">
        <f>IF($I$2="","",IF($I$2&gt;P36,AC36,IF($I$2&lt;=K36,$K$22,IF($I$2&lt;=M36,AA36,AB36))))</f>
        <v/>
      </c>
      <c r="E36" s="44" t="str">
        <f>IF($I$4="","",IF($I$4&gt;P36,AC36,IF($I$4&lt;=K36,$K$22,IF($I$4&lt;=M36,AA36,AB36))))</f>
        <v>Não passível</v>
      </c>
      <c r="F36" s="44" t="str">
        <f>IF($I$6="","",IF($I$6&gt;P36,AC36,IF($I$6&lt;=K36,$K$22,IF($I$6&lt;=M36,AA36,AB36))))</f>
        <v>Não passível</v>
      </c>
      <c r="G36" s="44" t="str">
        <f>IF($I$8="","",IF($I$8&gt;P36,AC36,IF($I$8&lt;=K36,$K$22,IF($I$8&lt;=M36,AA36,AB36))))</f>
        <v>Não passível</v>
      </c>
      <c r="H36" s="44" t="str">
        <f>IF($I$10="","",IF($I$10&gt;P36,AC36,IF($I$10&lt;=K36,$K$22,IF($I$10&lt;=M36,AA36,AB36))))</f>
        <v>Não passível</v>
      </c>
      <c r="I36" s="44" t="s">
        <v>153</v>
      </c>
      <c r="J36" s="45" t="s">
        <v>172</v>
      </c>
      <c r="K36" s="44">
        <v>0</v>
      </c>
      <c r="L36" s="46" t="s">
        <v>1224</v>
      </c>
      <c r="M36" s="47">
        <v>300000</v>
      </c>
      <c r="N36" s="48" t="s">
        <v>1258</v>
      </c>
      <c r="O36" s="46" t="s">
        <v>1226</v>
      </c>
      <c r="P36" s="49">
        <v>1500000</v>
      </c>
      <c r="Q36" s="44" t="s">
        <v>158</v>
      </c>
      <c r="R36" s="46" t="s">
        <v>167</v>
      </c>
      <c r="S36" s="46" t="s">
        <v>167</v>
      </c>
      <c r="T36" s="46" t="s">
        <v>167</v>
      </c>
      <c r="U36" s="46" t="s">
        <v>167</v>
      </c>
      <c r="V36" s="46" t="s">
        <v>167</v>
      </c>
      <c r="W36" s="46" t="s">
        <v>167</v>
      </c>
      <c r="X36" s="46" t="s">
        <v>167</v>
      </c>
      <c r="Y36" s="46" t="s">
        <v>167</v>
      </c>
      <c r="Z36" s="46" t="s">
        <v>167</v>
      </c>
      <c r="AA36" s="50">
        <f t="shared" si="5"/>
        <v>2</v>
      </c>
      <c r="AB36" s="50">
        <f t="shared" si="6"/>
        <v>3</v>
      </c>
      <c r="AC36" s="50">
        <f t="shared" si="7"/>
        <v>4</v>
      </c>
      <c r="AD36" s="51" t="s">
        <v>1259</v>
      </c>
    </row>
    <row r="37" spans="1:30" s="31" customFormat="1" ht="30" x14ac:dyDescent="0.25">
      <c r="A37" s="52">
        <v>14</v>
      </c>
      <c r="B37" s="52">
        <v>14</v>
      </c>
      <c r="C37" s="52" t="s">
        <v>1260</v>
      </c>
      <c r="D37" s="52" t="str">
        <f>IF($I$2="","",IF($I$2&gt;P37,AC37,IF($I$2&lt;=K37,$K$22,IF($I$2&lt;=M37,AA37,AB37))))</f>
        <v/>
      </c>
      <c r="E37" s="52" t="str">
        <f>IF($I$4="","",IF($I$4&gt;P37,AC37,IF($I$4&lt;=K37,$K$22,IF($I$4&lt;=M37,AA37,AB37))))</f>
        <v>Não passível</v>
      </c>
      <c r="F37" s="52" t="str">
        <f>IF($I$6="","",IF($I$6&gt;P37,AC37,IF($I$6&lt;=K37,$K$22,IF($I$6&lt;=M37,AA37,AB37))))</f>
        <v>Não passível</v>
      </c>
      <c r="G37" s="52" t="str">
        <f>IF($I$8="","",IF($I$8&gt;P37,AC37,IF($I$8&lt;=K37,$K$22,IF($I$8&lt;=M37,AA37,AB37))))</f>
        <v>Não passível</v>
      </c>
      <c r="H37" s="52" t="str">
        <f>IF($I$10="","",IF($I$10&gt;P37,AC37,IF($I$10&lt;=K37,$K$22,IF($I$10&lt;=M37,AA37,AB37))))</f>
        <v>Não passível</v>
      </c>
      <c r="I37" s="52" t="s">
        <v>154</v>
      </c>
      <c r="J37" s="53" t="s">
        <v>172</v>
      </c>
      <c r="K37" s="52">
        <v>0</v>
      </c>
      <c r="L37" s="54" t="s">
        <v>1224</v>
      </c>
      <c r="M37" s="55">
        <v>300000</v>
      </c>
      <c r="N37" s="56" t="s">
        <v>1258</v>
      </c>
      <c r="O37" s="54" t="s">
        <v>1226</v>
      </c>
      <c r="P37" s="57">
        <v>1500000</v>
      </c>
      <c r="Q37" s="52" t="s">
        <v>158</v>
      </c>
      <c r="R37" s="54" t="s">
        <v>167</v>
      </c>
      <c r="S37" s="54" t="s">
        <v>167</v>
      </c>
      <c r="T37" s="54" t="s">
        <v>167</v>
      </c>
      <c r="U37" s="54" t="s">
        <v>167</v>
      </c>
      <c r="V37" s="54" t="s">
        <v>167</v>
      </c>
      <c r="W37" s="54" t="s">
        <v>167</v>
      </c>
      <c r="X37" s="54" t="s">
        <v>167</v>
      </c>
      <c r="Y37" s="54" t="s">
        <v>167</v>
      </c>
      <c r="Z37" s="54" t="s">
        <v>167</v>
      </c>
      <c r="AA37" s="58">
        <f t="shared" si="5"/>
        <v>4</v>
      </c>
      <c r="AB37" s="58">
        <f t="shared" si="6"/>
        <v>5</v>
      </c>
      <c r="AC37" s="58">
        <f t="shared" si="7"/>
        <v>6</v>
      </c>
      <c r="AD37" s="59" t="s">
        <v>1261</v>
      </c>
    </row>
    <row r="38" spans="1:30" s="31" customFormat="1" ht="30" x14ac:dyDescent="0.25">
      <c r="A38" s="44">
        <v>15</v>
      </c>
      <c r="B38" s="44">
        <v>15</v>
      </c>
      <c r="C38" s="44" t="s">
        <v>8</v>
      </c>
      <c r="D38" s="44" t="str">
        <f>IF($I$2="","",IF($I$2=P38,AC38,IF($I$2=M38,AA38,AB38)))</f>
        <v/>
      </c>
      <c r="E38" s="44">
        <f>IF($I$4="","",IF($I$4=P38,AC38,IF($I$4=M38,AA38,AB38)))</f>
        <v>5</v>
      </c>
      <c r="F38" s="44">
        <f>IF($I$6="","",IF($I$6=P38,AC38,IF($I$6=M38,AA38,AB38)))</f>
        <v>5</v>
      </c>
      <c r="G38" s="44">
        <f>IF($I$8="","",IF($I$8=P38,AC38,IF($I$8=M38,AA38,AB38)))</f>
        <v>5</v>
      </c>
      <c r="H38" s="44">
        <f>IF($I$10="","",IF($I$10=P38,AC38,IF($I$10=M38,AA38,AB38)))</f>
        <v>5</v>
      </c>
      <c r="I38" s="44" t="s">
        <v>154</v>
      </c>
      <c r="J38" s="45" t="s">
        <v>202</v>
      </c>
      <c r="K38" s="44" t="s">
        <v>167</v>
      </c>
      <c r="L38" s="46"/>
      <c r="M38" s="47" t="s">
        <v>199</v>
      </c>
      <c r="N38" s="48" t="s">
        <v>200</v>
      </c>
      <c r="O38" s="46"/>
      <c r="P38" s="49" t="s">
        <v>201</v>
      </c>
      <c r="Q38" s="44" t="s">
        <v>167</v>
      </c>
      <c r="R38" s="46" t="s">
        <v>167</v>
      </c>
      <c r="S38" s="46" t="s">
        <v>167</v>
      </c>
      <c r="T38" s="46" t="s">
        <v>167</v>
      </c>
      <c r="U38" s="46" t="s">
        <v>167</v>
      </c>
      <c r="V38" s="46" t="s">
        <v>167</v>
      </c>
      <c r="W38" s="46" t="s">
        <v>167</v>
      </c>
      <c r="X38" s="46" t="s">
        <v>167</v>
      </c>
      <c r="Y38" s="46" t="s">
        <v>167</v>
      </c>
      <c r="Z38" s="46" t="s">
        <v>167</v>
      </c>
      <c r="AA38" s="50">
        <f t="shared" si="5"/>
        <v>4</v>
      </c>
      <c r="AB38" s="50">
        <f t="shared" si="6"/>
        <v>5</v>
      </c>
      <c r="AC38" s="50">
        <f t="shared" si="7"/>
        <v>6</v>
      </c>
      <c r="AD38" s="51" t="s">
        <v>1262</v>
      </c>
    </row>
    <row r="39" spans="1:30" s="31" customFormat="1" ht="22.5" x14ac:dyDescent="0.25">
      <c r="A39" s="52">
        <v>16</v>
      </c>
      <c r="B39" s="52">
        <v>16</v>
      </c>
      <c r="C39" s="52" t="s">
        <v>9</v>
      </c>
      <c r="D39" s="52" t="str">
        <f t="shared" ref="D39:D48" si="8">IF($I$2="","",IF($I$2&gt;P39,AC39,IF($I$2&lt;=K39,$K$22,IF($I$2&lt;=M39,AA39,AB39))))</f>
        <v/>
      </c>
      <c r="E39" s="52" t="str">
        <f t="shared" ref="E39:E49" si="9">IF($I$4="","",IF($I$4&gt;P39,AC39,IF($I$4&lt;=K39,$K$22,IF($I$4&lt;=M39,AA39,AB39))))</f>
        <v>Não passível</v>
      </c>
      <c r="F39" s="52" t="str">
        <f t="shared" ref="F39:F49" si="10">IF($I$6="","",IF($I$6&gt;P39,AC39,IF($I$6&lt;=K39,$K$22,IF($I$6&lt;=M39,AA39,AB39))))</f>
        <v>Não passível</v>
      </c>
      <c r="G39" s="52" t="str">
        <f t="shared" ref="G39:G49" si="11">IF($I$8="","",IF($I$8&gt;P39,AC39,IF($I$8&lt;=K39,$K$22,IF($I$8&lt;=M39,AA39,AB39))))</f>
        <v>Não passível</v>
      </c>
      <c r="H39" s="52" t="str">
        <f t="shared" ref="H39:H49" si="12">IF($I$10="","",IF($I$10&gt;P39,AC39,IF($I$10&lt;=K39,$K$22,IF($I$10&lt;=M39,AA39,AB39))))</f>
        <v>Não passível</v>
      </c>
      <c r="I39" s="52" t="s">
        <v>154</v>
      </c>
      <c r="J39" s="53" t="s">
        <v>165</v>
      </c>
      <c r="K39" s="52">
        <v>0</v>
      </c>
      <c r="L39" s="54" t="s">
        <v>1224</v>
      </c>
      <c r="M39" s="55">
        <v>5</v>
      </c>
      <c r="N39" s="56" t="s">
        <v>1263</v>
      </c>
      <c r="O39" s="54" t="s">
        <v>1226</v>
      </c>
      <c r="P39" s="57">
        <v>40</v>
      </c>
      <c r="Q39" s="52" t="s">
        <v>1250</v>
      </c>
      <c r="R39" s="54" t="s">
        <v>167</v>
      </c>
      <c r="S39" s="54" t="s">
        <v>167</v>
      </c>
      <c r="T39" s="54" t="s">
        <v>167</v>
      </c>
      <c r="U39" s="54" t="s">
        <v>167</v>
      </c>
      <c r="V39" s="54" t="s">
        <v>167</v>
      </c>
      <c r="W39" s="54" t="s">
        <v>167</v>
      </c>
      <c r="X39" s="54" t="s">
        <v>167</v>
      </c>
      <c r="Y39" s="54" t="s">
        <v>167</v>
      </c>
      <c r="Z39" s="54" t="s">
        <v>167</v>
      </c>
      <c r="AA39" s="58">
        <f t="shared" si="5"/>
        <v>4</v>
      </c>
      <c r="AB39" s="58">
        <f t="shared" si="6"/>
        <v>5</v>
      </c>
      <c r="AC39" s="58">
        <f t="shared" si="7"/>
        <v>6</v>
      </c>
      <c r="AD39" s="59" t="s">
        <v>1264</v>
      </c>
    </row>
    <row r="40" spans="1:30" s="31" customFormat="1" x14ac:dyDescent="0.25">
      <c r="A40" s="44">
        <v>17</v>
      </c>
      <c r="B40" s="44">
        <v>17</v>
      </c>
      <c r="C40" s="44" t="s">
        <v>10</v>
      </c>
      <c r="D40" s="44" t="str">
        <f t="shared" si="8"/>
        <v/>
      </c>
      <c r="E40" s="44" t="str">
        <f t="shared" si="9"/>
        <v>Não passível</v>
      </c>
      <c r="F40" s="44" t="str">
        <f t="shared" si="10"/>
        <v>Não passível</v>
      </c>
      <c r="G40" s="44" t="str">
        <f t="shared" si="11"/>
        <v>Não passível</v>
      </c>
      <c r="H40" s="44" t="str">
        <f t="shared" si="12"/>
        <v>Não passível</v>
      </c>
      <c r="I40" s="44" t="s">
        <v>153</v>
      </c>
      <c r="J40" s="45" t="s">
        <v>165</v>
      </c>
      <c r="K40" s="44">
        <v>0</v>
      </c>
      <c r="L40" s="46" t="s">
        <v>1224</v>
      </c>
      <c r="M40" s="47">
        <v>2</v>
      </c>
      <c r="N40" s="48" t="s">
        <v>1265</v>
      </c>
      <c r="O40" s="46" t="s">
        <v>1226</v>
      </c>
      <c r="P40" s="49">
        <v>5</v>
      </c>
      <c r="Q40" s="44" t="s">
        <v>1250</v>
      </c>
      <c r="R40" s="46" t="s">
        <v>167</v>
      </c>
      <c r="S40" s="46" t="s">
        <v>167</v>
      </c>
      <c r="T40" s="46" t="s">
        <v>167</v>
      </c>
      <c r="U40" s="46" t="s">
        <v>167</v>
      </c>
      <c r="V40" s="46" t="s">
        <v>167</v>
      </c>
      <c r="W40" s="46" t="s">
        <v>167</v>
      </c>
      <c r="X40" s="46" t="s">
        <v>167</v>
      </c>
      <c r="Y40" s="46" t="s">
        <v>167</v>
      </c>
      <c r="Z40" s="46" t="s">
        <v>167</v>
      </c>
      <c r="AA40" s="50">
        <f t="shared" si="5"/>
        <v>2</v>
      </c>
      <c r="AB40" s="50">
        <f t="shared" si="6"/>
        <v>3</v>
      </c>
      <c r="AC40" s="50">
        <f t="shared" si="7"/>
        <v>4</v>
      </c>
      <c r="AD40" s="51" t="s">
        <v>1266</v>
      </c>
    </row>
    <row r="41" spans="1:30" s="31" customFormat="1" ht="22.5" x14ac:dyDescent="0.25">
      <c r="A41" s="52">
        <v>18</v>
      </c>
      <c r="B41" s="52">
        <v>18</v>
      </c>
      <c r="C41" s="52" t="s">
        <v>1267</v>
      </c>
      <c r="D41" s="52" t="str">
        <f t="shared" si="8"/>
        <v/>
      </c>
      <c r="E41" s="52" t="str">
        <f t="shared" si="9"/>
        <v>Não passível</v>
      </c>
      <c r="F41" s="52" t="str">
        <f t="shared" si="10"/>
        <v>Não passível</v>
      </c>
      <c r="G41" s="52" t="str">
        <f t="shared" si="11"/>
        <v>Não passível</v>
      </c>
      <c r="H41" s="52" t="str">
        <f t="shared" si="12"/>
        <v>Não passível</v>
      </c>
      <c r="I41" s="52" t="s">
        <v>153</v>
      </c>
      <c r="J41" s="53" t="s">
        <v>165</v>
      </c>
      <c r="K41" s="52">
        <v>0</v>
      </c>
      <c r="L41" s="54" t="s">
        <v>1224</v>
      </c>
      <c r="M41" s="55">
        <v>5</v>
      </c>
      <c r="N41" s="56" t="s">
        <v>1263</v>
      </c>
      <c r="O41" s="54" t="s">
        <v>1226</v>
      </c>
      <c r="P41" s="57">
        <v>40</v>
      </c>
      <c r="Q41" s="52" t="s">
        <v>1250</v>
      </c>
      <c r="R41" s="54" t="s">
        <v>167</v>
      </c>
      <c r="S41" s="54" t="s">
        <v>167</v>
      </c>
      <c r="T41" s="54" t="s">
        <v>167</v>
      </c>
      <c r="U41" s="54" t="s">
        <v>167</v>
      </c>
      <c r="V41" s="54" t="s">
        <v>167</v>
      </c>
      <c r="W41" s="54" t="s">
        <v>167</v>
      </c>
      <c r="X41" s="54" t="s">
        <v>167</v>
      </c>
      <c r="Y41" s="54" t="s">
        <v>167</v>
      </c>
      <c r="Z41" s="54" t="s">
        <v>167</v>
      </c>
      <c r="AA41" s="58">
        <f t="shared" si="5"/>
        <v>2</v>
      </c>
      <c r="AB41" s="58">
        <f t="shared" si="6"/>
        <v>3</v>
      </c>
      <c r="AC41" s="58">
        <f t="shared" si="7"/>
        <v>4</v>
      </c>
      <c r="AD41" s="59" t="s">
        <v>1268</v>
      </c>
    </row>
    <row r="42" spans="1:30" s="31" customFormat="1" ht="30" x14ac:dyDescent="0.25">
      <c r="A42" s="44">
        <v>19</v>
      </c>
      <c r="B42" s="44">
        <v>19</v>
      </c>
      <c r="C42" s="44" t="s">
        <v>11</v>
      </c>
      <c r="D42" s="44" t="str">
        <f t="shared" si="8"/>
        <v/>
      </c>
      <c r="E42" s="44" t="str">
        <f t="shared" si="9"/>
        <v>Não passível</v>
      </c>
      <c r="F42" s="44" t="str">
        <f t="shared" si="10"/>
        <v>Não passível</v>
      </c>
      <c r="G42" s="44" t="str">
        <f t="shared" si="11"/>
        <v>Não passível</v>
      </c>
      <c r="H42" s="44" t="str">
        <f t="shared" si="12"/>
        <v>Não passível</v>
      </c>
      <c r="I42" s="44" t="s">
        <v>153</v>
      </c>
      <c r="J42" s="45" t="s">
        <v>170</v>
      </c>
      <c r="K42" s="44">
        <v>0</v>
      </c>
      <c r="L42" s="46" t="s">
        <v>1224</v>
      </c>
      <c r="M42" s="47">
        <v>5</v>
      </c>
      <c r="N42" s="48" t="s">
        <v>1269</v>
      </c>
      <c r="O42" s="46" t="s">
        <v>1226</v>
      </c>
      <c r="P42" s="49">
        <v>10</v>
      </c>
      <c r="Q42" s="44" t="s">
        <v>182</v>
      </c>
      <c r="R42" s="46" t="s">
        <v>167</v>
      </c>
      <c r="S42" s="46" t="s">
        <v>167</v>
      </c>
      <c r="T42" s="46" t="s">
        <v>167</v>
      </c>
      <c r="U42" s="46" t="s">
        <v>167</v>
      </c>
      <c r="V42" s="46" t="s">
        <v>167</v>
      </c>
      <c r="W42" s="46" t="s">
        <v>167</v>
      </c>
      <c r="X42" s="46" t="s">
        <v>167</v>
      </c>
      <c r="Y42" s="46" t="s">
        <v>167</v>
      </c>
      <c r="Z42" s="46" t="s">
        <v>167</v>
      </c>
      <c r="AA42" s="50">
        <f t="shared" si="5"/>
        <v>2</v>
      </c>
      <c r="AB42" s="50">
        <f t="shared" si="6"/>
        <v>3</v>
      </c>
      <c r="AC42" s="50">
        <f t="shared" si="7"/>
        <v>4</v>
      </c>
      <c r="AD42" s="51" t="s">
        <v>1270</v>
      </c>
    </row>
    <row r="43" spans="1:30" s="31" customFormat="1" ht="60" x14ac:dyDescent="0.25">
      <c r="A43" s="52">
        <v>20</v>
      </c>
      <c r="B43" s="52">
        <v>20</v>
      </c>
      <c r="C43" s="52" t="s">
        <v>1271</v>
      </c>
      <c r="D43" s="52" t="str">
        <f t="shared" si="8"/>
        <v/>
      </c>
      <c r="E43" s="52" t="str">
        <f t="shared" si="9"/>
        <v>Não passível</v>
      </c>
      <c r="F43" s="52" t="str">
        <f t="shared" si="10"/>
        <v>Não passível</v>
      </c>
      <c r="G43" s="52" t="str">
        <f t="shared" si="11"/>
        <v>Não passível</v>
      </c>
      <c r="H43" s="52" t="str">
        <f t="shared" si="12"/>
        <v>Não passível</v>
      </c>
      <c r="I43" s="52" t="s">
        <v>153</v>
      </c>
      <c r="J43" s="53" t="s">
        <v>1272</v>
      </c>
      <c r="K43" s="52">
        <v>0</v>
      </c>
      <c r="L43" s="54" t="s">
        <v>1224</v>
      </c>
      <c r="M43" s="55">
        <v>20000000</v>
      </c>
      <c r="N43" s="56" t="s">
        <v>1273</v>
      </c>
      <c r="O43" s="54" t="s">
        <v>1226</v>
      </c>
      <c r="P43" s="57">
        <v>40000000</v>
      </c>
      <c r="Q43" s="52" t="s">
        <v>183</v>
      </c>
      <c r="R43" s="54" t="s">
        <v>167</v>
      </c>
      <c r="S43" s="54" t="s">
        <v>167</v>
      </c>
      <c r="T43" s="54" t="s">
        <v>167</v>
      </c>
      <c r="U43" s="54" t="s">
        <v>167</v>
      </c>
      <c r="V43" s="54" t="s">
        <v>167</v>
      </c>
      <c r="W43" s="54" t="s">
        <v>167</v>
      </c>
      <c r="X43" s="54" t="s">
        <v>167</v>
      </c>
      <c r="Y43" s="54" t="s">
        <v>167</v>
      </c>
      <c r="Z43" s="54" t="s">
        <v>167</v>
      </c>
      <c r="AA43" s="58">
        <f t="shared" si="5"/>
        <v>2</v>
      </c>
      <c r="AB43" s="58">
        <f t="shared" si="6"/>
        <v>3</v>
      </c>
      <c r="AC43" s="58">
        <f t="shared" si="7"/>
        <v>4</v>
      </c>
      <c r="AD43" s="59" t="s">
        <v>1274</v>
      </c>
    </row>
    <row r="44" spans="1:30" s="31" customFormat="1" ht="30" x14ac:dyDescent="0.25">
      <c r="A44" s="44">
        <v>21</v>
      </c>
      <c r="B44" s="44">
        <v>21</v>
      </c>
      <c r="C44" s="44" t="s">
        <v>1275</v>
      </c>
      <c r="D44" s="44" t="str">
        <f t="shared" si="8"/>
        <v/>
      </c>
      <c r="E44" s="44" t="str">
        <f t="shared" si="9"/>
        <v>Não passível</v>
      </c>
      <c r="F44" s="44" t="str">
        <f t="shared" si="10"/>
        <v>Não passível</v>
      </c>
      <c r="G44" s="44" t="str">
        <f t="shared" si="11"/>
        <v>Não passível</v>
      </c>
      <c r="H44" s="44" t="str">
        <f t="shared" si="12"/>
        <v>Não passível</v>
      </c>
      <c r="I44" s="44" t="s">
        <v>153</v>
      </c>
      <c r="J44" s="45" t="s">
        <v>1276</v>
      </c>
      <c r="K44" s="44">
        <v>0</v>
      </c>
      <c r="L44" s="46" t="s">
        <v>1224</v>
      </c>
      <c r="M44" s="47">
        <v>2000000</v>
      </c>
      <c r="N44" s="48" t="s">
        <v>1277</v>
      </c>
      <c r="O44" s="46" t="s">
        <v>1226</v>
      </c>
      <c r="P44" s="49">
        <v>7000000</v>
      </c>
      <c r="Q44" s="44" t="s">
        <v>158</v>
      </c>
      <c r="R44" s="46" t="s">
        <v>167</v>
      </c>
      <c r="S44" s="46" t="s">
        <v>167</v>
      </c>
      <c r="T44" s="46" t="s">
        <v>167</v>
      </c>
      <c r="U44" s="46" t="s">
        <v>167</v>
      </c>
      <c r="V44" s="46" t="s">
        <v>167</v>
      </c>
      <c r="W44" s="46" t="s">
        <v>167</v>
      </c>
      <c r="X44" s="46" t="s">
        <v>167</v>
      </c>
      <c r="Y44" s="46" t="s">
        <v>167</v>
      </c>
      <c r="Z44" s="46" t="s">
        <v>167</v>
      </c>
      <c r="AA44" s="50">
        <f t="shared" si="5"/>
        <v>2</v>
      </c>
      <c r="AB44" s="50">
        <f t="shared" si="6"/>
        <v>3</v>
      </c>
      <c r="AC44" s="50">
        <f t="shared" si="7"/>
        <v>4</v>
      </c>
      <c r="AD44" s="51" t="s">
        <v>1278</v>
      </c>
    </row>
    <row r="45" spans="1:30" s="31" customFormat="1" ht="30" x14ac:dyDescent="0.25">
      <c r="A45" s="52">
        <v>22</v>
      </c>
      <c r="B45" s="52">
        <v>22</v>
      </c>
      <c r="C45" s="52" t="s">
        <v>1279</v>
      </c>
      <c r="D45" s="52" t="str">
        <f t="shared" si="8"/>
        <v/>
      </c>
      <c r="E45" s="52" t="str">
        <f t="shared" si="9"/>
        <v>Não passível</v>
      </c>
      <c r="F45" s="52" t="str">
        <f t="shared" si="10"/>
        <v>Não passível</v>
      </c>
      <c r="G45" s="52" t="str">
        <f t="shared" si="11"/>
        <v>Não passível</v>
      </c>
      <c r="H45" s="52" t="str">
        <f t="shared" si="12"/>
        <v>Não passível</v>
      </c>
      <c r="I45" s="52" t="s">
        <v>153</v>
      </c>
      <c r="J45" s="53" t="s">
        <v>1276</v>
      </c>
      <c r="K45" s="52">
        <v>0</v>
      </c>
      <c r="L45" s="54" t="s">
        <v>1224</v>
      </c>
      <c r="M45" s="55">
        <v>2000000</v>
      </c>
      <c r="N45" s="56" t="s">
        <v>1277</v>
      </c>
      <c r="O45" s="54" t="s">
        <v>1226</v>
      </c>
      <c r="P45" s="57">
        <v>7000000</v>
      </c>
      <c r="Q45" s="52" t="s">
        <v>157</v>
      </c>
      <c r="R45" s="54" t="s">
        <v>167</v>
      </c>
      <c r="S45" s="54" t="s">
        <v>167</v>
      </c>
      <c r="T45" s="54" t="s">
        <v>167</v>
      </c>
      <c r="U45" s="54" t="s">
        <v>167</v>
      </c>
      <c r="V45" s="54" t="s">
        <v>167</v>
      </c>
      <c r="W45" s="54" t="s">
        <v>167</v>
      </c>
      <c r="X45" s="54" t="s">
        <v>167</v>
      </c>
      <c r="Y45" s="54" t="s">
        <v>167</v>
      </c>
      <c r="Z45" s="54" t="s">
        <v>167</v>
      </c>
      <c r="AA45" s="58">
        <f t="shared" si="5"/>
        <v>2</v>
      </c>
      <c r="AB45" s="58">
        <f t="shared" si="6"/>
        <v>3</v>
      </c>
      <c r="AC45" s="58">
        <f t="shared" si="7"/>
        <v>4</v>
      </c>
      <c r="AD45" s="59" t="s">
        <v>1280</v>
      </c>
    </row>
    <row r="46" spans="1:30" s="31" customFormat="1" ht="30" x14ac:dyDescent="0.25">
      <c r="A46" s="44">
        <v>23</v>
      </c>
      <c r="B46" s="44">
        <v>23</v>
      </c>
      <c r="C46" s="44" t="s">
        <v>12</v>
      </c>
      <c r="D46" s="44" t="str">
        <f t="shared" si="8"/>
        <v/>
      </c>
      <c r="E46" s="44" t="str">
        <f t="shared" si="9"/>
        <v>Não passível</v>
      </c>
      <c r="F46" s="44" t="str">
        <f t="shared" si="10"/>
        <v>Não passível</v>
      </c>
      <c r="G46" s="44" t="str">
        <f t="shared" si="11"/>
        <v>Não passível</v>
      </c>
      <c r="H46" s="44" t="str">
        <f t="shared" si="12"/>
        <v>Não passível</v>
      </c>
      <c r="I46" s="44" t="s">
        <v>152</v>
      </c>
      <c r="J46" s="45" t="s">
        <v>1281</v>
      </c>
      <c r="K46" s="44">
        <v>0</v>
      </c>
      <c r="L46" s="46" t="s">
        <v>1224</v>
      </c>
      <c r="M46" s="47">
        <v>30</v>
      </c>
      <c r="N46" s="48" t="s">
        <v>1282</v>
      </c>
      <c r="O46" s="46" t="s">
        <v>1226</v>
      </c>
      <c r="P46" s="49">
        <v>200</v>
      </c>
      <c r="Q46" s="44" t="s">
        <v>203</v>
      </c>
      <c r="R46" s="46" t="s">
        <v>167</v>
      </c>
      <c r="S46" s="46" t="s">
        <v>167</v>
      </c>
      <c r="T46" s="46" t="s">
        <v>167</v>
      </c>
      <c r="U46" s="46" t="s">
        <v>167</v>
      </c>
      <c r="V46" s="46" t="s">
        <v>167</v>
      </c>
      <c r="W46" s="46" t="s">
        <v>167</v>
      </c>
      <c r="X46" s="46" t="s">
        <v>167</v>
      </c>
      <c r="Y46" s="46" t="s">
        <v>167</v>
      </c>
      <c r="Z46" s="46" t="s">
        <v>167</v>
      </c>
      <c r="AA46" s="50">
        <f t="shared" si="5"/>
        <v>1</v>
      </c>
      <c r="AB46" s="50">
        <f t="shared" si="6"/>
        <v>1</v>
      </c>
      <c r="AC46" s="50">
        <f t="shared" si="7"/>
        <v>1</v>
      </c>
      <c r="AD46" s="51" t="s">
        <v>1283</v>
      </c>
    </row>
    <row r="47" spans="1:30" s="31" customFormat="1" ht="33.75" x14ac:dyDescent="0.25">
      <c r="A47" s="52">
        <v>24</v>
      </c>
      <c r="B47" s="52">
        <v>24</v>
      </c>
      <c r="C47" s="52" t="s">
        <v>13</v>
      </c>
      <c r="D47" s="52" t="str">
        <f t="shared" si="8"/>
        <v/>
      </c>
      <c r="E47" s="52" t="str">
        <f t="shared" si="9"/>
        <v>Não passível</v>
      </c>
      <c r="F47" s="52" t="str">
        <f t="shared" si="10"/>
        <v>Não passível</v>
      </c>
      <c r="G47" s="52" t="str">
        <f t="shared" si="11"/>
        <v>Não passível</v>
      </c>
      <c r="H47" s="52" t="str">
        <f t="shared" si="12"/>
        <v>Não passível</v>
      </c>
      <c r="I47" s="52" t="s">
        <v>154</v>
      </c>
      <c r="J47" s="53" t="s">
        <v>171</v>
      </c>
      <c r="K47" s="52">
        <v>0</v>
      </c>
      <c r="L47" s="54" t="s">
        <v>1224</v>
      </c>
      <c r="M47" s="55">
        <v>2</v>
      </c>
      <c r="N47" s="56" t="s">
        <v>1284</v>
      </c>
      <c r="O47" s="54" t="s">
        <v>1226</v>
      </c>
      <c r="P47" s="57">
        <v>5</v>
      </c>
      <c r="Q47" s="52" t="s">
        <v>1285</v>
      </c>
      <c r="R47" s="54" t="s">
        <v>167</v>
      </c>
      <c r="S47" s="54" t="s">
        <v>167</v>
      </c>
      <c r="T47" s="54" t="s">
        <v>167</v>
      </c>
      <c r="U47" s="54" t="s">
        <v>167</v>
      </c>
      <c r="V47" s="54" t="s">
        <v>167</v>
      </c>
      <c r="W47" s="54" t="s">
        <v>167</v>
      </c>
      <c r="X47" s="54" t="s">
        <v>167</v>
      </c>
      <c r="Y47" s="54" t="s">
        <v>167</v>
      </c>
      <c r="Z47" s="54" t="s">
        <v>167</v>
      </c>
      <c r="AA47" s="58">
        <f t="shared" si="5"/>
        <v>4</v>
      </c>
      <c r="AB47" s="58">
        <f t="shared" si="6"/>
        <v>5</v>
      </c>
      <c r="AC47" s="58">
        <f t="shared" si="7"/>
        <v>6</v>
      </c>
      <c r="AD47" s="59" t="s">
        <v>1286</v>
      </c>
    </row>
    <row r="48" spans="1:30" s="31" customFormat="1" ht="33.75" x14ac:dyDescent="0.25">
      <c r="A48" s="44">
        <v>25</v>
      </c>
      <c r="B48" s="44">
        <v>25</v>
      </c>
      <c r="C48" s="44" t="s">
        <v>14</v>
      </c>
      <c r="D48" s="44" t="str">
        <f t="shared" si="8"/>
        <v/>
      </c>
      <c r="E48" s="44" t="str">
        <f t="shared" si="9"/>
        <v>Não passível</v>
      </c>
      <c r="F48" s="44" t="str">
        <f t="shared" si="10"/>
        <v>Não passível</v>
      </c>
      <c r="G48" s="44" t="str">
        <f t="shared" si="11"/>
        <v>Não passível</v>
      </c>
      <c r="H48" s="44" t="str">
        <f t="shared" si="12"/>
        <v>Não passível</v>
      </c>
      <c r="I48" s="44" t="s">
        <v>154</v>
      </c>
      <c r="J48" s="45" t="s">
        <v>1287</v>
      </c>
      <c r="K48" s="44">
        <v>0</v>
      </c>
      <c r="L48" s="46" t="s">
        <v>1224</v>
      </c>
      <c r="M48" s="47">
        <v>15</v>
      </c>
      <c r="N48" s="48" t="s">
        <v>1288</v>
      </c>
      <c r="O48" s="46" t="s">
        <v>1226</v>
      </c>
      <c r="P48" s="49">
        <v>25</v>
      </c>
      <c r="Q48" s="44" t="s">
        <v>1285</v>
      </c>
      <c r="R48" s="46" t="s">
        <v>167</v>
      </c>
      <c r="S48" s="46" t="s">
        <v>167</v>
      </c>
      <c r="T48" s="46" t="s">
        <v>167</v>
      </c>
      <c r="U48" s="46" t="s">
        <v>167</v>
      </c>
      <c r="V48" s="46" t="s">
        <v>167</v>
      </c>
      <c r="W48" s="46" t="s">
        <v>167</v>
      </c>
      <c r="X48" s="46" t="s">
        <v>167</v>
      </c>
      <c r="Y48" s="46" t="s">
        <v>167</v>
      </c>
      <c r="Z48" s="46" t="s">
        <v>167</v>
      </c>
      <c r="AA48" s="50">
        <f t="shared" si="5"/>
        <v>4</v>
      </c>
      <c r="AB48" s="50">
        <f t="shared" si="6"/>
        <v>5</v>
      </c>
      <c r="AC48" s="50">
        <f t="shared" si="7"/>
        <v>6</v>
      </c>
      <c r="AD48" s="51" t="s">
        <v>1289</v>
      </c>
    </row>
    <row r="49" spans="1:30" s="31" customFormat="1" ht="60" x14ac:dyDescent="0.25">
      <c r="A49" s="52">
        <v>26</v>
      </c>
      <c r="B49" s="52">
        <v>26</v>
      </c>
      <c r="C49" s="52" t="s">
        <v>15</v>
      </c>
      <c r="D49" s="52" t="str">
        <f>IF($I$2="","",IF($I$2&gt;P49,AC49,IF($I$2&lt;=K49,$K$22,IF($I$2&lt;=M49,AA49,AB49))))</f>
        <v/>
      </c>
      <c r="E49" s="52" t="str">
        <f t="shared" si="9"/>
        <v>Não passível</v>
      </c>
      <c r="F49" s="52" t="str">
        <f t="shared" si="10"/>
        <v>Não passível</v>
      </c>
      <c r="G49" s="52" t="str">
        <f t="shared" si="11"/>
        <v>Não passível</v>
      </c>
      <c r="H49" s="52" t="str">
        <f t="shared" si="12"/>
        <v>Não passível</v>
      </c>
      <c r="I49" s="52" t="s">
        <v>153</v>
      </c>
      <c r="J49" s="53" t="s">
        <v>206</v>
      </c>
      <c r="K49" s="52">
        <v>0</v>
      </c>
      <c r="L49" s="54" t="s">
        <v>1224</v>
      </c>
      <c r="M49" s="55">
        <v>3</v>
      </c>
      <c r="N49" s="56" t="s">
        <v>1290</v>
      </c>
      <c r="O49" s="54" t="s">
        <v>1226</v>
      </c>
      <c r="P49" s="57">
        <v>5</v>
      </c>
      <c r="Q49" s="52" t="s">
        <v>1250</v>
      </c>
      <c r="R49" s="54" t="s">
        <v>167</v>
      </c>
      <c r="S49" s="54" t="s">
        <v>167</v>
      </c>
      <c r="T49" s="54" t="s">
        <v>167</v>
      </c>
      <c r="U49" s="54" t="s">
        <v>167</v>
      </c>
      <c r="V49" s="54" t="s">
        <v>167</v>
      </c>
      <c r="W49" s="54" t="s">
        <v>167</v>
      </c>
      <c r="X49" s="54" t="s">
        <v>167</v>
      </c>
      <c r="Y49" s="54" t="s">
        <v>167</v>
      </c>
      <c r="Z49" s="54" t="s">
        <v>167</v>
      </c>
      <c r="AA49" s="58">
        <f t="shared" si="5"/>
        <v>2</v>
      </c>
      <c r="AB49" s="58">
        <f t="shared" si="6"/>
        <v>3</v>
      </c>
      <c r="AC49" s="58">
        <f t="shared" si="7"/>
        <v>4</v>
      </c>
      <c r="AD49" s="59" t="s">
        <v>1291</v>
      </c>
    </row>
    <row r="50" spans="1:30" s="31" customFormat="1" x14ac:dyDescent="0.25">
      <c r="A50" s="43">
        <v>27</v>
      </c>
      <c r="B50" s="44">
        <v>1</v>
      </c>
      <c r="C50" s="44" t="s">
        <v>16</v>
      </c>
      <c r="D50" s="44" t="str">
        <f>IF($I$2="","",IF($I$2&gt;P50,AC50,IF($I$2&lt;=K50,$K$22,IF($I$2&lt;M50,AA50,AB50))))</f>
        <v/>
      </c>
      <c r="E50" s="44" t="str">
        <f>IF($I$4="","",IF($I$4&gt;P50,AC50,IF($I$4&lt;=K50,$K$22,IF($I$4&lt;M50,AA50,AB50))))</f>
        <v>Não passível</v>
      </c>
      <c r="F50" s="44" t="str">
        <f>IF($I$6="","",IF($I$6&gt;P50,AC50,IF($I$6&lt;=K50,$K$22,IF($I$6&lt;M50,AA50,AB50))))</f>
        <v>Não passível</v>
      </c>
      <c r="G50" s="44" t="str">
        <f>IF($I$8="","",IF($I$8&gt;P50,AC50,IF($I$8&lt;=K50,$K$22,IF($I$8&lt;M50,AA50,AB50))))</f>
        <v>Não passível</v>
      </c>
      <c r="H50" s="44" t="str">
        <f>IF($I$10="","",IF($I$10&gt;P50,AC50,IF($I$10&lt;=K50,$K$22,IF($I$10&lt;M50,AA50,AB50))))</f>
        <v>Não passível</v>
      </c>
      <c r="I50" s="44" t="s">
        <v>153</v>
      </c>
      <c r="J50" s="45" t="s">
        <v>165</v>
      </c>
      <c r="K50" s="44">
        <v>0</v>
      </c>
      <c r="L50" s="46" t="s">
        <v>1244</v>
      </c>
      <c r="M50" s="47">
        <v>3</v>
      </c>
      <c r="N50" s="48" t="s">
        <v>1292</v>
      </c>
      <c r="O50" s="46" t="s">
        <v>1226</v>
      </c>
      <c r="P50" s="49">
        <v>10</v>
      </c>
      <c r="Q50" s="44" t="s">
        <v>1250</v>
      </c>
      <c r="R50" s="46" t="s">
        <v>167</v>
      </c>
      <c r="S50" s="46" t="s">
        <v>167</v>
      </c>
      <c r="T50" s="46" t="s">
        <v>167</v>
      </c>
      <c r="U50" s="46" t="s">
        <v>167</v>
      </c>
      <c r="V50" s="46" t="s">
        <v>167</v>
      </c>
      <c r="W50" s="46" t="s">
        <v>167</v>
      </c>
      <c r="X50" s="46" t="s">
        <v>167</v>
      </c>
      <c r="Y50" s="46" t="s">
        <v>167</v>
      </c>
      <c r="Z50" s="46" t="s">
        <v>167</v>
      </c>
      <c r="AA50" s="50">
        <f t="shared" si="5"/>
        <v>2</v>
      </c>
      <c r="AB50" s="50">
        <f t="shared" si="6"/>
        <v>3</v>
      </c>
      <c r="AC50" s="50">
        <f t="shared" si="7"/>
        <v>4</v>
      </c>
      <c r="AD50" s="51" t="s">
        <v>1293</v>
      </c>
    </row>
    <row r="51" spans="1:30" s="31" customFormat="1" ht="22.5" x14ac:dyDescent="0.25">
      <c r="A51" s="52">
        <v>28</v>
      </c>
      <c r="B51" s="52">
        <v>2</v>
      </c>
      <c r="C51" s="52" t="s">
        <v>17</v>
      </c>
      <c r="D51" s="52" t="str">
        <f>IF($I$2="","",IF($I$2&gt;P51,AC51,IF($I$2&lt;=K51,$K$22,IF($I$2&lt;M51,AA51,AB51))))</f>
        <v/>
      </c>
      <c r="E51" s="52" t="str">
        <f>IF($I$4="","",IF($I$4&gt;P51,AC51,IF($I$4&lt;=K51,$K$22,IF($I$4&lt;M51,AA51,AB51))))</f>
        <v>Não passível</v>
      </c>
      <c r="F51" s="52" t="str">
        <f>IF($I$6="","",IF($I$6&gt;P51,AC51,IF($I$6&lt;=K51,$K$22,IF($I$6&lt;M51,AA51,AB51))))</f>
        <v>Não passível</v>
      </c>
      <c r="G51" s="52" t="str">
        <f>IF($I$8="","",IF($I$8&gt;P51,AC51,IF($I$8&lt;=K51,$K$22,IF($I$8&lt;M51,AA51,AB51))))</f>
        <v>Não passível</v>
      </c>
      <c r="H51" s="52" t="str">
        <f>IF($I$10="","",IF($I$10&gt;P51,AC51,IF($I$10&lt;=K51,$K$22,IF($I$10&lt;M51,AA51,AB51))))</f>
        <v>Não passível</v>
      </c>
      <c r="I51" s="52" t="s">
        <v>153</v>
      </c>
      <c r="J51" s="53" t="s">
        <v>172</v>
      </c>
      <c r="K51" s="52">
        <v>0</v>
      </c>
      <c r="L51" s="54" t="s">
        <v>1244</v>
      </c>
      <c r="M51" s="55">
        <v>7300</v>
      </c>
      <c r="N51" s="56" t="s">
        <v>1294</v>
      </c>
      <c r="O51" s="54" t="s">
        <v>1226</v>
      </c>
      <c r="P51" s="57">
        <v>30000</v>
      </c>
      <c r="Q51" s="52" t="s">
        <v>158</v>
      </c>
      <c r="R51" s="54" t="s">
        <v>167</v>
      </c>
      <c r="S51" s="54" t="s">
        <v>167</v>
      </c>
      <c r="T51" s="54" t="s">
        <v>167</v>
      </c>
      <c r="U51" s="54" t="s">
        <v>167</v>
      </c>
      <c r="V51" s="54" t="s">
        <v>167</v>
      </c>
      <c r="W51" s="54" t="s">
        <v>167</v>
      </c>
      <c r="X51" s="54" t="s">
        <v>167</v>
      </c>
      <c r="Y51" s="54" t="s">
        <v>167</v>
      </c>
      <c r="Z51" s="54" t="s">
        <v>167</v>
      </c>
      <c r="AA51" s="58">
        <f t="shared" si="5"/>
        <v>2</v>
      </c>
      <c r="AB51" s="58">
        <f t="shared" si="6"/>
        <v>3</v>
      </c>
      <c r="AC51" s="58">
        <f t="shared" si="7"/>
        <v>4</v>
      </c>
      <c r="AD51" s="59" t="s">
        <v>1295</v>
      </c>
    </row>
    <row r="52" spans="1:30" s="31" customFormat="1" ht="60" x14ac:dyDescent="0.25">
      <c r="A52" s="44">
        <v>29</v>
      </c>
      <c r="B52" s="44">
        <v>3</v>
      </c>
      <c r="C52" s="44" t="s">
        <v>18</v>
      </c>
      <c r="D52" s="44" t="str">
        <f>IF($I$2="","",IF($I$2&gt;P52,AC52,IF($I$2&lt;K52,$K$22,IF($I$2&lt;M52,AA52,AB52))))</f>
        <v/>
      </c>
      <c r="E52" s="44" t="str">
        <f>IF($I$4="","",IF($I$4&gt;P52,AC52,IF($I$4&lt;K52,$K$22,IF($I$4&lt;M52,AA52,AB52))))</f>
        <v>Não passível</v>
      </c>
      <c r="F52" s="44" t="str">
        <f>IF($I$6="","",IF($I$6&gt;P52,AC52,IF($I$6&lt;K52,$K$22,IF($I$6&lt;M52,AA52,AB52))))</f>
        <v>Não passível</v>
      </c>
      <c r="G52" s="44" t="str">
        <f>IF($I$8="","",IF($I$8&gt;P52,AC52,IF($I$8&lt;K52,$K$22,IF($I$8&lt;M52,AA52,AB52))))</f>
        <v>Não passível</v>
      </c>
      <c r="H52" s="44" t="str">
        <f>IF($I$10="","",IF($I$10&gt;P52,AC52,IF($I$10&lt;K52,$K$22,IF($I$10&lt;M52,AA52,AB52))))</f>
        <v>Não passível</v>
      </c>
      <c r="I52" s="44" t="s">
        <v>152</v>
      </c>
      <c r="J52" s="45" t="s">
        <v>1296</v>
      </c>
      <c r="K52" s="44">
        <v>2400</v>
      </c>
      <c r="L52" s="46" t="s">
        <v>1244</v>
      </c>
      <c r="M52" s="47">
        <v>12000</v>
      </c>
      <c r="N52" s="48" t="s">
        <v>1297</v>
      </c>
      <c r="O52" s="46" t="s">
        <v>1226</v>
      </c>
      <c r="P52" s="49">
        <v>50000</v>
      </c>
      <c r="Q52" s="44" t="s">
        <v>158</v>
      </c>
      <c r="R52" s="46" t="s">
        <v>167</v>
      </c>
      <c r="S52" s="46" t="s">
        <v>167</v>
      </c>
      <c r="T52" s="46" t="s">
        <v>167</v>
      </c>
      <c r="U52" s="46" t="s">
        <v>167</v>
      </c>
      <c r="V52" s="46" t="s">
        <v>167</v>
      </c>
      <c r="W52" s="46" t="s">
        <v>167</v>
      </c>
      <c r="X52" s="46" t="s">
        <v>167</v>
      </c>
      <c r="Y52" s="46" t="s">
        <v>167</v>
      </c>
      <c r="Z52" s="46" t="s">
        <v>167</v>
      </c>
      <c r="AA52" s="50">
        <f t="shared" si="5"/>
        <v>1</v>
      </c>
      <c r="AB52" s="50">
        <f t="shared" si="6"/>
        <v>1</v>
      </c>
      <c r="AC52" s="50">
        <f t="shared" si="7"/>
        <v>1</v>
      </c>
      <c r="AD52" s="51" t="s">
        <v>1298</v>
      </c>
    </row>
    <row r="53" spans="1:30" s="31" customFormat="1" ht="30" x14ac:dyDescent="0.25">
      <c r="A53" s="52">
        <v>30</v>
      </c>
      <c r="B53" s="52">
        <v>4</v>
      </c>
      <c r="C53" s="52" t="s">
        <v>19</v>
      </c>
      <c r="D53" s="52" t="str">
        <f>IF($I$2="","",IF($I$2&gt;P53,AC53,IF($I$2&lt;=K53,$K$22,IF($I$2&lt;M53,AA53,AB53))))</f>
        <v/>
      </c>
      <c r="E53" s="52" t="str">
        <f>IF($I$4="","",IF($I$4&gt;P53,AC53,IF($I$4&lt;=K53,$K$22,IF($I$4&lt;M53,AA53,AB53))))</f>
        <v>Não passível</v>
      </c>
      <c r="F53" s="52" t="str">
        <f>IF($I$6="","",IF($I$6&gt;P53,AC53,IF($I$6&lt;=K53,$K$22,IF($I$6&lt;M53,AA53,AB53))))</f>
        <v>Não passível</v>
      </c>
      <c r="G53" s="52" t="str">
        <f>IF($I$8="","",IF($I$8&gt;P53,AC53,IF($I$8&lt;=K53,$K$22,IF($I$8&lt;M53,AA53,AB53))))</f>
        <v>Não passível</v>
      </c>
      <c r="H53" s="52" t="str">
        <f>IF($I$10="","",IF($I$10&gt;P53,AC53,IF($I$10&lt;=K53,$K$22,IF($I$10&lt;M53,AA53,AB53))))</f>
        <v>Não passível</v>
      </c>
      <c r="I53" s="52" t="s">
        <v>153</v>
      </c>
      <c r="J53" s="53" t="s">
        <v>1296</v>
      </c>
      <c r="K53" s="52">
        <v>0</v>
      </c>
      <c r="L53" s="54" t="s">
        <v>1244</v>
      </c>
      <c r="M53" s="55">
        <v>4000</v>
      </c>
      <c r="N53" s="56" t="s">
        <v>1299</v>
      </c>
      <c r="O53" s="54" t="s">
        <v>1226</v>
      </c>
      <c r="P53" s="57">
        <v>20000</v>
      </c>
      <c r="Q53" s="52" t="s">
        <v>158</v>
      </c>
      <c r="R53" s="54" t="s">
        <v>167</v>
      </c>
      <c r="S53" s="54" t="s">
        <v>167</v>
      </c>
      <c r="T53" s="54" t="s">
        <v>167</v>
      </c>
      <c r="U53" s="54" t="s">
        <v>167</v>
      </c>
      <c r="V53" s="54" t="s">
        <v>167</v>
      </c>
      <c r="W53" s="54" t="s">
        <v>167</v>
      </c>
      <c r="X53" s="54" t="s">
        <v>167</v>
      </c>
      <c r="Y53" s="54" t="s">
        <v>167</v>
      </c>
      <c r="Z53" s="54" t="s">
        <v>167</v>
      </c>
      <c r="AA53" s="58">
        <f t="shared" si="5"/>
        <v>2</v>
      </c>
      <c r="AB53" s="58">
        <f t="shared" si="6"/>
        <v>3</v>
      </c>
      <c r="AC53" s="58">
        <f t="shared" si="7"/>
        <v>4</v>
      </c>
      <c r="AD53" s="59" t="s">
        <v>20</v>
      </c>
    </row>
    <row r="54" spans="1:30" s="31" customFormat="1" ht="22.5" x14ac:dyDescent="0.25">
      <c r="A54" s="44">
        <v>31</v>
      </c>
      <c r="B54" s="44">
        <v>5</v>
      </c>
      <c r="C54" s="44" t="s">
        <v>21</v>
      </c>
      <c r="D54" s="44" t="str">
        <f>IF($I$2="","",IF($I$2&gt;P54,AC54,IF($I$2&lt;=K54,$K$22,IF($I$2&lt;M54,AA54,AB54))))</f>
        <v/>
      </c>
      <c r="E54" s="44" t="str">
        <f>IF($I$4="","",IF($I$4&gt;P54,AC54,IF($I$4&lt;=K54,$K$22,IF($I$4&lt;M54,AA54,AB54))))</f>
        <v>Não passível</v>
      </c>
      <c r="F54" s="44" t="str">
        <f>IF($I$6="","",IF($I$6&gt;P54,AC54,IF($I$6&lt;=K54,$K$22,IF($I$6&lt;M54,AA54,AB54))))</f>
        <v>Não passível</v>
      </c>
      <c r="G54" s="44" t="str">
        <f>IF($I$8="","",IF($I$8&gt;P54,AC54,IF($I$8&lt;=K54,$K$22,IF($I$8&lt;M54,AA54,AB54))))</f>
        <v>Não passível</v>
      </c>
      <c r="H54" s="44" t="str">
        <f>IF($I$10="","",IF($I$10&gt;P54,AC54,IF($I$10&lt;=K54,$K$22,IF($I$10&lt;M54,AA54,AB54))))</f>
        <v>Não passível</v>
      </c>
      <c r="I54" s="44" t="s">
        <v>154</v>
      </c>
      <c r="J54" s="45" t="s">
        <v>1300</v>
      </c>
      <c r="K54" s="44">
        <v>0</v>
      </c>
      <c r="L54" s="46" t="s">
        <v>1244</v>
      </c>
      <c r="M54" s="47">
        <v>200000</v>
      </c>
      <c r="N54" s="48" t="s">
        <v>1301</v>
      </c>
      <c r="O54" s="46" t="s">
        <v>1226</v>
      </c>
      <c r="P54" s="49">
        <v>1000000</v>
      </c>
      <c r="Q54" s="44" t="s">
        <v>158</v>
      </c>
      <c r="R54" s="46" t="s">
        <v>167</v>
      </c>
      <c r="S54" s="46" t="s">
        <v>167</v>
      </c>
      <c r="T54" s="46" t="s">
        <v>167</v>
      </c>
      <c r="U54" s="46" t="s">
        <v>167</v>
      </c>
      <c r="V54" s="46" t="s">
        <v>167</v>
      </c>
      <c r="W54" s="46" t="s">
        <v>167</v>
      </c>
      <c r="X54" s="46" t="s">
        <v>167</v>
      </c>
      <c r="Y54" s="46" t="s">
        <v>167</v>
      </c>
      <c r="Z54" s="46" t="s">
        <v>167</v>
      </c>
      <c r="AA54" s="50">
        <f t="shared" si="5"/>
        <v>4</v>
      </c>
      <c r="AB54" s="50">
        <f t="shared" si="6"/>
        <v>5</v>
      </c>
      <c r="AC54" s="50">
        <f t="shared" si="7"/>
        <v>6</v>
      </c>
      <c r="AD54" s="51" t="s">
        <v>22</v>
      </c>
    </row>
    <row r="55" spans="1:30" s="31" customFormat="1" x14ac:dyDescent="0.25">
      <c r="A55" s="52">
        <v>32</v>
      </c>
      <c r="B55" s="52">
        <v>6</v>
      </c>
      <c r="C55" s="52" t="s">
        <v>23</v>
      </c>
      <c r="D55" s="52" t="str">
        <f>IF($I$2="","",IF($I$2&gt;P55,AC55,IF($I$2&lt;=K55,$K$22,IF($I$2&lt;M55,AA55,AB55))))</f>
        <v/>
      </c>
      <c r="E55" s="52" t="str">
        <f>IF($I$4="","",IF($I$4&gt;P55,AC55,IF($I$4&lt;=K55,$K$22,IF($I$4&lt;M55,AA55,AB55))))</f>
        <v>Não passível</v>
      </c>
      <c r="F55" s="52" t="str">
        <f>IF($I$6="","",IF($I$6&gt;P55,AC55,IF($I$6&lt;=K55,$K$22,IF($I$6&lt;M55,AA55,AB55))))</f>
        <v>Não passível</v>
      </c>
      <c r="G55" s="52" t="str">
        <f>IF($I$8="","",IF($I$8&gt;P55,AC55,IF($I$8&lt;=K55,$K$22,IF($I$8&lt;M55,AA55,AB55))))</f>
        <v>Não passível</v>
      </c>
      <c r="H55" s="52" t="str">
        <f>IF($I$10="","",IF($I$10&gt;P55,AC55,IF($I$10&lt;=K55,$K$22,IF($I$10&lt;M55,AA55,AB55))))</f>
        <v>Não passível</v>
      </c>
      <c r="I55" s="52" t="s">
        <v>154</v>
      </c>
      <c r="J55" s="53" t="s">
        <v>1302</v>
      </c>
      <c r="K55" s="52">
        <v>0</v>
      </c>
      <c r="L55" s="54" t="s">
        <v>1244</v>
      </c>
      <c r="M55" s="55">
        <v>5</v>
      </c>
      <c r="N55" s="56" t="s">
        <v>1303</v>
      </c>
      <c r="O55" s="54" t="s">
        <v>1226</v>
      </c>
      <c r="P55" s="57">
        <v>20</v>
      </c>
      <c r="Q55" s="52" t="s">
        <v>1250</v>
      </c>
      <c r="R55" s="54" t="s">
        <v>167</v>
      </c>
      <c r="S55" s="54" t="s">
        <v>167</v>
      </c>
      <c r="T55" s="54" t="s">
        <v>167</v>
      </c>
      <c r="U55" s="54" t="s">
        <v>167</v>
      </c>
      <c r="V55" s="54" t="s">
        <v>167</v>
      </c>
      <c r="W55" s="54" t="s">
        <v>167</v>
      </c>
      <c r="X55" s="54" t="s">
        <v>167</v>
      </c>
      <c r="Y55" s="54" t="s">
        <v>167</v>
      </c>
      <c r="Z55" s="54" t="s">
        <v>167</v>
      </c>
      <c r="AA55" s="58">
        <f t="shared" si="5"/>
        <v>4</v>
      </c>
      <c r="AB55" s="58">
        <f t="shared" si="6"/>
        <v>5</v>
      </c>
      <c r="AC55" s="58">
        <f t="shared" si="7"/>
        <v>6</v>
      </c>
      <c r="AD55" s="59" t="s">
        <v>1304</v>
      </c>
    </row>
    <row r="56" spans="1:30" s="31" customFormat="1" ht="30" x14ac:dyDescent="0.25">
      <c r="A56" s="44">
        <v>33</v>
      </c>
      <c r="B56" s="44">
        <v>7</v>
      </c>
      <c r="C56" s="44" t="s">
        <v>24</v>
      </c>
      <c r="D56" s="44" t="str">
        <f>IF($I$2="","",IF($I$2&gt;P56,AC56,IF($I$2&lt;=K56,$K$22,IF($I$2&lt;M56,AA56,AB56))))</f>
        <v/>
      </c>
      <c r="E56" s="44" t="str">
        <f>IF($I$4="","",IF($I$4&gt;P56,AC56,IF($I$4&lt;=K56,$K$22,IF($I$4&lt;M56,AA56,AB56))))</f>
        <v>Não passível</v>
      </c>
      <c r="F56" s="44" t="str">
        <f>IF($I$6="","",IF($I$6&gt;P56,AC56,IF($I$6&lt;=K56,$K$22,IF($I$6&lt;M56,AA56,AB56))))</f>
        <v>Não passível</v>
      </c>
      <c r="G56" s="44" t="str">
        <f>IF($I$8="","",IF($I$8&gt;P56,AC56,IF($I$8&lt;=K56,$K$22,IF($I$8&lt;M56,AA56,AB56))))</f>
        <v>Não passível</v>
      </c>
      <c r="H56" s="44" t="str">
        <f>IF($I$10="","",IF($I$10&gt;P56,AC56,IF($I$10&lt;=K56,$K$22,IF($I$10&lt;M56,AA56,AB56))))</f>
        <v>Não passível</v>
      </c>
      <c r="I56" s="44" t="s">
        <v>153</v>
      </c>
      <c r="J56" s="45" t="s">
        <v>1300</v>
      </c>
      <c r="K56" s="44">
        <v>340</v>
      </c>
      <c r="L56" s="46" t="s">
        <v>1244</v>
      </c>
      <c r="M56" s="47">
        <v>2000</v>
      </c>
      <c r="N56" s="48" t="s">
        <v>1305</v>
      </c>
      <c r="O56" s="46" t="s">
        <v>1226</v>
      </c>
      <c r="P56" s="49">
        <v>40000</v>
      </c>
      <c r="Q56" s="44" t="s">
        <v>158</v>
      </c>
      <c r="R56" s="46" t="s">
        <v>167</v>
      </c>
      <c r="S56" s="46" t="s">
        <v>167</v>
      </c>
      <c r="T56" s="46" t="s">
        <v>167</v>
      </c>
      <c r="U56" s="46" t="s">
        <v>167</v>
      </c>
      <c r="V56" s="46" t="s">
        <v>167</v>
      </c>
      <c r="W56" s="46" t="s">
        <v>167</v>
      </c>
      <c r="X56" s="46" t="s">
        <v>167</v>
      </c>
      <c r="Y56" s="46" t="s">
        <v>167</v>
      </c>
      <c r="Z56" s="46" t="s">
        <v>167</v>
      </c>
      <c r="AA56" s="50">
        <f t="shared" si="5"/>
        <v>2</v>
      </c>
      <c r="AB56" s="50">
        <f t="shared" si="6"/>
        <v>3</v>
      </c>
      <c r="AC56" s="50">
        <f t="shared" si="7"/>
        <v>4</v>
      </c>
      <c r="AD56" s="51" t="s">
        <v>1306</v>
      </c>
    </row>
    <row r="57" spans="1:30" s="31" customFormat="1" ht="45" x14ac:dyDescent="0.25">
      <c r="A57" s="52">
        <v>34</v>
      </c>
      <c r="B57" s="52">
        <v>8</v>
      </c>
      <c r="C57" s="52" t="s">
        <v>25</v>
      </c>
      <c r="D57" s="52" t="str">
        <f>IF($I$2="","",IF($I$2&gt;P57,AC57,IF($I$2&lt;K57,$K$22,IF($I$2&lt;M57,AA57,AB57))))</f>
        <v/>
      </c>
      <c r="E57" s="52" t="str">
        <f>IF($I$4="","",IF($I$4&gt;P57,AC57,IF($I$4&lt;K57,$K$22,IF($I$4&lt;M57,AA57,AB57))))</f>
        <v>Não passível</v>
      </c>
      <c r="F57" s="52" t="str">
        <f>IF($I$6="","",IF($I$6&gt;P57,AC57,IF($I$6&lt;K57,$K$22,IF($I$6&lt;M57,AA57,AB57))))</f>
        <v>Não passível</v>
      </c>
      <c r="G57" s="52" t="str">
        <f>IF($I$8="","",IF($I$8&gt;P57,AC57,IF($I$8&lt;K57,$K$22,IF($I$8&lt;M57,AA57,AB57))))</f>
        <v>Não passível</v>
      </c>
      <c r="H57" s="52" t="str">
        <f>IF($I$10="","",IF($I$10&gt;P57,AC57,IF($I$10&lt;K57,$K$22,IF($I$10&lt;M57,AA57,AB57))))</f>
        <v>Não passível</v>
      </c>
      <c r="I57" s="52" t="s">
        <v>153</v>
      </c>
      <c r="J57" s="53" t="s">
        <v>1302</v>
      </c>
      <c r="K57" s="52">
        <v>0.04</v>
      </c>
      <c r="L57" s="54" t="s">
        <v>1244</v>
      </c>
      <c r="M57" s="55">
        <v>1</v>
      </c>
      <c r="N57" s="56" t="s">
        <v>1307</v>
      </c>
      <c r="O57" s="54" t="s">
        <v>1226</v>
      </c>
      <c r="P57" s="57">
        <v>5</v>
      </c>
      <c r="Q57" s="52" t="s">
        <v>1250</v>
      </c>
      <c r="R57" s="54" t="s">
        <v>167</v>
      </c>
      <c r="S57" s="54" t="s">
        <v>167</v>
      </c>
      <c r="T57" s="54" t="s">
        <v>167</v>
      </c>
      <c r="U57" s="54" t="s">
        <v>167</v>
      </c>
      <c r="V57" s="54" t="s">
        <v>167</v>
      </c>
      <c r="W57" s="54" t="s">
        <v>167</v>
      </c>
      <c r="X57" s="54" t="s">
        <v>167</v>
      </c>
      <c r="Y57" s="54" t="s">
        <v>167</v>
      </c>
      <c r="Z57" s="54" t="s">
        <v>167</v>
      </c>
      <c r="AA57" s="58">
        <f t="shared" si="5"/>
        <v>2</v>
      </c>
      <c r="AB57" s="58">
        <f t="shared" si="6"/>
        <v>3</v>
      </c>
      <c r="AC57" s="58">
        <f t="shared" si="7"/>
        <v>4</v>
      </c>
      <c r="AD57" s="59" t="s">
        <v>1308</v>
      </c>
    </row>
    <row r="58" spans="1:30" s="31" customFormat="1" ht="30" x14ac:dyDescent="0.25">
      <c r="A58" s="44">
        <v>35</v>
      </c>
      <c r="B58" s="44">
        <v>9</v>
      </c>
      <c r="C58" s="44" t="s">
        <v>1797</v>
      </c>
      <c r="D58" s="44" t="str">
        <f t="shared" ref="D58:D75" si="13">IF($I$2="","",IF($I$2&gt;P58,AC58,IF($I$2&lt;=K58,$K$22,IF($I$2&lt;M58,AA58,AB58))))</f>
        <v/>
      </c>
      <c r="E58" s="44" t="str">
        <f t="shared" ref="E58:E75" si="14">IF($I$4="","",IF($I$4&gt;P58,AC58,IF($I$4&lt;=K58,$K$22,IF($I$4&lt;M58,AA58,AB58))))</f>
        <v>Não passível</v>
      </c>
      <c r="F58" s="44" t="str">
        <f t="shared" ref="F58:F75" si="15">IF($I$6="","",IF($I$6&gt;P58,AC58,IF($I$6&lt;=K58,$K$22,IF($I$6&lt;M58,AA58,AB58))))</f>
        <v>Não passível</v>
      </c>
      <c r="G58" s="44" t="str">
        <f t="shared" ref="G58:G75" si="16">IF($I$8="","",IF($I$8&gt;P58,AC58,IF($I$8&lt;=K58,$K$22,IF($I$8&lt;M58,AA58,AB58))))</f>
        <v>Não passível</v>
      </c>
      <c r="H58" s="44" t="str">
        <f t="shared" ref="H58:H75" si="17">IF($I$10="","",IF($I$10&gt;P58,AC58,IF($I$10&lt;=K58,$K$22,IF($I$10&lt;M58,AA58,AB58))))</f>
        <v>Não passível</v>
      </c>
      <c r="I58" s="44" t="s">
        <v>154</v>
      </c>
      <c r="J58" s="45" t="s">
        <v>1300</v>
      </c>
      <c r="K58" s="44">
        <v>0</v>
      </c>
      <c r="L58" s="46" t="s">
        <v>1244</v>
      </c>
      <c r="M58" s="47">
        <v>50</v>
      </c>
      <c r="N58" s="48" t="s">
        <v>1309</v>
      </c>
      <c r="O58" s="46" t="s">
        <v>1226</v>
      </c>
      <c r="P58" s="49">
        <v>500</v>
      </c>
      <c r="Q58" s="44" t="s">
        <v>176</v>
      </c>
      <c r="R58" s="46" t="s">
        <v>167</v>
      </c>
      <c r="S58" s="46" t="s">
        <v>167</v>
      </c>
      <c r="T58" s="46" t="s">
        <v>167</v>
      </c>
      <c r="U58" s="46" t="s">
        <v>167</v>
      </c>
      <c r="V58" s="46" t="s">
        <v>167</v>
      </c>
      <c r="W58" s="46" t="s">
        <v>167</v>
      </c>
      <c r="X58" s="46" t="s">
        <v>167</v>
      </c>
      <c r="Y58" s="46" t="s">
        <v>167</v>
      </c>
      <c r="Z58" s="46" t="s">
        <v>167</v>
      </c>
      <c r="AA58" s="50">
        <f t="shared" si="5"/>
        <v>4</v>
      </c>
      <c r="AB58" s="50">
        <f t="shared" si="6"/>
        <v>5</v>
      </c>
      <c r="AC58" s="50">
        <f t="shared" si="7"/>
        <v>6</v>
      </c>
      <c r="AD58" s="51" t="s">
        <v>1310</v>
      </c>
    </row>
    <row r="59" spans="1:30" s="31" customFormat="1" x14ac:dyDescent="0.25">
      <c r="A59" s="52">
        <v>36</v>
      </c>
      <c r="B59" s="52">
        <v>10</v>
      </c>
      <c r="C59" s="52" t="s">
        <v>1311</v>
      </c>
      <c r="D59" s="52" t="str">
        <f t="shared" si="13"/>
        <v/>
      </c>
      <c r="E59" s="52" t="str">
        <f t="shared" si="14"/>
        <v>Não passível</v>
      </c>
      <c r="F59" s="52" t="str">
        <f t="shared" si="15"/>
        <v>Não passível</v>
      </c>
      <c r="G59" s="52" t="str">
        <f t="shared" si="16"/>
        <v>Não passível</v>
      </c>
      <c r="H59" s="52" t="str">
        <f t="shared" si="17"/>
        <v>Não passível</v>
      </c>
      <c r="I59" s="52" t="s">
        <v>153</v>
      </c>
      <c r="J59" s="53" t="s">
        <v>1300</v>
      </c>
      <c r="K59" s="52">
        <v>0</v>
      </c>
      <c r="L59" s="54" t="s">
        <v>1244</v>
      </c>
      <c r="M59" s="55">
        <v>200</v>
      </c>
      <c r="N59" s="56" t="s">
        <v>1312</v>
      </c>
      <c r="O59" s="54" t="s">
        <v>1226</v>
      </c>
      <c r="P59" s="57">
        <v>1000</v>
      </c>
      <c r="Q59" s="52" t="s">
        <v>176</v>
      </c>
      <c r="R59" s="54" t="s">
        <v>167</v>
      </c>
      <c r="S59" s="54" t="s">
        <v>167</v>
      </c>
      <c r="T59" s="54" t="s">
        <v>167</v>
      </c>
      <c r="U59" s="54" t="s">
        <v>167</v>
      </c>
      <c r="V59" s="54" t="s">
        <v>167</v>
      </c>
      <c r="W59" s="54" t="s">
        <v>167</v>
      </c>
      <c r="X59" s="54" t="s">
        <v>167</v>
      </c>
      <c r="Y59" s="54" t="s">
        <v>167</v>
      </c>
      <c r="Z59" s="54" t="s">
        <v>167</v>
      </c>
      <c r="AA59" s="58">
        <f t="shared" si="5"/>
        <v>2</v>
      </c>
      <c r="AB59" s="58">
        <f t="shared" si="6"/>
        <v>3</v>
      </c>
      <c r="AC59" s="58">
        <f t="shared" si="7"/>
        <v>4</v>
      </c>
      <c r="AD59" s="59" t="s">
        <v>1313</v>
      </c>
    </row>
    <row r="60" spans="1:30" s="31" customFormat="1" ht="30" x14ac:dyDescent="0.25">
      <c r="A60" s="44">
        <v>37</v>
      </c>
      <c r="B60" s="44">
        <v>11</v>
      </c>
      <c r="C60" s="44" t="s">
        <v>1798</v>
      </c>
      <c r="D60" s="44" t="str">
        <f t="shared" si="13"/>
        <v/>
      </c>
      <c r="E60" s="44" t="str">
        <f t="shared" si="14"/>
        <v>Não passível</v>
      </c>
      <c r="F60" s="44" t="str">
        <f t="shared" si="15"/>
        <v>Não passível</v>
      </c>
      <c r="G60" s="44" t="str">
        <f t="shared" si="16"/>
        <v>Não passível</v>
      </c>
      <c r="H60" s="44" t="str">
        <f t="shared" si="17"/>
        <v>Não passível</v>
      </c>
      <c r="I60" s="44" t="s">
        <v>153</v>
      </c>
      <c r="J60" s="45" t="s">
        <v>1300</v>
      </c>
      <c r="K60" s="44">
        <v>0</v>
      </c>
      <c r="L60" s="46" t="s">
        <v>1244</v>
      </c>
      <c r="M60" s="47">
        <v>50</v>
      </c>
      <c r="N60" s="48" t="s">
        <v>1309</v>
      </c>
      <c r="O60" s="46" t="s">
        <v>1226</v>
      </c>
      <c r="P60" s="49">
        <v>500</v>
      </c>
      <c r="Q60" s="44" t="s">
        <v>176</v>
      </c>
      <c r="R60" s="46" t="s">
        <v>167</v>
      </c>
      <c r="S60" s="46" t="s">
        <v>167</v>
      </c>
      <c r="T60" s="46" t="s">
        <v>167</v>
      </c>
      <c r="U60" s="46" t="s">
        <v>167</v>
      </c>
      <c r="V60" s="46" t="s">
        <v>167</v>
      </c>
      <c r="W60" s="46" t="s">
        <v>167</v>
      </c>
      <c r="X60" s="46" t="s">
        <v>167</v>
      </c>
      <c r="Y60" s="46" t="s">
        <v>167</v>
      </c>
      <c r="Z60" s="46" t="s">
        <v>167</v>
      </c>
      <c r="AA60" s="50">
        <f t="shared" si="5"/>
        <v>2</v>
      </c>
      <c r="AB60" s="50">
        <f t="shared" si="6"/>
        <v>3</v>
      </c>
      <c r="AC60" s="50">
        <f t="shared" si="7"/>
        <v>4</v>
      </c>
      <c r="AD60" s="51" t="s">
        <v>1314</v>
      </c>
    </row>
    <row r="61" spans="1:30" s="31" customFormat="1" ht="30" x14ac:dyDescent="0.25">
      <c r="A61" s="52">
        <v>38</v>
      </c>
      <c r="B61" s="52">
        <v>12</v>
      </c>
      <c r="C61" s="52" t="s">
        <v>1799</v>
      </c>
      <c r="D61" s="52" t="str">
        <f t="shared" si="13"/>
        <v/>
      </c>
      <c r="E61" s="52" t="str">
        <f t="shared" si="14"/>
        <v>Não passível</v>
      </c>
      <c r="F61" s="52" t="str">
        <f t="shared" si="15"/>
        <v>Não passível</v>
      </c>
      <c r="G61" s="52" t="str">
        <f t="shared" si="16"/>
        <v>Não passível</v>
      </c>
      <c r="H61" s="52" t="str">
        <f t="shared" si="17"/>
        <v>Não passível</v>
      </c>
      <c r="I61" s="52" t="s">
        <v>154</v>
      </c>
      <c r="J61" s="53" t="s">
        <v>1300</v>
      </c>
      <c r="K61" s="52">
        <v>0</v>
      </c>
      <c r="L61" s="54" t="s">
        <v>1244</v>
      </c>
      <c r="M61" s="55">
        <v>100</v>
      </c>
      <c r="N61" s="56" t="s">
        <v>1315</v>
      </c>
      <c r="O61" s="54" t="s">
        <v>1226</v>
      </c>
      <c r="P61" s="57">
        <v>500</v>
      </c>
      <c r="Q61" s="52" t="s">
        <v>176</v>
      </c>
      <c r="R61" s="54" t="s">
        <v>167</v>
      </c>
      <c r="S61" s="54" t="s">
        <v>167</v>
      </c>
      <c r="T61" s="54" t="s">
        <v>167</v>
      </c>
      <c r="U61" s="54" t="s">
        <v>167</v>
      </c>
      <c r="V61" s="54" t="s">
        <v>167</v>
      </c>
      <c r="W61" s="54" t="s">
        <v>167</v>
      </c>
      <c r="X61" s="54" t="s">
        <v>167</v>
      </c>
      <c r="Y61" s="54" t="s">
        <v>167</v>
      </c>
      <c r="Z61" s="54" t="s">
        <v>167</v>
      </c>
      <c r="AA61" s="58">
        <f t="shared" si="5"/>
        <v>4</v>
      </c>
      <c r="AB61" s="58">
        <f t="shared" si="6"/>
        <v>5</v>
      </c>
      <c r="AC61" s="58">
        <f t="shared" si="7"/>
        <v>6</v>
      </c>
      <c r="AD61" s="59" t="s">
        <v>1316</v>
      </c>
    </row>
    <row r="62" spans="1:30" s="31" customFormat="1" ht="30" x14ac:dyDescent="0.25">
      <c r="A62" s="44">
        <v>39</v>
      </c>
      <c r="B62" s="44">
        <v>13</v>
      </c>
      <c r="C62" s="44" t="s">
        <v>1800</v>
      </c>
      <c r="D62" s="44" t="str">
        <f t="shared" si="13"/>
        <v/>
      </c>
      <c r="E62" s="44" t="str">
        <f t="shared" si="14"/>
        <v>Não passível</v>
      </c>
      <c r="F62" s="44" t="str">
        <f t="shared" si="15"/>
        <v>Não passível</v>
      </c>
      <c r="G62" s="44" t="str">
        <f t="shared" si="16"/>
        <v>Não passível</v>
      </c>
      <c r="H62" s="44" t="str">
        <f t="shared" si="17"/>
        <v>Não passível</v>
      </c>
      <c r="I62" s="44" t="s">
        <v>153</v>
      </c>
      <c r="J62" s="45" t="s">
        <v>1300</v>
      </c>
      <c r="K62" s="44">
        <v>0</v>
      </c>
      <c r="L62" s="46" t="s">
        <v>1244</v>
      </c>
      <c r="M62" s="47">
        <v>100</v>
      </c>
      <c r="N62" s="48" t="s">
        <v>1315</v>
      </c>
      <c r="O62" s="46" t="s">
        <v>1226</v>
      </c>
      <c r="P62" s="49">
        <v>500</v>
      </c>
      <c r="Q62" s="44" t="s">
        <v>176</v>
      </c>
      <c r="R62" s="46" t="s">
        <v>167</v>
      </c>
      <c r="S62" s="46" t="s">
        <v>167</v>
      </c>
      <c r="T62" s="46" t="s">
        <v>167</v>
      </c>
      <c r="U62" s="46" t="s">
        <v>167</v>
      </c>
      <c r="V62" s="46" t="s">
        <v>167</v>
      </c>
      <c r="W62" s="46" t="s">
        <v>167</v>
      </c>
      <c r="X62" s="46" t="s">
        <v>167</v>
      </c>
      <c r="Y62" s="46" t="s">
        <v>167</v>
      </c>
      <c r="Z62" s="46" t="s">
        <v>167</v>
      </c>
      <c r="AA62" s="50">
        <f t="shared" si="5"/>
        <v>2</v>
      </c>
      <c r="AB62" s="50">
        <f t="shared" si="6"/>
        <v>3</v>
      </c>
      <c r="AC62" s="50">
        <f t="shared" si="7"/>
        <v>4</v>
      </c>
      <c r="AD62" s="51" t="s">
        <v>1317</v>
      </c>
    </row>
    <row r="63" spans="1:30" s="31" customFormat="1" ht="30" x14ac:dyDescent="0.25">
      <c r="A63" s="52">
        <v>40</v>
      </c>
      <c r="B63" s="52">
        <v>14</v>
      </c>
      <c r="C63" s="52" t="s">
        <v>1779</v>
      </c>
      <c r="D63" s="52" t="str">
        <f t="shared" si="13"/>
        <v/>
      </c>
      <c r="E63" s="52" t="str">
        <f t="shared" si="14"/>
        <v>Não passível</v>
      </c>
      <c r="F63" s="52" t="str">
        <f t="shared" si="15"/>
        <v>Não passível</v>
      </c>
      <c r="G63" s="52" t="str">
        <f t="shared" si="16"/>
        <v>Não passível</v>
      </c>
      <c r="H63" s="52" t="str">
        <f t="shared" si="17"/>
        <v>Não passível</v>
      </c>
      <c r="I63" s="52" t="s">
        <v>153</v>
      </c>
      <c r="J63" s="53" t="s">
        <v>1300</v>
      </c>
      <c r="K63" s="52">
        <v>0</v>
      </c>
      <c r="L63" s="54" t="s">
        <v>1244</v>
      </c>
      <c r="M63" s="55">
        <v>5</v>
      </c>
      <c r="N63" s="56" t="s">
        <v>1318</v>
      </c>
      <c r="O63" s="54" t="s">
        <v>1226</v>
      </c>
      <c r="P63" s="57">
        <v>30</v>
      </c>
      <c r="Q63" s="52" t="s">
        <v>176</v>
      </c>
      <c r="R63" s="54" t="s">
        <v>167</v>
      </c>
      <c r="S63" s="54" t="s">
        <v>167</v>
      </c>
      <c r="T63" s="54" t="s">
        <v>167</v>
      </c>
      <c r="U63" s="54" t="s">
        <v>167</v>
      </c>
      <c r="V63" s="54" t="s">
        <v>167</v>
      </c>
      <c r="W63" s="54" t="s">
        <v>167</v>
      </c>
      <c r="X63" s="54" t="s">
        <v>167</v>
      </c>
      <c r="Y63" s="54" t="s">
        <v>167</v>
      </c>
      <c r="Z63" s="54" t="s">
        <v>167</v>
      </c>
      <c r="AA63" s="58">
        <f t="shared" si="5"/>
        <v>2</v>
      </c>
      <c r="AB63" s="58">
        <f t="shared" si="6"/>
        <v>3</v>
      </c>
      <c r="AC63" s="58">
        <f t="shared" si="7"/>
        <v>4</v>
      </c>
      <c r="AD63" s="59" t="s">
        <v>1319</v>
      </c>
    </row>
    <row r="64" spans="1:30" s="31" customFormat="1" ht="30" x14ac:dyDescent="0.25">
      <c r="A64" s="44">
        <v>41</v>
      </c>
      <c r="B64" s="44">
        <v>15</v>
      </c>
      <c r="C64" s="44" t="s">
        <v>26</v>
      </c>
      <c r="D64" s="44" t="str">
        <f t="shared" si="13"/>
        <v/>
      </c>
      <c r="E64" s="44" t="str">
        <f t="shared" si="14"/>
        <v>Não passível</v>
      </c>
      <c r="F64" s="44" t="str">
        <f t="shared" si="15"/>
        <v>Não passível</v>
      </c>
      <c r="G64" s="44" t="str">
        <f t="shared" si="16"/>
        <v>Não passível</v>
      </c>
      <c r="H64" s="44" t="str">
        <f t="shared" si="17"/>
        <v>Não passível</v>
      </c>
      <c r="I64" s="44" t="s">
        <v>153</v>
      </c>
      <c r="J64" s="45" t="s">
        <v>1300</v>
      </c>
      <c r="K64" s="44">
        <v>0</v>
      </c>
      <c r="L64" s="46" t="s">
        <v>1244</v>
      </c>
      <c r="M64" s="47">
        <v>30</v>
      </c>
      <c r="N64" s="48" t="s">
        <v>1320</v>
      </c>
      <c r="O64" s="46" t="s">
        <v>1226</v>
      </c>
      <c r="P64" s="49">
        <v>120</v>
      </c>
      <c r="Q64" s="44" t="s">
        <v>176</v>
      </c>
      <c r="R64" s="46" t="s">
        <v>167</v>
      </c>
      <c r="S64" s="46" t="s">
        <v>167</v>
      </c>
      <c r="T64" s="46" t="s">
        <v>167</v>
      </c>
      <c r="U64" s="46" t="s">
        <v>167</v>
      </c>
      <c r="V64" s="46" t="s">
        <v>167</v>
      </c>
      <c r="W64" s="46" t="s">
        <v>167</v>
      </c>
      <c r="X64" s="46" t="s">
        <v>167</v>
      </c>
      <c r="Y64" s="46" t="s">
        <v>167</v>
      </c>
      <c r="Z64" s="46" t="s">
        <v>167</v>
      </c>
      <c r="AA64" s="50">
        <f t="shared" si="5"/>
        <v>2</v>
      </c>
      <c r="AB64" s="50">
        <f t="shared" si="6"/>
        <v>3</v>
      </c>
      <c r="AC64" s="50">
        <f t="shared" si="7"/>
        <v>4</v>
      </c>
      <c r="AD64" s="51" t="s">
        <v>1321</v>
      </c>
    </row>
    <row r="65" spans="1:30" s="31" customFormat="1" ht="30" x14ac:dyDescent="0.25">
      <c r="A65" s="52">
        <v>42</v>
      </c>
      <c r="B65" s="52">
        <v>16</v>
      </c>
      <c r="C65" s="52" t="s">
        <v>27</v>
      </c>
      <c r="D65" s="52" t="str">
        <f t="shared" si="13"/>
        <v/>
      </c>
      <c r="E65" s="52" t="str">
        <f t="shared" si="14"/>
        <v>Não passível</v>
      </c>
      <c r="F65" s="52" t="str">
        <f t="shared" si="15"/>
        <v>Não passível</v>
      </c>
      <c r="G65" s="52" t="str">
        <f t="shared" si="16"/>
        <v>Não passível</v>
      </c>
      <c r="H65" s="52" t="str">
        <f t="shared" si="17"/>
        <v>Não passível</v>
      </c>
      <c r="I65" s="52" t="s">
        <v>154</v>
      </c>
      <c r="J65" s="53" t="s">
        <v>1300</v>
      </c>
      <c r="K65" s="52">
        <v>0</v>
      </c>
      <c r="L65" s="54" t="s">
        <v>1244</v>
      </c>
      <c r="M65" s="55">
        <v>30</v>
      </c>
      <c r="N65" s="56" t="s">
        <v>1320</v>
      </c>
      <c r="O65" s="54" t="s">
        <v>1226</v>
      </c>
      <c r="P65" s="57">
        <v>120</v>
      </c>
      <c r="Q65" s="52" t="s">
        <v>176</v>
      </c>
      <c r="R65" s="54" t="s">
        <v>167</v>
      </c>
      <c r="S65" s="54" t="s">
        <v>167</v>
      </c>
      <c r="T65" s="54" t="s">
        <v>167</v>
      </c>
      <c r="U65" s="54" t="s">
        <v>167</v>
      </c>
      <c r="V65" s="54" t="s">
        <v>167</v>
      </c>
      <c r="W65" s="54" t="s">
        <v>167</v>
      </c>
      <c r="X65" s="54" t="s">
        <v>167</v>
      </c>
      <c r="Y65" s="54" t="s">
        <v>167</v>
      </c>
      <c r="Z65" s="54" t="s">
        <v>167</v>
      </c>
      <c r="AA65" s="58">
        <f t="shared" si="5"/>
        <v>4</v>
      </c>
      <c r="AB65" s="58">
        <f t="shared" si="6"/>
        <v>5</v>
      </c>
      <c r="AC65" s="58">
        <f t="shared" si="7"/>
        <v>6</v>
      </c>
      <c r="AD65" s="59" t="s">
        <v>1322</v>
      </c>
    </row>
    <row r="66" spans="1:30" s="31" customFormat="1" ht="22.5" x14ac:dyDescent="0.25">
      <c r="A66" s="44">
        <v>43</v>
      </c>
      <c r="B66" s="44">
        <v>17</v>
      </c>
      <c r="C66" s="44" t="s">
        <v>28</v>
      </c>
      <c r="D66" s="44" t="str">
        <f t="shared" si="13"/>
        <v/>
      </c>
      <c r="E66" s="44" t="str">
        <f t="shared" si="14"/>
        <v>Não passível</v>
      </c>
      <c r="F66" s="44" t="str">
        <f t="shared" si="15"/>
        <v>Não passível</v>
      </c>
      <c r="G66" s="44" t="str">
        <f t="shared" si="16"/>
        <v>Não passível</v>
      </c>
      <c r="H66" s="44" t="str">
        <f t="shared" si="17"/>
        <v>Não passível</v>
      </c>
      <c r="I66" s="44" t="s">
        <v>153</v>
      </c>
      <c r="J66" s="45" t="s">
        <v>1300</v>
      </c>
      <c r="K66" s="44">
        <v>0</v>
      </c>
      <c r="L66" s="46" t="s">
        <v>1244</v>
      </c>
      <c r="M66" s="47">
        <v>30000</v>
      </c>
      <c r="N66" s="48" t="s">
        <v>1323</v>
      </c>
      <c r="O66" s="46" t="s">
        <v>1226</v>
      </c>
      <c r="P66" s="49">
        <v>400000</v>
      </c>
      <c r="Q66" s="44" t="s">
        <v>158</v>
      </c>
      <c r="R66" s="46" t="s">
        <v>167</v>
      </c>
      <c r="S66" s="46" t="s">
        <v>167</v>
      </c>
      <c r="T66" s="46" t="s">
        <v>167</v>
      </c>
      <c r="U66" s="46" t="s">
        <v>167</v>
      </c>
      <c r="V66" s="46" t="s">
        <v>167</v>
      </c>
      <c r="W66" s="46" t="s">
        <v>167</v>
      </c>
      <c r="X66" s="46" t="s">
        <v>167</v>
      </c>
      <c r="Y66" s="46" t="s">
        <v>167</v>
      </c>
      <c r="Z66" s="46" t="s">
        <v>167</v>
      </c>
      <c r="AA66" s="50">
        <f t="shared" si="5"/>
        <v>2</v>
      </c>
      <c r="AB66" s="50">
        <f t="shared" si="6"/>
        <v>3</v>
      </c>
      <c r="AC66" s="50">
        <f t="shared" si="7"/>
        <v>4</v>
      </c>
      <c r="AD66" s="51" t="s">
        <v>1324</v>
      </c>
    </row>
    <row r="67" spans="1:30" s="31" customFormat="1" ht="30" x14ac:dyDescent="0.25">
      <c r="A67" s="52">
        <v>44</v>
      </c>
      <c r="B67" s="52">
        <v>18</v>
      </c>
      <c r="C67" s="52" t="s">
        <v>29</v>
      </c>
      <c r="D67" s="52" t="str">
        <f t="shared" si="13"/>
        <v/>
      </c>
      <c r="E67" s="52" t="str">
        <f t="shared" si="14"/>
        <v>Não passível</v>
      </c>
      <c r="F67" s="52" t="str">
        <f t="shared" si="15"/>
        <v>Não passível</v>
      </c>
      <c r="G67" s="52" t="str">
        <f t="shared" si="16"/>
        <v>Não passível</v>
      </c>
      <c r="H67" s="52" t="str">
        <f t="shared" si="17"/>
        <v>Não passível</v>
      </c>
      <c r="I67" s="52" t="s">
        <v>154</v>
      </c>
      <c r="J67" s="53" t="s">
        <v>1302</v>
      </c>
      <c r="K67" s="52">
        <v>0</v>
      </c>
      <c r="L67" s="54" t="s">
        <v>1244</v>
      </c>
      <c r="M67" s="55">
        <v>10</v>
      </c>
      <c r="N67" s="56" t="s">
        <v>1325</v>
      </c>
      <c r="O67" s="54" t="s">
        <v>1226</v>
      </c>
      <c r="P67" s="57">
        <v>50</v>
      </c>
      <c r="Q67" s="52" t="s">
        <v>1250</v>
      </c>
      <c r="R67" s="54" t="s">
        <v>167</v>
      </c>
      <c r="S67" s="54" t="s">
        <v>167</v>
      </c>
      <c r="T67" s="54" t="s">
        <v>167</v>
      </c>
      <c r="U67" s="54" t="s">
        <v>167</v>
      </c>
      <c r="V67" s="54" t="s">
        <v>167</v>
      </c>
      <c r="W67" s="54" t="s">
        <v>167</v>
      </c>
      <c r="X67" s="54" t="s">
        <v>167</v>
      </c>
      <c r="Y67" s="54" t="s">
        <v>167</v>
      </c>
      <c r="Z67" s="54" t="s">
        <v>167</v>
      </c>
      <c r="AA67" s="58">
        <f t="shared" si="5"/>
        <v>4</v>
      </c>
      <c r="AB67" s="58">
        <f t="shared" si="6"/>
        <v>5</v>
      </c>
      <c r="AC67" s="58">
        <f t="shared" si="7"/>
        <v>6</v>
      </c>
      <c r="AD67" s="59" t="s">
        <v>1326</v>
      </c>
    </row>
    <row r="68" spans="1:30" s="31" customFormat="1" ht="30" x14ac:dyDescent="0.25">
      <c r="A68" s="44">
        <v>45</v>
      </c>
      <c r="B68" s="44">
        <v>19</v>
      </c>
      <c r="C68" s="44" t="s">
        <v>1801</v>
      </c>
      <c r="D68" s="44" t="str">
        <f t="shared" si="13"/>
        <v/>
      </c>
      <c r="E68" s="44" t="str">
        <f t="shared" si="14"/>
        <v>Não passível</v>
      </c>
      <c r="F68" s="44" t="str">
        <f t="shared" si="15"/>
        <v>Não passível</v>
      </c>
      <c r="G68" s="44" t="str">
        <f t="shared" si="16"/>
        <v>Não passível</v>
      </c>
      <c r="H68" s="44" t="str">
        <f t="shared" si="17"/>
        <v>Não passível</v>
      </c>
      <c r="I68" s="44" t="s">
        <v>153</v>
      </c>
      <c r="J68" s="45" t="s">
        <v>1302</v>
      </c>
      <c r="K68" s="44">
        <v>0</v>
      </c>
      <c r="L68" s="46" t="s">
        <v>1244</v>
      </c>
      <c r="M68" s="47">
        <v>1</v>
      </c>
      <c r="N68" s="48" t="s">
        <v>1327</v>
      </c>
      <c r="O68" s="46" t="s">
        <v>1226</v>
      </c>
      <c r="P68" s="49">
        <v>25</v>
      </c>
      <c r="Q68" s="44" t="s">
        <v>1250</v>
      </c>
      <c r="R68" s="46" t="s">
        <v>167</v>
      </c>
      <c r="S68" s="46" t="s">
        <v>167</v>
      </c>
      <c r="T68" s="46" t="s">
        <v>167</v>
      </c>
      <c r="U68" s="46" t="s">
        <v>167</v>
      </c>
      <c r="V68" s="46" t="s">
        <v>167</v>
      </c>
      <c r="W68" s="46" t="s">
        <v>167</v>
      </c>
      <c r="X68" s="46" t="s">
        <v>167</v>
      </c>
      <c r="Y68" s="46" t="s">
        <v>167</v>
      </c>
      <c r="Z68" s="46" t="s">
        <v>167</v>
      </c>
      <c r="AA68" s="50">
        <f t="shared" si="5"/>
        <v>2</v>
      </c>
      <c r="AB68" s="50">
        <f t="shared" si="6"/>
        <v>3</v>
      </c>
      <c r="AC68" s="50">
        <f t="shared" si="7"/>
        <v>4</v>
      </c>
      <c r="AD68" s="51" t="s">
        <v>1328</v>
      </c>
    </row>
    <row r="69" spans="1:30" s="31" customFormat="1" ht="45" x14ac:dyDescent="0.25">
      <c r="A69" s="52">
        <v>46</v>
      </c>
      <c r="B69" s="52">
        <v>20</v>
      </c>
      <c r="C69" s="52" t="s">
        <v>1802</v>
      </c>
      <c r="D69" s="52" t="str">
        <f t="shared" si="13"/>
        <v/>
      </c>
      <c r="E69" s="52" t="str">
        <f t="shared" si="14"/>
        <v>Não passível</v>
      </c>
      <c r="F69" s="52" t="str">
        <f t="shared" si="15"/>
        <v>Não passível</v>
      </c>
      <c r="G69" s="52" t="str">
        <f t="shared" si="16"/>
        <v>Não passível</v>
      </c>
      <c r="H69" s="52" t="str">
        <f t="shared" si="17"/>
        <v>Não passível</v>
      </c>
      <c r="I69" s="52" t="s">
        <v>154</v>
      </c>
      <c r="J69" s="53" t="s">
        <v>1300</v>
      </c>
      <c r="K69" s="52">
        <v>0</v>
      </c>
      <c r="L69" s="54" t="s">
        <v>1244</v>
      </c>
      <c r="M69" s="55">
        <v>1</v>
      </c>
      <c r="N69" s="56" t="s">
        <v>1329</v>
      </c>
      <c r="O69" s="54" t="s">
        <v>1226</v>
      </c>
      <c r="P69" s="57">
        <v>7</v>
      </c>
      <c r="Q69" s="52" t="s">
        <v>176</v>
      </c>
      <c r="R69" s="54" t="s">
        <v>167</v>
      </c>
      <c r="S69" s="54" t="s">
        <v>167</v>
      </c>
      <c r="T69" s="54" t="s">
        <v>167</v>
      </c>
      <c r="U69" s="54" t="s">
        <v>167</v>
      </c>
      <c r="V69" s="54" t="s">
        <v>167</v>
      </c>
      <c r="W69" s="54" t="s">
        <v>167</v>
      </c>
      <c r="X69" s="54" t="s">
        <v>167</v>
      </c>
      <c r="Y69" s="54" t="s">
        <v>167</v>
      </c>
      <c r="Z69" s="54" t="s">
        <v>167</v>
      </c>
      <c r="AA69" s="58">
        <f t="shared" si="5"/>
        <v>4</v>
      </c>
      <c r="AB69" s="58">
        <f t="shared" si="6"/>
        <v>5</v>
      </c>
      <c r="AC69" s="58">
        <f t="shared" si="7"/>
        <v>6</v>
      </c>
      <c r="AD69" s="59" t="s">
        <v>1330</v>
      </c>
    </row>
    <row r="70" spans="1:30" s="31" customFormat="1" ht="45" x14ac:dyDescent="0.25">
      <c r="A70" s="44">
        <v>47</v>
      </c>
      <c r="B70" s="44">
        <v>21</v>
      </c>
      <c r="C70" s="44" t="s">
        <v>30</v>
      </c>
      <c r="D70" s="44" t="str">
        <f t="shared" si="13"/>
        <v/>
      </c>
      <c r="E70" s="44" t="str">
        <f t="shared" si="14"/>
        <v>Não passível</v>
      </c>
      <c r="F70" s="44" t="str">
        <f t="shared" si="15"/>
        <v>Não passível</v>
      </c>
      <c r="G70" s="44" t="str">
        <f t="shared" si="16"/>
        <v>Não passível</v>
      </c>
      <c r="H70" s="44" t="str">
        <f t="shared" si="17"/>
        <v>Não passível</v>
      </c>
      <c r="I70" s="44" t="s">
        <v>153</v>
      </c>
      <c r="J70" s="45" t="s">
        <v>1300</v>
      </c>
      <c r="K70" s="44">
        <v>0</v>
      </c>
      <c r="L70" s="46" t="s">
        <v>1244</v>
      </c>
      <c r="M70" s="47">
        <v>1</v>
      </c>
      <c r="N70" s="48" t="s">
        <v>1329</v>
      </c>
      <c r="O70" s="46" t="s">
        <v>1226</v>
      </c>
      <c r="P70" s="49">
        <v>7</v>
      </c>
      <c r="Q70" s="44" t="s">
        <v>176</v>
      </c>
      <c r="R70" s="46" t="s">
        <v>167</v>
      </c>
      <c r="S70" s="46" t="s">
        <v>167</v>
      </c>
      <c r="T70" s="46" t="s">
        <v>167</v>
      </c>
      <c r="U70" s="46" t="s">
        <v>167</v>
      </c>
      <c r="V70" s="46" t="s">
        <v>167</v>
      </c>
      <c r="W70" s="46" t="s">
        <v>167</v>
      </c>
      <c r="X70" s="46" t="s">
        <v>167</v>
      </c>
      <c r="Y70" s="46" t="s">
        <v>167</v>
      </c>
      <c r="Z70" s="46" t="s">
        <v>167</v>
      </c>
      <c r="AA70" s="50">
        <f t="shared" si="5"/>
        <v>2</v>
      </c>
      <c r="AB70" s="50">
        <f t="shared" si="6"/>
        <v>3</v>
      </c>
      <c r="AC70" s="50">
        <f t="shared" si="7"/>
        <v>4</v>
      </c>
      <c r="AD70" s="51" t="s">
        <v>1331</v>
      </c>
    </row>
    <row r="71" spans="1:30" s="31" customFormat="1" ht="45" x14ac:dyDescent="0.25">
      <c r="A71" s="52">
        <v>48</v>
      </c>
      <c r="B71" s="52">
        <v>22</v>
      </c>
      <c r="C71" s="52" t="s">
        <v>1803</v>
      </c>
      <c r="D71" s="52" t="str">
        <f t="shared" si="13"/>
        <v/>
      </c>
      <c r="E71" s="52" t="str">
        <f t="shared" si="14"/>
        <v>Não passível</v>
      </c>
      <c r="F71" s="52" t="str">
        <f t="shared" si="15"/>
        <v>Não passível</v>
      </c>
      <c r="G71" s="52" t="str">
        <f t="shared" si="16"/>
        <v>Não passível</v>
      </c>
      <c r="H71" s="52" t="str">
        <f t="shared" si="17"/>
        <v>Não passível</v>
      </c>
      <c r="I71" s="52" t="s">
        <v>153</v>
      </c>
      <c r="J71" s="53" t="s">
        <v>1302</v>
      </c>
      <c r="K71" s="52">
        <v>0</v>
      </c>
      <c r="L71" s="54" t="s">
        <v>1244</v>
      </c>
      <c r="M71" s="55">
        <v>1</v>
      </c>
      <c r="N71" s="56" t="s">
        <v>1332</v>
      </c>
      <c r="O71" s="54" t="s">
        <v>1226</v>
      </c>
      <c r="P71" s="57">
        <v>5</v>
      </c>
      <c r="Q71" s="52" t="s">
        <v>1250</v>
      </c>
      <c r="R71" s="54" t="s">
        <v>167</v>
      </c>
      <c r="S71" s="54" t="s">
        <v>167</v>
      </c>
      <c r="T71" s="54" t="s">
        <v>167</v>
      </c>
      <c r="U71" s="54" t="s">
        <v>167</v>
      </c>
      <c r="V71" s="54" t="s">
        <v>167</v>
      </c>
      <c r="W71" s="54" t="s">
        <v>167</v>
      </c>
      <c r="X71" s="54" t="s">
        <v>167</v>
      </c>
      <c r="Y71" s="54" t="s">
        <v>167</v>
      </c>
      <c r="Z71" s="54" t="s">
        <v>167</v>
      </c>
      <c r="AA71" s="58">
        <f t="shared" si="5"/>
        <v>2</v>
      </c>
      <c r="AB71" s="58">
        <f t="shared" si="6"/>
        <v>3</v>
      </c>
      <c r="AC71" s="58">
        <f t="shared" si="7"/>
        <v>4</v>
      </c>
      <c r="AD71" s="59" t="s">
        <v>1333</v>
      </c>
    </row>
    <row r="72" spans="1:30" s="31" customFormat="1" ht="45" x14ac:dyDescent="0.25">
      <c r="A72" s="44">
        <v>49</v>
      </c>
      <c r="B72" s="44">
        <v>23</v>
      </c>
      <c r="C72" s="44" t="s">
        <v>31</v>
      </c>
      <c r="D72" s="44" t="str">
        <f t="shared" si="13"/>
        <v/>
      </c>
      <c r="E72" s="44" t="str">
        <f t="shared" si="14"/>
        <v>Não passível</v>
      </c>
      <c r="F72" s="44" t="str">
        <f t="shared" si="15"/>
        <v>Não passível</v>
      </c>
      <c r="G72" s="44" t="str">
        <f t="shared" si="16"/>
        <v>Não passível</v>
      </c>
      <c r="H72" s="44" t="str">
        <f t="shared" si="17"/>
        <v>Não passível</v>
      </c>
      <c r="I72" s="44" t="s">
        <v>152</v>
      </c>
      <c r="J72" s="45" t="s">
        <v>1302</v>
      </c>
      <c r="K72" s="44">
        <v>0</v>
      </c>
      <c r="L72" s="46" t="s">
        <v>1244</v>
      </c>
      <c r="M72" s="47">
        <v>1</v>
      </c>
      <c r="N72" s="48" t="s">
        <v>1332</v>
      </c>
      <c r="O72" s="46" t="s">
        <v>1226</v>
      </c>
      <c r="P72" s="49">
        <v>5</v>
      </c>
      <c r="Q72" s="44" t="s">
        <v>1250</v>
      </c>
      <c r="R72" s="46" t="s">
        <v>167</v>
      </c>
      <c r="S72" s="46" t="s">
        <v>167</v>
      </c>
      <c r="T72" s="46" t="s">
        <v>167</v>
      </c>
      <c r="U72" s="46" t="s">
        <v>167</v>
      </c>
      <c r="V72" s="46" t="s">
        <v>167</v>
      </c>
      <c r="W72" s="46" t="s">
        <v>167</v>
      </c>
      <c r="X72" s="46" t="s">
        <v>167</v>
      </c>
      <c r="Y72" s="46" t="s">
        <v>167</v>
      </c>
      <c r="Z72" s="46" t="s">
        <v>167</v>
      </c>
      <c r="AA72" s="50">
        <f t="shared" si="5"/>
        <v>1</v>
      </c>
      <c r="AB72" s="50">
        <f t="shared" si="6"/>
        <v>1</v>
      </c>
      <c r="AC72" s="50">
        <f t="shared" si="7"/>
        <v>1</v>
      </c>
      <c r="AD72" s="51" t="s">
        <v>1334</v>
      </c>
    </row>
    <row r="73" spans="1:30" s="31" customFormat="1" x14ac:dyDescent="0.25">
      <c r="A73" s="52">
        <v>50</v>
      </c>
      <c r="B73" s="52">
        <v>24</v>
      </c>
      <c r="C73" s="52" t="s">
        <v>1804</v>
      </c>
      <c r="D73" s="52" t="str">
        <f t="shared" si="13"/>
        <v/>
      </c>
      <c r="E73" s="52" t="str">
        <f t="shared" si="14"/>
        <v>Não passível</v>
      </c>
      <c r="F73" s="52" t="str">
        <f t="shared" si="15"/>
        <v>Não passível</v>
      </c>
      <c r="G73" s="52" t="str">
        <f t="shared" si="16"/>
        <v>Não passível</v>
      </c>
      <c r="H73" s="52" t="str">
        <f t="shared" si="17"/>
        <v>Não passível</v>
      </c>
      <c r="I73" s="52" t="s">
        <v>153</v>
      </c>
      <c r="J73" s="53" t="s">
        <v>1302</v>
      </c>
      <c r="K73" s="52">
        <v>0</v>
      </c>
      <c r="L73" s="54" t="s">
        <v>1244</v>
      </c>
      <c r="M73" s="55">
        <v>1</v>
      </c>
      <c r="N73" s="56" t="s">
        <v>1332</v>
      </c>
      <c r="O73" s="54" t="s">
        <v>1226</v>
      </c>
      <c r="P73" s="57">
        <v>5</v>
      </c>
      <c r="Q73" s="52" t="s">
        <v>1250</v>
      </c>
      <c r="R73" s="54" t="s">
        <v>167</v>
      </c>
      <c r="S73" s="54" t="s">
        <v>167</v>
      </c>
      <c r="T73" s="54" t="s">
        <v>167</v>
      </c>
      <c r="U73" s="54" t="s">
        <v>167</v>
      </c>
      <c r="V73" s="54" t="s">
        <v>167</v>
      </c>
      <c r="W73" s="54" t="s">
        <v>167</v>
      </c>
      <c r="X73" s="54" t="s">
        <v>167</v>
      </c>
      <c r="Y73" s="54" t="s">
        <v>167</v>
      </c>
      <c r="Z73" s="54" t="s">
        <v>167</v>
      </c>
      <c r="AA73" s="58">
        <f t="shared" si="5"/>
        <v>2</v>
      </c>
      <c r="AB73" s="58">
        <f t="shared" si="6"/>
        <v>3</v>
      </c>
      <c r="AC73" s="58">
        <f t="shared" si="7"/>
        <v>4</v>
      </c>
      <c r="AD73" s="59" t="s">
        <v>1335</v>
      </c>
    </row>
    <row r="74" spans="1:30" s="31" customFormat="1" x14ac:dyDescent="0.25">
      <c r="A74" s="44">
        <v>51</v>
      </c>
      <c r="B74" s="44">
        <v>25</v>
      </c>
      <c r="C74" s="44" t="s">
        <v>32</v>
      </c>
      <c r="D74" s="44" t="str">
        <f t="shared" si="13"/>
        <v/>
      </c>
      <c r="E74" s="44" t="str">
        <f t="shared" si="14"/>
        <v>Não passível</v>
      </c>
      <c r="F74" s="44" t="str">
        <f t="shared" si="15"/>
        <v>Não passível</v>
      </c>
      <c r="G74" s="44" t="str">
        <f t="shared" si="16"/>
        <v>Não passível</v>
      </c>
      <c r="H74" s="44" t="str">
        <f t="shared" si="17"/>
        <v>Não passível</v>
      </c>
      <c r="I74" s="44" t="s">
        <v>153</v>
      </c>
      <c r="J74" s="45" t="s">
        <v>1302</v>
      </c>
      <c r="K74" s="44">
        <v>0</v>
      </c>
      <c r="L74" s="46" t="s">
        <v>1244</v>
      </c>
      <c r="M74" s="47">
        <v>1</v>
      </c>
      <c r="N74" s="48" t="s">
        <v>1332</v>
      </c>
      <c r="O74" s="46" t="s">
        <v>1226</v>
      </c>
      <c r="P74" s="49">
        <v>5</v>
      </c>
      <c r="Q74" s="44" t="s">
        <v>1250</v>
      </c>
      <c r="R74" s="46" t="s">
        <v>167</v>
      </c>
      <c r="S74" s="46" t="s">
        <v>167</v>
      </c>
      <c r="T74" s="46" t="s">
        <v>167</v>
      </c>
      <c r="U74" s="46" t="s">
        <v>167</v>
      </c>
      <c r="V74" s="46" t="s">
        <v>167</v>
      </c>
      <c r="W74" s="46" t="s">
        <v>167</v>
      </c>
      <c r="X74" s="46" t="s">
        <v>167</v>
      </c>
      <c r="Y74" s="46" t="s">
        <v>167</v>
      </c>
      <c r="Z74" s="46" t="s">
        <v>167</v>
      </c>
      <c r="AA74" s="50">
        <f t="shared" si="5"/>
        <v>2</v>
      </c>
      <c r="AB74" s="50">
        <f t="shared" si="6"/>
        <v>3</v>
      </c>
      <c r="AC74" s="50">
        <f t="shared" si="7"/>
        <v>4</v>
      </c>
      <c r="AD74" s="51" t="s">
        <v>1336</v>
      </c>
    </row>
    <row r="75" spans="1:30" s="31" customFormat="1" ht="45" x14ac:dyDescent="0.25">
      <c r="A75" s="52">
        <v>52</v>
      </c>
      <c r="B75" s="52">
        <v>26</v>
      </c>
      <c r="C75" s="52" t="s">
        <v>33</v>
      </c>
      <c r="D75" s="52" t="str">
        <f t="shared" si="13"/>
        <v/>
      </c>
      <c r="E75" s="52" t="str">
        <f t="shared" si="14"/>
        <v>Não passível</v>
      </c>
      <c r="F75" s="52" t="str">
        <f t="shared" si="15"/>
        <v>Não passível</v>
      </c>
      <c r="G75" s="52" t="str">
        <f t="shared" si="16"/>
        <v>Não passível</v>
      </c>
      <c r="H75" s="52" t="str">
        <f t="shared" si="17"/>
        <v>Não passível</v>
      </c>
      <c r="I75" s="52" t="s">
        <v>154</v>
      </c>
      <c r="J75" s="53" t="s">
        <v>1302</v>
      </c>
      <c r="K75" s="52">
        <v>0</v>
      </c>
      <c r="L75" s="54" t="s">
        <v>1244</v>
      </c>
      <c r="M75" s="55">
        <v>3</v>
      </c>
      <c r="N75" s="56" t="s">
        <v>1337</v>
      </c>
      <c r="O75" s="54" t="s">
        <v>1226</v>
      </c>
      <c r="P75" s="57">
        <v>10</v>
      </c>
      <c r="Q75" s="52" t="s">
        <v>1250</v>
      </c>
      <c r="R75" s="54" t="s">
        <v>167</v>
      </c>
      <c r="S75" s="54" t="s">
        <v>167</v>
      </c>
      <c r="T75" s="54" t="s">
        <v>167</v>
      </c>
      <c r="U75" s="54" t="s">
        <v>167</v>
      </c>
      <c r="V75" s="54" t="s">
        <v>167</v>
      </c>
      <c r="W75" s="54" t="s">
        <v>167</v>
      </c>
      <c r="X75" s="54" t="s">
        <v>167</v>
      </c>
      <c r="Y75" s="54" t="s">
        <v>167</v>
      </c>
      <c r="Z75" s="54" t="s">
        <v>167</v>
      </c>
      <c r="AA75" s="58">
        <f t="shared" si="5"/>
        <v>4</v>
      </c>
      <c r="AB75" s="58">
        <f t="shared" si="6"/>
        <v>5</v>
      </c>
      <c r="AC75" s="58">
        <f t="shared" si="7"/>
        <v>6</v>
      </c>
      <c r="AD75" s="59" t="s">
        <v>1338</v>
      </c>
    </row>
    <row r="76" spans="1:30" s="31" customFormat="1" ht="45" x14ac:dyDescent="0.25">
      <c r="A76" s="44">
        <v>53</v>
      </c>
      <c r="B76" s="44">
        <v>27</v>
      </c>
      <c r="C76" s="44" t="s">
        <v>34</v>
      </c>
      <c r="D76" s="44" t="str">
        <f>IF($I$2="","",IF($I$2&gt;P76,AC76,IF($I$2&lt;K76,$K$22,IF($I$2&lt;M76,AA76,AB76))))</f>
        <v/>
      </c>
      <c r="E76" s="44" t="str">
        <f>IF($I$4="","",IF($I$4&gt;P76,AC76,IF($I$4&lt;K76,$K$22,IF($I$4&lt;M76,AA76,AB76))))</f>
        <v>Não passível</v>
      </c>
      <c r="F76" s="44" t="str">
        <f>IF($I$6="","",IF($I$6&gt;P76,AC76,IF($I$6&lt;K76,$K$22,IF($I$6&lt;M76,AA76,AB76))))</f>
        <v>Não passível</v>
      </c>
      <c r="G76" s="44" t="str">
        <f>IF($I$8="","",IF($I$8&gt;P76,AC76,IF($I$8&lt;K76,$K$22,IF($I$8&lt;M76,AA76,AB76))))</f>
        <v>Não passível</v>
      </c>
      <c r="H76" s="44" t="str">
        <f>IF($I$10="","",IF($I$10&gt;P76,AC76,IF($I$10&lt;K76,$K$22,IF($I$10&lt;M76,AA76,AB76))))</f>
        <v>Não passível</v>
      </c>
      <c r="I76" s="44" t="s">
        <v>153</v>
      </c>
      <c r="J76" s="45" t="s">
        <v>1302</v>
      </c>
      <c r="K76" s="44">
        <v>1</v>
      </c>
      <c r="L76" s="46" t="s">
        <v>1244</v>
      </c>
      <c r="M76" s="47">
        <v>3</v>
      </c>
      <c r="N76" s="48" t="s">
        <v>1337</v>
      </c>
      <c r="O76" s="46" t="s">
        <v>1226</v>
      </c>
      <c r="P76" s="49">
        <v>10</v>
      </c>
      <c r="Q76" s="44" t="s">
        <v>1250</v>
      </c>
      <c r="R76" s="46" t="s">
        <v>167</v>
      </c>
      <c r="S76" s="46" t="s">
        <v>167</v>
      </c>
      <c r="T76" s="46" t="s">
        <v>167</v>
      </c>
      <c r="U76" s="46" t="s">
        <v>167</v>
      </c>
      <c r="V76" s="46" t="s">
        <v>167</v>
      </c>
      <c r="W76" s="46" t="s">
        <v>167</v>
      </c>
      <c r="X76" s="46" t="s">
        <v>167</v>
      </c>
      <c r="Y76" s="46" t="s">
        <v>167</v>
      </c>
      <c r="Z76" s="46" t="s">
        <v>167</v>
      </c>
      <c r="AA76" s="50">
        <f t="shared" si="5"/>
        <v>2</v>
      </c>
      <c r="AB76" s="50">
        <f t="shared" si="6"/>
        <v>3</v>
      </c>
      <c r="AC76" s="50">
        <f t="shared" si="7"/>
        <v>4</v>
      </c>
      <c r="AD76" s="51" t="s">
        <v>1339</v>
      </c>
    </row>
    <row r="77" spans="1:30" s="31" customFormat="1" ht="30" x14ac:dyDescent="0.25">
      <c r="A77" s="52">
        <v>54</v>
      </c>
      <c r="B77" s="52">
        <v>28</v>
      </c>
      <c r="C77" s="52" t="s">
        <v>35</v>
      </c>
      <c r="D77" s="52" t="str">
        <f>IF($I$2="","",IF($I$2&gt;P77,AC77,IF($I$2&lt;=K77,$K$22,IF($I$2&lt;M77,AA77,AB77))))</f>
        <v/>
      </c>
      <c r="E77" s="52" t="str">
        <f>IF($I$4="","",IF($I$4&gt;P77,AC77,IF($I$4&lt;=K77,$K$22,IF($I$4&lt;M77,AA77,AB77))))</f>
        <v>Não passível</v>
      </c>
      <c r="F77" s="52" t="str">
        <f t="shared" ref="F77:F88" si="18">IF($I$6="","",IF($I$6&gt;P77,AC77,IF($I$6&lt;=K77,$K$22,IF($I$6&lt;M77,AA77,AB77))))</f>
        <v>Não passível</v>
      </c>
      <c r="G77" s="52" t="str">
        <f t="shared" ref="G77:G88" si="19">IF($I$8="","",IF($I$8&gt;P77,AC77,IF($I$8&lt;=K77,$K$22,IF($I$8&lt;M77,AA77,AB77))))</f>
        <v>Não passível</v>
      </c>
      <c r="H77" s="52" t="str">
        <f t="shared" ref="H77:H88" si="20">IF($I$10="","",IF($I$10&gt;P77,AC77,IF($I$10&lt;=K77,$K$22,IF($I$10&lt;M77,AA77,AB77))))</f>
        <v>Não passível</v>
      </c>
      <c r="I77" s="52" t="s">
        <v>153</v>
      </c>
      <c r="J77" s="53" t="s">
        <v>1302</v>
      </c>
      <c r="K77" s="52">
        <v>0.1</v>
      </c>
      <c r="L77" s="54" t="s">
        <v>1244</v>
      </c>
      <c r="M77" s="55">
        <v>3</v>
      </c>
      <c r="N77" s="56" t="s">
        <v>1337</v>
      </c>
      <c r="O77" s="54" t="s">
        <v>1226</v>
      </c>
      <c r="P77" s="57">
        <v>10</v>
      </c>
      <c r="Q77" s="52" t="s">
        <v>1250</v>
      </c>
      <c r="R77" s="54" t="s">
        <v>167</v>
      </c>
      <c r="S77" s="54" t="s">
        <v>167</v>
      </c>
      <c r="T77" s="54" t="s">
        <v>167</v>
      </c>
      <c r="U77" s="54" t="s">
        <v>167</v>
      </c>
      <c r="V77" s="54" t="s">
        <v>167</v>
      </c>
      <c r="W77" s="54" t="s">
        <v>167</v>
      </c>
      <c r="X77" s="54" t="s">
        <v>167</v>
      </c>
      <c r="Y77" s="54" t="s">
        <v>167</v>
      </c>
      <c r="Z77" s="54" t="s">
        <v>167</v>
      </c>
      <c r="AA77" s="58">
        <f t="shared" si="5"/>
        <v>2</v>
      </c>
      <c r="AB77" s="58">
        <f t="shared" si="6"/>
        <v>3</v>
      </c>
      <c r="AC77" s="58">
        <f t="shared" si="7"/>
        <v>4</v>
      </c>
      <c r="AD77" s="59" t="s">
        <v>1340</v>
      </c>
    </row>
    <row r="78" spans="1:30" s="31" customFormat="1" ht="30" x14ac:dyDescent="0.25">
      <c r="A78" s="44">
        <v>55</v>
      </c>
      <c r="B78" s="44">
        <v>29</v>
      </c>
      <c r="C78" s="44" t="s">
        <v>36</v>
      </c>
      <c r="D78" s="44" t="str">
        <f t="shared" ref="D78:D88" si="21">IF($I$2="","",IF($I$2&gt;P78,AC78,IF($I$2&lt;=K78,$K$22,IF($I$2&lt;M78,AA78,AB78))))</f>
        <v/>
      </c>
      <c r="E78" s="44" t="str">
        <f>IF($I$4="","",IF($I$4&gt;P78,AC78,IF($I$4&lt;=K78,$K$22,IF($I$4&lt;M78,AA78,AB78))))</f>
        <v>Não passível</v>
      </c>
      <c r="F78" s="44" t="str">
        <f t="shared" si="18"/>
        <v>Não passível</v>
      </c>
      <c r="G78" s="44" t="str">
        <f t="shared" si="19"/>
        <v>Não passível</v>
      </c>
      <c r="H78" s="44" t="str">
        <f t="shared" si="20"/>
        <v>Não passível</v>
      </c>
      <c r="I78" s="44" t="s">
        <v>153</v>
      </c>
      <c r="J78" s="45" t="s">
        <v>1302</v>
      </c>
      <c r="K78" s="44">
        <v>0.1</v>
      </c>
      <c r="L78" s="46" t="s">
        <v>1244</v>
      </c>
      <c r="M78" s="47">
        <v>3</v>
      </c>
      <c r="N78" s="48" t="s">
        <v>1337</v>
      </c>
      <c r="O78" s="46" t="s">
        <v>1226</v>
      </c>
      <c r="P78" s="49">
        <v>10</v>
      </c>
      <c r="Q78" s="44" t="s">
        <v>1250</v>
      </c>
      <c r="R78" s="46" t="s">
        <v>167</v>
      </c>
      <c r="S78" s="46" t="s">
        <v>167</v>
      </c>
      <c r="T78" s="46" t="s">
        <v>167</v>
      </c>
      <c r="U78" s="46" t="s">
        <v>167</v>
      </c>
      <c r="V78" s="46" t="s">
        <v>167</v>
      </c>
      <c r="W78" s="46" t="s">
        <v>167</v>
      </c>
      <c r="X78" s="46" t="s">
        <v>167</v>
      </c>
      <c r="Y78" s="46" t="s">
        <v>167</v>
      </c>
      <c r="Z78" s="46" t="s">
        <v>167</v>
      </c>
      <c r="AA78" s="50">
        <f t="shared" si="5"/>
        <v>2</v>
      </c>
      <c r="AB78" s="50">
        <f t="shared" si="6"/>
        <v>3</v>
      </c>
      <c r="AC78" s="50">
        <f t="shared" si="7"/>
        <v>4</v>
      </c>
      <c r="AD78" s="51" t="s">
        <v>1341</v>
      </c>
    </row>
    <row r="79" spans="1:30" s="31" customFormat="1" x14ac:dyDescent="0.25">
      <c r="A79" s="52">
        <v>56</v>
      </c>
      <c r="B79" s="52">
        <v>30</v>
      </c>
      <c r="C79" s="52" t="s">
        <v>1805</v>
      </c>
      <c r="D79" s="52" t="str">
        <f t="shared" si="21"/>
        <v/>
      </c>
      <c r="E79" s="52" t="str">
        <f t="shared" ref="E79:E88" si="22">IF($I$4="","",IF($I$4&gt;P79,AC79,IF($I$4&lt;=K79,$K$22,IF($I$4&lt;M79,AA79,AB79))))</f>
        <v>Não passível</v>
      </c>
      <c r="F79" s="52" t="str">
        <f t="shared" si="18"/>
        <v>Não passível</v>
      </c>
      <c r="G79" s="52" t="str">
        <f t="shared" si="19"/>
        <v>Não passível</v>
      </c>
      <c r="H79" s="52" t="str">
        <f t="shared" si="20"/>
        <v>Não passível</v>
      </c>
      <c r="I79" s="52" t="s">
        <v>154</v>
      </c>
      <c r="J79" s="53" t="s">
        <v>1302</v>
      </c>
      <c r="K79" s="52">
        <v>0</v>
      </c>
      <c r="L79" s="54" t="s">
        <v>1244</v>
      </c>
      <c r="M79" s="55">
        <v>10</v>
      </c>
      <c r="N79" s="56" t="s">
        <v>1342</v>
      </c>
      <c r="O79" s="54" t="s">
        <v>1226</v>
      </c>
      <c r="P79" s="57">
        <v>50</v>
      </c>
      <c r="Q79" s="52" t="s">
        <v>1250</v>
      </c>
      <c r="R79" s="54" t="s">
        <v>167</v>
      </c>
      <c r="S79" s="54" t="s">
        <v>167</v>
      </c>
      <c r="T79" s="54" t="s">
        <v>167</v>
      </c>
      <c r="U79" s="54" t="s">
        <v>167</v>
      </c>
      <c r="V79" s="54" t="s">
        <v>167</v>
      </c>
      <c r="W79" s="54" t="s">
        <v>167</v>
      </c>
      <c r="X79" s="54" t="s">
        <v>167</v>
      </c>
      <c r="Y79" s="54" t="s">
        <v>167</v>
      </c>
      <c r="Z79" s="54" t="s">
        <v>167</v>
      </c>
      <c r="AA79" s="58">
        <f t="shared" si="5"/>
        <v>4</v>
      </c>
      <c r="AB79" s="58">
        <f t="shared" si="6"/>
        <v>5</v>
      </c>
      <c r="AC79" s="58">
        <f t="shared" si="7"/>
        <v>6</v>
      </c>
      <c r="AD79" s="59" t="s">
        <v>1343</v>
      </c>
    </row>
    <row r="80" spans="1:30" s="31" customFormat="1" x14ac:dyDescent="0.25">
      <c r="A80" s="44">
        <v>57</v>
      </c>
      <c r="B80" s="44">
        <v>31</v>
      </c>
      <c r="C80" s="44" t="s">
        <v>37</v>
      </c>
      <c r="D80" s="44" t="str">
        <f t="shared" si="21"/>
        <v/>
      </c>
      <c r="E80" s="44" t="str">
        <f t="shared" si="22"/>
        <v>Não passível</v>
      </c>
      <c r="F80" s="44" t="str">
        <f t="shared" si="18"/>
        <v>Não passível</v>
      </c>
      <c r="G80" s="44" t="str">
        <f t="shared" si="19"/>
        <v>Não passível</v>
      </c>
      <c r="H80" s="44" t="str">
        <f t="shared" si="20"/>
        <v>Não passível</v>
      </c>
      <c r="I80" s="44" t="s">
        <v>153</v>
      </c>
      <c r="J80" s="45" t="s">
        <v>1302</v>
      </c>
      <c r="K80" s="44">
        <v>0</v>
      </c>
      <c r="L80" s="46" t="s">
        <v>1244</v>
      </c>
      <c r="M80" s="47">
        <v>3</v>
      </c>
      <c r="N80" s="48" t="s">
        <v>1337</v>
      </c>
      <c r="O80" s="46" t="s">
        <v>1226</v>
      </c>
      <c r="P80" s="49">
        <v>10</v>
      </c>
      <c r="Q80" s="44" t="s">
        <v>1250</v>
      </c>
      <c r="R80" s="46" t="s">
        <v>167</v>
      </c>
      <c r="S80" s="46" t="s">
        <v>167</v>
      </c>
      <c r="T80" s="46" t="s">
        <v>167</v>
      </c>
      <c r="U80" s="46" t="s">
        <v>167</v>
      </c>
      <c r="V80" s="46" t="s">
        <v>167</v>
      </c>
      <c r="W80" s="46" t="s">
        <v>167</v>
      </c>
      <c r="X80" s="46" t="s">
        <v>167</v>
      </c>
      <c r="Y80" s="46" t="s">
        <v>167</v>
      </c>
      <c r="Z80" s="46" t="s">
        <v>167</v>
      </c>
      <c r="AA80" s="50">
        <f t="shared" si="5"/>
        <v>2</v>
      </c>
      <c r="AB80" s="50">
        <f t="shared" si="6"/>
        <v>3</v>
      </c>
      <c r="AC80" s="50">
        <f t="shared" si="7"/>
        <v>4</v>
      </c>
      <c r="AD80" s="51" t="s">
        <v>1344</v>
      </c>
    </row>
    <row r="81" spans="1:30" s="31" customFormat="1" x14ac:dyDescent="0.25">
      <c r="A81" s="52">
        <v>58</v>
      </c>
      <c r="B81" s="52">
        <v>32</v>
      </c>
      <c r="C81" s="52" t="s">
        <v>38</v>
      </c>
      <c r="D81" s="52" t="str">
        <f t="shared" si="21"/>
        <v/>
      </c>
      <c r="E81" s="52" t="str">
        <f t="shared" si="22"/>
        <v>Não passível</v>
      </c>
      <c r="F81" s="52" t="str">
        <f t="shared" si="18"/>
        <v>Não passível</v>
      </c>
      <c r="G81" s="52" t="str">
        <f t="shared" si="19"/>
        <v>Não passível</v>
      </c>
      <c r="H81" s="52" t="str">
        <f t="shared" si="20"/>
        <v>Não passível</v>
      </c>
      <c r="I81" s="52" t="s">
        <v>153</v>
      </c>
      <c r="J81" s="53" t="s">
        <v>1302</v>
      </c>
      <c r="K81" s="52">
        <v>0</v>
      </c>
      <c r="L81" s="54" t="s">
        <v>1244</v>
      </c>
      <c r="M81" s="55">
        <v>0.1</v>
      </c>
      <c r="N81" s="56" t="s">
        <v>1345</v>
      </c>
      <c r="O81" s="54" t="s">
        <v>1226</v>
      </c>
      <c r="P81" s="57">
        <v>5</v>
      </c>
      <c r="Q81" s="52" t="s">
        <v>1250</v>
      </c>
      <c r="R81" s="54" t="s">
        <v>167</v>
      </c>
      <c r="S81" s="54" t="s">
        <v>167</v>
      </c>
      <c r="T81" s="54" t="s">
        <v>167</v>
      </c>
      <c r="U81" s="54" t="s">
        <v>167</v>
      </c>
      <c r="V81" s="54" t="s">
        <v>167</v>
      </c>
      <c r="W81" s="54" t="s">
        <v>167</v>
      </c>
      <c r="X81" s="54" t="s">
        <v>167</v>
      </c>
      <c r="Y81" s="54" t="s">
        <v>167</v>
      </c>
      <c r="Z81" s="54" t="s">
        <v>167</v>
      </c>
      <c r="AA81" s="58">
        <f t="shared" si="5"/>
        <v>2</v>
      </c>
      <c r="AB81" s="58">
        <f t="shared" si="6"/>
        <v>3</v>
      </c>
      <c r="AC81" s="58">
        <f t="shared" si="7"/>
        <v>4</v>
      </c>
      <c r="AD81" s="59" t="s">
        <v>1346</v>
      </c>
    </row>
    <row r="82" spans="1:30" s="31" customFormat="1" x14ac:dyDescent="0.25">
      <c r="A82" s="44">
        <v>59</v>
      </c>
      <c r="B82" s="44">
        <v>33</v>
      </c>
      <c r="C82" s="44" t="s">
        <v>39</v>
      </c>
      <c r="D82" s="44" t="str">
        <f t="shared" si="21"/>
        <v/>
      </c>
      <c r="E82" s="44" t="str">
        <f t="shared" si="22"/>
        <v>Não passível</v>
      </c>
      <c r="F82" s="44" t="str">
        <f t="shared" si="18"/>
        <v>Não passível</v>
      </c>
      <c r="G82" s="44" t="str">
        <f t="shared" si="19"/>
        <v>Não passível</v>
      </c>
      <c r="H82" s="44" t="str">
        <f t="shared" si="20"/>
        <v>Não passível</v>
      </c>
      <c r="I82" s="44" t="s">
        <v>153</v>
      </c>
      <c r="J82" s="45" t="s">
        <v>1302</v>
      </c>
      <c r="K82" s="44">
        <v>0.1</v>
      </c>
      <c r="L82" s="46" t="s">
        <v>1244</v>
      </c>
      <c r="M82" s="47">
        <v>3</v>
      </c>
      <c r="N82" s="48" t="s">
        <v>1347</v>
      </c>
      <c r="O82" s="46" t="s">
        <v>1226</v>
      </c>
      <c r="P82" s="49">
        <v>10</v>
      </c>
      <c r="Q82" s="44" t="s">
        <v>1250</v>
      </c>
      <c r="R82" s="46" t="s">
        <v>167</v>
      </c>
      <c r="S82" s="46" t="s">
        <v>167</v>
      </c>
      <c r="T82" s="46" t="s">
        <v>167</v>
      </c>
      <c r="U82" s="46" t="s">
        <v>167</v>
      </c>
      <c r="V82" s="46" t="s">
        <v>167</v>
      </c>
      <c r="W82" s="46" t="s">
        <v>167</v>
      </c>
      <c r="X82" s="46" t="s">
        <v>167</v>
      </c>
      <c r="Y82" s="46" t="s">
        <v>167</v>
      </c>
      <c r="Z82" s="46" t="s">
        <v>167</v>
      </c>
      <c r="AA82" s="50">
        <f t="shared" si="5"/>
        <v>2</v>
      </c>
      <c r="AB82" s="50">
        <f t="shared" si="6"/>
        <v>3</v>
      </c>
      <c r="AC82" s="50">
        <f t="shared" si="7"/>
        <v>4</v>
      </c>
      <c r="AD82" s="51" t="s">
        <v>1348</v>
      </c>
    </row>
    <row r="83" spans="1:30" s="31" customFormat="1" ht="30" x14ac:dyDescent="0.25">
      <c r="A83" s="52">
        <v>60</v>
      </c>
      <c r="B83" s="52">
        <v>34</v>
      </c>
      <c r="C83" s="52" t="s">
        <v>40</v>
      </c>
      <c r="D83" s="52" t="str">
        <f>IF($I$2="","",IF($I$2&gt;P83,AC83,IF($I$2&lt;K83,$K$22,IF($I$2&lt;M83,AA83,AB83))))</f>
        <v/>
      </c>
      <c r="E83" s="52" t="str">
        <f>IF($I$4="","",IF($I$4&gt;P83,AC83,IF($I$4&lt;K83,$K$22,IF($I$4&lt;M83,AA83,AB83))))</f>
        <v>Não passível</v>
      </c>
      <c r="F83" s="52" t="str">
        <f>IF($I$6="","",IF($I$6&gt;P83,AC83,IF($I$6&lt;K83,$K$22,IF($I$6&lt;M83,AA83,AB83))))</f>
        <v>Não passível</v>
      </c>
      <c r="G83" s="52" t="str">
        <f>IF($I$8="","",IF($I$8&gt;P83,AC83,IF($I$8&lt;K83,$K$22,IF($I$8&lt;M83,AA83,AB83))))</f>
        <v>Não passível</v>
      </c>
      <c r="H83" s="52" t="str">
        <f>IF($I$10="","",IF($I$10&gt;P83,AC83,IF($I$10&lt;K83,$K$22,IF($I$10&lt;M83,AA83,AB83))))</f>
        <v>Não passível</v>
      </c>
      <c r="I83" s="52" t="s">
        <v>154</v>
      </c>
      <c r="J83" s="53" t="s">
        <v>1302</v>
      </c>
      <c r="K83" s="52">
        <v>0.1</v>
      </c>
      <c r="L83" s="54" t="s">
        <v>1244</v>
      </c>
      <c r="M83" s="55">
        <v>5</v>
      </c>
      <c r="N83" s="56" t="s">
        <v>1349</v>
      </c>
      <c r="O83" s="54" t="s">
        <v>1226</v>
      </c>
      <c r="P83" s="57">
        <v>50</v>
      </c>
      <c r="Q83" s="52" t="s">
        <v>1250</v>
      </c>
      <c r="R83" s="54" t="s">
        <v>167</v>
      </c>
      <c r="S83" s="54" t="s">
        <v>167</v>
      </c>
      <c r="T83" s="54" t="s">
        <v>167</v>
      </c>
      <c r="U83" s="54" t="s">
        <v>167</v>
      </c>
      <c r="V83" s="54" t="s">
        <v>167</v>
      </c>
      <c r="W83" s="54" t="s">
        <v>167</v>
      </c>
      <c r="X83" s="54" t="s">
        <v>167</v>
      </c>
      <c r="Y83" s="54" t="s">
        <v>167</v>
      </c>
      <c r="Z83" s="54" t="s">
        <v>167</v>
      </c>
      <c r="AA83" s="58">
        <f t="shared" si="5"/>
        <v>4</v>
      </c>
      <c r="AB83" s="58">
        <f t="shared" si="6"/>
        <v>5</v>
      </c>
      <c r="AC83" s="58">
        <f t="shared" si="7"/>
        <v>6</v>
      </c>
      <c r="AD83" s="59" t="s">
        <v>1350</v>
      </c>
    </row>
    <row r="84" spans="1:30" s="31" customFormat="1" ht="30" x14ac:dyDescent="0.25">
      <c r="A84" s="44">
        <v>61</v>
      </c>
      <c r="B84" s="44">
        <v>35</v>
      </c>
      <c r="C84" s="44" t="s">
        <v>41</v>
      </c>
      <c r="D84" s="44" t="str">
        <f t="shared" si="21"/>
        <v/>
      </c>
      <c r="E84" s="44" t="str">
        <f t="shared" si="22"/>
        <v>Não passível</v>
      </c>
      <c r="F84" s="44" t="str">
        <f t="shared" si="18"/>
        <v>Não passível</v>
      </c>
      <c r="G84" s="44" t="str">
        <f t="shared" si="19"/>
        <v>Não passível</v>
      </c>
      <c r="H84" s="44" t="str">
        <f t="shared" si="20"/>
        <v>Não passível</v>
      </c>
      <c r="I84" s="44" t="s">
        <v>153</v>
      </c>
      <c r="J84" s="45" t="s">
        <v>1302</v>
      </c>
      <c r="K84" s="44">
        <v>0</v>
      </c>
      <c r="L84" s="46" t="s">
        <v>1244</v>
      </c>
      <c r="M84" s="47">
        <v>5</v>
      </c>
      <c r="N84" s="48" t="s">
        <v>1351</v>
      </c>
      <c r="O84" s="46" t="s">
        <v>1226</v>
      </c>
      <c r="P84" s="49">
        <v>20</v>
      </c>
      <c r="Q84" s="44" t="s">
        <v>1250</v>
      </c>
      <c r="R84" s="46" t="s">
        <v>167</v>
      </c>
      <c r="S84" s="46" t="s">
        <v>167</v>
      </c>
      <c r="T84" s="46" t="s">
        <v>167</v>
      </c>
      <c r="U84" s="46" t="s">
        <v>167</v>
      </c>
      <c r="V84" s="46" t="s">
        <v>167</v>
      </c>
      <c r="W84" s="46" t="s">
        <v>167</v>
      </c>
      <c r="X84" s="46" t="s">
        <v>167</v>
      </c>
      <c r="Y84" s="46" t="s">
        <v>167</v>
      </c>
      <c r="Z84" s="46" t="s">
        <v>167</v>
      </c>
      <c r="AA84" s="50">
        <f t="shared" si="5"/>
        <v>2</v>
      </c>
      <c r="AB84" s="50">
        <f t="shared" si="6"/>
        <v>3</v>
      </c>
      <c r="AC84" s="50">
        <f t="shared" si="7"/>
        <v>4</v>
      </c>
      <c r="AD84" s="51" t="s">
        <v>1352</v>
      </c>
    </row>
    <row r="85" spans="1:30" s="31" customFormat="1" x14ac:dyDescent="0.25">
      <c r="A85" s="52">
        <v>62</v>
      </c>
      <c r="B85" s="52">
        <v>36</v>
      </c>
      <c r="C85" s="52" t="s">
        <v>42</v>
      </c>
      <c r="D85" s="52" t="str">
        <f t="shared" si="21"/>
        <v/>
      </c>
      <c r="E85" s="52" t="str">
        <f t="shared" si="22"/>
        <v>Não passível</v>
      </c>
      <c r="F85" s="52" t="str">
        <f t="shared" si="18"/>
        <v>Não passível</v>
      </c>
      <c r="G85" s="52" t="str">
        <f t="shared" si="19"/>
        <v>Não passível</v>
      </c>
      <c r="H85" s="52" t="str">
        <f t="shared" si="20"/>
        <v>Não passível</v>
      </c>
      <c r="I85" s="52" t="s">
        <v>154</v>
      </c>
      <c r="J85" s="53" t="s">
        <v>1302</v>
      </c>
      <c r="K85" s="52">
        <v>0</v>
      </c>
      <c r="L85" s="54" t="s">
        <v>1244</v>
      </c>
      <c r="M85" s="55">
        <v>5</v>
      </c>
      <c r="N85" s="56" t="s">
        <v>1351</v>
      </c>
      <c r="O85" s="54" t="s">
        <v>1226</v>
      </c>
      <c r="P85" s="57">
        <v>20</v>
      </c>
      <c r="Q85" s="52" t="s">
        <v>1250</v>
      </c>
      <c r="R85" s="54" t="s">
        <v>167</v>
      </c>
      <c r="S85" s="54" t="s">
        <v>167</v>
      </c>
      <c r="T85" s="54" t="s">
        <v>167</v>
      </c>
      <c r="U85" s="54" t="s">
        <v>167</v>
      </c>
      <c r="V85" s="54" t="s">
        <v>167</v>
      </c>
      <c r="W85" s="54" t="s">
        <v>167</v>
      </c>
      <c r="X85" s="54" t="s">
        <v>167</v>
      </c>
      <c r="Y85" s="54" t="s">
        <v>167</v>
      </c>
      <c r="Z85" s="54" t="s">
        <v>167</v>
      </c>
      <c r="AA85" s="58">
        <f t="shared" si="5"/>
        <v>4</v>
      </c>
      <c r="AB85" s="58">
        <f t="shared" si="6"/>
        <v>5</v>
      </c>
      <c r="AC85" s="58">
        <f t="shared" si="7"/>
        <v>6</v>
      </c>
      <c r="AD85" s="59" t="s">
        <v>1353</v>
      </c>
    </row>
    <row r="86" spans="1:30" s="31" customFormat="1" ht="30" x14ac:dyDescent="0.25">
      <c r="A86" s="44">
        <v>63</v>
      </c>
      <c r="B86" s="44">
        <v>37</v>
      </c>
      <c r="C86" s="44" t="s">
        <v>1806</v>
      </c>
      <c r="D86" s="44" t="str">
        <f t="shared" si="21"/>
        <v/>
      </c>
      <c r="E86" s="44" t="str">
        <f t="shared" si="22"/>
        <v>Não passível</v>
      </c>
      <c r="F86" s="44" t="str">
        <f t="shared" si="18"/>
        <v>Não passível</v>
      </c>
      <c r="G86" s="44" t="str">
        <f t="shared" si="19"/>
        <v>Não passível</v>
      </c>
      <c r="H86" s="44" t="str">
        <f t="shared" si="20"/>
        <v>Não passível</v>
      </c>
      <c r="I86" s="44" t="s">
        <v>153</v>
      </c>
      <c r="J86" s="45" t="s">
        <v>1302</v>
      </c>
      <c r="K86" s="44">
        <v>0</v>
      </c>
      <c r="L86" s="46" t="s">
        <v>1244</v>
      </c>
      <c r="M86" s="47">
        <v>10</v>
      </c>
      <c r="N86" s="48" t="s">
        <v>1354</v>
      </c>
      <c r="O86" s="46" t="s">
        <v>1226</v>
      </c>
      <c r="P86" s="49">
        <v>20</v>
      </c>
      <c r="Q86" s="44" t="s">
        <v>1250</v>
      </c>
      <c r="R86" s="46" t="s">
        <v>167</v>
      </c>
      <c r="S86" s="46" t="s">
        <v>167</v>
      </c>
      <c r="T86" s="46" t="s">
        <v>167</v>
      </c>
      <c r="U86" s="46" t="s">
        <v>167</v>
      </c>
      <c r="V86" s="46" t="s">
        <v>167</v>
      </c>
      <c r="W86" s="46" t="s">
        <v>167</v>
      </c>
      <c r="X86" s="46" t="s">
        <v>167</v>
      </c>
      <c r="Y86" s="46" t="s">
        <v>167</v>
      </c>
      <c r="Z86" s="46" t="s">
        <v>167</v>
      </c>
      <c r="AA86" s="50">
        <f t="shared" si="5"/>
        <v>2</v>
      </c>
      <c r="AB86" s="50">
        <f t="shared" si="6"/>
        <v>3</v>
      </c>
      <c r="AC86" s="50">
        <f t="shared" si="7"/>
        <v>4</v>
      </c>
      <c r="AD86" s="51" t="s">
        <v>1355</v>
      </c>
    </row>
    <row r="87" spans="1:30" s="31" customFormat="1" ht="30" x14ac:dyDescent="0.25">
      <c r="A87" s="52">
        <v>64</v>
      </c>
      <c r="B87" s="52">
        <v>38</v>
      </c>
      <c r="C87" s="52" t="s">
        <v>1807</v>
      </c>
      <c r="D87" s="52" t="str">
        <f t="shared" si="21"/>
        <v/>
      </c>
      <c r="E87" s="52" t="str">
        <f t="shared" si="22"/>
        <v>Não passível</v>
      </c>
      <c r="F87" s="52" t="str">
        <f t="shared" si="18"/>
        <v>Não passível</v>
      </c>
      <c r="G87" s="52" t="str">
        <f t="shared" si="19"/>
        <v>Não passível</v>
      </c>
      <c r="H87" s="52" t="str">
        <f t="shared" si="20"/>
        <v>Não passível</v>
      </c>
      <c r="I87" s="52" t="s">
        <v>154</v>
      </c>
      <c r="J87" s="53" t="s">
        <v>1302</v>
      </c>
      <c r="K87" s="52">
        <v>0</v>
      </c>
      <c r="L87" s="54" t="s">
        <v>1244</v>
      </c>
      <c r="M87" s="55">
        <v>10</v>
      </c>
      <c r="N87" s="56" t="s">
        <v>1354</v>
      </c>
      <c r="O87" s="54" t="s">
        <v>1226</v>
      </c>
      <c r="P87" s="57">
        <v>20</v>
      </c>
      <c r="Q87" s="52" t="s">
        <v>1250</v>
      </c>
      <c r="R87" s="54" t="s">
        <v>167</v>
      </c>
      <c r="S87" s="54" t="s">
        <v>167</v>
      </c>
      <c r="T87" s="54" t="s">
        <v>167</v>
      </c>
      <c r="U87" s="54" t="s">
        <v>167</v>
      </c>
      <c r="V87" s="54" t="s">
        <v>167</v>
      </c>
      <c r="W87" s="54" t="s">
        <v>167</v>
      </c>
      <c r="X87" s="54" t="s">
        <v>167</v>
      </c>
      <c r="Y87" s="54" t="s">
        <v>167</v>
      </c>
      <c r="Z87" s="54" t="s">
        <v>167</v>
      </c>
      <c r="AA87" s="58">
        <f t="shared" si="5"/>
        <v>4</v>
      </c>
      <c r="AB87" s="58">
        <f t="shared" si="6"/>
        <v>5</v>
      </c>
      <c r="AC87" s="58">
        <f t="shared" si="7"/>
        <v>6</v>
      </c>
      <c r="AD87" s="59" t="s">
        <v>1356</v>
      </c>
    </row>
    <row r="88" spans="1:30" s="31" customFormat="1" ht="30" x14ac:dyDescent="0.25">
      <c r="A88" s="44">
        <v>65</v>
      </c>
      <c r="B88" s="44">
        <v>39</v>
      </c>
      <c r="C88" s="44" t="s">
        <v>43</v>
      </c>
      <c r="D88" s="44" t="str">
        <f t="shared" si="21"/>
        <v/>
      </c>
      <c r="E88" s="44" t="str">
        <f t="shared" si="22"/>
        <v>Não passível</v>
      </c>
      <c r="F88" s="44" t="str">
        <f t="shared" si="18"/>
        <v>Não passível</v>
      </c>
      <c r="G88" s="44" t="str">
        <f t="shared" si="19"/>
        <v>Não passível</v>
      </c>
      <c r="H88" s="44" t="str">
        <f t="shared" si="20"/>
        <v>Não passível</v>
      </c>
      <c r="I88" s="44" t="s">
        <v>153</v>
      </c>
      <c r="J88" s="45" t="s">
        <v>1302</v>
      </c>
      <c r="K88" s="44">
        <v>0</v>
      </c>
      <c r="L88" s="46" t="s">
        <v>1244</v>
      </c>
      <c r="M88" s="47">
        <v>10</v>
      </c>
      <c r="N88" s="48" t="s">
        <v>1354</v>
      </c>
      <c r="O88" s="46" t="s">
        <v>1226</v>
      </c>
      <c r="P88" s="49">
        <v>20</v>
      </c>
      <c r="Q88" s="44" t="s">
        <v>1250</v>
      </c>
      <c r="R88" s="46" t="s">
        <v>167</v>
      </c>
      <c r="S88" s="46" t="s">
        <v>167</v>
      </c>
      <c r="T88" s="46" t="s">
        <v>167</v>
      </c>
      <c r="U88" s="46" t="s">
        <v>167</v>
      </c>
      <c r="V88" s="46" t="s">
        <v>167</v>
      </c>
      <c r="W88" s="46" t="s">
        <v>167</v>
      </c>
      <c r="X88" s="46" t="s">
        <v>167</v>
      </c>
      <c r="Y88" s="46" t="s">
        <v>167</v>
      </c>
      <c r="Z88" s="46" t="s">
        <v>167</v>
      </c>
      <c r="AA88" s="50">
        <f t="shared" si="5"/>
        <v>2</v>
      </c>
      <c r="AB88" s="50">
        <f t="shared" si="6"/>
        <v>3</v>
      </c>
      <c r="AC88" s="50">
        <f t="shared" si="7"/>
        <v>4</v>
      </c>
      <c r="AD88" s="51" t="s">
        <v>1357</v>
      </c>
    </row>
    <row r="89" spans="1:30" s="31" customFormat="1" ht="30" x14ac:dyDescent="0.25">
      <c r="A89" s="52">
        <v>66</v>
      </c>
      <c r="B89" s="52">
        <v>40</v>
      </c>
      <c r="C89" s="52" t="s">
        <v>1808</v>
      </c>
      <c r="D89" s="52" t="str">
        <f>IF($I$2="","",IF($I$2&gt;P89,AC89,IF($I$2&lt;K89,$K$22,IF($I$2&lt;=M89,AA89,AB89))))</f>
        <v/>
      </c>
      <c r="E89" s="52" t="str">
        <f>IF($I$4="","",IF($I$4&gt;P89,AC89,IF($I$4&lt;K89,$K$22,IF($I$4&lt;=M89,AA89,AB89))))</f>
        <v>Não passível</v>
      </c>
      <c r="F89" s="52" t="str">
        <f>IF($I$6="","",IF($I$6&gt;P89,AC89,IF($I$6&lt;K89,$K$22,IF($I$6&lt;=M89,AA89,AB89))))</f>
        <v>Não passível</v>
      </c>
      <c r="G89" s="52" t="str">
        <f>IF($I$8="","",IF($I$8&gt;P89,AC89,IF($I$8&lt;K89,$K$22,IF($I$8&lt;=M89,AA89,AB89))))</f>
        <v>Não passível</v>
      </c>
      <c r="H89" s="52" t="str">
        <f>IF($I$10="","",IF($I$10&gt;P89,AC89,IF($I$10&lt;K89,$K$22,IF($I$10&lt;=M89,AA89,AB89))))</f>
        <v>Não passível</v>
      </c>
      <c r="I89" s="52" t="s">
        <v>152</v>
      </c>
      <c r="J89" s="53" t="s">
        <v>173</v>
      </c>
      <c r="K89" s="52">
        <v>1500</v>
      </c>
      <c r="L89" s="54" t="s">
        <v>1224</v>
      </c>
      <c r="M89" s="55">
        <v>10000</v>
      </c>
      <c r="N89" s="56" t="s">
        <v>1358</v>
      </c>
      <c r="O89" s="54" t="s">
        <v>1226</v>
      </c>
      <c r="P89" s="57">
        <v>50000</v>
      </c>
      <c r="Q89" s="52" t="s">
        <v>207</v>
      </c>
      <c r="R89" s="54" t="s">
        <v>167</v>
      </c>
      <c r="S89" s="54" t="s">
        <v>167</v>
      </c>
      <c r="T89" s="54" t="s">
        <v>167</v>
      </c>
      <c r="U89" s="54" t="s">
        <v>167</v>
      </c>
      <c r="V89" s="54" t="s">
        <v>167</v>
      </c>
      <c r="W89" s="54" t="s">
        <v>167</v>
      </c>
      <c r="X89" s="54" t="s">
        <v>167</v>
      </c>
      <c r="Y89" s="54" t="s">
        <v>167</v>
      </c>
      <c r="Z89" s="54" t="s">
        <v>167</v>
      </c>
      <c r="AA89" s="58">
        <f t="shared" si="5"/>
        <v>1</v>
      </c>
      <c r="AB89" s="58">
        <f t="shared" si="6"/>
        <v>1</v>
      </c>
      <c r="AC89" s="58">
        <f t="shared" si="7"/>
        <v>1</v>
      </c>
      <c r="AD89" s="59" t="s">
        <v>1359</v>
      </c>
    </row>
    <row r="90" spans="1:30" s="31" customFormat="1" ht="45" x14ac:dyDescent="0.25">
      <c r="A90" s="44">
        <v>67</v>
      </c>
      <c r="B90" s="44">
        <v>41</v>
      </c>
      <c r="C90" s="44" t="s">
        <v>44</v>
      </c>
      <c r="D90" s="44" t="str">
        <f>IF($I$2="","",IF($I$2&gt;P90,AC90,IF($I$2&lt;=K90,$K$22,IF($I$2&lt;=M90,AA90,AB90))))</f>
        <v/>
      </c>
      <c r="E90" s="44" t="str">
        <f>IF($I$4="","",IF($I$4&gt;P90,AC90,IF($I$4&lt;=K90,$K$22,IF($I$4&lt;=M90,AA90,AB90))))</f>
        <v>Não passível</v>
      </c>
      <c r="F90" s="44" t="str">
        <f>IF($I$6="","",IF($I$6&gt;P90,AC90,IF($I$6&lt;=K90,$K$22,IF($I$6&lt;=M90,AA90,AB90))))</f>
        <v>Não passível</v>
      </c>
      <c r="G90" s="44" t="str">
        <f>IF($I$8="","",IF($I$8&gt;P90,AC90,IF($I$8&lt;=K90,$K$22,IF($I$8&lt;=M90,AA90,AB90))))</f>
        <v>Não passível</v>
      </c>
      <c r="H90" s="44" t="str">
        <f>IF($I$10="","",IF($I$10&gt;P90,AC90,IF($I$10&lt;=K90,$K$22,IF($I$10&lt;=M90,AA90,AB90))))</f>
        <v>Não passível</v>
      </c>
      <c r="I90" s="44" t="s">
        <v>153</v>
      </c>
      <c r="J90" s="45" t="s">
        <v>1360</v>
      </c>
      <c r="K90" s="44">
        <v>0</v>
      </c>
      <c r="L90" s="46" t="s">
        <v>1361</v>
      </c>
      <c r="M90" s="47">
        <v>3000</v>
      </c>
      <c r="N90" s="48" t="s">
        <v>1362</v>
      </c>
      <c r="O90" s="46" t="s">
        <v>1226</v>
      </c>
      <c r="P90" s="49">
        <v>8000</v>
      </c>
      <c r="Q90" s="44" t="s">
        <v>183</v>
      </c>
      <c r="R90" s="46" t="s">
        <v>167</v>
      </c>
      <c r="S90" s="46" t="s">
        <v>167</v>
      </c>
      <c r="T90" s="46" t="s">
        <v>167</v>
      </c>
      <c r="U90" s="46" t="s">
        <v>167</v>
      </c>
      <c r="V90" s="46" t="s">
        <v>167</v>
      </c>
      <c r="W90" s="46" t="s">
        <v>167</v>
      </c>
      <c r="X90" s="46" t="s">
        <v>167</v>
      </c>
      <c r="Y90" s="46" t="s">
        <v>167</v>
      </c>
      <c r="Z90" s="46" t="s">
        <v>167</v>
      </c>
      <c r="AA90" s="50">
        <f t="shared" ref="AA90:AA154" si="23">IF(I90="","",IF(I90="P",$D$15,IF(I90="M",$E$15,$F$15)))</f>
        <v>2</v>
      </c>
      <c r="AB90" s="50">
        <f t="shared" ref="AB90:AB154" si="24">IF(I90="","",IF(I90="P",$D$16,IF(I90="M",$E$16,$F$16)))</f>
        <v>3</v>
      </c>
      <c r="AC90" s="50">
        <f t="shared" ref="AC90:AC154" si="25">IF(I90="","",IF(I90="P",$D$17,IF(I90="M",$E$17,$F$17)))</f>
        <v>4</v>
      </c>
      <c r="AD90" s="51" t="s">
        <v>1363</v>
      </c>
    </row>
    <row r="91" spans="1:30" s="31" customFormat="1" ht="30" x14ac:dyDescent="0.25">
      <c r="A91" s="52">
        <v>68</v>
      </c>
      <c r="B91" s="52">
        <v>42</v>
      </c>
      <c r="C91" s="52" t="s">
        <v>45</v>
      </c>
      <c r="D91" s="52" t="str">
        <f>IF($I$2="","",IF($I$2&gt;P91,AC91,IF($I$2&lt;=K91,$K$22,IF($I$2&lt;M91,AA91,AB91))))</f>
        <v/>
      </c>
      <c r="E91" s="52" t="str">
        <f>IF($I$4="","",IF($I$4&gt;P91,AC91,IF($I$4&lt;=K91,$K$22,IF($I$4&lt;M91,AA91,AB91))))</f>
        <v>Não passível</v>
      </c>
      <c r="F91" s="52" t="str">
        <f>IF($I$6="","",IF($I$6&gt;P91,AC91,IF($I$6&lt;=K91,$K$22,IF($I$6&lt;M91,AA91,AB91))))</f>
        <v>Não passível</v>
      </c>
      <c r="G91" s="52" t="str">
        <f>IF($I$8="","",IF($I$8&gt;P91,AC91,IF($I$8&lt;=K91,$K$22,IF($I$8&lt;M91,AA91,AB91))))</f>
        <v>Não passível</v>
      </c>
      <c r="H91" s="52" t="str">
        <f>IF($I$10="","",IF($I$10&gt;P91,AC91,IF($I$10&lt;=K91,$K$22,IF($I$10&lt;M91,AA91,AB91))))</f>
        <v>Não passível</v>
      </c>
      <c r="I91" s="52" t="s">
        <v>154</v>
      </c>
      <c r="J91" s="53" t="s">
        <v>1364</v>
      </c>
      <c r="K91" s="52">
        <v>0.1</v>
      </c>
      <c r="L91" s="54" t="s">
        <v>1244</v>
      </c>
      <c r="M91" s="55">
        <v>1</v>
      </c>
      <c r="N91" s="56" t="s">
        <v>1365</v>
      </c>
      <c r="O91" s="54" t="s">
        <v>1226</v>
      </c>
      <c r="P91" s="57">
        <v>2</v>
      </c>
      <c r="Q91" s="52" t="s">
        <v>1250</v>
      </c>
      <c r="R91" s="54" t="s">
        <v>167</v>
      </c>
      <c r="S91" s="54" t="s">
        <v>167</v>
      </c>
      <c r="T91" s="54" t="s">
        <v>167</v>
      </c>
      <c r="U91" s="54" t="s">
        <v>167</v>
      </c>
      <c r="V91" s="54" t="s">
        <v>167</v>
      </c>
      <c r="W91" s="54" t="s">
        <v>167</v>
      </c>
      <c r="X91" s="54" t="s">
        <v>167</v>
      </c>
      <c r="Y91" s="54" t="s">
        <v>167</v>
      </c>
      <c r="Z91" s="54" t="s">
        <v>167</v>
      </c>
      <c r="AA91" s="58">
        <f t="shared" si="23"/>
        <v>4</v>
      </c>
      <c r="AB91" s="58">
        <f t="shared" si="24"/>
        <v>5</v>
      </c>
      <c r="AC91" s="58">
        <f t="shared" si="25"/>
        <v>6</v>
      </c>
      <c r="AD91" s="59" t="s">
        <v>1366</v>
      </c>
    </row>
    <row r="92" spans="1:30" s="31" customFormat="1" ht="45" x14ac:dyDescent="0.25">
      <c r="A92" s="44">
        <v>69</v>
      </c>
      <c r="B92" s="44">
        <v>43</v>
      </c>
      <c r="C92" s="44" t="s">
        <v>46</v>
      </c>
      <c r="D92" s="44" t="str">
        <f>IF($I$2="","",IF($I$2&gt;P92,AC92,IF($I$2&lt;=K92,$K$22,IF($I$2&lt;=M92,AA92,AB92))))</f>
        <v/>
      </c>
      <c r="E92" s="44" t="str">
        <f>IF($I$4="","",IF($I$4&gt;P92,AC92,IF($I$4&lt;=K92,$K$22,IF($I$4&lt;=M92,AA92,AB92))))</f>
        <v>Não passível</v>
      </c>
      <c r="F92" s="44" t="str">
        <f>IF($I$6="","",IF($I$6&gt;P92,AC92,IF($I$6&lt;=K92,$K$22,IF($I$6&lt;=M92,AA92,AB92))))</f>
        <v>Não passível</v>
      </c>
      <c r="G92" s="44" t="str">
        <f>IF($I$8="","",IF($I$8&gt;P92,AC92,IF($I$8&lt;=K92,$K$22,IF($I$8&lt;=M92,AA92,AB92))))</f>
        <v>Não passível</v>
      </c>
      <c r="H92" s="44" t="str">
        <f>IF($I$10="","",IF($I$10&gt;P92,AC92,IF($I$10&lt;=K92,$K$22,IF($I$10&lt;=M92,AA92,AB92))))</f>
        <v>Não passível</v>
      </c>
      <c r="I92" s="44" t="s">
        <v>153</v>
      </c>
      <c r="J92" s="45" t="s">
        <v>1367</v>
      </c>
      <c r="K92" s="44">
        <v>0</v>
      </c>
      <c r="L92" s="46" t="s">
        <v>1361</v>
      </c>
      <c r="M92" s="47">
        <v>1000</v>
      </c>
      <c r="N92" s="48" t="s">
        <v>1368</v>
      </c>
      <c r="O92" s="46" t="s">
        <v>1226</v>
      </c>
      <c r="P92" s="49">
        <v>10000</v>
      </c>
      <c r="Q92" s="44" t="s">
        <v>190</v>
      </c>
      <c r="R92" s="46" t="s">
        <v>167</v>
      </c>
      <c r="S92" s="46" t="s">
        <v>167</v>
      </c>
      <c r="T92" s="46" t="s">
        <v>167</v>
      </c>
      <c r="U92" s="46" t="s">
        <v>167</v>
      </c>
      <c r="V92" s="46" t="s">
        <v>167</v>
      </c>
      <c r="W92" s="46" t="s">
        <v>167</v>
      </c>
      <c r="X92" s="46" t="s">
        <v>167</v>
      </c>
      <c r="Y92" s="46" t="s">
        <v>167</v>
      </c>
      <c r="Z92" s="46" t="s">
        <v>167</v>
      </c>
      <c r="AA92" s="50">
        <f t="shared" si="23"/>
        <v>2</v>
      </c>
      <c r="AB92" s="50">
        <f t="shared" si="24"/>
        <v>3</v>
      </c>
      <c r="AC92" s="50">
        <f t="shared" si="25"/>
        <v>4</v>
      </c>
      <c r="AD92" s="51" t="s">
        <v>1369</v>
      </c>
    </row>
    <row r="93" spans="1:30" s="31" customFormat="1" ht="22.5" x14ac:dyDescent="0.25">
      <c r="A93" s="52">
        <v>70</v>
      </c>
      <c r="B93" s="52">
        <v>44</v>
      </c>
      <c r="C93" s="52" t="s">
        <v>1809</v>
      </c>
      <c r="D93" s="52" t="str">
        <f>IF($I$2="","",IF($I$2&gt;P93,AC93,IF($I$2&lt;=K93,$K$22,IF($I$2&lt;=M93,AA93,AB93))))</f>
        <v/>
      </c>
      <c r="E93" s="52" t="str">
        <f>IF($I$4="","",IF($I$4&gt;P93,AC93,IF($I$4&lt;=K93,$K$22,IF($I$4&lt;=M93,AA93,AB93))))</f>
        <v>Não passível</v>
      </c>
      <c r="F93" s="52" t="str">
        <f>IF($I$6="","",IF($I$6&gt;P93,AC93,IF($I$6&lt;=K93,$K$22,IF($I$6&lt;=M93,AA93,AB93))))</f>
        <v>Não passível</v>
      </c>
      <c r="G93" s="52" t="str">
        <f>IF($I$8="","",IF($I$8&gt;P93,AC93,IF($I$8&lt;=K93,$K$22,IF($I$8&lt;=M93,AA93,AB93))))</f>
        <v>Não passível</v>
      </c>
      <c r="H93" s="52" t="str">
        <f>IF($I$10="","",IF($I$10&gt;P93,AC93,IF($I$10&lt;=K93,$K$22,IF($I$10&lt;=M93,AA93,AB93))))</f>
        <v>Não passível</v>
      </c>
      <c r="I93" s="52" t="s">
        <v>154</v>
      </c>
      <c r="J93" s="53" t="s">
        <v>173</v>
      </c>
      <c r="K93" s="52">
        <v>0</v>
      </c>
      <c r="L93" s="54" t="s">
        <v>1361</v>
      </c>
      <c r="M93" s="55">
        <v>50000</v>
      </c>
      <c r="N93" s="56" t="s">
        <v>1370</v>
      </c>
      <c r="O93" s="54" t="s">
        <v>1226</v>
      </c>
      <c r="P93" s="57">
        <v>150000</v>
      </c>
      <c r="Q93" s="52" t="s">
        <v>157</v>
      </c>
      <c r="R93" s="54" t="s">
        <v>167</v>
      </c>
      <c r="S93" s="54" t="s">
        <v>167</v>
      </c>
      <c r="T93" s="54" t="s">
        <v>167</v>
      </c>
      <c r="U93" s="54" t="s">
        <v>167</v>
      </c>
      <c r="V93" s="54" t="s">
        <v>167</v>
      </c>
      <c r="W93" s="54" t="s">
        <v>167</v>
      </c>
      <c r="X93" s="54" t="s">
        <v>167</v>
      </c>
      <c r="Y93" s="54" t="s">
        <v>167</v>
      </c>
      <c r="Z93" s="54" t="s">
        <v>167</v>
      </c>
      <c r="AA93" s="58">
        <f t="shared" si="23"/>
        <v>4</v>
      </c>
      <c r="AB93" s="58">
        <f t="shared" si="24"/>
        <v>5</v>
      </c>
      <c r="AC93" s="58">
        <f t="shared" si="25"/>
        <v>6</v>
      </c>
      <c r="AD93" s="59" t="s">
        <v>148</v>
      </c>
    </row>
    <row r="94" spans="1:30" s="31" customFormat="1" x14ac:dyDescent="0.25">
      <c r="A94" s="43">
        <v>71</v>
      </c>
      <c r="B94" s="44">
        <v>1</v>
      </c>
      <c r="C94" s="44" t="s">
        <v>47</v>
      </c>
      <c r="D94" s="44" t="str">
        <f t="shared" ref="D94:D157" si="26">IF($I$2="","",IF($I$2&gt;P94,AC94,IF($I$2&lt;=K94,$K$22,IF($I$2&lt;M94,AA94,AB94))))</f>
        <v/>
      </c>
      <c r="E94" s="44" t="str">
        <f t="shared" ref="E94:E157" si="27">IF($I$4="","",IF($I$4&gt;P94,AC94,IF($I$4&lt;=K94,$K$22,IF($I$4&lt;M94,AA94,AB94))))</f>
        <v>Não passível</v>
      </c>
      <c r="F94" s="44" t="str">
        <f t="shared" ref="F94:F157" si="28">IF($I$6="","",IF($I$6&gt;P94,AC94,IF($I$6&lt;=K94,$K$22,IF($I$6&lt;M94,AA94,AB94))))</f>
        <v>Não passível</v>
      </c>
      <c r="G94" s="44" t="str">
        <f t="shared" ref="G94:G157" si="29">IF($I$8="","",IF($I$8&gt;P94,AC94,IF($I$8&lt;=K94,$K$22,IF($I$8&lt;M94,AA94,AB94))))</f>
        <v>Não passível</v>
      </c>
      <c r="H94" s="44" t="str">
        <f t="shared" ref="H94:H157" si="30">IF($I$10="","",IF($I$10&gt;P94,AC94,IF($I$10&lt;=K94,$K$22,IF($I$10&lt;M94,AA94,AB94))))</f>
        <v>Não passível</v>
      </c>
      <c r="I94" s="44" t="s">
        <v>154</v>
      </c>
      <c r="J94" s="45" t="s">
        <v>165</v>
      </c>
      <c r="K94" s="44">
        <v>0</v>
      </c>
      <c r="L94" s="46" t="s">
        <v>1244</v>
      </c>
      <c r="M94" s="47">
        <v>5</v>
      </c>
      <c r="N94" s="48" t="s">
        <v>1371</v>
      </c>
      <c r="O94" s="46" t="s">
        <v>1226</v>
      </c>
      <c r="P94" s="49">
        <v>10</v>
      </c>
      <c r="Q94" s="44" t="s">
        <v>1250</v>
      </c>
      <c r="R94" s="46" t="s">
        <v>167</v>
      </c>
      <c r="S94" s="46" t="s">
        <v>167</v>
      </c>
      <c r="T94" s="46" t="s">
        <v>167</v>
      </c>
      <c r="U94" s="46" t="s">
        <v>167</v>
      </c>
      <c r="V94" s="46" t="s">
        <v>167</v>
      </c>
      <c r="W94" s="46" t="s">
        <v>167</v>
      </c>
      <c r="X94" s="46" t="s">
        <v>167</v>
      </c>
      <c r="Y94" s="46" t="s">
        <v>167</v>
      </c>
      <c r="Z94" s="46" t="s">
        <v>167</v>
      </c>
      <c r="AA94" s="50">
        <f t="shared" si="23"/>
        <v>4</v>
      </c>
      <c r="AB94" s="50">
        <f t="shared" si="24"/>
        <v>5</v>
      </c>
      <c r="AC94" s="50">
        <f t="shared" si="25"/>
        <v>6</v>
      </c>
      <c r="AD94" s="51" t="s">
        <v>1372</v>
      </c>
    </row>
    <row r="95" spans="1:30" s="31" customFormat="1" ht="33.75" x14ac:dyDescent="0.25">
      <c r="A95" s="52">
        <v>72</v>
      </c>
      <c r="B95" s="52">
        <v>2</v>
      </c>
      <c r="C95" s="52" t="s">
        <v>48</v>
      </c>
      <c r="D95" s="52" t="str">
        <f t="shared" si="26"/>
        <v/>
      </c>
      <c r="E95" s="52" t="str">
        <f t="shared" si="27"/>
        <v>Não passível</v>
      </c>
      <c r="F95" s="52" t="str">
        <f>IF($I$6="","",IF($I$6&gt;P95,AC95,IF($I$6&lt;=K95,$K$22,IF($I$6&lt;M95,AA95,AB95))))</f>
        <v>Não passível</v>
      </c>
      <c r="G95" s="52" t="str">
        <f t="shared" si="29"/>
        <v>Não passível</v>
      </c>
      <c r="H95" s="52" t="str">
        <f t="shared" si="30"/>
        <v>Não passível</v>
      </c>
      <c r="I95" s="52" t="s">
        <v>153</v>
      </c>
      <c r="J95" s="53" t="s">
        <v>1300</v>
      </c>
      <c r="K95" s="52">
        <v>0.5</v>
      </c>
      <c r="L95" s="54" t="s">
        <v>1244</v>
      </c>
      <c r="M95" s="55">
        <v>20</v>
      </c>
      <c r="N95" s="56" t="s">
        <v>1373</v>
      </c>
      <c r="O95" s="54" t="s">
        <v>1226</v>
      </c>
      <c r="P95" s="57">
        <v>80</v>
      </c>
      <c r="Q95" s="52" t="s">
        <v>176</v>
      </c>
      <c r="R95" s="54" t="s">
        <v>167</v>
      </c>
      <c r="S95" s="54" t="s">
        <v>167</v>
      </c>
      <c r="T95" s="54" t="s">
        <v>167</v>
      </c>
      <c r="U95" s="54" t="s">
        <v>167</v>
      </c>
      <c r="V95" s="54" t="s">
        <v>167</v>
      </c>
      <c r="W95" s="54" t="s">
        <v>167</v>
      </c>
      <c r="X95" s="54" t="s">
        <v>167</v>
      </c>
      <c r="Y95" s="54" t="s">
        <v>167</v>
      </c>
      <c r="Z95" s="54" t="s">
        <v>167</v>
      </c>
      <c r="AA95" s="58">
        <f t="shared" si="23"/>
        <v>2</v>
      </c>
      <c r="AB95" s="58">
        <f t="shared" si="24"/>
        <v>3</v>
      </c>
      <c r="AC95" s="58">
        <f t="shared" si="25"/>
        <v>4</v>
      </c>
      <c r="AD95" s="59" t="s">
        <v>1374</v>
      </c>
    </row>
    <row r="96" spans="1:30" s="31" customFormat="1" ht="30" x14ac:dyDescent="0.25">
      <c r="A96" s="44">
        <v>73</v>
      </c>
      <c r="B96" s="44">
        <v>3</v>
      </c>
      <c r="C96" s="44" t="s">
        <v>49</v>
      </c>
      <c r="D96" s="44" t="str">
        <f t="shared" si="26"/>
        <v/>
      </c>
      <c r="E96" s="44" t="str">
        <f t="shared" si="27"/>
        <v>Não passível</v>
      </c>
      <c r="F96" s="44" t="str">
        <f t="shared" si="28"/>
        <v>Não passível</v>
      </c>
      <c r="G96" s="44" t="str">
        <f t="shared" si="29"/>
        <v>Não passível</v>
      </c>
      <c r="H96" s="44" t="str">
        <f t="shared" si="30"/>
        <v>Não passível</v>
      </c>
      <c r="I96" s="44" t="s">
        <v>153</v>
      </c>
      <c r="J96" s="45" t="s">
        <v>165</v>
      </c>
      <c r="K96" s="44">
        <v>0.5</v>
      </c>
      <c r="L96" s="46" t="s">
        <v>1244</v>
      </c>
      <c r="M96" s="47">
        <v>2</v>
      </c>
      <c r="N96" s="48" t="s">
        <v>1375</v>
      </c>
      <c r="O96" s="46" t="s">
        <v>1226</v>
      </c>
      <c r="P96" s="49">
        <v>5</v>
      </c>
      <c r="Q96" s="44" t="s">
        <v>1250</v>
      </c>
      <c r="R96" s="46" t="s">
        <v>167</v>
      </c>
      <c r="S96" s="46" t="s">
        <v>167</v>
      </c>
      <c r="T96" s="46" t="s">
        <v>167</v>
      </c>
      <c r="U96" s="46" t="s">
        <v>167</v>
      </c>
      <c r="V96" s="46" t="s">
        <v>167</v>
      </c>
      <c r="W96" s="46" t="s">
        <v>167</v>
      </c>
      <c r="X96" s="46" t="s">
        <v>167</v>
      </c>
      <c r="Y96" s="46" t="s">
        <v>167</v>
      </c>
      <c r="Z96" s="46" t="s">
        <v>167</v>
      </c>
      <c r="AA96" s="50">
        <f t="shared" si="23"/>
        <v>2</v>
      </c>
      <c r="AB96" s="50">
        <f t="shared" si="24"/>
        <v>3</v>
      </c>
      <c r="AC96" s="50">
        <f t="shared" si="25"/>
        <v>4</v>
      </c>
      <c r="AD96" s="51" t="s">
        <v>1376</v>
      </c>
    </row>
    <row r="97" spans="1:30" s="31" customFormat="1" x14ac:dyDescent="0.25">
      <c r="A97" s="52">
        <v>74</v>
      </c>
      <c r="B97" s="52">
        <v>4</v>
      </c>
      <c r="C97" s="52" t="s">
        <v>50</v>
      </c>
      <c r="D97" s="52" t="str">
        <f t="shared" si="26"/>
        <v/>
      </c>
      <c r="E97" s="52" t="str">
        <f t="shared" si="27"/>
        <v>Não passível</v>
      </c>
      <c r="F97" s="52" t="str">
        <f t="shared" si="28"/>
        <v>Não passível</v>
      </c>
      <c r="G97" s="52" t="str">
        <f t="shared" si="29"/>
        <v>Não passível</v>
      </c>
      <c r="H97" s="52" t="str">
        <f t="shared" si="30"/>
        <v>Não passível</v>
      </c>
      <c r="I97" s="52" t="s">
        <v>154</v>
      </c>
      <c r="J97" s="53" t="s">
        <v>165</v>
      </c>
      <c r="K97" s="52">
        <v>0</v>
      </c>
      <c r="L97" s="54" t="s">
        <v>1244</v>
      </c>
      <c r="M97" s="55">
        <v>2</v>
      </c>
      <c r="N97" s="56" t="s">
        <v>1375</v>
      </c>
      <c r="O97" s="54" t="s">
        <v>1226</v>
      </c>
      <c r="P97" s="57">
        <v>5</v>
      </c>
      <c r="Q97" s="52" t="s">
        <v>1250</v>
      </c>
      <c r="R97" s="54" t="s">
        <v>167</v>
      </c>
      <c r="S97" s="54" t="s">
        <v>167</v>
      </c>
      <c r="T97" s="54" t="s">
        <v>167</v>
      </c>
      <c r="U97" s="54" t="s">
        <v>167</v>
      </c>
      <c r="V97" s="54" t="s">
        <v>167</v>
      </c>
      <c r="W97" s="54" t="s">
        <v>167</v>
      </c>
      <c r="X97" s="54" t="s">
        <v>167</v>
      </c>
      <c r="Y97" s="54" t="s">
        <v>167</v>
      </c>
      <c r="Z97" s="54" t="s">
        <v>167</v>
      </c>
      <c r="AA97" s="58">
        <f t="shared" si="23"/>
        <v>4</v>
      </c>
      <c r="AB97" s="58">
        <f t="shared" si="24"/>
        <v>5</v>
      </c>
      <c r="AC97" s="58">
        <f t="shared" si="25"/>
        <v>6</v>
      </c>
      <c r="AD97" s="59" t="s">
        <v>1377</v>
      </c>
    </row>
    <row r="98" spans="1:30" s="31" customFormat="1" ht="30" x14ac:dyDescent="0.25">
      <c r="A98" s="44">
        <v>75</v>
      </c>
      <c r="B98" s="44">
        <v>5</v>
      </c>
      <c r="C98" s="44" t="s">
        <v>51</v>
      </c>
      <c r="D98" s="44" t="str">
        <f t="shared" si="26"/>
        <v/>
      </c>
      <c r="E98" s="44" t="str">
        <f t="shared" si="27"/>
        <v>Não passível</v>
      </c>
      <c r="F98" s="44" t="str">
        <f t="shared" si="28"/>
        <v>Não passível</v>
      </c>
      <c r="G98" s="44" t="str">
        <f t="shared" si="29"/>
        <v>Não passível</v>
      </c>
      <c r="H98" s="44" t="str">
        <f t="shared" si="30"/>
        <v>Não passível</v>
      </c>
      <c r="I98" s="44" t="s">
        <v>154</v>
      </c>
      <c r="J98" s="45" t="s">
        <v>165</v>
      </c>
      <c r="K98" s="44">
        <v>0</v>
      </c>
      <c r="L98" s="46" t="s">
        <v>1244</v>
      </c>
      <c r="M98" s="47">
        <v>2</v>
      </c>
      <c r="N98" s="48" t="s">
        <v>1375</v>
      </c>
      <c r="O98" s="46" t="s">
        <v>1226</v>
      </c>
      <c r="P98" s="49">
        <v>5</v>
      </c>
      <c r="Q98" s="44" t="s">
        <v>1250</v>
      </c>
      <c r="R98" s="46" t="s">
        <v>167</v>
      </c>
      <c r="S98" s="46" t="s">
        <v>167</v>
      </c>
      <c r="T98" s="46" t="s">
        <v>167</v>
      </c>
      <c r="U98" s="46" t="s">
        <v>167</v>
      </c>
      <c r="V98" s="46" t="s">
        <v>167</v>
      </c>
      <c r="W98" s="46" t="s">
        <v>167</v>
      </c>
      <c r="X98" s="46" t="s">
        <v>167</v>
      </c>
      <c r="Y98" s="46" t="s">
        <v>167</v>
      </c>
      <c r="Z98" s="46" t="s">
        <v>167</v>
      </c>
      <c r="AA98" s="50">
        <f t="shared" si="23"/>
        <v>4</v>
      </c>
      <c r="AB98" s="50">
        <f t="shared" si="24"/>
        <v>5</v>
      </c>
      <c r="AC98" s="50">
        <f t="shared" si="25"/>
        <v>6</v>
      </c>
      <c r="AD98" s="51" t="s">
        <v>1378</v>
      </c>
    </row>
    <row r="99" spans="1:30" s="31" customFormat="1" ht="33.75" x14ac:dyDescent="0.25">
      <c r="A99" s="52">
        <v>76</v>
      </c>
      <c r="B99" s="52">
        <v>6</v>
      </c>
      <c r="C99" s="52" t="s">
        <v>52</v>
      </c>
      <c r="D99" s="52" t="str">
        <f t="shared" si="26"/>
        <v/>
      </c>
      <c r="E99" s="52" t="str">
        <f t="shared" si="27"/>
        <v>Não passível</v>
      </c>
      <c r="F99" s="52" t="str">
        <f t="shared" si="28"/>
        <v>Não passível</v>
      </c>
      <c r="G99" s="52" t="str">
        <f t="shared" si="29"/>
        <v>Não passível</v>
      </c>
      <c r="H99" s="52" t="str">
        <f t="shared" si="30"/>
        <v>Não passível</v>
      </c>
      <c r="I99" s="52" t="s">
        <v>153</v>
      </c>
      <c r="J99" s="53" t="s">
        <v>165</v>
      </c>
      <c r="K99" s="52">
        <v>0</v>
      </c>
      <c r="L99" s="54" t="s">
        <v>1244</v>
      </c>
      <c r="M99" s="60">
        <v>0.3</v>
      </c>
      <c r="N99" s="56" t="s">
        <v>1379</v>
      </c>
      <c r="O99" s="54" t="s">
        <v>1226</v>
      </c>
      <c r="P99" s="61">
        <v>0.6</v>
      </c>
      <c r="Q99" s="52" t="s">
        <v>1250</v>
      </c>
      <c r="R99" s="54" t="s">
        <v>167</v>
      </c>
      <c r="S99" s="54" t="s">
        <v>167</v>
      </c>
      <c r="T99" s="54" t="s">
        <v>167</v>
      </c>
      <c r="U99" s="54" t="s">
        <v>167</v>
      </c>
      <c r="V99" s="54" t="s">
        <v>167</v>
      </c>
      <c r="W99" s="54" t="s">
        <v>167</v>
      </c>
      <c r="X99" s="54" t="s">
        <v>167</v>
      </c>
      <c r="Y99" s="54" t="s">
        <v>167</v>
      </c>
      <c r="Z99" s="54" t="s">
        <v>167</v>
      </c>
      <c r="AA99" s="58">
        <f t="shared" si="23"/>
        <v>2</v>
      </c>
      <c r="AB99" s="58">
        <f t="shared" si="24"/>
        <v>3</v>
      </c>
      <c r="AC99" s="58">
        <f t="shared" si="25"/>
        <v>4</v>
      </c>
      <c r="AD99" s="59" t="s">
        <v>1380</v>
      </c>
    </row>
    <row r="100" spans="1:30" s="31" customFormat="1" ht="30" x14ac:dyDescent="0.25">
      <c r="A100" s="44">
        <v>77</v>
      </c>
      <c r="B100" s="44">
        <v>7</v>
      </c>
      <c r="C100" s="44" t="s">
        <v>53</v>
      </c>
      <c r="D100" s="44" t="str">
        <f t="shared" si="26"/>
        <v/>
      </c>
      <c r="E100" s="44" t="str">
        <f t="shared" si="27"/>
        <v>Não passível</v>
      </c>
      <c r="F100" s="44" t="str">
        <f t="shared" si="28"/>
        <v>Não passível</v>
      </c>
      <c r="G100" s="44" t="str">
        <f t="shared" si="29"/>
        <v>Não passível</v>
      </c>
      <c r="H100" s="44" t="str">
        <f t="shared" si="30"/>
        <v>Não passível</v>
      </c>
      <c r="I100" s="44" t="s">
        <v>153</v>
      </c>
      <c r="J100" s="45" t="s">
        <v>165</v>
      </c>
      <c r="K100" s="44">
        <v>0</v>
      </c>
      <c r="L100" s="46" t="s">
        <v>1244</v>
      </c>
      <c r="M100" s="47">
        <v>2</v>
      </c>
      <c r="N100" s="48" t="s">
        <v>1375</v>
      </c>
      <c r="O100" s="46" t="s">
        <v>1226</v>
      </c>
      <c r="P100" s="49">
        <v>5</v>
      </c>
      <c r="Q100" s="44" t="s">
        <v>1250</v>
      </c>
      <c r="R100" s="46" t="s">
        <v>167</v>
      </c>
      <c r="S100" s="46" t="s">
        <v>167</v>
      </c>
      <c r="T100" s="46" t="s">
        <v>167</v>
      </c>
      <c r="U100" s="46" t="s">
        <v>167</v>
      </c>
      <c r="V100" s="46" t="s">
        <v>167</v>
      </c>
      <c r="W100" s="46" t="s">
        <v>167</v>
      </c>
      <c r="X100" s="46" t="s">
        <v>167</v>
      </c>
      <c r="Y100" s="46" t="s">
        <v>167</v>
      </c>
      <c r="Z100" s="46" t="s">
        <v>167</v>
      </c>
      <c r="AA100" s="50">
        <f t="shared" si="23"/>
        <v>2</v>
      </c>
      <c r="AB100" s="50">
        <f t="shared" si="24"/>
        <v>3</v>
      </c>
      <c r="AC100" s="50">
        <f t="shared" si="25"/>
        <v>4</v>
      </c>
      <c r="AD100" s="51" t="s">
        <v>1381</v>
      </c>
    </row>
    <row r="101" spans="1:30" s="31" customFormat="1" x14ac:dyDescent="0.25">
      <c r="A101" s="52">
        <v>78</v>
      </c>
      <c r="B101" s="52">
        <v>8</v>
      </c>
      <c r="C101" s="52" t="s">
        <v>1810</v>
      </c>
      <c r="D101" s="52" t="str">
        <f t="shared" si="26"/>
        <v/>
      </c>
      <c r="E101" s="52" t="str">
        <f t="shared" si="27"/>
        <v>Não passível</v>
      </c>
      <c r="F101" s="52" t="str">
        <f t="shared" si="28"/>
        <v>Não passível</v>
      </c>
      <c r="G101" s="52" t="str">
        <f t="shared" si="29"/>
        <v>Não passível</v>
      </c>
      <c r="H101" s="52" t="str">
        <f t="shared" si="30"/>
        <v>Não passível</v>
      </c>
      <c r="I101" s="52" t="s">
        <v>153</v>
      </c>
      <c r="J101" s="53" t="s">
        <v>165</v>
      </c>
      <c r="K101" s="52">
        <v>0</v>
      </c>
      <c r="L101" s="54" t="s">
        <v>1244</v>
      </c>
      <c r="M101" s="55">
        <v>2</v>
      </c>
      <c r="N101" s="56" t="s">
        <v>1375</v>
      </c>
      <c r="O101" s="54" t="s">
        <v>1226</v>
      </c>
      <c r="P101" s="57">
        <v>5</v>
      </c>
      <c r="Q101" s="52" t="s">
        <v>1250</v>
      </c>
      <c r="R101" s="54" t="s">
        <v>167</v>
      </c>
      <c r="S101" s="54" t="s">
        <v>167</v>
      </c>
      <c r="T101" s="54" t="s">
        <v>167</v>
      </c>
      <c r="U101" s="54" t="s">
        <v>167</v>
      </c>
      <c r="V101" s="54" t="s">
        <v>167</v>
      </c>
      <c r="W101" s="54" t="s">
        <v>167</v>
      </c>
      <c r="X101" s="54" t="s">
        <v>167</v>
      </c>
      <c r="Y101" s="54" t="s">
        <v>167</v>
      </c>
      <c r="Z101" s="54" t="s">
        <v>167</v>
      </c>
      <c r="AA101" s="58">
        <f t="shared" si="23"/>
        <v>2</v>
      </c>
      <c r="AB101" s="58">
        <f t="shared" si="24"/>
        <v>3</v>
      </c>
      <c r="AC101" s="58">
        <f t="shared" si="25"/>
        <v>4</v>
      </c>
      <c r="AD101" s="59" t="s">
        <v>1382</v>
      </c>
    </row>
    <row r="102" spans="1:30" s="31" customFormat="1" ht="45" x14ac:dyDescent="0.25">
      <c r="A102" s="44">
        <v>79</v>
      </c>
      <c r="B102" s="44">
        <v>9</v>
      </c>
      <c r="C102" s="44" t="s">
        <v>1811</v>
      </c>
      <c r="D102" s="44" t="str">
        <f>IF(OR($I$2="",$I$3=""),"",IF(AND(OR($I$2&lt;=K102),$I$3&lt;=T102),$K$22,IF(OR($I$2&gt;P102,OR($I$3&gt;Y102)),AC102,IF(AND(OR($I$2&lt;M102),$I$3&lt;V102),AA102,AB102))))</f>
        <v/>
      </c>
      <c r="E102" s="44" t="str">
        <f>IF(OR($I$4="",$I$5=""),"",IF(AND(OR($I$4&lt;=K102),$I$5&lt;=T102),$K$22,IF(OR($I$4&gt;P102,OR($I$5&gt;Y102)),AC102,IF(AND(OR($I$4&lt;M102),$I$5&lt;V102),AA102,AB102))))</f>
        <v>Não passível</v>
      </c>
      <c r="F102" s="44" t="str">
        <f>IF(OR($I$6="",$I$7=""),"",IF(AND(OR($I$6&lt;=K102),$I$7&lt;=T102),$K$22,IF(OR($I$6&gt;P102,OR($I$7&gt;Y102)),AC102,IF(AND(OR($I$6&lt;M102),$I$7&lt;V102),AA102,AB102))))</f>
        <v>Não passível</v>
      </c>
      <c r="G102" s="44" t="str">
        <f>IF(OR($I$8="",$I$9=""),"",IF(AND(OR($I$8&lt;=K102),$I$9&lt;=T102),$K$22,IF(OR($I$8&gt;P102,OR($I$9&gt;Y102)),AC102,IF(AND(OR($I$8&lt;M102),$I$9&lt;V102),AA102,AB102))))</f>
        <v>Não passível</v>
      </c>
      <c r="H102" s="44" t="str">
        <f>IF(OR($I$10="",$I$11=""),"",IF(AND(OR($I$10&lt;=K102),$I$11&lt;=T102),$K$22,IF(OR($I$10&gt;P102,OR($I$11&gt;Y102)),AC102,IF(AND(OR($I$10&lt;M102),$I$11&lt;V102),AA102,AB102))))</f>
        <v>Não passível</v>
      </c>
      <c r="I102" s="44" t="s">
        <v>154</v>
      </c>
      <c r="J102" s="45" t="s">
        <v>173</v>
      </c>
      <c r="K102" s="44">
        <v>0</v>
      </c>
      <c r="L102" s="46" t="s">
        <v>1244</v>
      </c>
      <c r="M102" s="47">
        <v>380</v>
      </c>
      <c r="N102" s="48" t="s">
        <v>1383</v>
      </c>
      <c r="O102" s="46" t="s">
        <v>1226</v>
      </c>
      <c r="P102" s="49">
        <v>4400</v>
      </c>
      <c r="Q102" s="44" t="s">
        <v>174</v>
      </c>
      <c r="R102" s="46" t="s">
        <v>1239</v>
      </c>
      <c r="S102" s="46" t="s">
        <v>1384</v>
      </c>
      <c r="T102" s="46">
        <v>0</v>
      </c>
      <c r="U102" s="46" t="s">
        <v>1361</v>
      </c>
      <c r="V102" s="46">
        <v>100</v>
      </c>
      <c r="W102" s="46" t="s">
        <v>1385</v>
      </c>
      <c r="X102" s="46" t="s">
        <v>1226</v>
      </c>
      <c r="Y102" s="46">
        <v>1160</v>
      </c>
      <c r="Z102" s="46" t="s">
        <v>1386</v>
      </c>
      <c r="AA102" s="50">
        <f t="shared" si="23"/>
        <v>4</v>
      </c>
      <c r="AB102" s="50">
        <f t="shared" si="24"/>
        <v>5</v>
      </c>
      <c r="AC102" s="50">
        <f t="shared" si="25"/>
        <v>6</v>
      </c>
      <c r="AD102" s="51" t="s">
        <v>1387</v>
      </c>
    </row>
    <row r="103" spans="1:30" s="31" customFormat="1" ht="30" x14ac:dyDescent="0.25">
      <c r="A103" s="52">
        <v>80</v>
      </c>
      <c r="B103" s="52">
        <v>10</v>
      </c>
      <c r="C103" s="52" t="s">
        <v>54</v>
      </c>
      <c r="D103" s="52" t="str">
        <f>IF(OR($I$2="",$I$3=""),"",IF(AND(OR($I$2&lt;=K103),$I$3&lt;=T103),$K$22,IF(OR($I$2&gt;P103,OR($I$3&gt;Y103)),AC103,IF(AND(OR($I$2&lt;M103),$I$3&lt;V103),AA103,AB103))))</f>
        <v/>
      </c>
      <c r="E103" s="52" t="str">
        <f>IF(OR($I$4="",$I$5=""),"",IF(AND(OR($I$4&lt;=K103),$I$5&lt;=T103),$K$22,IF(OR($I$4&gt;P103,OR($I$5&gt;Y103)),AC103,IF(AND(OR($I$4&lt;M103),$I$5&lt;V103),AA103,AB103))))</f>
        <v>Não passível</v>
      </c>
      <c r="F103" s="52" t="str">
        <f>IF(OR($I$6="",$I$7=""),"",IF(AND(OR($I$6&lt;=K103),$I$7&lt;=T103),$K$22,IF(OR($I$6&gt;P103,OR($I$7&gt;Y103)),AC103,IF(AND(OR($I$6&lt;M103),$I$7&lt;V103),AA103,AB103))))</f>
        <v>Não passível</v>
      </c>
      <c r="G103" s="52" t="str">
        <f>IF(OR($I$8="",$I$9=""),"",IF(AND(OR($I$8&lt;=K103),$I$9&lt;=T103),$K$22,IF(OR($I$8&gt;P103,OR($I$9&gt;Y103)),AC103,IF(AND(OR($I$8&lt;M103),$I$9&lt;V103),AA103,AB103))))</f>
        <v>Não passível</v>
      </c>
      <c r="H103" s="52" t="str">
        <f>IF(OR($I$10="",$I$11=""),"",IF(AND(OR($I$10&lt;=K103),$I$11&lt;=T103),$K$22,IF(OR($I$10&gt;P103,OR($I$11&gt;Y103)),AC103,IF(AND(OR($I$10&lt;M103),$I$11&lt;V103),AA103,AB103))))</f>
        <v>Não passível</v>
      </c>
      <c r="I103" s="52" t="s">
        <v>153</v>
      </c>
      <c r="J103" s="53" t="s">
        <v>173</v>
      </c>
      <c r="K103" s="52">
        <v>0</v>
      </c>
      <c r="L103" s="54" t="s">
        <v>1388</v>
      </c>
      <c r="M103" s="55">
        <v>380</v>
      </c>
      <c r="N103" s="56" t="s">
        <v>1389</v>
      </c>
      <c r="O103" s="54" t="s">
        <v>1226</v>
      </c>
      <c r="P103" s="57">
        <v>4400</v>
      </c>
      <c r="Q103" s="52" t="s">
        <v>174</v>
      </c>
      <c r="R103" s="54" t="s">
        <v>1239</v>
      </c>
      <c r="S103" s="54" t="s">
        <v>1384</v>
      </c>
      <c r="T103" s="54">
        <v>0</v>
      </c>
      <c r="U103" s="54" t="s">
        <v>1244</v>
      </c>
      <c r="V103" s="54">
        <v>100</v>
      </c>
      <c r="W103" s="54" t="s">
        <v>1385</v>
      </c>
      <c r="X103" s="54" t="s">
        <v>1226</v>
      </c>
      <c r="Y103" s="54">
        <v>1160</v>
      </c>
      <c r="Z103" s="54" t="s">
        <v>1386</v>
      </c>
      <c r="AA103" s="58">
        <f t="shared" si="23"/>
        <v>2</v>
      </c>
      <c r="AB103" s="58">
        <f t="shared" si="24"/>
        <v>3</v>
      </c>
      <c r="AC103" s="58">
        <f t="shared" si="25"/>
        <v>4</v>
      </c>
      <c r="AD103" s="59" t="s">
        <v>1390</v>
      </c>
    </row>
    <row r="104" spans="1:30" s="31" customFormat="1" ht="30" x14ac:dyDescent="0.25">
      <c r="A104" s="44">
        <v>81</v>
      </c>
      <c r="B104" s="44">
        <v>11</v>
      </c>
      <c r="C104" s="44" t="s">
        <v>55</v>
      </c>
      <c r="D104" s="44" t="str">
        <f>IF(OR($I$2="",$I$3=""),"",IF(AND(OR($I$2&lt;=K104),$I$3&lt;=T104),$K$22,IF(OR($I$2&gt;P104,OR($I$3&gt;Y104)),AC104,IF(AND(OR($I$2&lt;M104),$I$3&lt;V104),AA104,AB104))))</f>
        <v/>
      </c>
      <c r="E104" s="44" t="str">
        <f>IF(OR($I$4="",$I$5=""),"",IF(AND(OR($I$4&lt;=K104),$I$5&lt;=T104),$K$22,IF(OR($I$4&gt;P104,OR($I$5&gt;Y104)),AC104,IF(AND(OR($I$4&lt;M104),$I$5&lt;V104),AA104,AB104))))</f>
        <v>Não passível</v>
      </c>
      <c r="F104" s="44" t="str">
        <f>IF(OR($I$6="",$I$7=""),"",IF(AND(OR($I$6&lt;=K104),$I$7&lt;=T104),$K$22,IF(OR($I$6&gt;P104,OR($I$7&gt;Y104)),AC104,IF(AND(OR($I$6&lt;M104),$I$7&lt;V104),AA104,AB104))))</f>
        <v>Não passível</v>
      </c>
      <c r="G104" s="44" t="str">
        <f>IF(OR($I$8="",$I$9=""),"",IF(AND(OR($I$8&lt;=K104),$I$9&lt;=T104),$K$22,IF(OR($I$8&gt;P104,OR($I$9&gt;Y104)),AC104,IF(AND(OR($I$8&lt;M104),$I$9&lt;V104),AA104,AB104))))</f>
        <v>Não passível</v>
      </c>
      <c r="H104" s="44" t="str">
        <f>IF(OR($I$10="",$I$11=""),"",IF(AND(OR($I$10&lt;=K104),$I$11&lt;=T104),$K$22,IF(OR($I$10&gt;P104,OR($I$11&gt;Y104)),AC104,IF(AND(OR($I$10&lt;M104),$I$11&lt;V104),AA104,AB104))))</f>
        <v>Não passível</v>
      </c>
      <c r="I104" s="44" t="s">
        <v>153</v>
      </c>
      <c r="J104" s="45" t="s">
        <v>173</v>
      </c>
      <c r="K104" s="44">
        <v>0</v>
      </c>
      <c r="L104" s="46" t="s">
        <v>1388</v>
      </c>
      <c r="M104" s="47">
        <v>380</v>
      </c>
      <c r="N104" s="48" t="s">
        <v>1391</v>
      </c>
      <c r="O104" s="46" t="s">
        <v>1226</v>
      </c>
      <c r="P104" s="49">
        <v>5200</v>
      </c>
      <c r="Q104" s="44" t="s">
        <v>174</v>
      </c>
      <c r="R104" s="46" t="s">
        <v>1239</v>
      </c>
      <c r="S104" s="46" t="s">
        <v>1384</v>
      </c>
      <c r="T104" s="46">
        <v>0</v>
      </c>
      <c r="U104" s="46" t="s">
        <v>1244</v>
      </c>
      <c r="V104" s="46">
        <v>100</v>
      </c>
      <c r="W104" s="46" t="s">
        <v>1392</v>
      </c>
      <c r="X104" s="46" t="s">
        <v>1226</v>
      </c>
      <c r="Y104" s="46">
        <v>1370</v>
      </c>
      <c r="Z104" s="46" t="s">
        <v>1386</v>
      </c>
      <c r="AA104" s="50">
        <f t="shared" si="23"/>
        <v>2</v>
      </c>
      <c r="AB104" s="50">
        <f t="shared" si="24"/>
        <v>3</v>
      </c>
      <c r="AC104" s="50">
        <f t="shared" si="25"/>
        <v>4</v>
      </c>
      <c r="AD104" s="51" t="s">
        <v>1393</v>
      </c>
    </row>
    <row r="105" spans="1:30" s="31" customFormat="1" ht="60" x14ac:dyDescent="0.25">
      <c r="A105" s="52">
        <v>82</v>
      </c>
      <c r="B105" s="52">
        <v>12</v>
      </c>
      <c r="C105" s="52" t="s">
        <v>1812</v>
      </c>
      <c r="D105" s="52" t="str">
        <f t="shared" si="26"/>
        <v/>
      </c>
      <c r="E105" s="52" t="str">
        <f t="shared" si="27"/>
        <v>Não passível</v>
      </c>
      <c r="F105" s="52" t="str">
        <f t="shared" si="28"/>
        <v>Não passível</v>
      </c>
      <c r="G105" s="52" t="str">
        <f t="shared" si="29"/>
        <v>Não passível</v>
      </c>
      <c r="H105" s="52" t="str">
        <f t="shared" si="30"/>
        <v>Não passível</v>
      </c>
      <c r="I105" s="52" t="s">
        <v>153</v>
      </c>
      <c r="J105" s="53" t="s">
        <v>1302</v>
      </c>
      <c r="K105" s="52">
        <v>0</v>
      </c>
      <c r="L105" s="54" t="s">
        <v>1244</v>
      </c>
      <c r="M105" s="55">
        <v>1</v>
      </c>
      <c r="N105" s="56" t="s">
        <v>1394</v>
      </c>
      <c r="O105" s="54" t="s">
        <v>1226</v>
      </c>
      <c r="P105" s="57">
        <v>4</v>
      </c>
      <c r="Q105" s="52" t="s">
        <v>1250</v>
      </c>
      <c r="R105" s="54" t="s">
        <v>167</v>
      </c>
      <c r="S105" s="54" t="s">
        <v>167</v>
      </c>
      <c r="T105" s="54" t="s">
        <v>167</v>
      </c>
      <c r="U105" s="54" t="s">
        <v>167</v>
      </c>
      <c r="V105" s="54" t="s">
        <v>167</v>
      </c>
      <c r="W105" s="54" t="s">
        <v>167</v>
      </c>
      <c r="X105" s="54" t="s">
        <v>167</v>
      </c>
      <c r="Y105" s="54" t="s">
        <v>167</v>
      </c>
      <c r="Z105" s="54" t="s">
        <v>167</v>
      </c>
      <c r="AA105" s="58">
        <f t="shared" si="23"/>
        <v>2</v>
      </c>
      <c r="AB105" s="58">
        <f t="shared" si="24"/>
        <v>3</v>
      </c>
      <c r="AC105" s="58">
        <f t="shared" si="25"/>
        <v>4</v>
      </c>
      <c r="AD105" s="59" t="s">
        <v>1395</v>
      </c>
    </row>
    <row r="106" spans="1:30" s="31" customFormat="1" ht="22.5" x14ac:dyDescent="0.25">
      <c r="A106" s="44">
        <v>83</v>
      </c>
      <c r="B106" s="44">
        <v>13</v>
      </c>
      <c r="C106" s="44" t="s">
        <v>1813</v>
      </c>
      <c r="D106" s="44" t="str">
        <f t="shared" si="26"/>
        <v/>
      </c>
      <c r="E106" s="44" t="str">
        <f t="shared" si="27"/>
        <v>Não passível</v>
      </c>
      <c r="F106" s="44" t="str">
        <f t="shared" si="28"/>
        <v>Não passível</v>
      </c>
      <c r="G106" s="44" t="str">
        <f t="shared" si="29"/>
        <v>Não passível</v>
      </c>
      <c r="H106" s="44" t="str">
        <f t="shared" si="30"/>
        <v>Não passível</v>
      </c>
      <c r="I106" s="44" t="s">
        <v>154</v>
      </c>
      <c r="J106" s="45" t="s">
        <v>172</v>
      </c>
      <c r="K106" s="44">
        <v>0</v>
      </c>
      <c r="L106" s="46" t="s">
        <v>1244</v>
      </c>
      <c r="M106" s="47">
        <v>10000</v>
      </c>
      <c r="N106" s="48" t="s">
        <v>1396</v>
      </c>
      <c r="O106" s="46" t="s">
        <v>1226</v>
      </c>
      <c r="P106" s="49">
        <v>25000</v>
      </c>
      <c r="Q106" s="44" t="s">
        <v>175</v>
      </c>
      <c r="R106" s="46" t="s">
        <v>167</v>
      </c>
      <c r="S106" s="46" t="s">
        <v>167</v>
      </c>
      <c r="T106" s="46" t="s">
        <v>167</v>
      </c>
      <c r="U106" s="46" t="s">
        <v>167</v>
      </c>
      <c r="V106" s="46" t="s">
        <v>167</v>
      </c>
      <c r="W106" s="46" t="s">
        <v>167</v>
      </c>
      <c r="X106" s="46" t="s">
        <v>167</v>
      </c>
      <c r="Y106" s="46" t="s">
        <v>167</v>
      </c>
      <c r="Z106" s="46" t="s">
        <v>167</v>
      </c>
      <c r="AA106" s="50">
        <f t="shared" si="23"/>
        <v>4</v>
      </c>
      <c r="AB106" s="50">
        <f t="shared" si="24"/>
        <v>5</v>
      </c>
      <c r="AC106" s="50">
        <f t="shared" si="25"/>
        <v>6</v>
      </c>
      <c r="AD106" s="51" t="s">
        <v>1397</v>
      </c>
    </row>
    <row r="107" spans="1:30" s="31" customFormat="1" ht="30" x14ac:dyDescent="0.25">
      <c r="A107" s="52">
        <v>84</v>
      </c>
      <c r="B107" s="52">
        <v>14</v>
      </c>
      <c r="C107" s="52" t="s">
        <v>1814</v>
      </c>
      <c r="D107" s="52" t="str">
        <f t="shared" si="26"/>
        <v/>
      </c>
      <c r="E107" s="52" t="str">
        <f t="shared" si="27"/>
        <v>Não passível</v>
      </c>
      <c r="F107" s="52" t="str">
        <f t="shared" si="28"/>
        <v>Não passível</v>
      </c>
      <c r="G107" s="52" t="str">
        <f t="shared" si="29"/>
        <v>Não passível</v>
      </c>
      <c r="H107" s="52" t="str">
        <f t="shared" si="30"/>
        <v>Não passível</v>
      </c>
      <c r="I107" s="52" t="s">
        <v>154</v>
      </c>
      <c r="J107" s="53" t="s">
        <v>172</v>
      </c>
      <c r="K107" s="52">
        <v>0</v>
      </c>
      <c r="L107" s="54" t="s">
        <v>1244</v>
      </c>
      <c r="M107" s="55">
        <v>30000</v>
      </c>
      <c r="N107" s="56" t="s">
        <v>1398</v>
      </c>
      <c r="O107" s="54" t="s">
        <v>1226</v>
      </c>
      <c r="P107" s="57">
        <v>75000</v>
      </c>
      <c r="Q107" s="52" t="s">
        <v>158</v>
      </c>
      <c r="R107" s="54" t="s">
        <v>167</v>
      </c>
      <c r="S107" s="54" t="s">
        <v>167</v>
      </c>
      <c r="T107" s="54" t="s">
        <v>167</v>
      </c>
      <c r="U107" s="54" t="s">
        <v>167</v>
      </c>
      <c r="V107" s="54" t="s">
        <v>167</v>
      </c>
      <c r="W107" s="54" t="s">
        <v>167</v>
      </c>
      <c r="X107" s="54" t="s">
        <v>167</v>
      </c>
      <c r="Y107" s="54" t="s">
        <v>167</v>
      </c>
      <c r="Z107" s="54" t="s">
        <v>167</v>
      </c>
      <c r="AA107" s="58">
        <f t="shared" si="23"/>
        <v>4</v>
      </c>
      <c r="AB107" s="58">
        <f t="shared" si="24"/>
        <v>5</v>
      </c>
      <c r="AC107" s="58">
        <f t="shared" si="25"/>
        <v>6</v>
      </c>
      <c r="AD107" s="59" t="s">
        <v>56</v>
      </c>
    </row>
    <row r="108" spans="1:30" s="31" customFormat="1" ht="30" x14ac:dyDescent="0.25">
      <c r="A108" s="44">
        <v>85</v>
      </c>
      <c r="B108" s="44">
        <v>15</v>
      </c>
      <c r="C108" s="44" t="s">
        <v>1815</v>
      </c>
      <c r="D108" s="44" t="str">
        <f t="shared" si="26"/>
        <v/>
      </c>
      <c r="E108" s="44" t="str">
        <f t="shared" si="27"/>
        <v>Não passível</v>
      </c>
      <c r="F108" s="44" t="str">
        <f t="shared" si="28"/>
        <v>Não passível</v>
      </c>
      <c r="G108" s="44" t="str">
        <f t="shared" si="29"/>
        <v>Não passível</v>
      </c>
      <c r="H108" s="44" t="str">
        <f t="shared" si="30"/>
        <v>Não passível</v>
      </c>
      <c r="I108" s="44" t="s">
        <v>154</v>
      </c>
      <c r="J108" s="45" t="s">
        <v>172</v>
      </c>
      <c r="K108" s="44">
        <v>0</v>
      </c>
      <c r="L108" s="46" t="s">
        <v>1244</v>
      </c>
      <c r="M108" s="47">
        <v>12000</v>
      </c>
      <c r="N108" s="48" t="s">
        <v>1399</v>
      </c>
      <c r="O108" s="46" t="s">
        <v>1226</v>
      </c>
      <c r="P108" s="49">
        <v>25000</v>
      </c>
      <c r="Q108" s="44" t="s">
        <v>158</v>
      </c>
      <c r="R108" s="46" t="s">
        <v>167</v>
      </c>
      <c r="S108" s="46" t="s">
        <v>167</v>
      </c>
      <c r="T108" s="46" t="s">
        <v>167</v>
      </c>
      <c r="U108" s="46" t="s">
        <v>167</v>
      </c>
      <c r="V108" s="46" t="s">
        <v>167</v>
      </c>
      <c r="W108" s="46" t="s">
        <v>167</v>
      </c>
      <c r="X108" s="46" t="s">
        <v>167</v>
      </c>
      <c r="Y108" s="46" t="s">
        <v>167</v>
      </c>
      <c r="Z108" s="46" t="s">
        <v>167</v>
      </c>
      <c r="AA108" s="50">
        <f t="shared" si="23"/>
        <v>4</v>
      </c>
      <c r="AB108" s="50">
        <f t="shared" si="24"/>
        <v>5</v>
      </c>
      <c r="AC108" s="50">
        <f t="shared" si="25"/>
        <v>6</v>
      </c>
      <c r="AD108" s="51" t="s">
        <v>1400</v>
      </c>
    </row>
    <row r="109" spans="1:30" s="31" customFormat="1" x14ac:dyDescent="0.25">
      <c r="A109" s="52">
        <v>86</v>
      </c>
      <c r="B109" s="52">
        <v>16</v>
      </c>
      <c r="C109" s="52" t="s">
        <v>1401</v>
      </c>
      <c r="D109" s="52" t="str">
        <f t="shared" si="26"/>
        <v/>
      </c>
      <c r="E109" s="52" t="str">
        <f t="shared" si="27"/>
        <v>Não passível</v>
      </c>
      <c r="F109" s="52" t="str">
        <f t="shared" si="28"/>
        <v>Não passível</v>
      </c>
      <c r="G109" s="52" t="str">
        <f t="shared" si="29"/>
        <v>Não passível</v>
      </c>
      <c r="H109" s="52" t="str">
        <f t="shared" si="30"/>
        <v>Não passível</v>
      </c>
      <c r="I109" s="52" t="s">
        <v>154</v>
      </c>
      <c r="J109" s="53" t="s">
        <v>172</v>
      </c>
      <c r="K109" s="52">
        <v>0</v>
      </c>
      <c r="L109" s="54" t="s">
        <v>1244</v>
      </c>
      <c r="M109" s="55">
        <v>70</v>
      </c>
      <c r="N109" s="56" t="s">
        <v>1402</v>
      </c>
      <c r="O109" s="54" t="s">
        <v>1226</v>
      </c>
      <c r="P109" s="57">
        <v>120</v>
      </c>
      <c r="Q109" s="52" t="s">
        <v>175</v>
      </c>
      <c r="R109" s="54" t="s">
        <v>167</v>
      </c>
      <c r="S109" s="54" t="s">
        <v>167</v>
      </c>
      <c r="T109" s="54" t="s">
        <v>167</v>
      </c>
      <c r="U109" s="54" t="s">
        <v>167</v>
      </c>
      <c r="V109" s="54" t="s">
        <v>167</v>
      </c>
      <c r="W109" s="54" t="s">
        <v>167</v>
      </c>
      <c r="X109" s="54" t="s">
        <v>167</v>
      </c>
      <c r="Y109" s="54" t="s">
        <v>167</v>
      </c>
      <c r="Z109" s="54" t="s">
        <v>167</v>
      </c>
      <c r="AA109" s="58">
        <f t="shared" si="23"/>
        <v>4</v>
      </c>
      <c r="AB109" s="58">
        <f t="shared" si="24"/>
        <v>5</v>
      </c>
      <c r="AC109" s="58">
        <f t="shared" si="25"/>
        <v>6</v>
      </c>
      <c r="AD109" s="59" t="s">
        <v>1403</v>
      </c>
    </row>
    <row r="110" spans="1:30" s="31" customFormat="1" ht="30" x14ac:dyDescent="0.25">
      <c r="A110" s="44">
        <v>87</v>
      </c>
      <c r="B110" s="44">
        <v>17</v>
      </c>
      <c r="C110" s="44" t="s">
        <v>57</v>
      </c>
      <c r="D110" s="44" t="str">
        <f t="shared" si="26"/>
        <v/>
      </c>
      <c r="E110" s="44" t="str">
        <f t="shared" si="27"/>
        <v>Não passível</v>
      </c>
      <c r="F110" s="44" t="str">
        <f t="shared" si="28"/>
        <v>Não passível</v>
      </c>
      <c r="G110" s="44" t="str">
        <f t="shared" si="29"/>
        <v>Não passível</v>
      </c>
      <c r="H110" s="44" t="str">
        <f t="shared" si="30"/>
        <v>Não passível</v>
      </c>
      <c r="I110" s="44" t="s">
        <v>153</v>
      </c>
      <c r="J110" s="45" t="s">
        <v>1302</v>
      </c>
      <c r="K110" s="44">
        <v>0</v>
      </c>
      <c r="L110" s="46" t="s">
        <v>1244</v>
      </c>
      <c r="M110" s="47">
        <v>1</v>
      </c>
      <c r="N110" s="48" t="s">
        <v>1307</v>
      </c>
      <c r="O110" s="46" t="s">
        <v>1226</v>
      </c>
      <c r="P110" s="49">
        <v>5</v>
      </c>
      <c r="Q110" s="44" t="s">
        <v>1250</v>
      </c>
      <c r="R110" s="46" t="s">
        <v>167</v>
      </c>
      <c r="S110" s="46" t="s">
        <v>167</v>
      </c>
      <c r="T110" s="46" t="s">
        <v>167</v>
      </c>
      <c r="U110" s="46" t="s">
        <v>167</v>
      </c>
      <c r="V110" s="46" t="s">
        <v>167</v>
      </c>
      <c r="W110" s="46" t="s">
        <v>167</v>
      </c>
      <c r="X110" s="46" t="s">
        <v>167</v>
      </c>
      <c r="Y110" s="46" t="s">
        <v>167</v>
      </c>
      <c r="Z110" s="46" t="s">
        <v>167</v>
      </c>
      <c r="AA110" s="50">
        <f t="shared" si="23"/>
        <v>2</v>
      </c>
      <c r="AB110" s="50">
        <f t="shared" si="24"/>
        <v>3</v>
      </c>
      <c r="AC110" s="50">
        <f t="shared" si="25"/>
        <v>4</v>
      </c>
      <c r="AD110" s="51" t="s">
        <v>58</v>
      </c>
    </row>
    <row r="111" spans="1:30" s="31" customFormat="1" ht="45" x14ac:dyDescent="0.25">
      <c r="A111" s="52">
        <v>88</v>
      </c>
      <c r="B111" s="52">
        <v>18</v>
      </c>
      <c r="C111" s="52" t="s">
        <v>1816</v>
      </c>
      <c r="D111" s="52" t="str">
        <f t="shared" si="26"/>
        <v/>
      </c>
      <c r="E111" s="52" t="str">
        <f t="shared" si="27"/>
        <v>Não passível</v>
      </c>
      <c r="F111" s="52" t="str">
        <f t="shared" si="28"/>
        <v>Não passível</v>
      </c>
      <c r="G111" s="52" t="str">
        <f t="shared" si="29"/>
        <v>Não passível</v>
      </c>
      <c r="H111" s="52" t="str">
        <f t="shared" si="30"/>
        <v>Não passível</v>
      </c>
      <c r="I111" s="52" t="s">
        <v>153</v>
      </c>
      <c r="J111" s="53" t="s">
        <v>1364</v>
      </c>
      <c r="K111" s="52">
        <v>0</v>
      </c>
      <c r="L111" s="54" t="s">
        <v>1244</v>
      </c>
      <c r="M111" s="60">
        <v>0.1</v>
      </c>
      <c r="N111" s="56" t="s">
        <v>1404</v>
      </c>
      <c r="O111" s="54" t="s">
        <v>1226</v>
      </c>
      <c r="P111" s="61">
        <v>0.5</v>
      </c>
      <c r="Q111" s="52" t="s">
        <v>1250</v>
      </c>
      <c r="R111" s="54" t="s">
        <v>167</v>
      </c>
      <c r="S111" s="54" t="s">
        <v>167</v>
      </c>
      <c r="T111" s="54" t="s">
        <v>167</v>
      </c>
      <c r="U111" s="54" t="s">
        <v>167</v>
      </c>
      <c r="V111" s="54" t="s">
        <v>167</v>
      </c>
      <c r="W111" s="54" t="s">
        <v>167</v>
      </c>
      <c r="X111" s="54" t="s">
        <v>167</v>
      </c>
      <c r="Y111" s="54" t="s">
        <v>167</v>
      </c>
      <c r="Z111" s="54" t="s">
        <v>167</v>
      </c>
      <c r="AA111" s="58">
        <f t="shared" si="23"/>
        <v>2</v>
      </c>
      <c r="AB111" s="58">
        <f t="shared" si="24"/>
        <v>3</v>
      </c>
      <c r="AC111" s="58">
        <f t="shared" si="25"/>
        <v>4</v>
      </c>
      <c r="AD111" s="59" t="s">
        <v>1405</v>
      </c>
    </row>
    <row r="112" spans="1:30" s="31" customFormat="1" ht="45" x14ac:dyDescent="0.25">
      <c r="A112" s="44">
        <v>89</v>
      </c>
      <c r="B112" s="44">
        <v>19</v>
      </c>
      <c r="C112" s="44" t="s">
        <v>59</v>
      </c>
      <c r="D112" s="44" t="str">
        <f t="shared" si="26"/>
        <v/>
      </c>
      <c r="E112" s="44" t="str">
        <f t="shared" si="27"/>
        <v>Não passível</v>
      </c>
      <c r="F112" s="44" t="str">
        <f t="shared" si="28"/>
        <v>Não passível</v>
      </c>
      <c r="G112" s="44" t="str">
        <f t="shared" si="29"/>
        <v>Não passível</v>
      </c>
      <c r="H112" s="44" t="str">
        <f t="shared" si="30"/>
        <v>Não passível</v>
      </c>
      <c r="I112" s="44" t="s">
        <v>153</v>
      </c>
      <c r="J112" s="45" t="s">
        <v>1302</v>
      </c>
      <c r="K112" s="44">
        <v>0</v>
      </c>
      <c r="L112" s="46" t="s">
        <v>1244</v>
      </c>
      <c r="M112" s="47">
        <v>1</v>
      </c>
      <c r="N112" s="48" t="s">
        <v>1406</v>
      </c>
      <c r="O112" s="46" t="s">
        <v>1226</v>
      </c>
      <c r="P112" s="49">
        <v>3</v>
      </c>
      <c r="Q112" s="44" t="s">
        <v>1250</v>
      </c>
      <c r="R112" s="46" t="s">
        <v>167</v>
      </c>
      <c r="S112" s="46" t="s">
        <v>167</v>
      </c>
      <c r="T112" s="46" t="s">
        <v>167</v>
      </c>
      <c r="U112" s="46" t="s">
        <v>167</v>
      </c>
      <c r="V112" s="46" t="s">
        <v>167</v>
      </c>
      <c r="W112" s="46" t="s">
        <v>167</v>
      </c>
      <c r="X112" s="46" t="s">
        <v>167</v>
      </c>
      <c r="Y112" s="46" t="s">
        <v>167</v>
      </c>
      <c r="Z112" s="46" t="s">
        <v>167</v>
      </c>
      <c r="AA112" s="50">
        <f t="shared" si="23"/>
        <v>2</v>
      </c>
      <c r="AB112" s="50">
        <f t="shared" si="24"/>
        <v>3</v>
      </c>
      <c r="AC112" s="50">
        <f t="shared" si="25"/>
        <v>4</v>
      </c>
      <c r="AD112" s="51" t="s">
        <v>1407</v>
      </c>
    </row>
    <row r="113" spans="1:30" s="31" customFormat="1" ht="45" x14ac:dyDescent="0.25">
      <c r="A113" s="52">
        <v>90</v>
      </c>
      <c r="B113" s="52">
        <v>20</v>
      </c>
      <c r="C113" s="52" t="s">
        <v>60</v>
      </c>
      <c r="D113" s="52" t="str">
        <f t="shared" si="26"/>
        <v/>
      </c>
      <c r="E113" s="52" t="str">
        <f t="shared" si="27"/>
        <v>Não passível</v>
      </c>
      <c r="F113" s="52" t="str">
        <f t="shared" si="28"/>
        <v>Não passível</v>
      </c>
      <c r="G113" s="52" t="str">
        <f t="shared" si="29"/>
        <v>Não passível</v>
      </c>
      <c r="H113" s="52" t="str">
        <f t="shared" si="30"/>
        <v>Não passível</v>
      </c>
      <c r="I113" s="52" t="s">
        <v>153</v>
      </c>
      <c r="J113" s="53" t="s">
        <v>1302</v>
      </c>
      <c r="K113" s="52">
        <v>0.1</v>
      </c>
      <c r="L113" s="54" t="s">
        <v>1244</v>
      </c>
      <c r="M113" s="55">
        <v>1</v>
      </c>
      <c r="N113" s="56" t="s">
        <v>1406</v>
      </c>
      <c r="O113" s="54" t="s">
        <v>1226</v>
      </c>
      <c r="P113" s="57">
        <v>3</v>
      </c>
      <c r="Q113" s="52" t="s">
        <v>1250</v>
      </c>
      <c r="R113" s="54" t="s">
        <v>167</v>
      </c>
      <c r="S113" s="54" t="s">
        <v>167</v>
      </c>
      <c r="T113" s="54" t="s">
        <v>167</v>
      </c>
      <c r="U113" s="54" t="s">
        <v>167</v>
      </c>
      <c r="V113" s="54" t="s">
        <v>167</v>
      </c>
      <c r="W113" s="54" t="s">
        <v>167</v>
      </c>
      <c r="X113" s="54" t="s">
        <v>167</v>
      </c>
      <c r="Y113" s="54" t="s">
        <v>167</v>
      </c>
      <c r="Z113" s="54" t="s">
        <v>167</v>
      </c>
      <c r="AA113" s="58">
        <f t="shared" si="23"/>
        <v>2</v>
      </c>
      <c r="AB113" s="58">
        <f t="shared" si="24"/>
        <v>3</v>
      </c>
      <c r="AC113" s="58">
        <f t="shared" si="25"/>
        <v>4</v>
      </c>
      <c r="AD113" s="59" t="s">
        <v>1408</v>
      </c>
    </row>
    <row r="114" spans="1:30" s="31" customFormat="1" ht="30" x14ac:dyDescent="0.25">
      <c r="A114" s="44">
        <v>91</v>
      </c>
      <c r="B114" s="44">
        <v>21</v>
      </c>
      <c r="C114" s="44" t="s">
        <v>61</v>
      </c>
      <c r="D114" s="44" t="str">
        <f t="shared" si="26"/>
        <v/>
      </c>
      <c r="E114" s="44" t="str">
        <f t="shared" si="27"/>
        <v>Não passível</v>
      </c>
      <c r="F114" s="44" t="str">
        <f t="shared" si="28"/>
        <v>Não passível</v>
      </c>
      <c r="G114" s="44" t="str">
        <f t="shared" si="29"/>
        <v>Não passível</v>
      </c>
      <c r="H114" s="44" t="str">
        <f t="shared" si="30"/>
        <v>Não passível</v>
      </c>
      <c r="I114" s="44" t="s">
        <v>154</v>
      </c>
      <c r="J114" s="45" t="s">
        <v>1302</v>
      </c>
      <c r="K114" s="44">
        <v>0.1</v>
      </c>
      <c r="L114" s="46" t="s">
        <v>1244</v>
      </c>
      <c r="M114" s="47">
        <v>1</v>
      </c>
      <c r="N114" s="48" t="s">
        <v>1406</v>
      </c>
      <c r="O114" s="46" t="s">
        <v>1226</v>
      </c>
      <c r="P114" s="49">
        <v>3</v>
      </c>
      <c r="Q114" s="44" t="s">
        <v>1250</v>
      </c>
      <c r="R114" s="46" t="s">
        <v>167</v>
      </c>
      <c r="S114" s="46" t="s">
        <v>167</v>
      </c>
      <c r="T114" s="46" t="s">
        <v>167</v>
      </c>
      <c r="U114" s="46" t="s">
        <v>167</v>
      </c>
      <c r="V114" s="46" t="s">
        <v>167</v>
      </c>
      <c r="W114" s="46" t="s">
        <v>167</v>
      </c>
      <c r="X114" s="46" t="s">
        <v>167</v>
      </c>
      <c r="Y114" s="46" t="s">
        <v>167</v>
      </c>
      <c r="Z114" s="46" t="s">
        <v>167</v>
      </c>
      <c r="AA114" s="50">
        <f t="shared" si="23"/>
        <v>4</v>
      </c>
      <c r="AB114" s="50">
        <f t="shared" si="24"/>
        <v>5</v>
      </c>
      <c r="AC114" s="50">
        <f t="shared" si="25"/>
        <v>6</v>
      </c>
      <c r="AD114" s="51" t="s">
        <v>1409</v>
      </c>
    </row>
    <row r="115" spans="1:30" s="31" customFormat="1" x14ac:dyDescent="0.25">
      <c r="A115" s="52">
        <v>92</v>
      </c>
      <c r="B115" s="52">
        <v>22</v>
      </c>
      <c r="C115" s="52" t="s">
        <v>1817</v>
      </c>
      <c r="D115" s="52" t="str">
        <f t="shared" si="26"/>
        <v/>
      </c>
      <c r="E115" s="52" t="str">
        <f t="shared" si="27"/>
        <v>Não passível</v>
      </c>
      <c r="F115" s="52" t="str">
        <f t="shared" si="28"/>
        <v>Não passível</v>
      </c>
      <c r="G115" s="52" t="str">
        <f t="shared" si="29"/>
        <v>Não passível</v>
      </c>
      <c r="H115" s="52" t="str">
        <f t="shared" si="30"/>
        <v>Não passível</v>
      </c>
      <c r="I115" s="52" t="s">
        <v>154</v>
      </c>
      <c r="J115" s="53" t="s">
        <v>1302</v>
      </c>
      <c r="K115" s="52">
        <v>0</v>
      </c>
      <c r="L115" s="54" t="s">
        <v>1244</v>
      </c>
      <c r="M115" s="55">
        <v>1</v>
      </c>
      <c r="N115" s="56" t="s">
        <v>1406</v>
      </c>
      <c r="O115" s="54" t="s">
        <v>1226</v>
      </c>
      <c r="P115" s="57">
        <v>3</v>
      </c>
      <c r="Q115" s="52" t="s">
        <v>1250</v>
      </c>
      <c r="R115" s="54" t="s">
        <v>167</v>
      </c>
      <c r="S115" s="54" t="s">
        <v>167</v>
      </c>
      <c r="T115" s="54" t="s">
        <v>167</v>
      </c>
      <c r="U115" s="54" t="s">
        <v>167</v>
      </c>
      <c r="V115" s="54" t="s">
        <v>167</v>
      </c>
      <c r="W115" s="54" t="s">
        <v>167</v>
      </c>
      <c r="X115" s="54" t="s">
        <v>167</v>
      </c>
      <c r="Y115" s="54" t="s">
        <v>167</v>
      </c>
      <c r="Z115" s="54" t="s">
        <v>167</v>
      </c>
      <c r="AA115" s="58">
        <f t="shared" si="23"/>
        <v>4</v>
      </c>
      <c r="AB115" s="58">
        <f t="shared" si="24"/>
        <v>5</v>
      </c>
      <c r="AC115" s="58">
        <f t="shared" si="25"/>
        <v>6</v>
      </c>
      <c r="AD115" s="59" t="s">
        <v>1410</v>
      </c>
    </row>
    <row r="116" spans="1:30" s="31" customFormat="1" ht="30" x14ac:dyDescent="0.25">
      <c r="A116" s="44">
        <v>93</v>
      </c>
      <c r="B116" s="44">
        <v>23</v>
      </c>
      <c r="C116" s="44" t="s">
        <v>1818</v>
      </c>
      <c r="D116" s="44" t="str">
        <f t="shared" si="26"/>
        <v/>
      </c>
      <c r="E116" s="44" t="str">
        <f t="shared" si="27"/>
        <v>Não passível</v>
      </c>
      <c r="F116" s="44" t="str">
        <f t="shared" si="28"/>
        <v>Não passível</v>
      </c>
      <c r="G116" s="44" t="str">
        <f t="shared" si="29"/>
        <v>Não passível</v>
      </c>
      <c r="H116" s="44" t="str">
        <f t="shared" si="30"/>
        <v>Não passível</v>
      </c>
      <c r="I116" s="44" t="s">
        <v>154</v>
      </c>
      <c r="J116" s="45" t="s">
        <v>1302</v>
      </c>
      <c r="K116" s="44">
        <v>0</v>
      </c>
      <c r="L116" s="46" t="s">
        <v>1244</v>
      </c>
      <c r="M116" s="47">
        <v>2</v>
      </c>
      <c r="N116" s="48" t="s">
        <v>1375</v>
      </c>
      <c r="O116" s="46" t="s">
        <v>1226</v>
      </c>
      <c r="P116" s="49">
        <v>5</v>
      </c>
      <c r="Q116" s="44" t="s">
        <v>1250</v>
      </c>
      <c r="R116" s="46" t="s">
        <v>167</v>
      </c>
      <c r="S116" s="46" t="s">
        <v>167</v>
      </c>
      <c r="T116" s="46" t="s">
        <v>167</v>
      </c>
      <c r="U116" s="46" t="s">
        <v>167</v>
      </c>
      <c r="V116" s="46" t="s">
        <v>167</v>
      </c>
      <c r="W116" s="46" t="s">
        <v>167</v>
      </c>
      <c r="X116" s="46" t="s">
        <v>167</v>
      </c>
      <c r="Y116" s="46" t="s">
        <v>167</v>
      </c>
      <c r="Z116" s="46" t="s">
        <v>167</v>
      </c>
      <c r="AA116" s="50">
        <f t="shared" si="23"/>
        <v>4</v>
      </c>
      <c r="AB116" s="50">
        <f t="shared" si="24"/>
        <v>5</v>
      </c>
      <c r="AC116" s="50">
        <f t="shared" si="25"/>
        <v>6</v>
      </c>
      <c r="AD116" s="51" t="s">
        <v>1411</v>
      </c>
    </row>
    <row r="117" spans="1:30" s="31" customFormat="1" ht="45" x14ac:dyDescent="0.25">
      <c r="A117" s="52">
        <v>94</v>
      </c>
      <c r="B117" s="52">
        <v>24</v>
      </c>
      <c r="C117" s="52" t="s">
        <v>1819</v>
      </c>
      <c r="D117" s="52" t="str">
        <f t="shared" si="26"/>
        <v/>
      </c>
      <c r="E117" s="52" t="str">
        <f t="shared" si="27"/>
        <v>Não passível</v>
      </c>
      <c r="F117" s="52" t="str">
        <f t="shared" si="28"/>
        <v>Não passível</v>
      </c>
      <c r="G117" s="52" t="str">
        <f t="shared" si="29"/>
        <v>Não passível</v>
      </c>
      <c r="H117" s="52" t="str">
        <f t="shared" si="30"/>
        <v>Não passível</v>
      </c>
      <c r="I117" s="52" t="s">
        <v>154</v>
      </c>
      <c r="J117" s="53" t="s">
        <v>1300</v>
      </c>
      <c r="K117" s="52">
        <v>0</v>
      </c>
      <c r="L117" s="54" t="s">
        <v>1244</v>
      </c>
      <c r="M117" s="55">
        <v>300000</v>
      </c>
      <c r="N117" s="56" t="s">
        <v>1412</v>
      </c>
      <c r="O117" s="54" t="s">
        <v>1226</v>
      </c>
      <c r="P117" s="57">
        <v>700000</v>
      </c>
      <c r="Q117" s="52" t="s">
        <v>158</v>
      </c>
      <c r="R117" s="54" t="s">
        <v>167</v>
      </c>
      <c r="S117" s="54" t="s">
        <v>167</v>
      </c>
      <c r="T117" s="54" t="s">
        <v>167</v>
      </c>
      <c r="U117" s="54" t="s">
        <v>167</v>
      </c>
      <c r="V117" s="54" t="s">
        <v>167</v>
      </c>
      <c r="W117" s="54" t="s">
        <v>167</v>
      </c>
      <c r="X117" s="54" t="s">
        <v>167</v>
      </c>
      <c r="Y117" s="54" t="s">
        <v>167</v>
      </c>
      <c r="Z117" s="54" t="s">
        <v>167</v>
      </c>
      <c r="AA117" s="58">
        <f t="shared" si="23"/>
        <v>4</v>
      </c>
      <c r="AB117" s="58">
        <f t="shared" si="24"/>
        <v>5</v>
      </c>
      <c r="AC117" s="58">
        <f t="shared" si="25"/>
        <v>6</v>
      </c>
      <c r="AD117" s="59" t="s">
        <v>1413</v>
      </c>
    </row>
    <row r="118" spans="1:30" s="31" customFormat="1" ht="22.5" x14ac:dyDescent="0.25">
      <c r="A118" s="44">
        <v>95</v>
      </c>
      <c r="B118" s="44">
        <v>25</v>
      </c>
      <c r="C118" s="44" t="s">
        <v>1820</v>
      </c>
      <c r="D118" s="44" t="str">
        <f t="shared" si="26"/>
        <v/>
      </c>
      <c r="E118" s="44" t="str">
        <f t="shared" si="27"/>
        <v>Não passível</v>
      </c>
      <c r="F118" s="44" t="str">
        <f t="shared" si="28"/>
        <v>Não passível</v>
      </c>
      <c r="G118" s="44" t="str">
        <f t="shared" si="29"/>
        <v>Não passível</v>
      </c>
      <c r="H118" s="44" t="str">
        <f t="shared" si="30"/>
        <v>Não passível</v>
      </c>
      <c r="I118" s="44" t="s">
        <v>154</v>
      </c>
      <c r="J118" s="45" t="s">
        <v>1300</v>
      </c>
      <c r="K118" s="44">
        <v>0</v>
      </c>
      <c r="L118" s="46" t="s">
        <v>1244</v>
      </c>
      <c r="M118" s="47">
        <v>150000</v>
      </c>
      <c r="N118" s="48" t="s">
        <v>1414</v>
      </c>
      <c r="O118" s="46" t="s">
        <v>1226</v>
      </c>
      <c r="P118" s="49">
        <v>400000</v>
      </c>
      <c r="Q118" s="44" t="s">
        <v>158</v>
      </c>
      <c r="R118" s="46" t="s">
        <v>167</v>
      </c>
      <c r="S118" s="46" t="s">
        <v>167</v>
      </c>
      <c r="T118" s="46" t="s">
        <v>167</v>
      </c>
      <c r="U118" s="46" t="s">
        <v>167</v>
      </c>
      <c r="V118" s="46" t="s">
        <v>167</v>
      </c>
      <c r="W118" s="46" t="s">
        <v>167</v>
      </c>
      <c r="X118" s="46" t="s">
        <v>167</v>
      </c>
      <c r="Y118" s="46" t="s">
        <v>167</v>
      </c>
      <c r="Z118" s="46" t="s">
        <v>167</v>
      </c>
      <c r="AA118" s="50">
        <f t="shared" si="23"/>
        <v>4</v>
      </c>
      <c r="AB118" s="50">
        <f t="shared" si="24"/>
        <v>5</v>
      </c>
      <c r="AC118" s="50">
        <f t="shared" si="25"/>
        <v>6</v>
      </c>
      <c r="AD118" s="51" t="s">
        <v>1415</v>
      </c>
    </row>
    <row r="119" spans="1:30" s="31" customFormat="1" ht="45" x14ac:dyDescent="0.25">
      <c r="A119" s="52">
        <v>96</v>
      </c>
      <c r="B119" s="52">
        <v>26</v>
      </c>
      <c r="C119" s="52" t="s">
        <v>1821</v>
      </c>
      <c r="D119" s="52" t="str">
        <f t="shared" si="26"/>
        <v/>
      </c>
      <c r="E119" s="52" t="str">
        <f t="shared" si="27"/>
        <v>Não passível</v>
      </c>
      <c r="F119" s="52" t="str">
        <f t="shared" si="28"/>
        <v>Não passível</v>
      </c>
      <c r="G119" s="52" t="str">
        <f t="shared" si="29"/>
        <v>Não passível</v>
      </c>
      <c r="H119" s="52" t="str">
        <f t="shared" si="30"/>
        <v>Não passível</v>
      </c>
      <c r="I119" s="52" t="s">
        <v>153</v>
      </c>
      <c r="J119" s="53" t="s">
        <v>1300</v>
      </c>
      <c r="K119" s="52">
        <v>0</v>
      </c>
      <c r="L119" s="54" t="s">
        <v>1244</v>
      </c>
      <c r="M119" s="55">
        <v>150000</v>
      </c>
      <c r="N119" s="56" t="s">
        <v>1416</v>
      </c>
      <c r="O119" s="54" t="s">
        <v>1226</v>
      </c>
      <c r="P119" s="57">
        <v>350000</v>
      </c>
      <c r="Q119" s="52" t="s">
        <v>158</v>
      </c>
      <c r="R119" s="54" t="s">
        <v>167</v>
      </c>
      <c r="S119" s="54" t="s">
        <v>167</v>
      </c>
      <c r="T119" s="54" t="s">
        <v>167</v>
      </c>
      <c r="U119" s="54" t="s">
        <v>167</v>
      </c>
      <c r="V119" s="54" t="s">
        <v>167</v>
      </c>
      <c r="W119" s="54" t="s">
        <v>167</v>
      </c>
      <c r="X119" s="54" t="s">
        <v>167</v>
      </c>
      <c r="Y119" s="54" t="s">
        <v>167</v>
      </c>
      <c r="Z119" s="54" t="s">
        <v>167</v>
      </c>
      <c r="AA119" s="58">
        <f t="shared" si="23"/>
        <v>2</v>
      </c>
      <c r="AB119" s="58">
        <f t="shared" si="24"/>
        <v>3</v>
      </c>
      <c r="AC119" s="58">
        <f t="shared" si="25"/>
        <v>4</v>
      </c>
      <c r="AD119" s="59" t="s">
        <v>1417</v>
      </c>
    </row>
    <row r="120" spans="1:30" s="31" customFormat="1" ht="22.5" x14ac:dyDescent="0.25">
      <c r="A120" s="44">
        <v>97</v>
      </c>
      <c r="B120" s="44">
        <v>27</v>
      </c>
      <c r="C120" s="44" t="s">
        <v>62</v>
      </c>
      <c r="D120" s="44" t="str">
        <f t="shared" si="26"/>
        <v/>
      </c>
      <c r="E120" s="44" t="str">
        <f t="shared" si="27"/>
        <v>Não passível</v>
      </c>
      <c r="F120" s="44" t="str">
        <f t="shared" si="28"/>
        <v>Não passível</v>
      </c>
      <c r="G120" s="44" t="str">
        <f t="shared" si="29"/>
        <v>Não passível</v>
      </c>
      <c r="H120" s="44" t="str">
        <f t="shared" si="30"/>
        <v>Não passível</v>
      </c>
      <c r="I120" s="44" t="s">
        <v>152</v>
      </c>
      <c r="J120" s="45" t="s">
        <v>1300</v>
      </c>
      <c r="K120" s="44">
        <v>0</v>
      </c>
      <c r="L120" s="46" t="s">
        <v>1244</v>
      </c>
      <c r="M120" s="47">
        <v>70000</v>
      </c>
      <c r="N120" s="48" t="s">
        <v>1418</v>
      </c>
      <c r="O120" s="46" t="s">
        <v>1226</v>
      </c>
      <c r="P120" s="49">
        <v>200000</v>
      </c>
      <c r="Q120" s="44" t="s">
        <v>158</v>
      </c>
      <c r="R120" s="46" t="s">
        <v>167</v>
      </c>
      <c r="S120" s="46" t="s">
        <v>167</v>
      </c>
      <c r="T120" s="46" t="s">
        <v>167</v>
      </c>
      <c r="U120" s="46" t="s">
        <v>167</v>
      </c>
      <c r="V120" s="46" t="s">
        <v>167</v>
      </c>
      <c r="W120" s="46" t="s">
        <v>167</v>
      </c>
      <c r="X120" s="46" t="s">
        <v>167</v>
      </c>
      <c r="Y120" s="46" t="s">
        <v>167</v>
      </c>
      <c r="Z120" s="46" t="s">
        <v>167</v>
      </c>
      <c r="AA120" s="50">
        <f t="shared" si="23"/>
        <v>1</v>
      </c>
      <c r="AB120" s="50">
        <f t="shared" si="24"/>
        <v>1</v>
      </c>
      <c r="AC120" s="50">
        <f t="shared" si="25"/>
        <v>1</v>
      </c>
      <c r="AD120" s="51" t="s">
        <v>1419</v>
      </c>
    </row>
    <row r="121" spans="1:30" s="31" customFormat="1" ht="22.5" x14ac:dyDescent="0.25">
      <c r="A121" s="52">
        <v>98</v>
      </c>
      <c r="B121" s="52">
        <v>28</v>
      </c>
      <c r="C121" s="52" t="s">
        <v>1822</v>
      </c>
      <c r="D121" s="52" t="str">
        <f t="shared" si="26"/>
        <v/>
      </c>
      <c r="E121" s="52" t="str">
        <f t="shared" si="27"/>
        <v>Não passível</v>
      </c>
      <c r="F121" s="52" t="str">
        <f t="shared" si="28"/>
        <v>Não passível</v>
      </c>
      <c r="G121" s="52" t="str">
        <f t="shared" si="29"/>
        <v>Não passível</v>
      </c>
      <c r="H121" s="52" t="str">
        <f t="shared" si="30"/>
        <v>Não passível</v>
      </c>
      <c r="I121" s="52" t="s">
        <v>153</v>
      </c>
      <c r="J121" s="53" t="s">
        <v>1300</v>
      </c>
      <c r="K121" s="52">
        <v>0</v>
      </c>
      <c r="L121" s="54" t="s">
        <v>1244</v>
      </c>
      <c r="M121" s="55">
        <v>90000</v>
      </c>
      <c r="N121" s="56" t="s">
        <v>1420</v>
      </c>
      <c r="O121" s="54" t="s">
        <v>1226</v>
      </c>
      <c r="P121" s="57">
        <v>150000</v>
      </c>
      <c r="Q121" s="52" t="s">
        <v>158</v>
      </c>
      <c r="R121" s="54" t="s">
        <v>167</v>
      </c>
      <c r="S121" s="54" t="s">
        <v>167</v>
      </c>
      <c r="T121" s="54" t="s">
        <v>167</v>
      </c>
      <c r="U121" s="54" t="s">
        <v>167</v>
      </c>
      <c r="V121" s="54" t="s">
        <v>167</v>
      </c>
      <c r="W121" s="54" t="s">
        <v>167</v>
      </c>
      <c r="X121" s="54" t="s">
        <v>167</v>
      </c>
      <c r="Y121" s="54" t="s">
        <v>167</v>
      </c>
      <c r="Z121" s="54" t="s">
        <v>167</v>
      </c>
      <c r="AA121" s="58">
        <f t="shared" si="23"/>
        <v>2</v>
      </c>
      <c r="AB121" s="58">
        <f t="shared" si="24"/>
        <v>3</v>
      </c>
      <c r="AC121" s="58">
        <f t="shared" si="25"/>
        <v>4</v>
      </c>
      <c r="AD121" s="59" t="s">
        <v>1421</v>
      </c>
    </row>
    <row r="122" spans="1:30" s="31" customFormat="1" ht="30" x14ac:dyDescent="0.25">
      <c r="A122" s="44">
        <v>99</v>
      </c>
      <c r="B122" s="44">
        <v>29</v>
      </c>
      <c r="C122" s="44" t="s">
        <v>1823</v>
      </c>
      <c r="D122" s="44" t="str">
        <f t="shared" si="26"/>
        <v/>
      </c>
      <c r="E122" s="44" t="str">
        <f t="shared" si="27"/>
        <v>Não passível</v>
      </c>
      <c r="F122" s="44" t="str">
        <f t="shared" si="28"/>
        <v>Não passível</v>
      </c>
      <c r="G122" s="44" t="str">
        <f t="shared" si="29"/>
        <v>Não passível</v>
      </c>
      <c r="H122" s="44" t="str">
        <f t="shared" si="30"/>
        <v>Não passível</v>
      </c>
      <c r="I122" s="44" t="s">
        <v>154</v>
      </c>
      <c r="J122" s="45" t="s">
        <v>1302</v>
      </c>
      <c r="K122" s="44">
        <v>0</v>
      </c>
      <c r="L122" s="46" t="s">
        <v>1244</v>
      </c>
      <c r="M122" s="47">
        <v>2</v>
      </c>
      <c r="N122" s="48" t="s">
        <v>1375</v>
      </c>
      <c r="O122" s="46" t="s">
        <v>1226</v>
      </c>
      <c r="P122" s="49">
        <v>5</v>
      </c>
      <c r="Q122" s="44" t="s">
        <v>1250</v>
      </c>
      <c r="R122" s="46" t="s">
        <v>167</v>
      </c>
      <c r="S122" s="46" t="s">
        <v>167</v>
      </c>
      <c r="T122" s="46" t="s">
        <v>167</v>
      </c>
      <c r="U122" s="46" t="s">
        <v>167</v>
      </c>
      <c r="V122" s="46" t="s">
        <v>167</v>
      </c>
      <c r="W122" s="46" t="s">
        <v>167</v>
      </c>
      <c r="X122" s="46" t="s">
        <v>167</v>
      </c>
      <c r="Y122" s="46" t="s">
        <v>167</v>
      </c>
      <c r="Z122" s="46" t="s">
        <v>167</v>
      </c>
      <c r="AA122" s="50">
        <f t="shared" si="23"/>
        <v>4</v>
      </c>
      <c r="AB122" s="50">
        <f t="shared" si="24"/>
        <v>5</v>
      </c>
      <c r="AC122" s="50">
        <f t="shared" si="25"/>
        <v>6</v>
      </c>
      <c r="AD122" s="51" t="s">
        <v>1422</v>
      </c>
    </row>
    <row r="123" spans="1:30" s="31" customFormat="1" ht="60" x14ac:dyDescent="0.25">
      <c r="A123" s="52">
        <v>100</v>
      </c>
      <c r="B123" s="52">
        <v>30</v>
      </c>
      <c r="C123" s="52" t="s">
        <v>1824</v>
      </c>
      <c r="D123" s="52" t="str">
        <f t="shared" si="26"/>
        <v/>
      </c>
      <c r="E123" s="52" t="str">
        <f t="shared" si="27"/>
        <v>Não passível</v>
      </c>
      <c r="F123" s="52" t="str">
        <f t="shared" si="28"/>
        <v>Não passível</v>
      </c>
      <c r="G123" s="52" t="str">
        <f t="shared" si="29"/>
        <v>Não passível</v>
      </c>
      <c r="H123" s="52" t="str">
        <f t="shared" si="30"/>
        <v>Não passível</v>
      </c>
      <c r="I123" s="52" t="s">
        <v>154</v>
      </c>
      <c r="J123" s="53" t="s">
        <v>1364</v>
      </c>
      <c r="K123" s="52">
        <v>0</v>
      </c>
      <c r="L123" s="54" t="s">
        <v>1244</v>
      </c>
      <c r="M123" s="60">
        <v>0.25</v>
      </c>
      <c r="N123" s="56" t="s">
        <v>1423</v>
      </c>
      <c r="O123" s="54" t="s">
        <v>1226</v>
      </c>
      <c r="P123" s="61">
        <v>1.5</v>
      </c>
      <c r="Q123" s="52" t="s">
        <v>1250</v>
      </c>
      <c r="R123" s="54" t="s">
        <v>167</v>
      </c>
      <c r="S123" s="54" t="s">
        <v>167</v>
      </c>
      <c r="T123" s="54" t="s">
        <v>167</v>
      </c>
      <c r="U123" s="54" t="s">
        <v>167</v>
      </c>
      <c r="V123" s="54" t="s">
        <v>167</v>
      </c>
      <c r="W123" s="54" t="s">
        <v>167</v>
      </c>
      <c r="X123" s="54" t="s">
        <v>167</v>
      </c>
      <c r="Y123" s="54" t="s">
        <v>167</v>
      </c>
      <c r="Z123" s="54" t="s">
        <v>167</v>
      </c>
      <c r="AA123" s="58">
        <f t="shared" si="23"/>
        <v>4</v>
      </c>
      <c r="AB123" s="58">
        <f t="shared" si="24"/>
        <v>5</v>
      </c>
      <c r="AC123" s="58">
        <f t="shared" si="25"/>
        <v>6</v>
      </c>
      <c r="AD123" s="59" t="s">
        <v>1424</v>
      </c>
    </row>
    <row r="124" spans="1:30" s="31" customFormat="1" ht="30" x14ac:dyDescent="0.25">
      <c r="A124" s="44">
        <v>101</v>
      </c>
      <c r="B124" s="44">
        <v>31</v>
      </c>
      <c r="C124" s="44" t="s">
        <v>1825</v>
      </c>
      <c r="D124" s="44" t="str">
        <f t="shared" si="26"/>
        <v/>
      </c>
      <c r="E124" s="44" t="str">
        <f t="shared" si="27"/>
        <v>Não passível</v>
      </c>
      <c r="F124" s="44" t="str">
        <f t="shared" si="28"/>
        <v>Não passível</v>
      </c>
      <c r="G124" s="44" t="str">
        <f t="shared" si="29"/>
        <v>Não passível</v>
      </c>
      <c r="H124" s="44" t="str">
        <f t="shared" si="30"/>
        <v>Não passível</v>
      </c>
      <c r="I124" s="44" t="s">
        <v>153</v>
      </c>
      <c r="J124" s="45" t="s">
        <v>1364</v>
      </c>
      <c r="K124" s="44">
        <v>0</v>
      </c>
      <c r="L124" s="46" t="s">
        <v>1244</v>
      </c>
      <c r="M124" s="390">
        <v>0.25</v>
      </c>
      <c r="N124" s="48" t="s">
        <v>1423</v>
      </c>
      <c r="O124" s="46" t="s">
        <v>1226</v>
      </c>
      <c r="P124" s="62">
        <v>1.5</v>
      </c>
      <c r="Q124" s="44" t="s">
        <v>1250</v>
      </c>
      <c r="R124" s="46" t="s">
        <v>167</v>
      </c>
      <c r="S124" s="46" t="s">
        <v>167</v>
      </c>
      <c r="T124" s="46" t="s">
        <v>167</v>
      </c>
      <c r="U124" s="46" t="s">
        <v>167</v>
      </c>
      <c r="V124" s="46" t="s">
        <v>167</v>
      </c>
      <c r="W124" s="46" t="s">
        <v>167</v>
      </c>
      <c r="X124" s="46" t="s">
        <v>167</v>
      </c>
      <c r="Y124" s="46" t="s">
        <v>167</v>
      </c>
      <c r="Z124" s="46" t="s">
        <v>167</v>
      </c>
      <c r="AA124" s="50">
        <f t="shared" si="23"/>
        <v>2</v>
      </c>
      <c r="AB124" s="50">
        <f t="shared" si="24"/>
        <v>3</v>
      </c>
      <c r="AC124" s="50">
        <f t="shared" si="25"/>
        <v>4</v>
      </c>
      <c r="AD124" s="51" t="s">
        <v>1425</v>
      </c>
    </row>
    <row r="125" spans="1:30" s="31" customFormat="1" ht="22.5" x14ac:dyDescent="0.25">
      <c r="A125" s="52">
        <v>102</v>
      </c>
      <c r="B125" s="52">
        <v>32</v>
      </c>
      <c r="C125" s="52" t="s">
        <v>63</v>
      </c>
      <c r="D125" s="52" t="str">
        <f t="shared" si="26"/>
        <v/>
      </c>
      <c r="E125" s="52" t="str">
        <f t="shared" si="27"/>
        <v>Não passível</v>
      </c>
      <c r="F125" s="52" t="str">
        <f t="shared" si="28"/>
        <v>Não passível</v>
      </c>
      <c r="G125" s="52" t="str">
        <f t="shared" si="29"/>
        <v>Não passível</v>
      </c>
      <c r="H125" s="52" t="str">
        <f t="shared" si="30"/>
        <v>Não passível</v>
      </c>
      <c r="I125" s="52" t="s">
        <v>153</v>
      </c>
      <c r="J125" s="53" t="s">
        <v>1364</v>
      </c>
      <c r="K125" s="52">
        <v>0</v>
      </c>
      <c r="L125" s="54" t="s">
        <v>1244</v>
      </c>
      <c r="M125" s="60">
        <v>0.25</v>
      </c>
      <c r="N125" s="56" t="s">
        <v>1423</v>
      </c>
      <c r="O125" s="54" t="s">
        <v>1226</v>
      </c>
      <c r="P125" s="61">
        <v>1.5</v>
      </c>
      <c r="Q125" s="52" t="s">
        <v>1250</v>
      </c>
      <c r="R125" s="54" t="s">
        <v>167</v>
      </c>
      <c r="S125" s="54" t="s">
        <v>167</v>
      </c>
      <c r="T125" s="54" t="s">
        <v>167</v>
      </c>
      <c r="U125" s="54" t="s">
        <v>167</v>
      </c>
      <c r="V125" s="54" t="s">
        <v>167</v>
      </c>
      <c r="W125" s="54" t="s">
        <v>167</v>
      </c>
      <c r="X125" s="54" t="s">
        <v>167</v>
      </c>
      <c r="Y125" s="54" t="s">
        <v>167</v>
      </c>
      <c r="Z125" s="54" t="s">
        <v>167</v>
      </c>
      <c r="AA125" s="58">
        <f t="shared" si="23"/>
        <v>2</v>
      </c>
      <c r="AB125" s="58">
        <f t="shared" si="24"/>
        <v>3</v>
      </c>
      <c r="AC125" s="58">
        <f t="shared" si="25"/>
        <v>4</v>
      </c>
      <c r="AD125" s="59" t="s">
        <v>1426</v>
      </c>
    </row>
    <row r="126" spans="1:30" s="31" customFormat="1" x14ac:dyDescent="0.25">
      <c r="A126" s="44">
        <v>103</v>
      </c>
      <c r="B126" s="44">
        <v>33</v>
      </c>
      <c r="C126" s="44" t="s">
        <v>64</v>
      </c>
      <c r="D126" s="44" t="str">
        <f t="shared" si="26"/>
        <v/>
      </c>
      <c r="E126" s="44" t="str">
        <f>IF($I$4="","",IF($I$4&gt;P126,AC126,IF($I$4&lt;=K126,$K$22,IF($I$4&lt;M126,AA126,AB126))))</f>
        <v>Não passível</v>
      </c>
      <c r="F126" s="44" t="str">
        <f>IF($I$6="","",IF($I$6&gt;P126,AC126,IF($I$6&lt;=K126,$K$22,IF($I$6&lt;M126,AA126,AB126))))</f>
        <v>Não passível</v>
      </c>
      <c r="G126" s="44" t="str">
        <f t="shared" si="29"/>
        <v>Não passível</v>
      </c>
      <c r="H126" s="44" t="str">
        <f t="shared" si="30"/>
        <v>Não passível</v>
      </c>
      <c r="I126" s="44" t="s">
        <v>153</v>
      </c>
      <c r="J126" s="45" t="s">
        <v>1300</v>
      </c>
      <c r="K126" s="44">
        <v>1</v>
      </c>
      <c r="L126" s="46" t="s">
        <v>1244</v>
      </c>
      <c r="M126" s="47">
        <v>5</v>
      </c>
      <c r="N126" s="48" t="s">
        <v>1427</v>
      </c>
      <c r="O126" s="46" t="s">
        <v>1226</v>
      </c>
      <c r="P126" s="49">
        <v>20</v>
      </c>
      <c r="Q126" s="44" t="s">
        <v>176</v>
      </c>
      <c r="R126" s="46" t="s">
        <v>167</v>
      </c>
      <c r="S126" s="46" t="s">
        <v>167</v>
      </c>
      <c r="T126" s="46" t="s">
        <v>167</v>
      </c>
      <c r="U126" s="46" t="s">
        <v>167</v>
      </c>
      <c r="V126" s="46" t="s">
        <v>167</v>
      </c>
      <c r="W126" s="46" t="s">
        <v>167</v>
      </c>
      <c r="X126" s="46" t="s">
        <v>167</v>
      </c>
      <c r="Y126" s="46" t="s">
        <v>167</v>
      </c>
      <c r="Z126" s="46" t="s">
        <v>167</v>
      </c>
      <c r="AA126" s="50">
        <f t="shared" si="23"/>
        <v>2</v>
      </c>
      <c r="AB126" s="50">
        <f t="shared" si="24"/>
        <v>3</v>
      </c>
      <c r="AC126" s="50">
        <f t="shared" si="25"/>
        <v>4</v>
      </c>
      <c r="AD126" s="51" t="s">
        <v>1428</v>
      </c>
    </row>
    <row r="127" spans="1:30" s="31" customFormat="1" ht="45" x14ac:dyDescent="0.25">
      <c r="A127" s="52">
        <v>104</v>
      </c>
      <c r="B127" s="52">
        <v>34</v>
      </c>
      <c r="C127" s="52" t="s">
        <v>65</v>
      </c>
      <c r="D127" s="52" t="str">
        <f t="shared" si="26"/>
        <v/>
      </c>
      <c r="E127" s="52" t="str">
        <f t="shared" si="27"/>
        <v>Não passível</v>
      </c>
      <c r="F127" s="52" t="str">
        <f t="shared" si="28"/>
        <v>Não passível</v>
      </c>
      <c r="G127" s="52" t="str">
        <f t="shared" si="29"/>
        <v>Não passível</v>
      </c>
      <c r="H127" s="52" t="str">
        <f t="shared" si="30"/>
        <v>Não passível</v>
      </c>
      <c r="I127" s="52" t="s">
        <v>153</v>
      </c>
      <c r="J127" s="53" t="s">
        <v>1300</v>
      </c>
      <c r="K127" s="52">
        <v>1</v>
      </c>
      <c r="L127" s="54" t="s">
        <v>1244</v>
      </c>
      <c r="M127" s="55">
        <v>5</v>
      </c>
      <c r="N127" s="56" t="s">
        <v>1427</v>
      </c>
      <c r="O127" s="54" t="s">
        <v>1226</v>
      </c>
      <c r="P127" s="57">
        <v>20</v>
      </c>
      <c r="Q127" s="52" t="s">
        <v>176</v>
      </c>
      <c r="R127" s="54" t="s">
        <v>167</v>
      </c>
      <c r="S127" s="54" t="s">
        <v>167</v>
      </c>
      <c r="T127" s="54" t="s">
        <v>167</v>
      </c>
      <c r="U127" s="54" t="s">
        <v>167</v>
      </c>
      <c r="V127" s="54" t="s">
        <v>167</v>
      </c>
      <c r="W127" s="54" t="s">
        <v>167</v>
      </c>
      <c r="X127" s="54" t="s">
        <v>167</v>
      </c>
      <c r="Y127" s="54" t="s">
        <v>167</v>
      </c>
      <c r="Z127" s="54" t="s">
        <v>167</v>
      </c>
      <c r="AA127" s="58">
        <f t="shared" si="23"/>
        <v>2</v>
      </c>
      <c r="AB127" s="58">
        <f t="shared" si="24"/>
        <v>3</v>
      </c>
      <c r="AC127" s="58">
        <f t="shared" si="25"/>
        <v>4</v>
      </c>
      <c r="AD127" s="59" t="s">
        <v>1429</v>
      </c>
    </row>
    <row r="128" spans="1:30" s="31" customFormat="1" x14ac:dyDescent="0.25">
      <c r="A128" s="44">
        <v>105</v>
      </c>
      <c r="B128" s="44">
        <v>35</v>
      </c>
      <c r="C128" s="44" t="s">
        <v>66</v>
      </c>
      <c r="D128" s="44" t="str">
        <f t="shared" si="26"/>
        <v/>
      </c>
      <c r="E128" s="44" t="str">
        <f t="shared" si="27"/>
        <v>Não passível</v>
      </c>
      <c r="F128" s="44" t="str">
        <f t="shared" si="28"/>
        <v>Não passível</v>
      </c>
      <c r="G128" s="44" t="str">
        <f t="shared" si="29"/>
        <v>Não passível</v>
      </c>
      <c r="H128" s="44" t="str">
        <f t="shared" si="30"/>
        <v>Não passível</v>
      </c>
      <c r="I128" s="44" t="s">
        <v>153</v>
      </c>
      <c r="J128" s="45" t="s">
        <v>1300</v>
      </c>
      <c r="K128" s="44">
        <v>0.5</v>
      </c>
      <c r="L128" s="46" t="s">
        <v>1244</v>
      </c>
      <c r="M128" s="47">
        <v>3</v>
      </c>
      <c r="N128" s="48" t="s">
        <v>1430</v>
      </c>
      <c r="O128" s="46" t="s">
        <v>1226</v>
      </c>
      <c r="P128" s="49">
        <v>20</v>
      </c>
      <c r="Q128" s="44" t="s">
        <v>176</v>
      </c>
      <c r="R128" s="46" t="s">
        <v>167</v>
      </c>
      <c r="S128" s="46" t="s">
        <v>167</v>
      </c>
      <c r="T128" s="46" t="s">
        <v>167</v>
      </c>
      <c r="U128" s="46" t="s">
        <v>167</v>
      </c>
      <c r="V128" s="46" t="s">
        <v>167</v>
      </c>
      <c r="W128" s="46" t="s">
        <v>167</v>
      </c>
      <c r="X128" s="46" t="s">
        <v>167</v>
      </c>
      <c r="Y128" s="46" t="s">
        <v>167</v>
      </c>
      <c r="Z128" s="46" t="s">
        <v>167</v>
      </c>
      <c r="AA128" s="50">
        <f t="shared" si="23"/>
        <v>2</v>
      </c>
      <c r="AB128" s="50">
        <f t="shared" si="24"/>
        <v>3</v>
      </c>
      <c r="AC128" s="50">
        <f t="shared" si="25"/>
        <v>4</v>
      </c>
      <c r="AD128" s="51" t="s">
        <v>1431</v>
      </c>
    </row>
    <row r="129" spans="1:30" s="31" customFormat="1" ht="30" x14ac:dyDescent="0.25">
      <c r="A129" s="52">
        <v>106</v>
      </c>
      <c r="B129" s="52">
        <v>36</v>
      </c>
      <c r="C129" s="52" t="s">
        <v>67</v>
      </c>
      <c r="D129" s="52" t="str">
        <f t="shared" si="26"/>
        <v/>
      </c>
      <c r="E129" s="52" t="str">
        <f t="shared" si="27"/>
        <v>Não passível</v>
      </c>
      <c r="F129" s="52" t="str">
        <f t="shared" si="28"/>
        <v>Não passível</v>
      </c>
      <c r="G129" s="52" t="str">
        <f>IF($I$8="","",IF($I$8&gt;P129,AC129,IF($I$8&lt;=K129,$K$22,IF($I$8&lt;M129,AA129,AB129))))</f>
        <v>Não passível</v>
      </c>
      <c r="H129" s="52" t="str">
        <f t="shared" si="30"/>
        <v>Não passível</v>
      </c>
      <c r="I129" s="52" t="s">
        <v>153</v>
      </c>
      <c r="J129" s="53" t="s">
        <v>1302</v>
      </c>
      <c r="K129" s="52">
        <v>0.2</v>
      </c>
      <c r="L129" s="54" t="s">
        <v>1244</v>
      </c>
      <c r="M129" s="55">
        <v>3</v>
      </c>
      <c r="N129" s="56" t="s">
        <v>1432</v>
      </c>
      <c r="O129" s="54" t="s">
        <v>1226</v>
      </c>
      <c r="P129" s="57">
        <v>6</v>
      </c>
      <c r="Q129" s="52" t="s">
        <v>1250</v>
      </c>
      <c r="R129" s="54" t="s">
        <v>167</v>
      </c>
      <c r="S129" s="54" t="s">
        <v>167</v>
      </c>
      <c r="T129" s="54" t="s">
        <v>167</v>
      </c>
      <c r="U129" s="54" t="s">
        <v>167</v>
      </c>
      <c r="V129" s="54" t="s">
        <v>167</v>
      </c>
      <c r="W129" s="54" t="s">
        <v>167</v>
      </c>
      <c r="X129" s="54" t="s">
        <v>167</v>
      </c>
      <c r="Y129" s="54" t="s">
        <v>167</v>
      </c>
      <c r="Z129" s="54" t="s">
        <v>167</v>
      </c>
      <c r="AA129" s="58">
        <f t="shared" si="23"/>
        <v>2</v>
      </c>
      <c r="AB129" s="58">
        <f t="shared" si="24"/>
        <v>3</v>
      </c>
      <c r="AC129" s="58">
        <f t="shared" si="25"/>
        <v>4</v>
      </c>
      <c r="AD129" s="59" t="s">
        <v>1433</v>
      </c>
    </row>
    <row r="130" spans="1:30" s="31" customFormat="1" x14ac:dyDescent="0.25">
      <c r="A130" s="44">
        <v>107</v>
      </c>
      <c r="B130" s="44">
        <v>37</v>
      </c>
      <c r="C130" s="44" t="s">
        <v>68</v>
      </c>
      <c r="D130" s="44" t="str">
        <f t="shared" si="26"/>
        <v/>
      </c>
      <c r="E130" s="44" t="str">
        <f t="shared" si="27"/>
        <v>Não passível</v>
      </c>
      <c r="F130" s="44" t="str">
        <f t="shared" si="28"/>
        <v>Não passível</v>
      </c>
      <c r="G130" s="44" t="str">
        <f t="shared" si="29"/>
        <v>Não passível</v>
      </c>
      <c r="H130" s="44" t="str">
        <f t="shared" si="30"/>
        <v>Não passível</v>
      </c>
      <c r="I130" s="44" t="s">
        <v>153</v>
      </c>
      <c r="J130" s="45" t="s">
        <v>1300</v>
      </c>
      <c r="K130" s="44">
        <v>0.2</v>
      </c>
      <c r="L130" s="46" t="s">
        <v>1244</v>
      </c>
      <c r="M130" s="47">
        <v>5</v>
      </c>
      <c r="N130" s="48" t="s">
        <v>1434</v>
      </c>
      <c r="O130" s="46" t="s">
        <v>1226</v>
      </c>
      <c r="P130" s="49">
        <v>17</v>
      </c>
      <c r="Q130" s="44" t="s">
        <v>176</v>
      </c>
      <c r="R130" s="46" t="s">
        <v>167</v>
      </c>
      <c r="S130" s="46" t="s">
        <v>167</v>
      </c>
      <c r="T130" s="46" t="s">
        <v>167</v>
      </c>
      <c r="U130" s="46" t="s">
        <v>167</v>
      </c>
      <c r="V130" s="46" t="s">
        <v>167</v>
      </c>
      <c r="W130" s="46" t="s">
        <v>167</v>
      </c>
      <c r="X130" s="46" t="s">
        <v>167</v>
      </c>
      <c r="Y130" s="46" t="s">
        <v>167</v>
      </c>
      <c r="Z130" s="46" t="s">
        <v>167</v>
      </c>
      <c r="AA130" s="50">
        <f t="shared" si="23"/>
        <v>2</v>
      </c>
      <c r="AB130" s="50">
        <f t="shared" si="24"/>
        <v>3</v>
      </c>
      <c r="AC130" s="50">
        <f t="shared" si="25"/>
        <v>4</v>
      </c>
      <c r="AD130" s="51" t="s">
        <v>1435</v>
      </c>
    </row>
    <row r="131" spans="1:30" s="31" customFormat="1" x14ac:dyDescent="0.25">
      <c r="A131" s="52">
        <v>108</v>
      </c>
      <c r="B131" s="52">
        <v>38</v>
      </c>
      <c r="C131" s="52" t="s">
        <v>1826</v>
      </c>
      <c r="D131" s="52" t="str">
        <f t="shared" si="26"/>
        <v/>
      </c>
      <c r="E131" s="52" t="str">
        <f t="shared" si="27"/>
        <v>Não passível</v>
      </c>
      <c r="F131" s="52" t="str">
        <f t="shared" si="28"/>
        <v>Não passível</v>
      </c>
      <c r="G131" s="52" t="str">
        <f t="shared" si="29"/>
        <v>Não passível</v>
      </c>
      <c r="H131" s="52" t="str">
        <f t="shared" si="30"/>
        <v>Não passível</v>
      </c>
      <c r="I131" s="52" t="s">
        <v>154</v>
      </c>
      <c r="J131" s="53" t="s">
        <v>1300</v>
      </c>
      <c r="K131" s="52">
        <v>0</v>
      </c>
      <c r="L131" s="54" t="s">
        <v>1244</v>
      </c>
      <c r="M131" s="55">
        <v>6</v>
      </c>
      <c r="N131" s="56" t="s">
        <v>1436</v>
      </c>
      <c r="O131" s="54" t="s">
        <v>1226</v>
      </c>
      <c r="P131" s="57">
        <v>20</v>
      </c>
      <c r="Q131" s="52" t="s">
        <v>176</v>
      </c>
      <c r="R131" s="54" t="s">
        <v>167</v>
      </c>
      <c r="S131" s="54" t="s">
        <v>167</v>
      </c>
      <c r="T131" s="54" t="s">
        <v>167</v>
      </c>
      <c r="U131" s="54" t="s">
        <v>167</v>
      </c>
      <c r="V131" s="54" t="s">
        <v>167</v>
      </c>
      <c r="W131" s="54" t="s">
        <v>167</v>
      </c>
      <c r="X131" s="54" t="s">
        <v>167</v>
      </c>
      <c r="Y131" s="54" t="s">
        <v>167</v>
      </c>
      <c r="Z131" s="54" t="s">
        <v>167</v>
      </c>
      <c r="AA131" s="58">
        <f t="shared" si="23"/>
        <v>4</v>
      </c>
      <c r="AB131" s="58">
        <f t="shared" si="24"/>
        <v>5</v>
      </c>
      <c r="AC131" s="58">
        <f t="shared" si="25"/>
        <v>6</v>
      </c>
      <c r="AD131" s="59" t="s">
        <v>1437</v>
      </c>
    </row>
    <row r="132" spans="1:30" s="31" customFormat="1" x14ac:dyDescent="0.25">
      <c r="A132" s="44">
        <v>109</v>
      </c>
      <c r="B132" s="44">
        <v>39</v>
      </c>
      <c r="C132" s="44" t="s">
        <v>69</v>
      </c>
      <c r="D132" s="44" t="str">
        <f t="shared" si="26"/>
        <v/>
      </c>
      <c r="E132" s="44" t="str">
        <f t="shared" si="27"/>
        <v>Não passível</v>
      </c>
      <c r="F132" s="44" t="str">
        <f t="shared" si="28"/>
        <v>Não passível</v>
      </c>
      <c r="G132" s="44" t="str">
        <f t="shared" si="29"/>
        <v>Não passível</v>
      </c>
      <c r="H132" s="44" t="str">
        <f t="shared" si="30"/>
        <v>Não passível</v>
      </c>
      <c r="I132" s="44" t="s">
        <v>153</v>
      </c>
      <c r="J132" s="45" t="s">
        <v>1302</v>
      </c>
      <c r="K132" s="44">
        <v>0</v>
      </c>
      <c r="L132" s="46" t="s">
        <v>1244</v>
      </c>
      <c r="M132" s="47">
        <v>1</v>
      </c>
      <c r="N132" s="48" t="s">
        <v>1438</v>
      </c>
      <c r="O132" s="46" t="s">
        <v>1226</v>
      </c>
      <c r="P132" s="49">
        <v>5</v>
      </c>
      <c r="Q132" s="44" t="s">
        <v>1250</v>
      </c>
      <c r="R132" s="46" t="s">
        <v>167</v>
      </c>
      <c r="S132" s="46" t="s">
        <v>167</v>
      </c>
      <c r="T132" s="46" t="s">
        <v>167</v>
      </c>
      <c r="U132" s="46" t="s">
        <v>167</v>
      </c>
      <c r="V132" s="46" t="s">
        <v>167</v>
      </c>
      <c r="W132" s="46" t="s">
        <v>167</v>
      </c>
      <c r="X132" s="46" t="s">
        <v>167</v>
      </c>
      <c r="Y132" s="46" t="s">
        <v>167</v>
      </c>
      <c r="Z132" s="46" t="s">
        <v>167</v>
      </c>
      <c r="AA132" s="50">
        <f t="shared" si="23"/>
        <v>2</v>
      </c>
      <c r="AB132" s="50">
        <f t="shared" si="24"/>
        <v>3</v>
      </c>
      <c r="AC132" s="50">
        <f t="shared" si="25"/>
        <v>4</v>
      </c>
      <c r="AD132" s="51" t="s">
        <v>2448</v>
      </c>
    </row>
    <row r="133" spans="1:30" s="31" customFormat="1" x14ac:dyDescent="0.25">
      <c r="A133" s="52">
        <v>110</v>
      </c>
      <c r="B133" s="52">
        <v>40</v>
      </c>
      <c r="C133" s="52" t="s">
        <v>70</v>
      </c>
      <c r="D133" s="52" t="str">
        <f t="shared" si="26"/>
        <v/>
      </c>
      <c r="E133" s="52" t="str">
        <f t="shared" si="27"/>
        <v>Não passível</v>
      </c>
      <c r="F133" s="52" t="str">
        <f t="shared" si="28"/>
        <v>Não passível</v>
      </c>
      <c r="G133" s="52" t="str">
        <f t="shared" si="29"/>
        <v>Não passível</v>
      </c>
      <c r="H133" s="52" t="str">
        <f t="shared" si="30"/>
        <v>Não passível</v>
      </c>
      <c r="I133" s="52" t="s">
        <v>153</v>
      </c>
      <c r="J133" s="53" t="s">
        <v>177</v>
      </c>
      <c r="K133" s="52">
        <v>0</v>
      </c>
      <c r="L133" s="54" t="s">
        <v>1244</v>
      </c>
      <c r="M133" s="55">
        <v>9</v>
      </c>
      <c r="N133" s="56" t="s">
        <v>1439</v>
      </c>
      <c r="O133" s="54" t="s">
        <v>1226</v>
      </c>
      <c r="P133" s="57">
        <v>85</v>
      </c>
      <c r="Q133" s="52" t="s">
        <v>178</v>
      </c>
      <c r="R133" s="54" t="s">
        <v>167</v>
      </c>
      <c r="S133" s="54" t="s">
        <v>167</v>
      </c>
      <c r="T133" s="54" t="s">
        <v>167</v>
      </c>
      <c r="U133" s="54" t="s">
        <v>167</v>
      </c>
      <c r="V133" s="54" t="s">
        <v>167</v>
      </c>
      <c r="W133" s="54" t="s">
        <v>167</v>
      </c>
      <c r="X133" s="54" t="s">
        <v>167</v>
      </c>
      <c r="Y133" s="54" t="s">
        <v>167</v>
      </c>
      <c r="Z133" s="54" t="s">
        <v>167</v>
      </c>
      <c r="AA133" s="58">
        <f t="shared" si="23"/>
        <v>2</v>
      </c>
      <c r="AB133" s="58">
        <f t="shared" si="24"/>
        <v>3</v>
      </c>
      <c r="AC133" s="58">
        <f t="shared" si="25"/>
        <v>4</v>
      </c>
      <c r="AD133" s="59" t="s">
        <v>1440</v>
      </c>
    </row>
    <row r="134" spans="1:30" s="31" customFormat="1" x14ac:dyDescent="0.25">
      <c r="A134" s="44">
        <v>111</v>
      </c>
      <c r="B134" s="44">
        <v>41</v>
      </c>
      <c r="C134" s="44" t="s">
        <v>71</v>
      </c>
      <c r="D134" s="44" t="str">
        <f t="shared" si="26"/>
        <v/>
      </c>
      <c r="E134" s="44" t="str">
        <f t="shared" si="27"/>
        <v>Não passível</v>
      </c>
      <c r="F134" s="44" t="str">
        <f t="shared" si="28"/>
        <v>Não passível</v>
      </c>
      <c r="G134" s="44" t="str">
        <f t="shared" si="29"/>
        <v>Não passível</v>
      </c>
      <c r="H134" s="44" t="str">
        <f t="shared" si="30"/>
        <v>Não passível</v>
      </c>
      <c r="I134" s="44" t="s">
        <v>153</v>
      </c>
      <c r="J134" s="45" t="s">
        <v>1441</v>
      </c>
      <c r="K134" s="44">
        <v>0</v>
      </c>
      <c r="L134" s="46" t="s">
        <v>1244</v>
      </c>
      <c r="M134" s="47">
        <v>60</v>
      </c>
      <c r="N134" s="48" t="s">
        <v>1442</v>
      </c>
      <c r="O134" s="46" t="s">
        <v>1226</v>
      </c>
      <c r="P134" s="49">
        <v>100</v>
      </c>
      <c r="Q134" s="44" t="s">
        <v>179</v>
      </c>
      <c r="R134" s="46" t="s">
        <v>167</v>
      </c>
      <c r="S134" s="46" t="s">
        <v>167</v>
      </c>
      <c r="T134" s="46" t="s">
        <v>167</v>
      </c>
      <c r="U134" s="46" t="s">
        <v>167</v>
      </c>
      <c r="V134" s="46" t="s">
        <v>167</v>
      </c>
      <c r="W134" s="46" t="s">
        <v>167</v>
      </c>
      <c r="X134" s="46" t="s">
        <v>167</v>
      </c>
      <c r="Y134" s="46" t="s">
        <v>167</v>
      </c>
      <c r="Z134" s="46" t="s">
        <v>167</v>
      </c>
      <c r="AA134" s="50">
        <f t="shared" si="23"/>
        <v>2</v>
      </c>
      <c r="AB134" s="50">
        <f t="shared" si="24"/>
        <v>3</v>
      </c>
      <c r="AC134" s="50">
        <f t="shared" si="25"/>
        <v>4</v>
      </c>
      <c r="AD134" s="51" t="s">
        <v>1443</v>
      </c>
    </row>
    <row r="135" spans="1:30" s="31" customFormat="1" x14ac:dyDescent="0.25">
      <c r="A135" s="52">
        <v>112</v>
      </c>
      <c r="B135" s="52">
        <v>42</v>
      </c>
      <c r="C135" s="52" t="s">
        <v>72</v>
      </c>
      <c r="D135" s="52" t="str">
        <f t="shared" si="26"/>
        <v/>
      </c>
      <c r="E135" s="52" t="str">
        <f t="shared" si="27"/>
        <v>Não passível</v>
      </c>
      <c r="F135" s="52" t="str">
        <f t="shared" si="28"/>
        <v>Não passível</v>
      </c>
      <c r="G135" s="52" t="str">
        <f t="shared" si="29"/>
        <v>Não passível</v>
      </c>
      <c r="H135" s="52" t="str">
        <f t="shared" si="30"/>
        <v>Não passível</v>
      </c>
      <c r="I135" s="52" t="s">
        <v>153</v>
      </c>
      <c r="J135" s="53" t="s">
        <v>1302</v>
      </c>
      <c r="K135" s="52">
        <v>0.05</v>
      </c>
      <c r="L135" s="54" t="s">
        <v>1244</v>
      </c>
      <c r="M135" s="55">
        <v>0.5</v>
      </c>
      <c r="N135" s="56" t="s">
        <v>1444</v>
      </c>
      <c r="O135" s="54" t="s">
        <v>1226</v>
      </c>
      <c r="P135" s="57">
        <v>5</v>
      </c>
      <c r="Q135" s="52" t="s">
        <v>1250</v>
      </c>
      <c r="R135" s="54" t="s">
        <v>167</v>
      </c>
      <c r="S135" s="54" t="s">
        <v>167</v>
      </c>
      <c r="T135" s="54" t="s">
        <v>167</v>
      </c>
      <c r="U135" s="54" t="s">
        <v>167</v>
      </c>
      <c r="V135" s="54" t="s">
        <v>167</v>
      </c>
      <c r="W135" s="54" t="s">
        <v>167</v>
      </c>
      <c r="X135" s="54" t="s">
        <v>167</v>
      </c>
      <c r="Y135" s="54" t="s">
        <v>167</v>
      </c>
      <c r="Z135" s="54" t="s">
        <v>167</v>
      </c>
      <c r="AA135" s="58">
        <f t="shared" si="23"/>
        <v>2</v>
      </c>
      <c r="AB135" s="58">
        <f t="shared" si="24"/>
        <v>3</v>
      </c>
      <c r="AC135" s="58">
        <f t="shared" si="25"/>
        <v>4</v>
      </c>
      <c r="AD135" s="59" t="s">
        <v>1445</v>
      </c>
    </row>
    <row r="136" spans="1:30" s="31" customFormat="1" x14ac:dyDescent="0.25">
      <c r="A136" s="43">
        <v>113</v>
      </c>
      <c r="B136" s="44">
        <v>1</v>
      </c>
      <c r="C136" s="44" t="s">
        <v>73</v>
      </c>
      <c r="D136" s="44" t="str">
        <f t="shared" si="26"/>
        <v/>
      </c>
      <c r="E136" s="44" t="str">
        <f t="shared" si="27"/>
        <v>Não passível</v>
      </c>
      <c r="F136" s="44" t="str">
        <f t="shared" si="28"/>
        <v>Não passível</v>
      </c>
      <c r="G136" s="44" t="str">
        <f t="shared" si="29"/>
        <v>Não passível</v>
      </c>
      <c r="H136" s="44" t="str">
        <f t="shared" si="30"/>
        <v>Não passível</v>
      </c>
      <c r="I136" s="44" t="s">
        <v>152</v>
      </c>
      <c r="J136" s="45" t="s">
        <v>1300</v>
      </c>
      <c r="K136" s="44">
        <v>0.1</v>
      </c>
      <c r="L136" s="46" t="s">
        <v>1244</v>
      </c>
      <c r="M136" s="47">
        <v>3</v>
      </c>
      <c r="N136" s="48" t="s">
        <v>1446</v>
      </c>
      <c r="O136" s="46" t="s">
        <v>1226</v>
      </c>
      <c r="P136" s="49">
        <v>7</v>
      </c>
      <c r="Q136" s="44" t="s">
        <v>1447</v>
      </c>
      <c r="R136" s="46" t="s">
        <v>167</v>
      </c>
      <c r="S136" s="46" t="s">
        <v>167</v>
      </c>
      <c r="T136" s="46" t="s">
        <v>167</v>
      </c>
      <c r="U136" s="46" t="s">
        <v>167</v>
      </c>
      <c r="V136" s="46" t="s">
        <v>167</v>
      </c>
      <c r="W136" s="46" t="s">
        <v>167</v>
      </c>
      <c r="X136" s="46" t="s">
        <v>167</v>
      </c>
      <c r="Y136" s="46" t="s">
        <v>167</v>
      </c>
      <c r="Z136" s="46" t="s">
        <v>167</v>
      </c>
      <c r="AA136" s="50">
        <f t="shared" si="23"/>
        <v>1</v>
      </c>
      <c r="AB136" s="50">
        <f t="shared" si="24"/>
        <v>1</v>
      </c>
      <c r="AC136" s="50">
        <f t="shared" si="25"/>
        <v>1</v>
      </c>
      <c r="AD136" s="51" t="s">
        <v>1448</v>
      </c>
    </row>
    <row r="137" spans="1:30" s="31" customFormat="1" ht="30" x14ac:dyDescent="0.25">
      <c r="A137" s="52">
        <v>114</v>
      </c>
      <c r="B137" s="52">
        <v>2</v>
      </c>
      <c r="C137" s="52" t="s">
        <v>1827</v>
      </c>
      <c r="D137" s="52" t="str">
        <f t="shared" si="26"/>
        <v/>
      </c>
      <c r="E137" s="52" t="str">
        <f t="shared" si="27"/>
        <v>Não passível</v>
      </c>
      <c r="F137" s="52" t="str">
        <f t="shared" si="28"/>
        <v>Não passível</v>
      </c>
      <c r="G137" s="52" t="str">
        <f t="shared" si="29"/>
        <v>Não passível</v>
      </c>
      <c r="H137" s="52" t="str">
        <f t="shared" si="30"/>
        <v>Não passível</v>
      </c>
      <c r="I137" s="52" t="s">
        <v>153</v>
      </c>
      <c r="J137" s="53" t="s">
        <v>1300</v>
      </c>
      <c r="K137" s="52">
        <v>2</v>
      </c>
      <c r="L137" s="54" t="s">
        <v>1244</v>
      </c>
      <c r="M137" s="55">
        <v>30</v>
      </c>
      <c r="N137" s="56" t="s">
        <v>1449</v>
      </c>
      <c r="O137" s="54" t="s">
        <v>1226</v>
      </c>
      <c r="P137" s="57">
        <v>300</v>
      </c>
      <c r="Q137" s="52" t="s">
        <v>1450</v>
      </c>
      <c r="R137" s="54" t="s">
        <v>167</v>
      </c>
      <c r="S137" s="54" t="s">
        <v>167</v>
      </c>
      <c r="T137" s="54" t="s">
        <v>167</v>
      </c>
      <c r="U137" s="54" t="s">
        <v>167</v>
      </c>
      <c r="V137" s="54" t="s">
        <v>167</v>
      </c>
      <c r="W137" s="54" t="s">
        <v>167</v>
      </c>
      <c r="X137" s="54" t="s">
        <v>167</v>
      </c>
      <c r="Y137" s="54" t="s">
        <v>167</v>
      </c>
      <c r="Z137" s="54" t="s">
        <v>167</v>
      </c>
      <c r="AA137" s="58">
        <f t="shared" si="23"/>
        <v>2</v>
      </c>
      <c r="AB137" s="58">
        <f t="shared" si="24"/>
        <v>3</v>
      </c>
      <c r="AC137" s="58">
        <f t="shared" si="25"/>
        <v>4</v>
      </c>
      <c r="AD137" s="59" t="s">
        <v>1451</v>
      </c>
    </row>
    <row r="138" spans="1:30" s="31" customFormat="1" ht="22.5" x14ac:dyDescent="0.25">
      <c r="A138" s="44">
        <v>115</v>
      </c>
      <c r="B138" s="44">
        <v>3</v>
      </c>
      <c r="C138" s="44" t="s">
        <v>1828</v>
      </c>
      <c r="D138" s="44" t="str">
        <f t="shared" si="26"/>
        <v/>
      </c>
      <c r="E138" s="44" t="str">
        <f t="shared" si="27"/>
        <v>Não passível</v>
      </c>
      <c r="F138" s="44" t="str">
        <f t="shared" si="28"/>
        <v>Não passível</v>
      </c>
      <c r="G138" s="44" t="str">
        <f t="shared" si="29"/>
        <v>Não passível</v>
      </c>
      <c r="H138" s="44" t="str">
        <f t="shared" si="30"/>
        <v>Não passível</v>
      </c>
      <c r="I138" s="44" t="s">
        <v>154</v>
      </c>
      <c r="J138" s="45" t="s">
        <v>1300</v>
      </c>
      <c r="K138" s="44">
        <v>300</v>
      </c>
      <c r="L138" s="46" t="s">
        <v>1244</v>
      </c>
      <c r="M138" s="47">
        <v>20000</v>
      </c>
      <c r="N138" s="48" t="s">
        <v>1452</v>
      </c>
      <c r="O138" s="46" t="s">
        <v>1226</v>
      </c>
      <c r="P138" s="49">
        <v>100000</v>
      </c>
      <c r="Q138" s="44" t="s">
        <v>1453</v>
      </c>
      <c r="R138" s="46" t="s">
        <v>167</v>
      </c>
      <c r="S138" s="46" t="s">
        <v>167</v>
      </c>
      <c r="T138" s="46" t="s">
        <v>167</v>
      </c>
      <c r="U138" s="46" t="s">
        <v>167</v>
      </c>
      <c r="V138" s="46" t="s">
        <v>167</v>
      </c>
      <c r="W138" s="46" t="s">
        <v>167</v>
      </c>
      <c r="X138" s="46" t="s">
        <v>167</v>
      </c>
      <c r="Y138" s="46" t="s">
        <v>167</v>
      </c>
      <c r="Z138" s="46" t="s">
        <v>167</v>
      </c>
      <c r="AA138" s="50">
        <f t="shared" si="23"/>
        <v>4</v>
      </c>
      <c r="AB138" s="50">
        <f t="shared" si="24"/>
        <v>5</v>
      </c>
      <c r="AC138" s="50">
        <f t="shared" si="25"/>
        <v>6</v>
      </c>
      <c r="AD138" s="51" t="s">
        <v>1454</v>
      </c>
    </row>
    <row r="139" spans="1:30" s="31" customFormat="1" x14ac:dyDescent="0.25">
      <c r="A139" s="52">
        <v>116</v>
      </c>
      <c r="B139" s="52">
        <v>4</v>
      </c>
      <c r="C139" s="52" t="s">
        <v>1829</v>
      </c>
      <c r="D139" s="52" t="str">
        <f t="shared" si="26"/>
        <v/>
      </c>
      <c r="E139" s="52" t="str">
        <f t="shared" si="27"/>
        <v>Não passível</v>
      </c>
      <c r="F139" s="52" t="str">
        <f t="shared" si="28"/>
        <v>Não passível</v>
      </c>
      <c r="G139" s="52" t="str">
        <f t="shared" si="29"/>
        <v>Não passível</v>
      </c>
      <c r="H139" s="52" t="str">
        <f t="shared" si="30"/>
        <v>Não passível</v>
      </c>
      <c r="I139" s="52" t="s">
        <v>154</v>
      </c>
      <c r="J139" s="53" t="s">
        <v>1300</v>
      </c>
      <c r="K139" s="52">
        <v>6</v>
      </c>
      <c r="L139" s="54" t="s">
        <v>1244</v>
      </c>
      <c r="M139" s="55">
        <v>180</v>
      </c>
      <c r="N139" s="56" t="s">
        <v>1455</v>
      </c>
      <c r="O139" s="54" t="s">
        <v>1226</v>
      </c>
      <c r="P139" s="57">
        <v>1200</v>
      </c>
      <c r="Q139" s="52" t="s">
        <v>1453</v>
      </c>
      <c r="R139" s="54" t="s">
        <v>167</v>
      </c>
      <c r="S139" s="54" t="s">
        <v>167</v>
      </c>
      <c r="T139" s="54" t="s">
        <v>167</v>
      </c>
      <c r="U139" s="54" t="s">
        <v>167</v>
      </c>
      <c r="V139" s="54" t="s">
        <v>167</v>
      </c>
      <c r="W139" s="54" t="s">
        <v>167</v>
      </c>
      <c r="X139" s="54" t="s">
        <v>167</v>
      </c>
      <c r="Y139" s="54" t="s">
        <v>167</v>
      </c>
      <c r="Z139" s="54" t="s">
        <v>167</v>
      </c>
      <c r="AA139" s="58">
        <f t="shared" si="23"/>
        <v>4</v>
      </c>
      <c r="AB139" s="58">
        <f t="shared" si="24"/>
        <v>5</v>
      </c>
      <c r="AC139" s="58">
        <f t="shared" si="25"/>
        <v>6</v>
      </c>
      <c r="AD139" s="59" t="s">
        <v>1456</v>
      </c>
    </row>
    <row r="140" spans="1:30" s="31" customFormat="1" ht="30" x14ac:dyDescent="0.25">
      <c r="A140" s="44">
        <v>117</v>
      </c>
      <c r="B140" s="44">
        <v>5</v>
      </c>
      <c r="C140" s="44" t="s">
        <v>1830</v>
      </c>
      <c r="D140" s="44" t="str">
        <f t="shared" si="26"/>
        <v/>
      </c>
      <c r="E140" s="44" t="str">
        <f t="shared" si="27"/>
        <v>Não passível</v>
      </c>
      <c r="F140" s="44" t="str">
        <f t="shared" si="28"/>
        <v>Não passível</v>
      </c>
      <c r="G140" s="44" t="str">
        <f t="shared" si="29"/>
        <v>Não passível</v>
      </c>
      <c r="H140" s="44" t="str">
        <f t="shared" si="30"/>
        <v>Não passível</v>
      </c>
      <c r="I140" s="44" t="s">
        <v>154</v>
      </c>
      <c r="J140" s="45" t="s">
        <v>1300</v>
      </c>
      <c r="K140" s="44">
        <v>2</v>
      </c>
      <c r="L140" s="46" t="s">
        <v>1244</v>
      </c>
      <c r="M140" s="47">
        <v>60</v>
      </c>
      <c r="N140" s="48" t="s">
        <v>1457</v>
      </c>
      <c r="O140" s="46" t="s">
        <v>1226</v>
      </c>
      <c r="P140" s="49">
        <v>500</v>
      </c>
      <c r="Q140" s="44" t="s">
        <v>1453</v>
      </c>
      <c r="R140" s="46" t="s">
        <v>167</v>
      </c>
      <c r="S140" s="46" t="s">
        <v>167</v>
      </c>
      <c r="T140" s="46" t="s">
        <v>167</v>
      </c>
      <c r="U140" s="46" t="s">
        <v>167</v>
      </c>
      <c r="V140" s="46" t="s">
        <v>167</v>
      </c>
      <c r="W140" s="46" t="s">
        <v>167</v>
      </c>
      <c r="X140" s="46" t="s">
        <v>167</v>
      </c>
      <c r="Y140" s="46" t="s">
        <v>167</v>
      </c>
      <c r="Z140" s="46" t="s">
        <v>167</v>
      </c>
      <c r="AA140" s="50">
        <f t="shared" si="23"/>
        <v>4</v>
      </c>
      <c r="AB140" s="50">
        <f t="shared" si="24"/>
        <v>5</v>
      </c>
      <c r="AC140" s="50">
        <f t="shared" si="25"/>
        <v>6</v>
      </c>
      <c r="AD140" s="51" t="s">
        <v>1458</v>
      </c>
    </row>
    <row r="141" spans="1:30" s="31" customFormat="1" x14ac:dyDescent="0.25">
      <c r="A141" s="52">
        <v>118</v>
      </c>
      <c r="B141" s="52">
        <v>6</v>
      </c>
      <c r="C141" s="52" t="s">
        <v>1831</v>
      </c>
      <c r="D141" s="52" t="str">
        <f t="shared" si="26"/>
        <v/>
      </c>
      <c r="E141" s="52" t="str">
        <f t="shared" si="27"/>
        <v>Não passível</v>
      </c>
      <c r="F141" s="52" t="str">
        <f t="shared" si="28"/>
        <v>Não passível</v>
      </c>
      <c r="G141" s="52" t="str">
        <f t="shared" si="29"/>
        <v>Não passível</v>
      </c>
      <c r="H141" s="52" t="str">
        <f t="shared" si="30"/>
        <v>Não passível</v>
      </c>
      <c r="I141" s="52" t="s">
        <v>153</v>
      </c>
      <c r="J141" s="53" t="s">
        <v>1300</v>
      </c>
      <c r="K141" s="52">
        <v>1</v>
      </c>
      <c r="L141" s="54" t="s">
        <v>1244</v>
      </c>
      <c r="M141" s="55">
        <v>5</v>
      </c>
      <c r="N141" s="56" t="s">
        <v>1459</v>
      </c>
      <c r="O141" s="54" t="s">
        <v>1226</v>
      </c>
      <c r="P141" s="57">
        <v>50</v>
      </c>
      <c r="Q141" s="52" t="s">
        <v>1460</v>
      </c>
      <c r="R141" s="54" t="s">
        <v>167</v>
      </c>
      <c r="S141" s="54" t="s">
        <v>167</v>
      </c>
      <c r="T141" s="54" t="s">
        <v>167</v>
      </c>
      <c r="U141" s="54" t="s">
        <v>167</v>
      </c>
      <c r="V141" s="54" t="s">
        <v>167</v>
      </c>
      <c r="W141" s="54" t="s">
        <v>167</v>
      </c>
      <c r="X141" s="54" t="s">
        <v>167</v>
      </c>
      <c r="Y141" s="54" t="s">
        <v>167</v>
      </c>
      <c r="Z141" s="54" t="s">
        <v>167</v>
      </c>
      <c r="AA141" s="58">
        <f t="shared" si="23"/>
        <v>2</v>
      </c>
      <c r="AB141" s="58">
        <f t="shared" si="24"/>
        <v>3</v>
      </c>
      <c r="AC141" s="58">
        <f t="shared" si="25"/>
        <v>4</v>
      </c>
      <c r="AD141" s="59" t="s">
        <v>1461</v>
      </c>
    </row>
    <row r="142" spans="1:30" s="31" customFormat="1" ht="30" x14ac:dyDescent="0.25">
      <c r="A142" s="44">
        <v>119</v>
      </c>
      <c r="B142" s="44">
        <v>7</v>
      </c>
      <c r="C142" s="44" t="s">
        <v>74</v>
      </c>
      <c r="D142" s="44" t="str">
        <f t="shared" si="26"/>
        <v/>
      </c>
      <c r="E142" s="44" t="str">
        <f t="shared" si="27"/>
        <v>Não passível</v>
      </c>
      <c r="F142" s="44" t="str">
        <f t="shared" si="28"/>
        <v>Não passível</v>
      </c>
      <c r="G142" s="44" t="str">
        <f t="shared" si="29"/>
        <v>Não passível</v>
      </c>
      <c r="H142" s="44" t="str">
        <f t="shared" si="30"/>
        <v>Não passível</v>
      </c>
      <c r="I142" s="44" t="s">
        <v>153</v>
      </c>
      <c r="J142" s="45" t="s">
        <v>1300</v>
      </c>
      <c r="K142" s="44">
        <v>1</v>
      </c>
      <c r="L142" s="46" t="s">
        <v>1244</v>
      </c>
      <c r="M142" s="47">
        <v>15</v>
      </c>
      <c r="N142" s="48" t="s">
        <v>1462</v>
      </c>
      <c r="O142" s="46" t="s">
        <v>1226</v>
      </c>
      <c r="P142" s="49">
        <v>50</v>
      </c>
      <c r="Q142" s="44" t="s">
        <v>180</v>
      </c>
      <c r="R142" s="46" t="s">
        <v>167</v>
      </c>
      <c r="S142" s="46" t="s">
        <v>167</v>
      </c>
      <c r="T142" s="46" t="s">
        <v>167</v>
      </c>
      <c r="U142" s="46" t="s">
        <v>167</v>
      </c>
      <c r="V142" s="46" t="s">
        <v>167</v>
      </c>
      <c r="W142" s="46" t="s">
        <v>167</v>
      </c>
      <c r="X142" s="46" t="s">
        <v>167</v>
      </c>
      <c r="Y142" s="46" t="s">
        <v>167</v>
      </c>
      <c r="Z142" s="46" t="s">
        <v>167</v>
      </c>
      <c r="AA142" s="50">
        <f t="shared" si="23"/>
        <v>2</v>
      </c>
      <c r="AB142" s="50">
        <f t="shared" si="24"/>
        <v>3</v>
      </c>
      <c r="AC142" s="50">
        <f t="shared" si="25"/>
        <v>4</v>
      </c>
      <c r="AD142" s="51" t="s">
        <v>1463</v>
      </c>
    </row>
    <row r="143" spans="1:30" s="31" customFormat="1" ht="30" x14ac:dyDescent="0.25">
      <c r="A143" s="52">
        <v>120</v>
      </c>
      <c r="B143" s="52">
        <v>8</v>
      </c>
      <c r="C143" s="52" t="s">
        <v>75</v>
      </c>
      <c r="D143" s="52" t="str">
        <f t="shared" si="26"/>
        <v/>
      </c>
      <c r="E143" s="52" t="str">
        <f t="shared" si="27"/>
        <v>Não passível</v>
      </c>
      <c r="F143" s="52" t="str">
        <f t="shared" si="28"/>
        <v>Não passível</v>
      </c>
      <c r="G143" s="52" t="str">
        <f t="shared" si="29"/>
        <v>Não passível</v>
      </c>
      <c r="H143" s="52" t="str">
        <f t="shared" si="30"/>
        <v>Não passível</v>
      </c>
      <c r="I143" s="52" t="s">
        <v>153</v>
      </c>
      <c r="J143" s="53" t="s">
        <v>1300</v>
      </c>
      <c r="K143" s="52">
        <v>0.5</v>
      </c>
      <c r="L143" s="54" t="s">
        <v>1244</v>
      </c>
      <c r="M143" s="55">
        <v>10</v>
      </c>
      <c r="N143" s="56" t="s">
        <v>181</v>
      </c>
      <c r="O143" s="54" t="s">
        <v>1226</v>
      </c>
      <c r="P143" s="57">
        <v>80</v>
      </c>
      <c r="Q143" s="52" t="s">
        <v>1464</v>
      </c>
      <c r="R143" s="54" t="s">
        <v>167</v>
      </c>
      <c r="S143" s="54" t="s">
        <v>167</v>
      </c>
      <c r="T143" s="54" t="s">
        <v>167</v>
      </c>
      <c r="U143" s="54" t="s">
        <v>167</v>
      </c>
      <c r="V143" s="54" t="s">
        <v>167</v>
      </c>
      <c r="W143" s="54" t="s">
        <v>167</v>
      </c>
      <c r="X143" s="54" t="s">
        <v>167</v>
      </c>
      <c r="Y143" s="54" t="s">
        <v>167</v>
      </c>
      <c r="Z143" s="54" t="s">
        <v>167</v>
      </c>
      <c r="AA143" s="58">
        <f t="shared" si="23"/>
        <v>2</v>
      </c>
      <c r="AB143" s="58">
        <f t="shared" si="24"/>
        <v>3</v>
      </c>
      <c r="AC143" s="58">
        <f t="shared" si="25"/>
        <v>4</v>
      </c>
      <c r="AD143" s="59" t="s">
        <v>1465</v>
      </c>
    </row>
    <row r="144" spans="1:30" s="31" customFormat="1" ht="22.5" x14ac:dyDescent="0.25">
      <c r="A144" s="44">
        <v>121</v>
      </c>
      <c r="B144" s="44">
        <v>9</v>
      </c>
      <c r="C144" s="44" t="s">
        <v>1832</v>
      </c>
      <c r="D144" s="44" t="str">
        <f t="shared" si="26"/>
        <v/>
      </c>
      <c r="E144" s="44" t="str">
        <f t="shared" si="27"/>
        <v>Não passível</v>
      </c>
      <c r="F144" s="44" t="str">
        <f t="shared" si="28"/>
        <v>Não passível</v>
      </c>
      <c r="G144" s="44" t="str">
        <f t="shared" si="29"/>
        <v>Não passível</v>
      </c>
      <c r="H144" s="44" t="str">
        <f t="shared" si="30"/>
        <v>Não passível</v>
      </c>
      <c r="I144" s="44" t="s">
        <v>153</v>
      </c>
      <c r="J144" s="45" t="s">
        <v>1300</v>
      </c>
      <c r="K144" s="44">
        <v>500</v>
      </c>
      <c r="L144" s="46" t="s">
        <v>1244</v>
      </c>
      <c r="M144" s="47">
        <v>30000</v>
      </c>
      <c r="N144" s="48" t="s">
        <v>1466</v>
      </c>
      <c r="O144" s="46" t="s">
        <v>1226</v>
      </c>
      <c r="P144" s="49">
        <v>120000</v>
      </c>
      <c r="Q144" s="44" t="s">
        <v>1467</v>
      </c>
      <c r="R144" s="46" t="s">
        <v>167</v>
      </c>
      <c r="S144" s="46" t="s">
        <v>167</v>
      </c>
      <c r="T144" s="46" t="s">
        <v>167</v>
      </c>
      <c r="U144" s="46" t="s">
        <v>167</v>
      </c>
      <c r="V144" s="46" t="s">
        <v>167</v>
      </c>
      <c r="W144" s="46" t="s">
        <v>167</v>
      </c>
      <c r="X144" s="46" t="s">
        <v>167</v>
      </c>
      <c r="Y144" s="46" t="s">
        <v>167</v>
      </c>
      <c r="Z144" s="46" t="s">
        <v>167</v>
      </c>
      <c r="AA144" s="50">
        <f t="shared" si="23"/>
        <v>2</v>
      </c>
      <c r="AB144" s="50">
        <f t="shared" si="24"/>
        <v>3</v>
      </c>
      <c r="AC144" s="50">
        <f t="shared" si="25"/>
        <v>4</v>
      </c>
      <c r="AD144" s="51" t="s">
        <v>1468</v>
      </c>
    </row>
    <row r="145" spans="1:30" s="31" customFormat="1" ht="30" x14ac:dyDescent="0.25">
      <c r="A145" s="52">
        <v>122</v>
      </c>
      <c r="B145" s="52">
        <v>10</v>
      </c>
      <c r="C145" s="52" t="s">
        <v>76</v>
      </c>
      <c r="D145" s="52" t="str">
        <f t="shared" si="26"/>
        <v/>
      </c>
      <c r="E145" s="52" t="str">
        <f t="shared" si="27"/>
        <v>Não passível</v>
      </c>
      <c r="F145" s="52" t="str">
        <f t="shared" si="28"/>
        <v>Não passível</v>
      </c>
      <c r="G145" s="52" t="str">
        <f t="shared" si="29"/>
        <v>Não passível</v>
      </c>
      <c r="H145" s="52" t="str">
        <f t="shared" si="30"/>
        <v>Não passível</v>
      </c>
      <c r="I145" s="52" t="s">
        <v>152</v>
      </c>
      <c r="J145" s="53" t="s">
        <v>1300</v>
      </c>
      <c r="K145" s="52">
        <v>5000</v>
      </c>
      <c r="L145" s="54" t="s">
        <v>1244</v>
      </c>
      <c r="M145" s="55">
        <v>90000</v>
      </c>
      <c r="N145" s="56" t="s">
        <v>1469</v>
      </c>
      <c r="O145" s="54" t="s">
        <v>1226</v>
      </c>
      <c r="P145" s="57">
        <v>180000</v>
      </c>
      <c r="Q145" s="52" t="s">
        <v>1470</v>
      </c>
      <c r="R145" s="54" t="s">
        <v>167</v>
      </c>
      <c r="S145" s="54" t="s">
        <v>167</v>
      </c>
      <c r="T145" s="54" t="s">
        <v>167</v>
      </c>
      <c r="U145" s="54" t="s">
        <v>167</v>
      </c>
      <c r="V145" s="54" t="s">
        <v>167</v>
      </c>
      <c r="W145" s="54" t="s">
        <v>167</v>
      </c>
      <c r="X145" s="54" t="s">
        <v>167</v>
      </c>
      <c r="Y145" s="54" t="s">
        <v>167</v>
      </c>
      <c r="Z145" s="54" t="s">
        <v>167</v>
      </c>
      <c r="AA145" s="58">
        <f t="shared" si="23"/>
        <v>1</v>
      </c>
      <c r="AB145" s="58">
        <f t="shared" si="24"/>
        <v>1</v>
      </c>
      <c r="AC145" s="58">
        <f t="shared" si="25"/>
        <v>1</v>
      </c>
      <c r="AD145" s="59" t="s">
        <v>1471</v>
      </c>
    </row>
    <row r="146" spans="1:30" s="31" customFormat="1" ht="30" x14ac:dyDescent="0.25">
      <c r="A146" s="44">
        <v>123</v>
      </c>
      <c r="B146" s="44">
        <v>11</v>
      </c>
      <c r="C146" s="44" t="s">
        <v>1472</v>
      </c>
      <c r="D146" s="44" t="str">
        <f>IF($I$2="","",IF($I$2&gt;P146,AC146,IF($I$2&lt;=K146,$K$22,IF($I$2&lt;=M146,AA146,AB146))))</f>
        <v/>
      </c>
      <c r="E146" s="44" t="str">
        <f>IF($I$4="","",IF($I$4&gt;P146,AC146,IF($I$4&lt;=K146,$K$22,IF($I$4&lt;=M146,AA146,AB146))))</f>
        <v>Não passível</v>
      </c>
      <c r="F146" s="44" t="str">
        <f>IF($I$6="","",IF($I$6&gt;P146,AC146,IF($I$6&lt;=K146,$K$22,IF($I$6&lt;=M146,AA146,AB146))))</f>
        <v>Não passível</v>
      </c>
      <c r="G146" s="44" t="str">
        <f>IF($I$8="","",IF($I$8&gt;P146,AC146,IF($I$8&lt;=K146,$K$22,IF($I$8&lt;=M146,AA146,AB146))))</f>
        <v>Não passível</v>
      </c>
      <c r="H146" s="44" t="str">
        <f>IF($I$10="","",IF($I$10&gt;P146,AC146,IF($I$10&lt;=K146,$K$22,IF($I$10&lt;=M146,AA146,AB146))))</f>
        <v>Não passível</v>
      </c>
      <c r="I146" s="44" t="s">
        <v>153</v>
      </c>
      <c r="J146" s="45" t="s">
        <v>1300</v>
      </c>
      <c r="K146" s="44">
        <v>0</v>
      </c>
      <c r="L146" s="46" t="s">
        <v>1224</v>
      </c>
      <c r="M146" s="47">
        <v>15000</v>
      </c>
      <c r="N146" s="48" t="s">
        <v>1473</v>
      </c>
      <c r="O146" s="46" t="s">
        <v>1226</v>
      </c>
      <c r="P146" s="49">
        <v>480000</v>
      </c>
      <c r="Q146" s="44" t="s">
        <v>1470</v>
      </c>
      <c r="R146" s="46" t="s">
        <v>167</v>
      </c>
      <c r="S146" s="46" t="s">
        <v>167</v>
      </c>
      <c r="T146" s="46" t="s">
        <v>167</v>
      </c>
      <c r="U146" s="46" t="s">
        <v>167</v>
      </c>
      <c r="V146" s="46" t="s">
        <v>167</v>
      </c>
      <c r="W146" s="46" t="s">
        <v>167</v>
      </c>
      <c r="X146" s="46" t="s">
        <v>167</v>
      </c>
      <c r="Y146" s="46" t="s">
        <v>167</v>
      </c>
      <c r="Z146" s="46" t="s">
        <v>167</v>
      </c>
      <c r="AA146" s="50">
        <f t="shared" si="23"/>
        <v>2</v>
      </c>
      <c r="AB146" s="50">
        <f t="shared" si="24"/>
        <v>3</v>
      </c>
      <c r="AC146" s="50">
        <f t="shared" si="25"/>
        <v>4</v>
      </c>
      <c r="AD146" s="51" t="s">
        <v>1474</v>
      </c>
    </row>
    <row r="147" spans="1:30" s="31" customFormat="1" x14ac:dyDescent="0.25">
      <c r="A147" s="52">
        <v>124</v>
      </c>
      <c r="B147" s="52">
        <v>12</v>
      </c>
      <c r="C147" s="52" t="s">
        <v>1833</v>
      </c>
      <c r="D147" s="52" t="str">
        <f t="shared" si="26"/>
        <v/>
      </c>
      <c r="E147" s="52" t="str">
        <f t="shared" si="27"/>
        <v>Não passível</v>
      </c>
      <c r="F147" s="52" t="str">
        <f t="shared" si="28"/>
        <v>Não passível</v>
      </c>
      <c r="G147" s="52" t="str">
        <f t="shared" si="29"/>
        <v>Não passível</v>
      </c>
      <c r="H147" s="52" t="str">
        <f t="shared" si="30"/>
        <v>Não passível</v>
      </c>
      <c r="I147" s="52" t="s">
        <v>154</v>
      </c>
      <c r="J147" s="53" t="s">
        <v>1300</v>
      </c>
      <c r="K147" s="52">
        <v>0</v>
      </c>
      <c r="L147" s="54" t="s">
        <v>1244</v>
      </c>
      <c r="M147" s="55">
        <v>5000</v>
      </c>
      <c r="N147" s="56" t="s">
        <v>1475</v>
      </c>
      <c r="O147" s="54" t="s">
        <v>1226</v>
      </c>
      <c r="P147" s="57">
        <v>12000</v>
      </c>
      <c r="Q147" s="52" t="s">
        <v>1476</v>
      </c>
      <c r="R147" s="54" t="s">
        <v>167</v>
      </c>
      <c r="S147" s="54" t="s">
        <v>167</v>
      </c>
      <c r="T147" s="54" t="s">
        <v>167</v>
      </c>
      <c r="U147" s="54" t="s">
        <v>167</v>
      </c>
      <c r="V147" s="54" t="s">
        <v>167</v>
      </c>
      <c r="W147" s="54" t="s">
        <v>167</v>
      </c>
      <c r="X147" s="54" t="s">
        <v>167</v>
      </c>
      <c r="Y147" s="54" t="s">
        <v>167</v>
      </c>
      <c r="Z147" s="54" t="s">
        <v>167</v>
      </c>
      <c r="AA147" s="58">
        <f t="shared" si="23"/>
        <v>4</v>
      </c>
      <c r="AB147" s="58">
        <f t="shared" si="24"/>
        <v>5</v>
      </c>
      <c r="AC147" s="58">
        <f t="shared" si="25"/>
        <v>6</v>
      </c>
      <c r="AD147" s="59" t="s">
        <v>1477</v>
      </c>
    </row>
    <row r="148" spans="1:30" s="31" customFormat="1" ht="30" x14ac:dyDescent="0.25">
      <c r="A148" s="44">
        <v>125</v>
      </c>
      <c r="B148" s="44">
        <v>13</v>
      </c>
      <c r="C148" s="44" t="s">
        <v>1834</v>
      </c>
      <c r="D148" s="44" t="str">
        <f t="shared" si="26"/>
        <v/>
      </c>
      <c r="E148" s="44" t="str">
        <f t="shared" si="27"/>
        <v>Não passível</v>
      </c>
      <c r="F148" s="44" t="str">
        <f t="shared" si="28"/>
        <v>Não passível</v>
      </c>
      <c r="G148" s="44" t="str">
        <f t="shared" si="29"/>
        <v>Não passível</v>
      </c>
      <c r="H148" s="44" t="str">
        <f t="shared" si="30"/>
        <v>Não passível</v>
      </c>
      <c r="I148" s="44" t="s">
        <v>152</v>
      </c>
      <c r="J148" s="45" t="s">
        <v>1300</v>
      </c>
      <c r="K148" s="44">
        <v>300</v>
      </c>
      <c r="L148" s="46" t="s">
        <v>1244</v>
      </c>
      <c r="M148" s="47">
        <v>800</v>
      </c>
      <c r="N148" s="48" t="s">
        <v>1478</v>
      </c>
      <c r="O148" s="46" t="s">
        <v>1226</v>
      </c>
      <c r="P148" s="49">
        <v>2000</v>
      </c>
      <c r="Q148" s="44" t="s">
        <v>1470</v>
      </c>
      <c r="R148" s="46" t="s">
        <v>167</v>
      </c>
      <c r="S148" s="46" t="s">
        <v>167</v>
      </c>
      <c r="T148" s="46" t="s">
        <v>167</v>
      </c>
      <c r="U148" s="46" t="s">
        <v>167</v>
      </c>
      <c r="V148" s="46" t="s">
        <v>167</v>
      </c>
      <c r="W148" s="46" t="s">
        <v>167</v>
      </c>
      <c r="X148" s="46" t="s">
        <v>167</v>
      </c>
      <c r="Y148" s="46" t="s">
        <v>167</v>
      </c>
      <c r="Z148" s="46" t="s">
        <v>167</v>
      </c>
      <c r="AA148" s="50">
        <f t="shared" si="23"/>
        <v>1</v>
      </c>
      <c r="AB148" s="50">
        <f t="shared" si="24"/>
        <v>1</v>
      </c>
      <c r="AC148" s="50">
        <f t="shared" si="25"/>
        <v>1</v>
      </c>
      <c r="AD148" s="51" t="s">
        <v>1479</v>
      </c>
    </row>
    <row r="149" spans="1:30" s="31" customFormat="1" ht="45" x14ac:dyDescent="0.25">
      <c r="A149" s="52">
        <v>126</v>
      </c>
      <c r="B149" s="52">
        <v>14</v>
      </c>
      <c r="C149" s="52" t="s">
        <v>77</v>
      </c>
      <c r="D149" s="52" t="str">
        <f t="shared" si="26"/>
        <v/>
      </c>
      <c r="E149" s="52" t="str">
        <f t="shared" si="27"/>
        <v>Não passível</v>
      </c>
      <c r="F149" s="52" t="str">
        <f t="shared" si="28"/>
        <v>Não passível</v>
      </c>
      <c r="G149" s="52" t="str">
        <f t="shared" si="29"/>
        <v>Não passível</v>
      </c>
      <c r="H149" s="52" t="str">
        <f t="shared" si="30"/>
        <v>Não passível</v>
      </c>
      <c r="I149" s="52" t="s">
        <v>153</v>
      </c>
      <c r="J149" s="53" t="s">
        <v>1300</v>
      </c>
      <c r="K149" s="52">
        <v>10</v>
      </c>
      <c r="L149" s="54" t="s">
        <v>1244</v>
      </c>
      <c r="M149" s="55">
        <v>100</v>
      </c>
      <c r="N149" s="56" t="s">
        <v>1480</v>
      </c>
      <c r="O149" s="54" t="s">
        <v>1226</v>
      </c>
      <c r="P149" s="57">
        <v>1000</v>
      </c>
      <c r="Q149" s="52" t="s">
        <v>1476</v>
      </c>
      <c r="R149" s="54" t="s">
        <v>167</v>
      </c>
      <c r="S149" s="54" t="s">
        <v>167</v>
      </c>
      <c r="T149" s="54" t="s">
        <v>167</v>
      </c>
      <c r="U149" s="54" t="s">
        <v>167</v>
      </c>
      <c r="V149" s="54" t="s">
        <v>167</v>
      </c>
      <c r="W149" s="54" t="s">
        <v>167</v>
      </c>
      <c r="X149" s="54" t="s">
        <v>167</v>
      </c>
      <c r="Y149" s="54" t="s">
        <v>167</v>
      </c>
      <c r="Z149" s="54" t="s">
        <v>167</v>
      </c>
      <c r="AA149" s="58">
        <f t="shared" si="23"/>
        <v>2</v>
      </c>
      <c r="AB149" s="58">
        <f t="shared" si="24"/>
        <v>3</v>
      </c>
      <c r="AC149" s="58">
        <f t="shared" si="25"/>
        <v>4</v>
      </c>
      <c r="AD149" s="59" t="s">
        <v>1481</v>
      </c>
    </row>
    <row r="150" spans="1:30" s="31" customFormat="1" x14ac:dyDescent="0.25">
      <c r="A150" s="44">
        <v>127</v>
      </c>
      <c r="B150" s="44">
        <v>15</v>
      </c>
      <c r="C150" s="44" t="s">
        <v>78</v>
      </c>
      <c r="D150" s="44" t="str">
        <f t="shared" si="26"/>
        <v/>
      </c>
      <c r="E150" s="44" t="str">
        <f t="shared" si="27"/>
        <v>Não passível</v>
      </c>
      <c r="F150" s="44" t="str">
        <f t="shared" si="28"/>
        <v>Não passível</v>
      </c>
      <c r="G150" s="44" t="str">
        <f t="shared" si="29"/>
        <v>Não passível</v>
      </c>
      <c r="H150" s="44" t="str">
        <f t="shared" si="30"/>
        <v>Não passível</v>
      </c>
      <c r="I150" s="44" t="s">
        <v>152</v>
      </c>
      <c r="J150" s="45" t="s">
        <v>1302</v>
      </c>
      <c r="K150" s="44">
        <v>0</v>
      </c>
      <c r="L150" s="46" t="s">
        <v>1244</v>
      </c>
      <c r="M150" s="47">
        <v>2</v>
      </c>
      <c r="N150" s="48" t="s">
        <v>1482</v>
      </c>
      <c r="O150" s="46" t="s">
        <v>1226</v>
      </c>
      <c r="P150" s="49">
        <v>5</v>
      </c>
      <c r="Q150" s="44" t="s">
        <v>1250</v>
      </c>
      <c r="R150" s="46" t="s">
        <v>167</v>
      </c>
      <c r="S150" s="46" t="s">
        <v>167</v>
      </c>
      <c r="T150" s="46" t="s">
        <v>167</v>
      </c>
      <c r="U150" s="46" t="s">
        <v>167</v>
      </c>
      <c r="V150" s="46" t="s">
        <v>167</v>
      </c>
      <c r="W150" s="46" t="s">
        <v>167</v>
      </c>
      <c r="X150" s="46" t="s">
        <v>167</v>
      </c>
      <c r="Y150" s="46" t="s">
        <v>167</v>
      </c>
      <c r="Z150" s="46" t="s">
        <v>167</v>
      </c>
      <c r="AA150" s="50">
        <f t="shared" si="23"/>
        <v>1</v>
      </c>
      <c r="AB150" s="50">
        <f t="shared" si="24"/>
        <v>1</v>
      </c>
      <c r="AC150" s="50">
        <f t="shared" si="25"/>
        <v>1</v>
      </c>
      <c r="AD150" s="51" t="s">
        <v>1483</v>
      </c>
    </row>
    <row r="151" spans="1:30" s="31" customFormat="1" x14ac:dyDescent="0.25">
      <c r="A151" s="52">
        <v>128</v>
      </c>
      <c r="B151" s="52">
        <v>16</v>
      </c>
      <c r="C151" s="52" t="s">
        <v>79</v>
      </c>
      <c r="D151" s="52" t="str">
        <f t="shared" si="26"/>
        <v/>
      </c>
      <c r="E151" s="52" t="str">
        <f t="shared" si="27"/>
        <v>Não passível</v>
      </c>
      <c r="F151" s="52" t="str">
        <f t="shared" si="28"/>
        <v>Não passível</v>
      </c>
      <c r="G151" s="52" t="str">
        <f t="shared" si="29"/>
        <v>Não passível</v>
      </c>
      <c r="H151" s="52" t="str">
        <f t="shared" si="30"/>
        <v>Não passível</v>
      </c>
      <c r="I151" s="52" t="s">
        <v>152</v>
      </c>
      <c r="J151" s="53" t="s">
        <v>1302</v>
      </c>
      <c r="K151" s="52">
        <v>0</v>
      </c>
      <c r="L151" s="54" t="s">
        <v>1244</v>
      </c>
      <c r="M151" s="55">
        <v>2</v>
      </c>
      <c r="N151" s="56" t="s">
        <v>1482</v>
      </c>
      <c r="O151" s="54" t="s">
        <v>1226</v>
      </c>
      <c r="P151" s="57">
        <v>5</v>
      </c>
      <c r="Q151" s="52" t="s">
        <v>1250</v>
      </c>
      <c r="R151" s="54" t="s">
        <v>167</v>
      </c>
      <c r="S151" s="54" t="s">
        <v>167</v>
      </c>
      <c r="T151" s="54" t="s">
        <v>167</v>
      </c>
      <c r="U151" s="54" t="s">
        <v>167</v>
      </c>
      <c r="V151" s="54" t="s">
        <v>167</v>
      </c>
      <c r="W151" s="54" t="s">
        <v>167</v>
      </c>
      <c r="X151" s="54" t="s">
        <v>167</v>
      </c>
      <c r="Y151" s="54" t="s">
        <v>167</v>
      </c>
      <c r="Z151" s="54" t="s">
        <v>167</v>
      </c>
      <c r="AA151" s="58">
        <f t="shared" si="23"/>
        <v>1</v>
      </c>
      <c r="AB151" s="58">
        <f t="shared" si="24"/>
        <v>1</v>
      </c>
      <c r="AC151" s="58">
        <f t="shared" si="25"/>
        <v>1</v>
      </c>
      <c r="AD151" s="59" t="s">
        <v>1484</v>
      </c>
    </row>
    <row r="152" spans="1:30" s="31" customFormat="1" ht="45" x14ac:dyDescent="0.25">
      <c r="A152" s="44">
        <v>129</v>
      </c>
      <c r="B152" s="44">
        <v>17</v>
      </c>
      <c r="C152" s="44" t="s">
        <v>80</v>
      </c>
      <c r="D152" s="44" t="str">
        <f t="shared" si="26"/>
        <v/>
      </c>
      <c r="E152" s="44" t="str">
        <f t="shared" si="27"/>
        <v>Não passível</v>
      </c>
      <c r="F152" s="44" t="str">
        <f t="shared" si="28"/>
        <v>Não passível</v>
      </c>
      <c r="G152" s="44" t="str">
        <f t="shared" si="29"/>
        <v>Não passível</v>
      </c>
      <c r="H152" s="44" t="str">
        <f t="shared" si="30"/>
        <v>Não passível</v>
      </c>
      <c r="I152" s="44" t="s">
        <v>152</v>
      </c>
      <c r="J152" s="45" t="s">
        <v>1300</v>
      </c>
      <c r="K152" s="44">
        <v>5</v>
      </c>
      <c r="L152" s="46" t="s">
        <v>1244</v>
      </c>
      <c r="M152" s="47">
        <v>60</v>
      </c>
      <c r="N152" s="48" t="s">
        <v>1485</v>
      </c>
      <c r="O152" s="46" t="s">
        <v>1226</v>
      </c>
      <c r="P152" s="49">
        <v>250</v>
      </c>
      <c r="Q152" s="44" t="s">
        <v>180</v>
      </c>
      <c r="R152" s="46" t="s">
        <v>167</v>
      </c>
      <c r="S152" s="46" t="s">
        <v>167</v>
      </c>
      <c r="T152" s="46" t="s">
        <v>167</v>
      </c>
      <c r="U152" s="46" t="s">
        <v>167</v>
      </c>
      <c r="V152" s="46" t="s">
        <v>167</v>
      </c>
      <c r="W152" s="46" t="s">
        <v>167</v>
      </c>
      <c r="X152" s="46" t="s">
        <v>167</v>
      </c>
      <c r="Y152" s="46" t="s">
        <v>167</v>
      </c>
      <c r="Z152" s="46" t="s">
        <v>167</v>
      </c>
      <c r="AA152" s="50">
        <f t="shared" si="23"/>
        <v>1</v>
      </c>
      <c r="AB152" s="50">
        <f t="shared" si="24"/>
        <v>1</v>
      </c>
      <c r="AC152" s="50">
        <f t="shared" si="25"/>
        <v>1</v>
      </c>
      <c r="AD152" s="51" t="s">
        <v>2449</v>
      </c>
    </row>
    <row r="153" spans="1:30" s="31" customFormat="1" ht="45" x14ac:dyDescent="0.25">
      <c r="A153" s="52">
        <v>130</v>
      </c>
      <c r="B153" s="52">
        <v>18</v>
      </c>
      <c r="C153" s="52" t="s">
        <v>81</v>
      </c>
      <c r="D153" s="52" t="str">
        <f t="shared" si="26"/>
        <v/>
      </c>
      <c r="E153" s="52" t="str">
        <f t="shared" si="27"/>
        <v>Não passível</v>
      </c>
      <c r="F153" s="52" t="str">
        <f t="shared" si="28"/>
        <v>Não passível</v>
      </c>
      <c r="G153" s="52" t="str">
        <f t="shared" si="29"/>
        <v>Não passível</v>
      </c>
      <c r="H153" s="52" t="str">
        <f t="shared" si="30"/>
        <v>Não passível</v>
      </c>
      <c r="I153" s="52" t="s">
        <v>153</v>
      </c>
      <c r="J153" s="53" t="s">
        <v>1302</v>
      </c>
      <c r="K153" s="52">
        <v>0.5</v>
      </c>
      <c r="L153" s="54" t="s">
        <v>1244</v>
      </c>
      <c r="M153" s="55">
        <v>2</v>
      </c>
      <c r="N153" s="56" t="s">
        <v>1482</v>
      </c>
      <c r="O153" s="54" t="s">
        <v>1226</v>
      </c>
      <c r="P153" s="57">
        <v>5</v>
      </c>
      <c r="Q153" s="52" t="s">
        <v>1250</v>
      </c>
      <c r="R153" s="54" t="s">
        <v>167</v>
      </c>
      <c r="S153" s="54" t="s">
        <v>167</v>
      </c>
      <c r="T153" s="54" t="s">
        <v>167</v>
      </c>
      <c r="U153" s="54" t="s">
        <v>167</v>
      </c>
      <c r="V153" s="54" t="s">
        <v>167</v>
      </c>
      <c r="W153" s="54" t="s">
        <v>167</v>
      </c>
      <c r="X153" s="54" t="s">
        <v>167</v>
      </c>
      <c r="Y153" s="54" t="s">
        <v>167</v>
      </c>
      <c r="Z153" s="54" t="s">
        <v>167</v>
      </c>
      <c r="AA153" s="58">
        <f t="shared" si="23"/>
        <v>2</v>
      </c>
      <c r="AB153" s="58">
        <f t="shared" si="24"/>
        <v>3</v>
      </c>
      <c r="AC153" s="58">
        <f t="shared" si="25"/>
        <v>4</v>
      </c>
      <c r="AD153" s="59" t="s">
        <v>1486</v>
      </c>
    </row>
    <row r="154" spans="1:30" s="31" customFormat="1" ht="22.5" x14ac:dyDescent="0.25">
      <c r="A154" s="44">
        <v>131</v>
      </c>
      <c r="B154" s="44">
        <v>19</v>
      </c>
      <c r="C154" s="44" t="s">
        <v>82</v>
      </c>
      <c r="D154" s="44" t="str">
        <f t="shared" si="26"/>
        <v/>
      </c>
      <c r="E154" s="44" t="str">
        <f t="shared" si="27"/>
        <v>Não passível</v>
      </c>
      <c r="F154" s="44" t="str">
        <f t="shared" si="28"/>
        <v>Não passível</v>
      </c>
      <c r="G154" s="44" t="str">
        <f t="shared" si="29"/>
        <v>Não passível</v>
      </c>
      <c r="H154" s="44" t="str">
        <f t="shared" si="30"/>
        <v>Não passível</v>
      </c>
      <c r="I154" s="44" t="s">
        <v>153</v>
      </c>
      <c r="J154" s="45" t="s">
        <v>172</v>
      </c>
      <c r="K154" s="44">
        <v>50000</v>
      </c>
      <c r="L154" s="46" t="s">
        <v>1244</v>
      </c>
      <c r="M154" s="47">
        <v>125000</v>
      </c>
      <c r="N154" s="48" t="s">
        <v>1487</v>
      </c>
      <c r="O154" s="46" t="s">
        <v>1226</v>
      </c>
      <c r="P154" s="49">
        <v>250000</v>
      </c>
      <c r="Q154" s="44" t="s">
        <v>1488</v>
      </c>
      <c r="R154" s="46" t="s">
        <v>167</v>
      </c>
      <c r="S154" s="46" t="s">
        <v>167</v>
      </c>
      <c r="T154" s="46" t="s">
        <v>167</v>
      </c>
      <c r="U154" s="46" t="s">
        <v>167</v>
      </c>
      <c r="V154" s="46" t="s">
        <v>167</v>
      </c>
      <c r="W154" s="46" t="s">
        <v>167</v>
      </c>
      <c r="X154" s="46" t="s">
        <v>167</v>
      </c>
      <c r="Y154" s="46" t="s">
        <v>167</v>
      </c>
      <c r="Z154" s="46" t="s">
        <v>167</v>
      </c>
      <c r="AA154" s="50">
        <f t="shared" si="23"/>
        <v>2</v>
      </c>
      <c r="AB154" s="50">
        <f t="shared" si="24"/>
        <v>3</v>
      </c>
      <c r="AC154" s="50">
        <f t="shared" si="25"/>
        <v>4</v>
      </c>
      <c r="AD154" s="51" t="s">
        <v>1489</v>
      </c>
    </row>
    <row r="155" spans="1:30" s="31" customFormat="1" x14ac:dyDescent="0.25">
      <c r="A155" s="52">
        <v>132</v>
      </c>
      <c r="B155" s="52">
        <v>20</v>
      </c>
      <c r="C155" s="52" t="s">
        <v>83</v>
      </c>
      <c r="D155" s="52" t="str">
        <f t="shared" si="26"/>
        <v/>
      </c>
      <c r="E155" s="52" t="str">
        <f t="shared" si="27"/>
        <v>Não passível</v>
      </c>
      <c r="F155" s="52" t="str">
        <f t="shared" si="28"/>
        <v>Não passível</v>
      </c>
      <c r="G155" s="52" t="str">
        <f t="shared" si="29"/>
        <v>Não passível</v>
      </c>
      <c r="H155" s="52" t="str">
        <f t="shared" si="30"/>
        <v>Não passível</v>
      </c>
      <c r="I155" s="52" t="s">
        <v>153</v>
      </c>
      <c r="J155" s="53" t="s">
        <v>1300</v>
      </c>
      <c r="K155" s="52">
        <v>300</v>
      </c>
      <c r="L155" s="54" t="s">
        <v>1244</v>
      </c>
      <c r="M155" s="55">
        <v>800</v>
      </c>
      <c r="N155" s="56" t="s">
        <v>1490</v>
      </c>
      <c r="O155" s="54" t="s">
        <v>1226</v>
      </c>
      <c r="P155" s="57">
        <v>2000</v>
      </c>
      <c r="Q155" s="52" t="s">
        <v>1491</v>
      </c>
      <c r="R155" s="54" t="s">
        <v>167</v>
      </c>
      <c r="S155" s="54" t="s">
        <v>167</v>
      </c>
      <c r="T155" s="54" t="s">
        <v>167</v>
      </c>
      <c r="U155" s="54" t="s">
        <v>167</v>
      </c>
      <c r="V155" s="54" t="s">
        <v>167</v>
      </c>
      <c r="W155" s="54" t="s">
        <v>167</v>
      </c>
      <c r="X155" s="54" t="s">
        <v>167</v>
      </c>
      <c r="Y155" s="54" t="s">
        <v>167</v>
      </c>
      <c r="Z155" s="54" t="s">
        <v>167</v>
      </c>
      <c r="AA155" s="58">
        <f t="shared" ref="AA155:AA218" si="31">IF(I155="","",IF(I155="P",$D$15,IF(I155="M",$E$15,$F$15)))</f>
        <v>2</v>
      </c>
      <c r="AB155" s="58">
        <f t="shared" ref="AB155:AB218" si="32">IF(I155="","",IF(I155="P",$D$16,IF(I155="M",$E$16,$F$16)))</f>
        <v>3</v>
      </c>
      <c r="AC155" s="58">
        <f t="shared" ref="AC155:AC218" si="33">IF(I155="","",IF(I155="P",$D$17,IF(I155="M",$E$17,$F$17)))</f>
        <v>4</v>
      </c>
      <c r="AD155" s="59" t="s">
        <v>1492</v>
      </c>
    </row>
    <row r="156" spans="1:30" s="31" customFormat="1" ht="22.5" x14ac:dyDescent="0.25">
      <c r="A156" s="44">
        <v>133</v>
      </c>
      <c r="B156" s="44">
        <v>21</v>
      </c>
      <c r="C156" s="44" t="s">
        <v>84</v>
      </c>
      <c r="D156" s="44" t="str">
        <f t="shared" si="26"/>
        <v/>
      </c>
      <c r="E156" s="44" t="str">
        <f t="shared" si="27"/>
        <v>Não passível</v>
      </c>
      <c r="F156" s="44" t="str">
        <f t="shared" si="28"/>
        <v>Não passível</v>
      </c>
      <c r="G156" s="44" t="str">
        <f t="shared" si="29"/>
        <v>Não passível</v>
      </c>
      <c r="H156" s="44" t="str">
        <f t="shared" si="30"/>
        <v>Não passível</v>
      </c>
      <c r="I156" s="44" t="s">
        <v>153</v>
      </c>
      <c r="J156" s="45" t="s">
        <v>1300</v>
      </c>
      <c r="K156" s="44">
        <v>2000</v>
      </c>
      <c r="L156" s="46" t="s">
        <v>1244</v>
      </c>
      <c r="M156" s="47">
        <v>20000</v>
      </c>
      <c r="N156" s="48" t="s">
        <v>1493</v>
      </c>
      <c r="O156" s="46" t="s">
        <v>1226</v>
      </c>
      <c r="P156" s="49">
        <v>1000000</v>
      </c>
      <c r="Q156" s="44" t="s">
        <v>1491</v>
      </c>
      <c r="R156" s="46" t="s">
        <v>167</v>
      </c>
      <c r="S156" s="46" t="s">
        <v>167</v>
      </c>
      <c r="T156" s="46" t="s">
        <v>167</v>
      </c>
      <c r="U156" s="46" t="s">
        <v>167</v>
      </c>
      <c r="V156" s="46" t="s">
        <v>167</v>
      </c>
      <c r="W156" s="46" t="s">
        <v>167</v>
      </c>
      <c r="X156" s="46" t="s">
        <v>167</v>
      </c>
      <c r="Y156" s="46" t="s">
        <v>167</v>
      </c>
      <c r="Z156" s="46" t="s">
        <v>167</v>
      </c>
      <c r="AA156" s="50">
        <f t="shared" si="31"/>
        <v>2</v>
      </c>
      <c r="AB156" s="50">
        <f t="shared" si="32"/>
        <v>3</v>
      </c>
      <c r="AC156" s="50">
        <f t="shared" si="33"/>
        <v>4</v>
      </c>
      <c r="AD156" s="51" t="s">
        <v>1494</v>
      </c>
    </row>
    <row r="157" spans="1:30" s="31" customFormat="1" ht="22.5" x14ac:dyDescent="0.25">
      <c r="A157" s="52">
        <v>134</v>
      </c>
      <c r="B157" s="52">
        <v>22</v>
      </c>
      <c r="C157" s="52" t="s">
        <v>85</v>
      </c>
      <c r="D157" s="52" t="str">
        <f t="shared" si="26"/>
        <v/>
      </c>
      <c r="E157" s="52" t="str">
        <f t="shared" si="27"/>
        <v>Não passível</v>
      </c>
      <c r="F157" s="52" t="str">
        <f t="shared" si="28"/>
        <v>Não passível</v>
      </c>
      <c r="G157" s="52" t="str">
        <f t="shared" si="29"/>
        <v>Não passível</v>
      </c>
      <c r="H157" s="52" t="str">
        <f t="shared" si="30"/>
        <v>Não passível</v>
      </c>
      <c r="I157" s="52" t="s">
        <v>153</v>
      </c>
      <c r="J157" s="53" t="s">
        <v>1300</v>
      </c>
      <c r="K157" s="52">
        <v>5000</v>
      </c>
      <c r="L157" s="54" t="s">
        <v>1244</v>
      </c>
      <c r="M157" s="55">
        <v>10000</v>
      </c>
      <c r="N157" s="56" t="s">
        <v>1495</v>
      </c>
      <c r="O157" s="54" t="s">
        <v>1226</v>
      </c>
      <c r="P157" s="57">
        <v>200000</v>
      </c>
      <c r="Q157" s="52" t="s">
        <v>1491</v>
      </c>
      <c r="R157" s="54" t="s">
        <v>167</v>
      </c>
      <c r="S157" s="54" t="s">
        <v>167</v>
      </c>
      <c r="T157" s="54" t="s">
        <v>167</v>
      </c>
      <c r="U157" s="54" t="s">
        <v>167</v>
      </c>
      <c r="V157" s="54" t="s">
        <v>167</v>
      </c>
      <c r="W157" s="54" t="s">
        <v>167</v>
      </c>
      <c r="X157" s="54" t="s">
        <v>167</v>
      </c>
      <c r="Y157" s="54" t="s">
        <v>167</v>
      </c>
      <c r="Z157" s="54" t="s">
        <v>167</v>
      </c>
      <c r="AA157" s="58">
        <f t="shared" si="31"/>
        <v>2</v>
      </c>
      <c r="AB157" s="58">
        <f t="shared" si="32"/>
        <v>3</v>
      </c>
      <c r="AC157" s="58">
        <f t="shared" si="33"/>
        <v>4</v>
      </c>
      <c r="AD157" s="59" t="s">
        <v>1496</v>
      </c>
    </row>
    <row r="158" spans="1:30" s="31" customFormat="1" x14ac:dyDescent="0.25">
      <c r="A158" s="44">
        <v>135</v>
      </c>
      <c r="B158" s="44">
        <v>23</v>
      </c>
      <c r="C158" s="44" t="s">
        <v>86</v>
      </c>
      <c r="D158" s="44" t="str">
        <f t="shared" ref="D158:D202" si="34">IF($I$2="","",IF($I$2&gt;P158,AC158,IF($I$2&lt;=K158,$K$22,IF($I$2&lt;M158,AA158,AB158))))</f>
        <v/>
      </c>
      <c r="E158" s="44" t="str">
        <f t="shared" ref="E158:E202" si="35">IF($I$4="","",IF($I$4&gt;P158,AC158,IF($I$4&lt;=K158,$K$22,IF($I$4&lt;M158,AA158,AB158))))</f>
        <v>Não passível</v>
      </c>
      <c r="F158" s="44" t="str">
        <f t="shared" ref="F158:F202" si="36">IF($I$6="","",IF($I$6&gt;P158,AC158,IF($I$6&lt;=K158,$K$22,IF($I$6&lt;M158,AA158,AB158))))</f>
        <v>Não passível</v>
      </c>
      <c r="G158" s="44" t="str">
        <f t="shared" ref="G158:G202" si="37">IF($I$8="","",IF($I$8&gt;P158,AC158,IF($I$8&lt;=K158,$K$22,IF($I$8&lt;M158,AA158,AB158))))</f>
        <v>Não passível</v>
      </c>
      <c r="H158" s="44" t="str">
        <f t="shared" ref="H158:H202" si="38">IF($I$10="","",IF($I$10&gt;P158,AC158,IF($I$10&lt;=K158,$K$22,IF($I$10&lt;M158,AA158,AB158))))</f>
        <v>Não passível</v>
      </c>
      <c r="I158" s="44" t="s">
        <v>152</v>
      </c>
      <c r="J158" s="45" t="s">
        <v>1302</v>
      </c>
      <c r="K158" s="44">
        <v>0.05</v>
      </c>
      <c r="L158" s="46" t="s">
        <v>1244</v>
      </c>
      <c r="M158" s="47">
        <v>2</v>
      </c>
      <c r="N158" s="48" t="s">
        <v>1482</v>
      </c>
      <c r="O158" s="46" t="s">
        <v>1226</v>
      </c>
      <c r="P158" s="49">
        <v>5</v>
      </c>
      <c r="Q158" s="44" t="s">
        <v>1250</v>
      </c>
      <c r="R158" s="46" t="s">
        <v>167</v>
      </c>
      <c r="S158" s="46" t="s">
        <v>167</v>
      </c>
      <c r="T158" s="46" t="s">
        <v>167</v>
      </c>
      <c r="U158" s="46" t="s">
        <v>167</v>
      </c>
      <c r="V158" s="46" t="s">
        <v>167</v>
      </c>
      <c r="W158" s="46" t="s">
        <v>167</v>
      </c>
      <c r="X158" s="46" t="s">
        <v>167</v>
      </c>
      <c r="Y158" s="46" t="s">
        <v>167</v>
      </c>
      <c r="Z158" s="46" t="s">
        <v>167</v>
      </c>
      <c r="AA158" s="50">
        <f t="shared" si="31"/>
        <v>1</v>
      </c>
      <c r="AB158" s="50">
        <f t="shared" si="32"/>
        <v>1</v>
      </c>
      <c r="AC158" s="50">
        <f t="shared" si="33"/>
        <v>1</v>
      </c>
      <c r="AD158" s="51" t="s">
        <v>1497</v>
      </c>
    </row>
    <row r="159" spans="1:30" s="31" customFormat="1" ht="30" x14ac:dyDescent="0.25">
      <c r="A159" s="52">
        <v>136</v>
      </c>
      <c r="B159" s="52">
        <v>24</v>
      </c>
      <c r="C159" s="52" t="s">
        <v>87</v>
      </c>
      <c r="D159" s="52" t="str">
        <f t="shared" si="34"/>
        <v/>
      </c>
      <c r="E159" s="52" t="str">
        <f t="shared" si="35"/>
        <v>Não passível</v>
      </c>
      <c r="F159" s="52" t="str">
        <f t="shared" si="36"/>
        <v>Não passível</v>
      </c>
      <c r="G159" s="52" t="str">
        <f t="shared" si="37"/>
        <v>Não passível</v>
      </c>
      <c r="H159" s="52" t="str">
        <f t="shared" si="38"/>
        <v>Não passível</v>
      </c>
      <c r="I159" s="52" t="s">
        <v>153</v>
      </c>
      <c r="J159" s="53" t="s">
        <v>1300</v>
      </c>
      <c r="K159" s="52">
        <v>10000</v>
      </c>
      <c r="L159" s="54" t="s">
        <v>1244</v>
      </c>
      <c r="M159" s="55">
        <v>50000</v>
      </c>
      <c r="N159" s="56" t="s">
        <v>1498</v>
      </c>
      <c r="O159" s="54" t="s">
        <v>1226</v>
      </c>
      <c r="P159" s="57">
        <v>400000</v>
      </c>
      <c r="Q159" s="52" t="s">
        <v>1491</v>
      </c>
      <c r="R159" s="54" t="s">
        <v>167</v>
      </c>
      <c r="S159" s="54" t="s">
        <v>167</v>
      </c>
      <c r="T159" s="54" t="s">
        <v>167</v>
      </c>
      <c r="U159" s="54" t="s">
        <v>167</v>
      </c>
      <c r="V159" s="54" t="s">
        <v>167</v>
      </c>
      <c r="W159" s="54" t="s">
        <v>167</v>
      </c>
      <c r="X159" s="54" t="s">
        <v>167</v>
      </c>
      <c r="Y159" s="54" t="s">
        <v>167</v>
      </c>
      <c r="Z159" s="54" t="s">
        <v>167</v>
      </c>
      <c r="AA159" s="58">
        <f t="shared" si="31"/>
        <v>2</v>
      </c>
      <c r="AB159" s="58">
        <f t="shared" si="32"/>
        <v>3</v>
      </c>
      <c r="AC159" s="58">
        <f t="shared" si="33"/>
        <v>4</v>
      </c>
      <c r="AD159" s="59" t="s">
        <v>1499</v>
      </c>
    </row>
    <row r="160" spans="1:30" s="31" customFormat="1" x14ac:dyDescent="0.25">
      <c r="A160" s="44">
        <v>137</v>
      </c>
      <c r="B160" s="44">
        <v>25</v>
      </c>
      <c r="C160" s="44" t="s">
        <v>88</v>
      </c>
      <c r="D160" s="44" t="str">
        <f t="shared" si="34"/>
        <v/>
      </c>
      <c r="E160" s="44" t="str">
        <f t="shared" si="35"/>
        <v>Não passível</v>
      </c>
      <c r="F160" s="44" t="str">
        <f t="shared" si="36"/>
        <v>Não passível</v>
      </c>
      <c r="G160" s="44" t="str">
        <f t="shared" si="37"/>
        <v>Não passível</v>
      </c>
      <c r="H160" s="44" t="str">
        <f t="shared" si="38"/>
        <v>Não passível</v>
      </c>
      <c r="I160" s="44" t="s">
        <v>153</v>
      </c>
      <c r="J160" s="45" t="s">
        <v>1302</v>
      </c>
      <c r="K160" s="44">
        <v>0.02</v>
      </c>
      <c r="L160" s="46" t="s">
        <v>1244</v>
      </c>
      <c r="M160" s="47">
        <v>1</v>
      </c>
      <c r="N160" s="48" t="s">
        <v>1500</v>
      </c>
      <c r="O160" s="46" t="s">
        <v>1226</v>
      </c>
      <c r="P160" s="49">
        <v>5</v>
      </c>
      <c r="Q160" s="44" t="s">
        <v>1250</v>
      </c>
      <c r="R160" s="46" t="s">
        <v>167</v>
      </c>
      <c r="S160" s="46" t="s">
        <v>167</v>
      </c>
      <c r="T160" s="46" t="s">
        <v>167</v>
      </c>
      <c r="U160" s="46" t="s">
        <v>167</v>
      </c>
      <c r="V160" s="46" t="s">
        <v>167</v>
      </c>
      <c r="W160" s="46" t="s">
        <v>167</v>
      </c>
      <c r="X160" s="46" t="s">
        <v>167</v>
      </c>
      <c r="Y160" s="46" t="s">
        <v>167</v>
      </c>
      <c r="Z160" s="46" t="s">
        <v>167</v>
      </c>
      <c r="AA160" s="50">
        <f t="shared" si="31"/>
        <v>2</v>
      </c>
      <c r="AB160" s="50">
        <f t="shared" si="32"/>
        <v>3</v>
      </c>
      <c r="AC160" s="50">
        <f t="shared" si="33"/>
        <v>4</v>
      </c>
      <c r="AD160" s="51" t="s">
        <v>1501</v>
      </c>
    </row>
    <row r="161" spans="1:30" s="31" customFormat="1" ht="22.5" x14ac:dyDescent="0.25">
      <c r="A161" s="43">
        <v>138</v>
      </c>
      <c r="B161" s="52">
        <v>1</v>
      </c>
      <c r="C161" s="52" t="s">
        <v>1835</v>
      </c>
      <c r="D161" s="52" t="str">
        <f t="shared" si="34"/>
        <v/>
      </c>
      <c r="E161" s="52" t="str">
        <f t="shared" si="35"/>
        <v>Não passível</v>
      </c>
      <c r="F161" s="52" t="str">
        <f t="shared" si="36"/>
        <v>Não passível</v>
      </c>
      <c r="G161" s="52" t="str">
        <f t="shared" si="37"/>
        <v>Não passível</v>
      </c>
      <c r="H161" s="52" t="str">
        <f t="shared" si="38"/>
        <v>Não passível</v>
      </c>
      <c r="I161" s="52" t="s">
        <v>154</v>
      </c>
      <c r="J161" s="53" t="s">
        <v>170</v>
      </c>
      <c r="K161" s="52">
        <v>10</v>
      </c>
      <c r="L161" s="54" t="s">
        <v>1244</v>
      </c>
      <c r="M161" s="55">
        <v>50</v>
      </c>
      <c r="N161" s="56" t="s">
        <v>1502</v>
      </c>
      <c r="O161" s="54" t="s">
        <v>1226</v>
      </c>
      <c r="P161" s="57">
        <v>100</v>
      </c>
      <c r="Q161" s="52" t="s">
        <v>182</v>
      </c>
      <c r="R161" s="54" t="s">
        <v>167</v>
      </c>
      <c r="S161" s="54" t="s">
        <v>167</v>
      </c>
      <c r="T161" s="54" t="s">
        <v>167</v>
      </c>
      <c r="U161" s="54" t="s">
        <v>167</v>
      </c>
      <c r="V161" s="54" t="s">
        <v>167</v>
      </c>
      <c r="W161" s="54" t="s">
        <v>167</v>
      </c>
      <c r="X161" s="54" t="s">
        <v>167</v>
      </c>
      <c r="Y161" s="54" t="s">
        <v>167</v>
      </c>
      <c r="Z161" s="54" t="s">
        <v>167</v>
      </c>
      <c r="AA161" s="58">
        <f t="shared" si="31"/>
        <v>4</v>
      </c>
      <c r="AB161" s="58">
        <f t="shared" si="32"/>
        <v>5</v>
      </c>
      <c r="AC161" s="58">
        <f t="shared" si="33"/>
        <v>6</v>
      </c>
      <c r="AD161" s="59" t="s">
        <v>1503</v>
      </c>
    </row>
    <row r="162" spans="1:30" s="31" customFormat="1" ht="22.5" x14ac:dyDescent="0.25">
      <c r="A162" s="44">
        <v>139</v>
      </c>
      <c r="B162" s="44">
        <v>2</v>
      </c>
      <c r="C162" s="44" t="s">
        <v>1836</v>
      </c>
      <c r="D162" s="44" t="str">
        <f t="shared" si="34"/>
        <v/>
      </c>
      <c r="E162" s="44" t="str">
        <f t="shared" si="35"/>
        <v>Não passível</v>
      </c>
      <c r="F162" s="44" t="str">
        <f t="shared" si="36"/>
        <v>Não passível</v>
      </c>
      <c r="G162" s="44" t="str">
        <f t="shared" si="37"/>
        <v>Não passível</v>
      </c>
      <c r="H162" s="44" t="str">
        <f t="shared" si="38"/>
        <v>Não passível</v>
      </c>
      <c r="I162" s="44" t="s">
        <v>153</v>
      </c>
      <c r="J162" s="45" t="s">
        <v>170</v>
      </c>
      <c r="K162" s="44">
        <v>10</v>
      </c>
      <c r="L162" s="46" t="s">
        <v>1244</v>
      </c>
      <c r="M162" s="47">
        <v>50</v>
      </c>
      <c r="N162" s="48" t="s">
        <v>1502</v>
      </c>
      <c r="O162" s="46" t="s">
        <v>1226</v>
      </c>
      <c r="P162" s="49">
        <v>100</v>
      </c>
      <c r="Q162" s="44" t="s">
        <v>182</v>
      </c>
      <c r="R162" s="46" t="s">
        <v>167</v>
      </c>
      <c r="S162" s="46" t="s">
        <v>167</v>
      </c>
      <c r="T162" s="46" t="s">
        <v>167</v>
      </c>
      <c r="U162" s="46" t="s">
        <v>167</v>
      </c>
      <c r="V162" s="46" t="s">
        <v>167</v>
      </c>
      <c r="W162" s="46" t="s">
        <v>167</v>
      </c>
      <c r="X162" s="46" t="s">
        <v>167</v>
      </c>
      <c r="Y162" s="46" t="s">
        <v>167</v>
      </c>
      <c r="Z162" s="46" t="s">
        <v>167</v>
      </c>
      <c r="AA162" s="50">
        <f t="shared" si="31"/>
        <v>2</v>
      </c>
      <c r="AB162" s="50">
        <f t="shared" si="32"/>
        <v>3</v>
      </c>
      <c r="AC162" s="50">
        <f t="shared" si="33"/>
        <v>4</v>
      </c>
      <c r="AD162" s="51" t="s">
        <v>89</v>
      </c>
    </row>
    <row r="163" spans="1:30" s="31" customFormat="1" x14ac:dyDescent="0.25">
      <c r="A163" s="52">
        <v>140</v>
      </c>
      <c r="B163" s="52">
        <v>3</v>
      </c>
      <c r="C163" s="52" t="s">
        <v>1837</v>
      </c>
      <c r="D163" s="52" t="str">
        <f t="shared" si="34"/>
        <v/>
      </c>
      <c r="E163" s="52" t="str">
        <f t="shared" si="35"/>
        <v>Não passível</v>
      </c>
      <c r="F163" s="52" t="str">
        <f t="shared" si="36"/>
        <v>Não passível</v>
      </c>
      <c r="G163" s="52" t="str">
        <f t="shared" si="37"/>
        <v>Não passível</v>
      </c>
      <c r="H163" s="52" t="str">
        <f t="shared" si="38"/>
        <v>Não passível</v>
      </c>
      <c r="I163" s="52" t="s">
        <v>154</v>
      </c>
      <c r="J163" s="53" t="s">
        <v>170</v>
      </c>
      <c r="K163" s="52">
        <v>10</v>
      </c>
      <c r="L163" s="54" t="s">
        <v>1244</v>
      </c>
      <c r="M163" s="55">
        <v>30</v>
      </c>
      <c r="N163" s="56" t="s">
        <v>1504</v>
      </c>
      <c r="O163" s="54" t="s">
        <v>1226</v>
      </c>
      <c r="P163" s="57">
        <v>50</v>
      </c>
      <c r="Q163" s="52" t="s">
        <v>182</v>
      </c>
      <c r="R163" s="54" t="s">
        <v>167</v>
      </c>
      <c r="S163" s="54" t="s">
        <v>167</v>
      </c>
      <c r="T163" s="54" t="s">
        <v>167</v>
      </c>
      <c r="U163" s="54" t="s">
        <v>167</v>
      </c>
      <c r="V163" s="54" t="s">
        <v>167</v>
      </c>
      <c r="W163" s="54" t="s">
        <v>167</v>
      </c>
      <c r="X163" s="54" t="s">
        <v>167</v>
      </c>
      <c r="Y163" s="54" t="s">
        <v>167</v>
      </c>
      <c r="Z163" s="54" t="s">
        <v>167</v>
      </c>
      <c r="AA163" s="58">
        <f t="shared" si="31"/>
        <v>4</v>
      </c>
      <c r="AB163" s="58">
        <f t="shared" si="32"/>
        <v>5</v>
      </c>
      <c r="AC163" s="58">
        <f t="shared" si="33"/>
        <v>6</v>
      </c>
      <c r="AD163" s="59" t="s">
        <v>90</v>
      </c>
    </row>
    <row r="164" spans="1:30" s="31" customFormat="1" x14ac:dyDescent="0.25">
      <c r="A164" s="44">
        <v>141</v>
      </c>
      <c r="B164" s="44">
        <v>4</v>
      </c>
      <c r="C164" s="44" t="s">
        <v>1838</v>
      </c>
      <c r="D164" s="44" t="str">
        <f t="shared" si="34"/>
        <v/>
      </c>
      <c r="E164" s="44" t="str">
        <f t="shared" si="35"/>
        <v>Não passível</v>
      </c>
      <c r="F164" s="44" t="str">
        <f t="shared" si="36"/>
        <v>Não passível</v>
      </c>
      <c r="G164" s="44" t="str">
        <f t="shared" si="37"/>
        <v>Não passível</v>
      </c>
      <c r="H164" s="44" t="str">
        <f t="shared" si="38"/>
        <v>Não passível</v>
      </c>
      <c r="I164" s="44" t="s">
        <v>153</v>
      </c>
      <c r="J164" s="45" t="s">
        <v>170</v>
      </c>
      <c r="K164" s="44">
        <v>0</v>
      </c>
      <c r="L164" s="46" t="s">
        <v>1244</v>
      </c>
      <c r="M164" s="47">
        <v>10</v>
      </c>
      <c r="N164" s="48" t="s">
        <v>1505</v>
      </c>
      <c r="O164" s="46" t="s">
        <v>1226</v>
      </c>
      <c r="P164" s="49">
        <v>30</v>
      </c>
      <c r="Q164" s="44" t="s">
        <v>182</v>
      </c>
      <c r="R164" s="46" t="s">
        <v>167</v>
      </c>
      <c r="S164" s="46" t="s">
        <v>167</v>
      </c>
      <c r="T164" s="46" t="s">
        <v>167</v>
      </c>
      <c r="U164" s="46" t="s">
        <v>167</v>
      </c>
      <c r="V164" s="46" t="s">
        <v>167</v>
      </c>
      <c r="W164" s="46" t="s">
        <v>167</v>
      </c>
      <c r="X164" s="46" t="s">
        <v>167</v>
      </c>
      <c r="Y164" s="46" t="s">
        <v>167</v>
      </c>
      <c r="Z164" s="46" t="s">
        <v>167</v>
      </c>
      <c r="AA164" s="50">
        <f t="shared" si="31"/>
        <v>2</v>
      </c>
      <c r="AB164" s="50">
        <f t="shared" si="32"/>
        <v>3</v>
      </c>
      <c r="AC164" s="50">
        <f t="shared" si="33"/>
        <v>4</v>
      </c>
      <c r="AD164" s="51" t="s">
        <v>1506</v>
      </c>
    </row>
    <row r="165" spans="1:30" s="31" customFormat="1" x14ac:dyDescent="0.25">
      <c r="A165" s="52">
        <v>142</v>
      </c>
      <c r="B165" s="52">
        <v>5</v>
      </c>
      <c r="C165" s="52" t="s">
        <v>1839</v>
      </c>
      <c r="D165" s="52" t="str">
        <f t="shared" si="34"/>
        <v/>
      </c>
      <c r="E165" s="52" t="str">
        <f t="shared" si="35"/>
        <v>Não passível</v>
      </c>
      <c r="F165" s="52" t="str">
        <f t="shared" si="36"/>
        <v>Não passível</v>
      </c>
      <c r="G165" s="52" t="str">
        <f t="shared" si="37"/>
        <v>Não passível</v>
      </c>
      <c r="H165" s="52" t="str">
        <f t="shared" si="38"/>
        <v>Não passível</v>
      </c>
      <c r="I165" s="52" t="s">
        <v>154</v>
      </c>
      <c r="J165" s="53" t="s">
        <v>170</v>
      </c>
      <c r="K165" s="52">
        <v>0</v>
      </c>
      <c r="L165" s="54" t="s">
        <v>1244</v>
      </c>
      <c r="M165" s="55">
        <v>10</v>
      </c>
      <c r="N165" s="56" t="s">
        <v>1505</v>
      </c>
      <c r="O165" s="54" t="s">
        <v>1226</v>
      </c>
      <c r="P165" s="57">
        <v>30</v>
      </c>
      <c r="Q165" s="52" t="s">
        <v>182</v>
      </c>
      <c r="R165" s="54" t="s">
        <v>167</v>
      </c>
      <c r="S165" s="54" t="s">
        <v>167</v>
      </c>
      <c r="T165" s="54" t="s">
        <v>167</v>
      </c>
      <c r="U165" s="54" t="s">
        <v>167</v>
      </c>
      <c r="V165" s="54" t="s">
        <v>167</v>
      </c>
      <c r="W165" s="54" t="s">
        <v>167</v>
      </c>
      <c r="X165" s="54" t="s">
        <v>167</v>
      </c>
      <c r="Y165" s="54" t="s">
        <v>167</v>
      </c>
      <c r="Z165" s="54" t="s">
        <v>167</v>
      </c>
      <c r="AA165" s="58">
        <f t="shared" si="31"/>
        <v>4</v>
      </c>
      <c r="AB165" s="58">
        <f t="shared" si="32"/>
        <v>5</v>
      </c>
      <c r="AC165" s="58">
        <f t="shared" si="33"/>
        <v>6</v>
      </c>
      <c r="AD165" s="59" t="s">
        <v>1507</v>
      </c>
    </row>
    <row r="166" spans="1:30" s="31" customFormat="1" x14ac:dyDescent="0.25">
      <c r="A166" s="44">
        <v>143</v>
      </c>
      <c r="B166" s="44">
        <v>6</v>
      </c>
      <c r="C166" s="44" t="s">
        <v>1840</v>
      </c>
      <c r="D166" s="44" t="str">
        <f t="shared" si="34"/>
        <v/>
      </c>
      <c r="E166" s="44" t="str">
        <f t="shared" si="35"/>
        <v>Não passível</v>
      </c>
      <c r="F166" s="44" t="str">
        <f t="shared" si="36"/>
        <v>Não passível</v>
      </c>
      <c r="G166" s="44" t="str">
        <f t="shared" si="37"/>
        <v>Não passível</v>
      </c>
      <c r="H166" s="44" t="str">
        <f t="shared" si="38"/>
        <v>Não passível</v>
      </c>
      <c r="I166" s="44" t="s">
        <v>153</v>
      </c>
      <c r="J166" s="45" t="s">
        <v>1508</v>
      </c>
      <c r="K166" s="44">
        <v>0</v>
      </c>
      <c r="L166" s="46" t="s">
        <v>1244</v>
      </c>
      <c r="M166" s="47">
        <v>5</v>
      </c>
      <c r="N166" s="48" t="s">
        <v>1509</v>
      </c>
      <c r="O166" s="46" t="s">
        <v>1226</v>
      </c>
      <c r="P166" s="49">
        <v>15</v>
      </c>
      <c r="Q166" s="44" t="s">
        <v>1250</v>
      </c>
      <c r="R166" s="46" t="s">
        <v>167</v>
      </c>
      <c r="S166" s="46" t="s">
        <v>167</v>
      </c>
      <c r="T166" s="46" t="s">
        <v>167</v>
      </c>
      <c r="U166" s="46" t="s">
        <v>167</v>
      </c>
      <c r="V166" s="46" t="s">
        <v>167</v>
      </c>
      <c r="W166" s="46" t="s">
        <v>167</v>
      </c>
      <c r="X166" s="46" t="s">
        <v>167</v>
      </c>
      <c r="Y166" s="46" t="s">
        <v>167</v>
      </c>
      <c r="Z166" s="46" t="s">
        <v>167</v>
      </c>
      <c r="AA166" s="50">
        <f t="shared" si="31"/>
        <v>2</v>
      </c>
      <c r="AB166" s="50">
        <f t="shared" si="32"/>
        <v>3</v>
      </c>
      <c r="AC166" s="50">
        <f t="shared" si="33"/>
        <v>4</v>
      </c>
      <c r="AD166" s="51" t="s">
        <v>91</v>
      </c>
    </row>
    <row r="167" spans="1:30" s="31" customFormat="1" x14ac:dyDescent="0.25">
      <c r="A167" s="52">
        <v>144</v>
      </c>
      <c r="B167" s="52">
        <v>7</v>
      </c>
      <c r="C167" s="52" t="s">
        <v>1841</v>
      </c>
      <c r="D167" s="52" t="str">
        <f t="shared" si="34"/>
        <v/>
      </c>
      <c r="E167" s="52" t="str">
        <f t="shared" si="35"/>
        <v>Não passível</v>
      </c>
      <c r="F167" s="52" t="str">
        <f t="shared" si="36"/>
        <v>Não passível</v>
      </c>
      <c r="G167" s="52" t="str">
        <f t="shared" si="37"/>
        <v>Não passível</v>
      </c>
      <c r="H167" s="52" t="str">
        <f t="shared" si="38"/>
        <v>Não passível</v>
      </c>
      <c r="I167" s="52" t="s">
        <v>153</v>
      </c>
      <c r="J167" s="53" t="s">
        <v>170</v>
      </c>
      <c r="K167" s="52">
        <v>0</v>
      </c>
      <c r="L167" s="54" t="s">
        <v>1244</v>
      </c>
      <c r="M167" s="55">
        <v>10</v>
      </c>
      <c r="N167" s="56" t="s">
        <v>1510</v>
      </c>
      <c r="O167" s="54" t="s">
        <v>1226</v>
      </c>
      <c r="P167" s="57">
        <v>50</v>
      </c>
      <c r="Q167" s="52" t="s">
        <v>182</v>
      </c>
      <c r="R167" s="54" t="s">
        <v>167</v>
      </c>
      <c r="S167" s="54" t="s">
        <v>167</v>
      </c>
      <c r="T167" s="54" t="s">
        <v>167</v>
      </c>
      <c r="U167" s="54" t="s">
        <v>167</v>
      </c>
      <c r="V167" s="54" t="s">
        <v>167</v>
      </c>
      <c r="W167" s="54" t="s">
        <v>167</v>
      </c>
      <c r="X167" s="54" t="s">
        <v>167</v>
      </c>
      <c r="Y167" s="54" t="s">
        <v>167</v>
      </c>
      <c r="Z167" s="54" t="s">
        <v>167</v>
      </c>
      <c r="AA167" s="58">
        <f t="shared" si="31"/>
        <v>2</v>
      </c>
      <c r="AB167" s="58">
        <f t="shared" si="32"/>
        <v>3</v>
      </c>
      <c r="AC167" s="58">
        <f t="shared" si="33"/>
        <v>4</v>
      </c>
      <c r="AD167" s="59" t="s">
        <v>92</v>
      </c>
    </row>
    <row r="168" spans="1:30" s="31" customFormat="1" x14ac:dyDescent="0.25">
      <c r="A168" s="44">
        <v>145</v>
      </c>
      <c r="B168" s="44">
        <v>8</v>
      </c>
      <c r="C168" s="44" t="s">
        <v>1842</v>
      </c>
      <c r="D168" s="44" t="str">
        <f t="shared" si="34"/>
        <v/>
      </c>
      <c r="E168" s="44" t="str">
        <f t="shared" si="35"/>
        <v>Não passível</v>
      </c>
      <c r="F168" s="44" t="str">
        <f t="shared" si="36"/>
        <v>Não passível</v>
      </c>
      <c r="G168" s="44" t="str">
        <f t="shared" si="37"/>
        <v>Não passível</v>
      </c>
      <c r="H168" s="44" t="str">
        <f t="shared" si="38"/>
        <v>Não passível</v>
      </c>
      <c r="I168" s="44" t="s">
        <v>154</v>
      </c>
      <c r="J168" s="45" t="s">
        <v>165</v>
      </c>
      <c r="K168" s="44">
        <v>0</v>
      </c>
      <c r="L168" s="46" t="s">
        <v>1244</v>
      </c>
      <c r="M168" s="47">
        <v>10</v>
      </c>
      <c r="N168" s="48" t="s">
        <v>1511</v>
      </c>
      <c r="O168" s="46" t="s">
        <v>1226</v>
      </c>
      <c r="P168" s="49">
        <v>30</v>
      </c>
      <c r="Q168" s="44" t="s">
        <v>1250</v>
      </c>
      <c r="R168" s="46" t="s">
        <v>167</v>
      </c>
      <c r="S168" s="46" t="s">
        <v>167</v>
      </c>
      <c r="T168" s="46" t="s">
        <v>167</v>
      </c>
      <c r="U168" s="46" t="s">
        <v>167</v>
      </c>
      <c r="V168" s="46" t="s">
        <v>167</v>
      </c>
      <c r="W168" s="46" t="s">
        <v>167</v>
      </c>
      <c r="X168" s="46" t="s">
        <v>167</v>
      </c>
      <c r="Y168" s="46" t="s">
        <v>167</v>
      </c>
      <c r="Z168" s="46" t="s">
        <v>167</v>
      </c>
      <c r="AA168" s="50">
        <f t="shared" si="31"/>
        <v>4</v>
      </c>
      <c r="AB168" s="50">
        <f t="shared" si="32"/>
        <v>5</v>
      </c>
      <c r="AC168" s="50">
        <f t="shared" si="33"/>
        <v>6</v>
      </c>
      <c r="AD168" s="51" t="s">
        <v>93</v>
      </c>
    </row>
    <row r="169" spans="1:30" s="31" customFormat="1" ht="45" x14ac:dyDescent="0.25">
      <c r="A169" s="52">
        <v>146</v>
      </c>
      <c r="B169" s="52">
        <v>9</v>
      </c>
      <c r="C169" s="52" t="s">
        <v>1791</v>
      </c>
      <c r="D169" s="52" t="str">
        <f t="shared" si="34"/>
        <v/>
      </c>
      <c r="E169" s="52" t="str">
        <f t="shared" si="35"/>
        <v>Não passível</v>
      </c>
      <c r="F169" s="52" t="str">
        <f t="shared" si="36"/>
        <v>Não passível</v>
      </c>
      <c r="G169" s="52" t="str">
        <f t="shared" si="37"/>
        <v>Não passível</v>
      </c>
      <c r="H169" s="52" t="str">
        <f t="shared" si="38"/>
        <v>Não passível</v>
      </c>
      <c r="I169" s="52" t="s">
        <v>154</v>
      </c>
      <c r="J169" s="53" t="s">
        <v>1512</v>
      </c>
      <c r="K169" s="52">
        <v>0</v>
      </c>
      <c r="L169" s="54" t="s">
        <v>1244</v>
      </c>
      <c r="M169" s="55">
        <v>600000</v>
      </c>
      <c r="N169" s="56" t="s">
        <v>1513</v>
      </c>
      <c r="O169" s="54" t="s">
        <v>1514</v>
      </c>
      <c r="P169" s="57">
        <v>6000000</v>
      </c>
      <c r="Q169" s="52" t="s">
        <v>167</v>
      </c>
      <c r="R169" s="54" t="s">
        <v>167</v>
      </c>
      <c r="S169" s="54" t="s">
        <v>167</v>
      </c>
      <c r="T169" s="54" t="s">
        <v>167</v>
      </c>
      <c r="U169" s="54" t="s">
        <v>167</v>
      </c>
      <c r="V169" s="54" t="s">
        <v>167</v>
      </c>
      <c r="W169" s="54" t="s">
        <v>167</v>
      </c>
      <c r="X169" s="54" t="s">
        <v>167</v>
      </c>
      <c r="Y169" s="54" t="s">
        <v>167</v>
      </c>
      <c r="Z169" s="54" t="s">
        <v>167</v>
      </c>
      <c r="AA169" s="58">
        <f t="shared" si="31"/>
        <v>4</v>
      </c>
      <c r="AB169" s="58">
        <f t="shared" si="32"/>
        <v>5</v>
      </c>
      <c r="AC169" s="58">
        <f t="shared" si="33"/>
        <v>6</v>
      </c>
      <c r="AD169" s="59" t="s">
        <v>94</v>
      </c>
    </row>
    <row r="170" spans="1:30" s="31" customFormat="1" ht="30" x14ac:dyDescent="0.25">
      <c r="A170" s="44">
        <v>147</v>
      </c>
      <c r="B170" s="44">
        <v>10</v>
      </c>
      <c r="C170" s="44" t="s">
        <v>1843</v>
      </c>
      <c r="D170" s="44" t="str">
        <f t="shared" si="34"/>
        <v/>
      </c>
      <c r="E170" s="44" t="str">
        <f t="shared" si="35"/>
        <v>Não passível</v>
      </c>
      <c r="F170" s="44" t="str">
        <f t="shared" si="36"/>
        <v>Não passível</v>
      </c>
      <c r="G170" s="44" t="str">
        <f t="shared" si="37"/>
        <v>Não passível</v>
      </c>
      <c r="H170" s="44" t="str">
        <f t="shared" si="38"/>
        <v>Não passível</v>
      </c>
      <c r="I170" s="44" t="s">
        <v>153</v>
      </c>
      <c r="J170" s="45" t="s">
        <v>170</v>
      </c>
      <c r="K170" s="44">
        <v>3</v>
      </c>
      <c r="L170" s="46" t="s">
        <v>1244</v>
      </c>
      <c r="M170" s="47">
        <v>20</v>
      </c>
      <c r="N170" s="48" t="s">
        <v>1515</v>
      </c>
      <c r="O170" s="46" t="s">
        <v>1226</v>
      </c>
      <c r="P170" s="49">
        <v>100</v>
      </c>
      <c r="Q170" s="44" t="s">
        <v>182</v>
      </c>
      <c r="R170" s="46" t="s">
        <v>167</v>
      </c>
      <c r="S170" s="46" t="s">
        <v>167</v>
      </c>
      <c r="T170" s="46" t="s">
        <v>167</v>
      </c>
      <c r="U170" s="46" t="s">
        <v>167</v>
      </c>
      <c r="V170" s="46" t="s">
        <v>167</v>
      </c>
      <c r="W170" s="46" t="s">
        <v>167</v>
      </c>
      <c r="X170" s="46" t="s">
        <v>167</v>
      </c>
      <c r="Y170" s="46" t="s">
        <v>167</v>
      </c>
      <c r="Z170" s="46" t="s">
        <v>167</v>
      </c>
      <c r="AA170" s="50">
        <f t="shared" si="31"/>
        <v>2</v>
      </c>
      <c r="AB170" s="50">
        <f t="shared" si="32"/>
        <v>3</v>
      </c>
      <c r="AC170" s="50">
        <f t="shared" si="33"/>
        <v>4</v>
      </c>
      <c r="AD170" s="51" t="s">
        <v>1516</v>
      </c>
    </row>
    <row r="171" spans="1:30" s="31" customFormat="1" ht="30" x14ac:dyDescent="0.25">
      <c r="A171" s="52">
        <v>148</v>
      </c>
      <c r="B171" s="52">
        <v>11</v>
      </c>
      <c r="C171" s="52" t="s">
        <v>1844</v>
      </c>
      <c r="D171" s="52" t="str">
        <f t="shared" si="34"/>
        <v/>
      </c>
      <c r="E171" s="52" t="str">
        <f t="shared" si="35"/>
        <v>Não passível</v>
      </c>
      <c r="F171" s="52" t="str">
        <f t="shared" si="36"/>
        <v>Não passível</v>
      </c>
      <c r="G171" s="52" t="str">
        <f t="shared" si="37"/>
        <v>Não passível</v>
      </c>
      <c r="H171" s="52" t="str">
        <f t="shared" si="38"/>
        <v>Não passível</v>
      </c>
      <c r="I171" s="52" t="s">
        <v>154</v>
      </c>
      <c r="J171" s="53" t="s">
        <v>170</v>
      </c>
      <c r="K171" s="52">
        <v>1</v>
      </c>
      <c r="L171" s="54" t="s">
        <v>1244</v>
      </c>
      <c r="M171" s="55">
        <v>10</v>
      </c>
      <c r="N171" s="56" t="s">
        <v>1517</v>
      </c>
      <c r="O171" s="54" t="s">
        <v>1226</v>
      </c>
      <c r="P171" s="57">
        <v>50</v>
      </c>
      <c r="Q171" s="52" t="s">
        <v>182</v>
      </c>
      <c r="R171" s="54" t="s">
        <v>167</v>
      </c>
      <c r="S171" s="54" t="s">
        <v>167</v>
      </c>
      <c r="T171" s="54" t="s">
        <v>167</v>
      </c>
      <c r="U171" s="54" t="s">
        <v>167</v>
      </c>
      <c r="V171" s="54" t="s">
        <v>167</v>
      </c>
      <c r="W171" s="54" t="s">
        <v>167</v>
      </c>
      <c r="X171" s="54" t="s">
        <v>167</v>
      </c>
      <c r="Y171" s="54" t="s">
        <v>167</v>
      </c>
      <c r="Z171" s="54" t="s">
        <v>167</v>
      </c>
      <c r="AA171" s="58">
        <f t="shared" si="31"/>
        <v>4</v>
      </c>
      <c r="AB171" s="58">
        <f t="shared" si="32"/>
        <v>5</v>
      </c>
      <c r="AC171" s="58">
        <f t="shared" si="33"/>
        <v>6</v>
      </c>
      <c r="AD171" s="59" t="s">
        <v>1518</v>
      </c>
    </row>
    <row r="172" spans="1:30" s="31" customFormat="1" ht="22.5" x14ac:dyDescent="0.25">
      <c r="A172" s="44">
        <v>149</v>
      </c>
      <c r="B172" s="44">
        <v>12</v>
      </c>
      <c r="C172" s="44" t="s">
        <v>1845</v>
      </c>
      <c r="D172" s="44" t="str">
        <f t="shared" si="34"/>
        <v/>
      </c>
      <c r="E172" s="44" t="str">
        <f t="shared" si="35"/>
        <v>Não passível</v>
      </c>
      <c r="F172" s="44" t="str">
        <f t="shared" si="36"/>
        <v>Não passível</v>
      </c>
      <c r="G172" s="44" t="str">
        <f t="shared" si="37"/>
        <v>Não passível</v>
      </c>
      <c r="H172" s="44" t="str">
        <f t="shared" si="38"/>
        <v>Não passível</v>
      </c>
      <c r="I172" s="44" t="s">
        <v>154</v>
      </c>
      <c r="J172" s="45" t="s">
        <v>170</v>
      </c>
      <c r="K172" s="44">
        <v>1</v>
      </c>
      <c r="L172" s="46" t="s">
        <v>1244</v>
      </c>
      <c r="M172" s="47">
        <v>20</v>
      </c>
      <c r="N172" s="48" t="s">
        <v>1515</v>
      </c>
      <c r="O172" s="46" t="s">
        <v>1226</v>
      </c>
      <c r="P172" s="49">
        <v>100</v>
      </c>
      <c r="Q172" s="44" t="s">
        <v>182</v>
      </c>
      <c r="R172" s="46" t="s">
        <v>167</v>
      </c>
      <c r="S172" s="46" t="s">
        <v>167</v>
      </c>
      <c r="T172" s="46" t="s">
        <v>167</v>
      </c>
      <c r="U172" s="46" t="s">
        <v>167</v>
      </c>
      <c r="V172" s="46" t="s">
        <v>167</v>
      </c>
      <c r="W172" s="46" t="s">
        <v>167</v>
      </c>
      <c r="X172" s="46" t="s">
        <v>167</v>
      </c>
      <c r="Y172" s="46" t="s">
        <v>167</v>
      </c>
      <c r="Z172" s="46" t="s">
        <v>167</v>
      </c>
      <c r="AA172" s="50">
        <f t="shared" si="31"/>
        <v>4</v>
      </c>
      <c r="AB172" s="50">
        <f t="shared" si="32"/>
        <v>5</v>
      </c>
      <c r="AC172" s="50">
        <f t="shared" si="33"/>
        <v>6</v>
      </c>
      <c r="AD172" s="51" t="s">
        <v>95</v>
      </c>
    </row>
    <row r="173" spans="1:30" s="31" customFormat="1" ht="30" x14ac:dyDescent="0.25">
      <c r="A173" s="52">
        <v>150</v>
      </c>
      <c r="B173" s="52">
        <v>13</v>
      </c>
      <c r="C173" s="52" t="s">
        <v>1846</v>
      </c>
      <c r="D173" s="52" t="str">
        <f t="shared" si="34"/>
        <v/>
      </c>
      <c r="E173" s="52" t="str">
        <f t="shared" si="35"/>
        <v>Não passível</v>
      </c>
      <c r="F173" s="52" t="str">
        <f t="shared" si="36"/>
        <v>Não passível</v>
      </c>
      <c r="G173" s="52" t="str">
        <f t="shared" si="37"/>
        <v>Não passível</v>
      </c>
      <c r="H173" s="52" t="str">
        <f t="shared" si="38"/>
        <v>Não passível</v>
      </c>
      <c r="I173" s="52" t="s">
        <v>153</v>
      </c>
      <c r="J173" s="53" t="s">
        <v>170</v>
      </c>
      <c r="K173" s="52">
        <v>0</v>
      </c>
      <c r="L173" s="54" t="s">
        <v>1244</v>
      </c>
      <c r="M173" s="55">
        <v>5</v>
      </c>
      <c r="N173" s="56" t="s">
        <v>1519</v>
      </c>
      <c r="O173" s="54" t="s">
        <v>1226</v>
      </c>
      <c r="P173" s="57">
        <v>20</v>
      </c>
      <c r="Q173" s="52" t="s">
        <v>182</v>
      </c>
      <c r="R173" s="54" t="s">
        <v>167</v>
      </c>
      <c r="S173" s="54" t="s">
        <v>167</v>
      </c>
      <c r="T173" s="54" t="s">
        <v>167</v>
      </c>
      <c r="U173" s="54" t="s">
        <v>167</v>
      </c>
      <c r="V173" s="54" t="s">
        <v>167</v>
      </c>
      <c r="W173" s="54" t="s">
        <v>167</v>
      </c>
      <c r="X173" s="54" t="s">
        <v>167</v>
      </c>
      <c r="Y173" s="54" t="s">
        <v>167</v>
      </c>
      <c r="Z173" s="54" t="s">
        <v>167</v>
      </c>
      <c r="AA173" s="58">
        <f t="shared" si="31"/>
        <v>2</v>
      </c>
      <c r="AB173" s="58">
        <f t="shared" si="32"/>
        <v>3</v>
      </c>
      <c r="AC173" s="58">
        <f t="shared" si="33"/>
        <v>4</v>
      </c>
      <c r="AD173" s="59" t="s">
        <v>1520</v>
      </c>
    </row>
    <row r="174" spans="1:30" s="31" customFormat="1" x14ac:dyDescent="0.25">
      <c r="A174" s="44">
        <v>151</v>
      </c>
      <c r="B174" s="44">
        <v>14</v>
      </c>
      <c r="C174" s="44" t="s">
        <v>1847</v>
      </c>
      <c r="D174" s="44" t="str">
        <f t="shared" si="34"/>
        <v/>
      </c>
      <c r="E174" s="44" t="str">
        <f t="shared" si="35"/>
        <v>Não passível</v>
      </c>
      <c r="F174" s="44" t="str">
        <f t="shared" si="36"/>
        <v>Não passível</v>
      </c>
      <c r="G174" s="44" t="str">
        <f t="shared" si="37"/>
        <v>Não passível</v>
      </c>
      <c r="H174" s="44" t="str">
        <f t="shared" si="38"/>
        <v>Não passível</v>
      </c>
      <c r="I174" s="44" t="s">
        <v>154</v>
      </c>
      <c r="J174" s="45" t="s">
        <v>165</v>
      </c>
      <c r="K174" s="44">
        <v>0</v>
      </c>
      <c r="L174" s="46" t="s">
        <v>1244</v>
      </c>
      <c r="M174" s="47">
        <v>30</v>
      </c>
      <c r="N174" s="48" t="s">
        <v>1521</v>
      </c>
      <c r="O174" s="46" t="s">
        <v>1226</v>
      </c>
      <c r="P174" s="49">
        <v>80</v>
      </c>
      <c r="Q174" s="44" t="s">
        <v>1250</v>
      </c>
      <c r="R174" s="46" t="s">
        <v>167</v>
      </c>
      <c r="S174" s="46" t="s">
        <v>167</v>
      </c>
      <c r="T174" s="46" t="s">
        <v>167</v>
      </c>
      <c r="U174" s="46" t="s">
        <v>167</v>
      </c>
      <c r="V174" s="46" t="s">
        <v>167</v>
      </c>
      <c r="W174" s="46" t="s">
        <v>167</v>
      </c>
      <c r="X174" s="46" t="s">
        <v>167</v>
      </c>
      <c r="Y174" s="46" t="s">
        <v>167</v>
      </c>
      <c r="Z174" s="46" t="s">
        <v>167</v>
      </c>
      <c r="AA174" s="50">
        <f t="shared" si="31"/>
        <v>4</v>
      </c>
      <c r="AB174" s="50">
        <f t="shared" si="32"/>
        <v>5</v>
      </c>
      <c r="AC174" s="50">
        <f t="shared" si="33"/>
        <v>6</v>
      </c>
      <c r="AD174" s="51" t="s">
        <v>96</v>
      </c>
    </row>
    <row r="175" spans="1:30" s="31" customFormat="1" ht="30" x14ac:dyDescent="0.25">
      <c r="A175" s="52">
        <v>152</v>
      </c>
      <c r="B175" s="52">
        <v>15</v>
      </c>
      <c r="C175" s="52" t="s">
        <v>1848</v>
      </c>
      <c r="D175" s="52" t="str">
        <f t="shared" si="34"/>
        <v/>
      </c>
      <c r="E175" s="52" t="str">
        <f t="shared" si="35"/>
        <v>Não passível</v>
      </c>
      <c r="F175" s="52" t="str">
        <f t="shared" si="36"/>
        <v>Não passível</v>
      </c>
      <c r="G175" s="52" t="str">
        <f t="shared" si="37"/>
        <v>Não passível</v>
      </c>
      <c r="H175" s="52" t="str">
        <f t="shared" si="38"/>
        <v>Não passível</v>
      </c>
      <c r="I175" s="52" t="s">
        <v>154</v>
      </c>
      <c r="J175" s="53" t="s">
        <v>1522</v>
      </c>
      <c r="K175" s="52">
        <v>0</v>
      </c>
      <c r="L175" s="54" t="s">
        <v>1244</v>
      </c>
      <c r="M175" s="55">
        <v>4000</v>
      </c>
      <c r="N175" s="56" t="s">
        <v>1523</v>
      </c>
      <c r="O175" s="54" t="s">
        <v>1226</v>
      </c>
      <c r="P175" s="57">
        <v>10000</v>
      </c>
      <c r="Q175" s="52" t="s">
        <v>183</v>
      </c>
      <c r="R175" s="54" t="s">
        <v>167</v>
      </c>
      <c r="S175" s="54" t="s">
        <v>167</v>
      </c>
      <c r="T175" s="54" t="s">
        <v>167</v>
      </c>
      <c r="U175" s="54" t="s">
        <v>167</v>
      </c>
      <c r="V175" s="54" t="s">
        <v>167</v>
      </c>
      <c r="W175" s="54" t="s">
        <v>167</v>
      </c>
      <c r="X175" s="54" t="s">
        <v>167</v>
      </c>
      <c r="Y175" s="54" t="s">
        <v>167</v>
      </c>
      <c r="Z175" s="54" t="s">
        <v>167</v>
      </c>
      <c r="AA175" s="58">
        <f t="shared" si="31"/>
        <v>4</v>
      </c>
      <c r="AB175" s="58">
        <f t="shared" si="32"/>
        <v>5</v>
      </c>
      <c r="AC175" s="58">
        <f t="shared" si="33"/>
        <v>6</v>
      </c>
      <c r="AD175" s="59" t="s">
        <v>97</v>
      </c>
    </row>
    <row r="176" spans="1:30" s="31" customFormat="1" ht="30" x14ac:dyDescent="0.25">
      <c r="A176" s="44">
        <v>153</v>
      </c>
      <c r="B176" s="44">
        <v>16</v>
      </c>
      <c r="C176" s="44" t="s">
        <v>1849</v>
      </c>
      <c r="D176" s="44" t="str">
        <f>IF($I$2="","",IF($I$2&gt;P176,AC176,IF($I$2&lt;=K176,$K$22,IF($I$2&lt;=M176,AA176,AB176))))</f>
        <v/>
      </c>
      <c r="E176" s="44" t="str">
        <f>IF($I$4="","",IF($I$4&gt;P176,AC176,IF($I$4&lt;=K176,$K$22,IF($I$4&lt;=M176,AA176,AB176))))</f>
        <v>Não passível</v>
      </c>
      <c r="F176" s="44" t="str">
        <f>IF($I$6="","",IF($I$6&gt;P176,AC176,IF($I$6&lt;=K176,$K$22,IF($I$6&lt;=M176,AA176,AB176))))</f>
        <v>Não passível</v>
      </c>
      <c r="G176" s="44" t="str">
        <f>IF($I$8="","",IF($I$8&gt;P176,AC176,IF($I$8&lt;=K176,$K$22,IF($I$8&lt;=M176,AA176,AB176))))</f>
        <v>Não passível</v>
      </c>
      <c r="H176" s="44" t="str">
        <f>IF($I$10="","",IF($I$10&gt;P176,AC176,IF($I$10&lt;=K176,$K$22,IF($I$10&lt;=M176,AA176,AB176))))</f>
        <v>Não passível</v>
      </c>
      <c r="I176" s="44" t="s">
        <v>153</v>
      </c>
      <c r="J176" s="45" t="s">
        <v>1522</v>
      </c>
      <c r="K176" s="44">
        <v>0</v>
      </c>
      <c r="L176" s="46" t="s">
        <v>2268</v>
      </c>
      <c r="M176" s="47">
        <v>2000000</v>
      </c>
      <c r="N176" s="48" t="s">
        <v>1524</v>
      </c>
      <c r="O176" s="46" t="s">
        <v>1226</v>
      </c>
      <c r="P176" s="49">
        <v>10000000</v>
      </c>
      <c r="Q176" s="44" t="s">
        <v>183</v>
      </c>
      <c r="R176" s="46" t="s">
        <v>167</v>
      </c>
      <c r="S176" s="46" t="s">
        <v>167</v>
      </c>
      <c r="T176" s="46" t="s">
        <v>167</v>
      </c>
      <c r="U176" s="46" t="s">
        <v>167</v>
      </c>
      <c r="V176" s="46" t="s">
        <v>167</v>
      </c>
      <c r="W176" s="46" t="s">
        <v>167</v>
      </c>
      <c r="X176" s="46" t="s">
        <v>167</v>
      </c>
      <c r="Y176" s="46" t="s">
        <v>167</v>
      </c>
      <c r="Z176" s="46" t="s">
        <v>167</v>
      </c>
      <c r="AA176" s="50">
        <f t="shared" si="31"/>
        <v>2</v>
      </c>
      <c r="AB176" s="50">
        <f t="shared" si="32"/>
        <v>3</v>
      </c>
      <c r="AC176" s="50">
        <f t="shared" si="33"/>
        <v>4</v>
      </c>
      <c r="AD176" s="51" t="s">
        <v>98</v>
      </c>
    </row>
    <row r="177" spans="1:30" s="31" customFormat="1" ht="30" x14ac:dyDescent="0.25">
      <c r="A177" s="52">
        <v>154</v>
      </c>
      <c r="B177" s="52">
        <v>17</v>
      </c>
      <c r="C177" s="52" t="s">
        <v>1850</v>
      </c>
      <c r="D177" s="52" t="str">
        <f t="shared" si="34"/>
        <v/>
      </c>
      <c r="E177" s="52" t="str">
        <f t="shared" si="35"/>
        <v>Não passível</v>
      </c>
      <c r="F177" s="52" t="str">
        <f t="shared" si="36"/>
        <v>Não passível</v>
      </c>
      <c r="G177" s="52" t="str">
        <f t="shared" si="37"/>
        <v>Não passível</v>
      </c>
      <c r="H177" s="52" t="str">
        <f t="shared" si="38"/>
        <v>Não passível</v>
      </c>
      <c r="I177" s="52" t="s">
        <v>154</v>
      </c>
      <c r="J177" s="53" t="s">
        <v>1522</v>
      </c>
      <c r="K177" s="52">
        <v>0</v>
      </c>
      <c r="L177" s="54" t="s">
        <v>1244</v>
      </c>
      <c r="M177" s="55">
        <v>15000</v>
      </c>
      <c r="N177" s="56" t="s">
        <v>1525</v>
      </c>
      <c r="O177" s="54" t="s">
        <v>1226</v>
      </c>
      <c r="P177" s="57">
        <v>50000</v>
      </c>
      <c r="Q177" s="52" t="s">
        <v>183</v>
      </c>
      <c r="R177" s="54" t="s">
        <v>167</v>
      </c>
      <c r="S177" s="54" t="s">
        <v>167</v>
      </c>
      <c r="T177" s="54" t="s">
        <v>167</v>
      </c>
      <c r="U177" s="54" t="s">
        <v>167</v>
      </c>
      <c r="V177" s="54" t="s">
        <v>167</v>
      </c>
      <c r="W177" s="54" t="s">
        <v>167</v>
      </c>
      <c r="X177" s="54" t="s">
        <v>167</v>
      </c>
      <c r="Y177" s="54" t="s">
        <v>167</v>
      </c>
      <c r="Z177" s="54" t="s">
        <v>167</v>
      </c>
      <c r="AA177" s="58">
        <f t="shared" si="31"/>
        <v>4</v>
      </c>
      <c r="AB177" s="58">
        <f t="shared" si="32"/>
        <v>5</v>
      </c>
      <c r="AC177" s="58">
        <f t="shared" si="33"/>
        <v>6</v>
      </c>
      <c r="AD177" s="59" t="s">
        <v>99</v>
      </c>
    </row>
    <row r="178" spans="1:30" s="31" customFormat="1" ht="30" x14ac:dyDescent="0.25">
      <c r="A178" s="44">
        <v>155</v>
      </c>
      <c r="B178" s="44">
        <v>18</v>
      </c>
      <c r="C178" s="44" t="s">
        <v>100</v>
      </c>
      <c r="D178" s="44" t="str">
        <f t="shared" si="34"/>
        <v/>
      </c>
      <c r="E178" s="44" t="str">
        <f t="shared" si="35"/>
        <v>Não passível</v>
      </c>
      <c r="F178" s="44" t="str">
        <f t="shared" si="36"/>
        <v>Não passível</v>
      </c>
      <c r="G178" s="44" t="str">
        <f t="shared" si="37"/>
        <v>Não passível</v>
      </c>
      <c r="H178" s="44" t="str">
        <f t="shared" si="38"/>
        <v>Não passível</v>
      </c>
      <c r="I178" s="44" t="s">
        <v>153</v>
      </c>
      <c r="J178" s="45" t="s">
        <v>170</v>
      </c>
      <c r="K178" s="44">
        <v>0</v>
      </c>
      <c r="L178" s="46" t="s">
        <v>1244</v>
      </c>
      <c r="M178" s="47">
        <v>5</v>
      </c>
      <c r="N178" s="48" t="s">
        <v>1526</v>
      </c>
      <c r="O178" s="46" t="s">
        <v>1226</v>
      </c>
      <c r="P178" s="49">
        <v>20</v>
      </c>
      <c r="Q178" s="44" t="s">
        <v>182</v>
      </c>
      <c r="R178" s="46" t="s">
        <v>167</v>
      </c>
      <c r="S178" s="46" t="s">
        <v>167</v>
      </c>
      <c r="T178" s="46" t="s">
        <v>167</v>
      </c>
      <c r="U178" s="46" t="s">
        <v>167</v>
      </c>
      <c r="V178" s="46" t="s">
        <v>167</v>
      </c>
      <c r="W178" s="46" t="s">
        <v>167</v>
      </c>
      <c r="X178" s="46" t="s">
        <v>167</v>
      </c>
      <c r="Y178" s="46" t="s">
        <v>167</v>
      </c>
      <c r="Z178" s="46" t="s">
        <v>167</v>
      </c>
      <c r="AA178" s="50">
        <f t="shared" si="31"/>
        <v>2</v>
      </c>
      <c r="AB178" s="50">
        <f t="shared" si="32"/>
        <v>3</v>
      </c>
      <c r="AC178" s="50">
        <f t="shared" si="33"/>
        <v>4</v>
      </c>
      <c r="AD178" s="51" t="s">
        <v>1527</v>
      </c>
    </row>
    <row r="179" spans="1:30" s="31" customFormat="1" ht="30" x14ac:dyDescent="0.25">
      <c r="A179" s="52">
        <v>156</v>
      </c>
      <c r="B179" s="52">
        <v>19</v>
      </c>
      <c r="C179" s="52" t="s">
        <v>1728</v>
      </c>
      <c r="D179" s="52" t="str">
        <f>IF($I$2="","",IF($I$2&gt;=P179,$N$2,IF($I$2&gt;N179,AC179,IF($I$2&lt;=K179,$K$22,IF($I$2&lt;M179,AA179,AB179)))))</f>
        <v/>
      </c>
      <c r="E179" s="52" t="str">
        <f>IF($I$4="","",IF($I$4&gt;=P179,$N$2,IF($I$4&gt;N179,AC179,IF($I$4&lt;=K179,$K$22,IF($I$4&lt;M179,AA179,AB179)))))</f>
        <v>Não passível</v>
      </c>
      <c r="F179" s="52" t="str">
        <f>IF($I$6="","",IF($I$6&gt;=P179,$N$2,IF($I$6&gt;N179,AC179,IF($I$6&lt;=K179,$K$22,IF($I$6&lt;M179,AA179,AB179)))))</f>
        <v>Não passível</v>
      </c>
      <c r="G179" s="52" t="str">
        <f>IF($I$8="","",IF($I$8&gt;=P179,$N$2,IF($I$8&gt;N179,AC179,IF($I$8&lt;=K179,$K$22,IF($I$8&lt;M179,AA179,AB179)))))</f>
        <v>Não passível</v>
      </c>
      <c r="H179" s="52" t="str">
        <f>IF($I$10="","",IF($I$10&gt;=P179,$N$2,IF($I$10&gt;N179,AC179,IF($I$10&lt;=K179,$K$22,IF($I$10&lt;M179,AA179,AB179)))))</f>
        <v>Não passível</v>
      </c>
      <c r="I179" s="52" t="s">
        <v>154</v>
      </c>
      <c r="J179" s="53" t="s">
        <v>1300</v>
      </c>
      <c r="K179" s="52">
        <v>5</v>
      </c>
      <c r="L179" s="54" t="s">
        <v>1244</v>
      </c>
      <c r="M179" s="55">
        <v>30</v>
      </c>
      <c r="N179" s="56">
        <v>100</v>
      </c>
      <c r="O179" s="54" t="s">
        <v>1244</v>
      </c>
      <c r="P179" s="57">
        <v>300</v>
      </c>
      <c r="Q179" s="52" t="s">
        <v>184</v>
      </c>
      <c r="R179" s="54" t="s">
        <v>167</v>
      </c>
      <c r="S179" s="54" t="s">
        <v>167</v>
      </c>
      <c r="T179" s="54" t="s">
        <v>167</v>
      </c>
      <c r="U179" s="54" t="s">
        <v>167</v>
      </c>
      <c r="V179" s="54" t="s">
        <v>167</v>
      </c>
      <c r="W179" s="54" t="s">
        <v>167</v>
      </c>
      <c r="X179" s="54" t="s">
        <v>167</v>
      </c>
      <c r="Y179" s="54" t="s">
        <v>167</v>
      </c>
      <c r="Z179" s="54" t="s">
        <v>167</v>
      </c>
      <c r="AA179" s="58">
        <f t="shared" si="31"/>
        <v>4</v>
      </c>
      <c r="AB179" s="58">
        <f t="shared" si="32"/>
        <v>5</v>
      </c>
      <c r="AC179" s="58">
        <f t="shared" si="33"/>
        <v>6</v>
      </c>
      <c r="AD179" s="59" t="s">
        <v>1528</v>
      </c>
    </row>
    <row r="180" spans="1:30" s="31" customFormat="1" ht="30" x14ac:dyDescent="0.25">
      <c r="A180" s="44">
        <v>157</v>
      </c>
      <c r="B180" s="44">
        <v>20</v>
      </c>
      <c r="C180" s="44" t="s">
        <v>1851</v>
      </c>
      <c r="D180" s="44" t="str">
        <f>IF($I$2="","",IF($I$2&gt;P180,AC180,IF($I$2&lt;=K180,$K$22,IF($I$2&lt;=M180,AA180,AB180))))</f>
        <v/>
      </c>
      <c r="E180" s="44" t="str">
        <f>IF($I$4="","",IF($I$4&gt;P180,AC180,IF($I$4&lt;=K180,$K$22,IF($I$4&lt;=M180,AA180,AB180))))</f>
        <v>Não passível</v>
      </c>
      <c r="F180" s="44" t="str">
        <f>IF($I$6="","",IF($I$6&gt;P180,AC180,IF($I$6&lt;=K180,$K$22,IF($I$6&lt;=M180,AA180,AB180))))</f>
        <v>Não passível</v>
      </c>
      <c r="G180" s="44" t="str">
        <f>IF($I$8="","",IF($I$8&gt;P180,AC180,IF($I$8&lt;=K180,$K$22,IF($I$8&lt;=M180,AA180,AB180))))</f>
        <v>Não passível</v>
      </c>
      <c r="H180" s="44" t="str">
        <f>IF($I$10="","",IF($I$10&gt;P180,AC180,IF($I$10&lt;=K180,$K$22,IF($I$10&lt;=M180,AA180,AB180))))</f>
        <v>Não passível</v>
      </c>
      <c r="I180" s="44" t="s">
        <v>153</v>
      </c>
      <c r="J180" s="45" t="s">
        <v>1529</v>
      </c>
      <c r="K180" s="44">
        <v>0</v>
      </c>
      <c r="L180" s="46" t="s">
        <v>2268</v>
      </c>
      <c r="M180" s="47">
        <v>5000</v>
      </c>
      <c r="N180" s="48" t="s">
        <v>1530</v>
      </c>
      <c r="O180" s="46" t="s">
        <v>1226</v>
      </c>
      <c r="P180" s="49">
        <v>10000</v>
      </c>
      <c r="Q180" s="44" t="s">
        <v>183</v>
      </c>
      <c r="R180" s="46" t="s">
        <v>167</v>
      </c>
      <c r="S180" s="46" t="s">
        <v>167</v>
      </c>
      <c r="T180" s="46" t="s">
        <v>167</v>
      </c>
      <c r="U180" s="46" t="s">
        <v>167</v>
      </c>
      <c r="V180" s="46" t="s">
        <v>167</v>
      </c>
      <c r="W180" s="46" t="s">
        <v>167</v>
      </c>
      <c r="X180" s="46" t="s">
        <v>167</v>
      </c>
      <c r="Y180" s="46" t="s">
        <v>167</v>
      </c>
      <c r="Z180" s="46" t="s">
        <v>167</v>
      </c>
      <c r="AA180" s="50">
        <f t="shared" si="31"/>
        <v>2</v>
      </c>
      <c r="AB180" s="50">
        <f t="shared" si="32"/>
        <v>3</v>
      </c>
      <c r="AC180" s="50">
        <f t="shared" si="33"/>
        <v>4</v>
      </c>
      <c r="AD180" s="51" t="s">
        <v>1531</v>
      </c>
    </row>
    <row r="181" spans="1:30" s="31" customFormat="1" ht="30" x14ac:dyDescent="0.25">
      <c r="A181" s="52">
        <v>158</v>
      </c>
      <c r="B181" s="52">
        <v>21</v>
      </c>
      <c r="C181" s="52" t="s">
        <v>1852</v>
      </c>
      <c r="D181" s="52" t="str">
        <f>IF($I$2="","",IF($I$2&gt;=P181,$N$2,IF($I$2&gt;N181,AC181,IF($I$2&lt;K181,$K$22,IF($I$2&lt;=M181,AA181,AB181)))))</f>
        <v/>
      </c>
      <c r="E181" s="52" t="str">
        <f>IF($I$4="","",IF($I$4&gt;=P181,$N$2,IF($I$4&gt;N181,AC181,IF($I$4&lt;K181,$K$22,IF($I$4&lt;=M181,AA181,AB181)))))</f>
        <v>Não passível</v>
      </c>
      <c r="F181" s="52" t="str">
        <f>IF($I$6="","",IF($I$6&gt;=P181,$N$2,IF($I$6&gt;N181,AC181,IF($I$6&lt;K181,$K$22,IF($I$6&lt;=M181,AA181,AB181)))))</f>
        <v>Não passível</v>
      </c>
      <c r="G181" s="52" t="str">
        <f>IF($I$8="","",IF($I$8&gt;=P181,$N$2,IF($I$8&gt;N181,AC181,IF($I$8&lt;K181,$K$22,IF($I$8&lt;=M181,AA181,AB181)))))</f>
        <v>Não passível</v>
      </c>
      <c r="H181" s="52" t="str">
        <f>IF($I$10="","",IF($I$10&gt;=P181,$N$2,IF($I$10&gt;N181,AC181,IF($I$10&lt;K181,$K$22,IF($I$10&lt;=M181,AA181,AB181)))))</f>
        <v>Não passível</v>
      </c>
      <c r="I181" s="52" t="s">
        <v>154</v>
      </c>
      <c r="J181" s="53" t="s">
        <v>1300</v>
      </c>
      <c r="K181" s="52">
        <v>0.5</v>
      </c>
      <c r="L181" s="54" t="s">
        <v>2268</v>
      </c>
      <c r="M181" s="55">
        <v>10</v>
      </c>
      <c r="N181" s="56">
        <v>100</v>
      </c>
      <c r="O181" s="54" t="s">
        <v>1244</v>
      </c>
      <c r="P181" s="57">
        <v>300</v>
      </c>
      <c r="Q181" s="52" t="s">
        <v>184</v>
      </c>
      <c r="R181" s="54" t="s">
        <v>167</v>
      </c>
      <c r="S181" s="54" t="s">
        <v>167</v>
      </c>
      <c r="T181" s="54" t="s">
        <v>167</v>
      </c>
      <c r="U181" s="54" t="s">
        <v>167</v>
      </c>
      <c r="V181" s="54" t="s">
        <v>167</v>
      </c>
      <c r="W181" s="54" t="s">
        <v>167</v>
      </c>
      <c r="X181" s="54" t="s">
        <v>167</v>
      </c>
      <c r="Y181" s="54" t="s">
        <v>167</v>
      </c>
      <c r="Z181" s="54" t="s">
        <v>167</v>
      </c>
      <c r="AA181" s="58">
        <f t="shared" si="31"/>
        <v>4</v>
      </c>
      <c r="AB181" s="58">
        <f t="shared" si="32"/>
        <v>5</v>
      </c>
      <c r="AC181" s="58">
        <f t="shared" si="33"/>
        <v>6</v>
      </c>
      <c r="AD181" s="59" t="s">
        <v>1532</v>
      </c>
    </row>
    <row r="182" spans="1:30" s="31" customFormat="1" ht="30" x14ac:dyDescent="0.25">
      <c r="A182" s="44">
        <v>159</v>
      </c>
      <c r="B182" s="44">
        <v>22</v>
      </c>
      <c r="C182" s="44" t="s">
        <v>1853</v>
      </c>
      <c r="D182" s="44" t="str">
        <f>IF($I$2="","",IF($I$2&gt;=P182,$N$2,IF($I$2&gt;N182,AC182,IF($I$2&lt;K182,$K$22,IF($I$2&lt;=M182,AA182,AB182)))))</f>
        <v/>
      </c>
      <c r="E182" s="44" t="str">
        <f>IF($I$4="","",IF($I$4&gt;=P182,$N$2,IF($I$4&gt;N182,AC182,IF($I$4&lt;K182,$K$22,IF($I$4&lt;=M182,AA182,AB182)))))</f>
        <v>Não passível</v>
      </c>
      <c r="F182" s="44" t="str">
        <f>IF($I$6="","",IF($I$6&gt;=P182,$N$2,IF($I$6&gt;N182,AC182,IF($I$6&lt;K182,$K$22,IF($I$6&lt;=M182,AA182,AB182)))))</f>
        <v>Não passível</v>
      </c>
      <c r="G182" s="44" t="str">
        <f>IF($I$8="","",IF($I$8&gt;=P182,$N$2,IF($I$8&gt;N182,AC182,IF($I$8&lt;K182,$K$22,IF($I$8&lt;=M182,AA182,AB182)))))</f>
        <v>Não passível</v>
      </c>
      <c r="H182" s="44" t="str">
        <f>IF($I$10="","",IF($I$10&gt;=P182,$N$2,IF($I$10&gt;N182,AC182,IF($I$10&lt;K182,$K$22,IF($I$10&lt;=M182,AA182,AB182)))))</f>
        <v>Não passível</v>
      </c>
      <c r="I182" s="44" t="s">
        <v>153</v>
      </c>
      <c r="J182" s="45" t="s">
        <v>1300</v>
      </c>
      <c r="K182" s="44">
        <v>1</v>
      </c>
      <c r="L182" s="46" t="s">
        <v>2268</v>
      </c>
      <c r="M182" s="47">
        <v>10</v>
      </c>
      <c r="N182" s="48">
        <v>100</v>
      </c>
      <c r="O182" s="46" t="s">
        <v>1244</v>
      </c>
      <c r="P182" s="49">
        <v>300</v>
      </c>
      <c r="Q182" s="44" t="s">
        <v>184</v>
      </c>
      <c r="R182" s="46" t="s">
        <v>167</v>
      </c>
      <c r="S182" s="46" t="s">
        <v>167</v>
      </c>
      <c r="T182" s="46" t="s">
        <v>167</v>
      </c>
      <c r="U182" s="46" t="s">
        <v>167</v>
      </c>
      <c r="V182" s="46" t="s">
        <v>167</v>
      </c>
      <c r="W182" s="46" t="s">
        <v>167</v>
      </c>
      <c r="X182" s="46" t="s">
        <v>167</v>
      </c>
      <c r="Y182" s="46" t="s">
        <v>167</v>
      </c>
      <c r="Z182" s="46" t="s">
        <v>167</v>
      </c>
      <c r="AA182" s="50">
        <f t="shared" si="31"/>
        <v>2</v>
      </c>
      <c r="AB182" s="50">
        <f t="shared" si="32"/>
        <v>3</v>
      </c>
      <c r="AC182" s="50">
        <f t="shared" si="33"/>
        <v>4</v>
      </c>
      <c r="AD182" s="51" t="s">
        <v>1533</v>
      </c>
    </row>
    <row r="183" spans="1:30" s="31" customFormat="1" x14ac:dyDescent="0.25">
      <c r="A183" s="52">
        <v>160</v>
      </c>
      <c r="B183" s="52">
        <v>23</v>
      </c>
      <c r="C183" s="52" t="s">
        <v>1854</v>
      </c>
      <c r="D183" s="52" t="str">
        <f t="shared" si="34"/>
        <v/>
      </c>
      <c r="E183" s="52" t="str">
        <f t="shared" si="35"/>
        <v>Não passível</v>
      </c>
      <c r="F183" s="52" t="str">
        <f t="shared" si="36"/>
        <v>Não passível</v>
      </c>
      <c r="G183" s="52" t="str">
        <f t="shared" si="37"/>
        <v>Não passível</v>
      </c>
      <c r="H183" s="52" t="str">
        <f t="shared" si="38"/>
        <v>Não passível</v>
      </c>
      <c r="I183" s="52" t="s">
        <v>153</v>
      </c>
      <c r="J183" s="53" t="s">
        <v>170</v>
      </c>
      <c r="K183" s="52">
        <v>4</v>
      </c>
      <c r="L183" s="54" t="s">
        <v>1244</v>
      </c>
      <c r="M183" s="55">
        <v>10</v>
      </c>
      <c r="N183" s="56" t="s">
        <v>1534</v>
      </c>
      <c r="O183" s="54" t="s">
        <v>1226</v>
      </c>
      <c r="P183" s="57">
        <v>50</v>
      </c>
      <c r="Q183" s="52" t="s">
        <v>182</v>
      </c>
      <c r="R183" s="54" t="s">
        <v>167</v>
      </c>
      <c r="S183" s="54" t="s">
        <v>167</v>
      </c>
      <c r="T183" s="54" t="s">
        <v>167</v>
      </c>
      <c r="U183" s="54" t="s">
        <v>167</v>
      </c>
      <c r="V183" s="54" t="s">
        <v>167</v>
      </c>
      <c r="W183" s="54" t="s">
        <v>167</v>
      </c>
      <c r="X183" s="54" t="s">
        <v>167</v>
      </c>
      <c r="Y183" s="54" t="s">
        <v>167</v>
      </c>
      <c r="Z183" s="54" t="s">
        <v>167</v>
      </c>
      <c r="AA183" s="58">
        <f t="shared" si="31"/>
        <v>2</v>
      </c>
      <c r="AB183" s="58">
        <f t="shared" si="32"/>
        <v>3</v>
      </c>
      <c r="AC183" s="58">
        <f t="shared" si="33"/>
        <v>4</v>
      </c>
      <c r="AD183" s="59" t="s">
        <v>101</v>
      </c>
    </row>
    <row r="184" spans="1:30" s="31" customFormat="1" x14ac:dyDescent="0.25">
      <c r="A184" s="44">
        <v>161</v>
      </c>
      <c r="B184" s="44">
        <v>24</v>
      </c>
      <c r="C184" s="44" t="s">
        <v>1855</v>
      </c>
      <c r="D184" s="44" t="str">
        <f>IF($I$2="","",IF($I$2&gt;P184,AC184,IF($I$2&lt;=K184,$K$22,IF($I$2&lt;=M184,AA184,AB184))))</f>
        <v/>
      </c>
      <c r="E184" s="44" t="str">
        <f>IF($I$4="","",IF($I$4&gt;P184,AC184,IF($I$4&lt;=K184,$K$22,IF($I$4&lt;=M184,AA184,AB184))))</f>
        <v>Não passível</v>
      </c>
      <c r="F184" s="44" t="str">
        <f>IF($I$6="","",IF($I$6&gt;P184,AC184,IF($I$6&lt;=K184,$K$22,IF($I$6&lt;=M184,AA184,AB184))))</f>
        <v>Não passível</v>
      </c>
      <c r="G184" s="44" t="str">
        <f>IF($I$8="","",IF($I$8&gt;P184,AC184,IF($I$8&lt;=K184,$K$22,IF($I$8&lt;=M184,AA184,AB184))))</f>
        <v>Não passível</v>
      </c>
      <c r="H184" s="44" t="str">
        <f>IF($I$10="","",IF($I$10&gt;P184,AC184,IF($I$10&lt;=K184,$K$22,IF($I$10&lt;=M184,AA184,AB184))))</f>
        <v>Não passível</v>
      </c>
      <c r="I184" s="44" t="s">
        <v>152</v>
      </c>
      <c r="J184" s="45" t="s">
        <v>1300</v>
      </c>
      <c r="K184" s="44">
        <v>0</v>
      </c>
      <c r="L184" s="46" t="s">
        <v>2268</v>
      </c>
      <c r="M184" s="47">
        <v>10</v>
      </c>
      <c r="N184" s="48" t="s">
        <v>1535</v>
      </c>
      <c r="O184" s="46" t="s">
        <v>1226</v>
      </c>
      <c r="P184" s="49">
        <v>150</v>
      </c>
      <c r="Q184" s="44" t="s">
        <v>184</v>
      </c>
      <c r="R184" s="46" t="s">
        <v>167</v>
      </c>
      <c r="S184" s="46" t="s">
        <v>167</v>
      </c>
      <c r="T184" s="46" t="s">
        <v>167</v>
      </c>
      <c r="U184" s="46" t="s">
        <v>167</v>
      </c>
      <c r="V184" s="46" t="s">
        <v>167</v>
      </c>
      <c r="W184" s="46" t="s">
        <v>167</v>
      </c>
      <c r="X184" s="46" t="s">
        <v>167</v>
      </c>
      <c r="Y184" s="46" t="s">
        <v>167</v>
      </c>
      <c r="Z184" s="46" t="s">
        <v>167</v>
      </c>
      <c r="AA184" s="50">
        <f t="shared" si="31"/>
        <v>1</v>
      </c>
      <c r="AB184" s="50">
        <f t="shared" si="32"/>
        <v>1</v>
      </c>
      <c r="AC184" s="50">
        <f t="shared" si="33"/>
        <v>1</v>
      </c>
      <c r="AD184" s="51" t="s">
        <v>1536</v>
      </c>
    </row>
    <row r="185" spans="1:30" s="31" customFormat="1" ht="30" x14ac:dyDescent="0.25">
      <c r="A185" s="52">
        <v>162</v>
      </c>
      <c r="B185" s="52">
        <v>25</v>
      </c>
      <c r="C185" s="52" t="s">
        <v>1856</v>
      </c>
      <c r="D185" s="52" t="str">
        <f>IF($I$2="","",IF($I$2&gt;P185,AC185,IF($I$2&lt;=K185,$K$22,IF($I$2&lt;=M185,AA185,AB185))))</f>
        <v/>
      </c>
      <c r="E185" s="52" t="str">
        <f>IF($I$4="","",IF($I$4&gt;P185,AC185,IF($I$4&lt;=K185,$K$22,IF($I$4&lt;=M185,AA185,AB185))))</f>
        <v>Não passível</v>
      </c>
      <c r="F185" s="52" t="str">
        <f>IF($I$6="","",IF($I$6&gt;P185,AC185,IF($I$6&lt;=K185,$K$22,IF($I$6&lt;=M185,AA185,AB185))))</f>
        <v>Não passível</v>
      </c>
      <c r="G185" s="52" t="str">
        <f>IF($I$8="","",IF($I$8&gt;P185,AC185,IF($I$8&lt;=K185,$K$22,IF($I$8&lt;=M185,AA185,AB185))))</f>
        <v>Não passível</v>
      </c>
      <c r="H185" s="52" t="str">
        <f>IF($I$10="","",IF($I$10&gt;P185,AC185,IF($I$10&lt;=K185,$K$22,IF($I$10&lt;=M185,AA185,AB185))))</f>
        <v>Não passível</v>
      </c>
      <c r="I185" s="52" t="s">
        <v>152</v>
      </c>
      <c r="J185" s="53" t="s">
        <v>1537</v>
      </c>
      <c r="K185" s="52">
        <v>5</v>
      </c>
      <c r="L185" s="54" t="s">
        <v>2268</v>
      </c>
      <c r="M185" s="55">
        <v>10</v>
      </c>
      <c r="N185" s="56" t="s">
        <v>1538</v>
      </c>
      <c r="O185" s="54" t="s">
        <v>1226</v>
      </c>
      <c r="P185" s="57">
        <v>80</v>
      </c>
      <c r="Q185" s="52" t="s">
        <v>184</v>
      </c>
      <c r="R185" s="54" t="s">
        <v>167</v>
      </c>
      <c r="S185" s="54" t="s">
        <v>167</v>
      </c>
      <c r="T185" s="54" t="s">
        <v>167</v>
      </c>
      <c r="U185" s="54" t="s">
        <v>167</v>
      </c>
      <c r="V185" s="54" t="s">
        <v>167</v>
      </c>
      <c r="W185" s="54" t="s">
        <v>167</v>
      </c>
      <c r="X185" s="54" t="s">
        <v>167</v>
      </c>
      <c r="Y185" s="54" t="s">
        <v>167</v>
      </c>
      <c r="Z185" s="54" t="s">
        <v>167</v>
      </c>
      <c r="AA185" s="58">
        <f t="shared" si="31"/>
        <v>1</v>
      </c>
      <c r="AB185" s="58">
        <f t="shared" si="32"/>
        <v>1</v>
      </c>
      <c r="AC185" s="58">
        <f t="shared" si="33"/>
        <v>1</v>
      </c>
      <c r="AD185" s="59" t="s">
        <v>1539</v>
      </c>
    </row>
    <row r="186" spans="1:30" s="31" customFormat="1" x14ac:dyDescent="0.25">
      <c r="A186" s="44">
        <v>163</v>
      </c>
      <c r="B186" s="44">
        <v>26</v>
      </c>
      <c r="C186" s="44" t="s">
        <v>1857</v>
      </c>
      <c r="D186" s="44" t="str">
        <f t="shared" si="34"/>
        <v/>
      </c>
      <c r="E186" s="44" t="str">
        <f t="shared" si="35"/>
        <v>Não passível</v>
      </c>
      <c r="F186" s="44" t="str">
        <f t="shared" si="36"/>
        <v>Não passível</v>
      </c>
      <c r="G186" s="44" t="str">
        <f t="shared" si="37"/>
        <v>Não passível</v>
      </c>
      <c r="H186" s="44" t="str">
        <f t="shared" si="38"/>
        <v>Não passível</v>
      </c>
      <c r="I186" s="44" t="s">
        <v>153</v>
      </c>
      <c r="J186" s="45" t="s">
        <v>1300</v>
      </c>
      <c r="K186" s="44">
        <v>0</v>
      </c>
      <c r="L186" s="46" t="s">
        <v>1244</v>
      </c>
      <c r="M186" s="47">
        <v>5</v>
      </c>
      <c r="N186" s="48" t="s">
        <v>1540</v>
      </c>
      <c r="O186" s="46" t="s">
        <v>1226</v>
      </c>
      <c r="P186" s="49">
        <v>60</v>
      </c>
      <c r="Q186" s="44" t="s">
        <v>184</v>
      </c>
      <c r="R186" s="46" t="s">
        <v>167</v>
      </c>
      <c r="S186" s="46" t="s">
        <v>167</v>
      </c>
      <c r="T186" s="46" t="s">
        <v>167</v>
      </c>
      <c r="U186" s="46" t="s">
        <v>167</v>
      </c>
      <c r="V186" s="46" t="s">
        <v>167</v>
      </c>
      <c r="W186" s="46" t="s">
        <v>167</v>
      </c>
      <c r="X186" s="46" t="s">
        <v>167</v>
      </c>
      <c r="Y186" s="46" t="s">
        <v>167</v>
      </c>
      <c r="Z186" s="46" t="s">
        <v>167</v>
      </c>
      <c r="AA186" s="50">
        <f t="shared" si="31"/>
        <v>2</v>
      </c>
      <c r="AB186" s="50">
        <f t="shared" si="32"/>
        <v>3</v>
      </c>
      <c r="AC186" s="50">
        <f t="shared" si="33"/>
        <v>4</v>
      </c>
      <c r="AD186" s="51" t="s">
        <v>1541</v>
      </c>
    </row>
    <row r="187" spans="1:30" s="31" customFormat="1" ht="30" x14ac:dyDescent="0.25">
      <c r="A187" s="52">
        <v>164</v>
      </c>
      <c r="B187" s="52">
        <v>27</v>
      </c>
      <c r="C187" s="52" t="s">
        <v>1858</v>
      </c>
      <c r="D187" s="52" t="str">
        <f t="shared" si="34"/>
        <v/>
      </c>
      <c r="E187" s="52" t="str">
        <f t="shared" si="35"/>
        <v>Não passível</v>
      </c>
      <c r="F187" s="52" t="str">
        <f t="shared" si="36"/>
        <v>Não passível</v>
      </c>
      <c r="G187" s="52" t="str">
        <f t="shared" si="37"/>
        <v>Não passível</v>
      </c>
      <c r="H187" s="52" t="str">
        <f t="shared" si="38"/>
        <v>Não passível</v>
      </c>
      <c r="I187" s="52" t="s">
        <v>154</v>
      </c>
      <c r="J187" s="53" t="s">
        <v>1542</v>
      </c>
      <c r="K187" s="52">
        <v>10</v>
      </c>
      <c r="L187" s="54" t="s">
        <v>1244</v>
      </c>
      <c r="M187" s="55">
        <v>150</v>
      </c>
      <c r="N187" s="56" t="s">
        <v>1543</v>
      </c>
      <c r="O187" s="54" t="s">
        <v>1226</v>
      </c>
      <c r="P187" s="57">
        <v>500</v>
      </c>
      <c r="Q187" s="52" t="s">
        <v>1250</v>
      </c>
      <c r="R187" s="54" t="s">
        <v>167</v>
      </c>
      <c r="S187" s="54" t="s">
        <v>167</v>
      </c>
      <c r="T187" s="54" t="s">
        <v>167</v>
      </c>
      <c r="U187" s="54" t="s">
        <v>167</v>
      </c>
      <c r="V187" s="54" t="s">
        <v>167</v>
      </c>
      <c r="W187" s="54" t="s">
        <v>167</v>
      </c>
      <c r="X187" s="54" t="s">
        <v>167</v>
      </c>
      <c r="Y187" s="54" t="s">
        <v>167</v>
      </c>
      <c r="Z187" s="54" t="s">
        <v>167</v>
      </c>
      <c r="AA187" s="58">
        <f t="shared" si="31"/>
        <v>4</v>
      </c>
      <c r="AB187" s="58">
        <f t="shared" si="32"/>
        <v>5</v>
      </c>
      <c r="AC187" s="58">
        <f t="shared" si="33"/>
        <v>6</v>
      </c>
      <c r="AD187" s="59" t="s">
        <v>1544</v>
      </c>
    </row>
    <row r="188" spans="1:30" s="31" customFormat="1" x14ac:dyDescent="0.25">
      <c r="A188" s="44">
        <v>165</v>
      </c>
      <c r="B188" s="44">
        <v>28</v>
      </c>
      <c r="C188" s="44" t="s">
        <v>1859</v>
      </c>
      <c r="D188" s="44" t="str">
        <f t="shared" si="34"/>
        <v/>
      </c>
      <c r="E188" s="44" t="str">
        <f t="shared" si="35"/>
        <v>Não passível</v>
      </c>
      <c r="F188" s="44" t="str">
        <f t="shared" si="36"/>
        <v>Não passível</v>
      </c>
      <c r="G188" s="44" t="str">
        <f t="shared" si="37"/>
        <v>Não passível</v>
      </c>
      <c r="H188" s="44" t="str">
        <f t="shared" si="38"/>
        <v>Não passível</v>
      </c>
      <c r="I188" s="44" t="s">
        <v>153</v>
      </c>
      <c r="J188" s="45" t="s">
        <v>170</v>
      </c>
      <c r="K188" s="44">
        <v>0.1</v>
      </c>
      <c r="L188" s="46" t="s">
        <v>1244</v>
      </c>
      <c r="M188" s="47">
        <v>2</v>
      </c>
      <c r="N188" s="48" t="s">
        <v>1545</v>
      </c>
      <c r="O188" s="46" t="s">
        <v>1226</v>
      </c>
      <c r="P188" s="49">
        <v>20</v>
      </c>
      <c r="Q188" s="44" t="s">
        <v>182</v>
      </c>
      <c r="R188" s="46" t="s">
        <v>167</v>
      </c>
      <c r="S188" s="46" t="s">
        <v>167</v>
      </c>
      <c r="T188" s="46" t="s">
        <v>167</v>
      </c>
      <c r="U188" s="46" t="s">
        <v>167</v>
      </c>
      <c r="V188" s="46" t="s">
        <v>167</v>
      </c>
      <c r="W188" s="46" t="s">
        <v>167</v>
      </c>
      <c r="X188" s="46" t="s">
        <v>167</v>
      </c>
      <c r="Y188" s="46" t="s">
        <v>167</v>
      </c>
      <c r="Z188" s="46" t="s">
        <v>167</v>
      </c>
      <c r="AA188" s="50">
        <f t="shared" si="31"/>
        <v>2</v>
      </c>
      <c r="AB188" s="50">
        <f t="shared" si="32"/>
        <v>3</v>
      </c>
      <c r="AC188" s="50">
        <f t="shared" si="33"/>
        <v>4</v>
      </c>
      <c r="AD188" s="51" t="s">
        <v>1546</v>
      </c>
    </row>
    <row r="189" spans="1:30" s="31" customFormat="1" ht="30" x14ac:dyDescent="0.25">
      <c r="A189" s="52">
        <v>166</v>
      </c>
      <c r="B189" s="52">
        <v>29</v>
      </c>
      <c r="C189" s="52" t="s">
        <v>102</v>
      </c>
      <c r="D189" s="52" t="str">
        <f t="shared" si="34"/>
        <v/>
      </c>
      <c r="E189" s="52" t="str">
        <f t="shared" si="35"/>
        <v>Não passível</v>
      </c>
      <c r="F189" s="52" t="str">
        <f t="shared" si="36"/>
        <v>Não passível</v>
      </c>
      <c r="G189" s="52" t="str">
        <f t="shared" si="37"/>
        <v>Não passível</v>
      </c>
      <c r="H189" s="52" t="str">
        <f t="shared" si="38"/>
        <v>Não passível</v>
      </c>
      <c r="I189" s="52" t="s">
        <v>152</v>
      </c>
      <c r="J189" s="53" t="s">
        <v>1547</v>
      </c>
      <c r="K189" s="52">
        <v>20</v>
      </c>
      <c r="L189" s="54" t="s">
        <v>1244</v>
      </c>
      <c r="M189" s="55">
        <v>100</v>
      </c>
      <c r="N189" s="56" t="s">
        <v>1548</v>
      </c>
      <c r="O189" s="54" t="s">
        <v>1226</v>
      </c>
      <c r="P189" s="57">
        <v>500</v>
      </c>
      <c r="Q189" s="52" t="s">
        <v>1549</v>
      </c>
      <c r="R189" s="54" t="s">
        <v>167</v>
      </c>
      <c r="S189" s="54" t="s">
        <v>167</v>
      </c>
      <c r="T189" s="54" t="s">
        <v>167</v>
      </c>
      <c r="U189" s="54" t="s">
        <v>167</v>
      </c>
      <c r="V189" s="54" t="s">
        <v>167</v>
      </c>
      <c r="W189" s="54" t="s">
        <v>167</v>
      </c>
      <c r="X189" s="54" t="s">
        <v>167</v>
      </c>
      <c r="Y189" s="54" t="s">
        <v>167</v>
      </c>
      <c r="Z189" s="54" t="s">
        <v>167</v>
      </c>
      <c r="AA189" s="58">
        <f t="shared" si="31"/>
        <v>1</v>
      </c>
      <c r="AB189" s="58">
        <f t="shared" si="32"/>
        <v>1</v>
      </c>
      <c r="AC189" s="58">
        <f t="shared" si="33"/>
        <v>1</v>
      </c>
      <c r="AD189" s="59" t="s">
        <v>1550</v>
      </c>
    </row>
    <row r="190" spans="1:30" s="31" customFormat="1" ht="30" x14ac:dyDescent="0.25">
      <c r="A190" s="44">
        <v>167</v>
      </c>
      <c r="B190" s="44">
        <v>30</v>
      </c>
      <c r="C190" s="44" t="s">
        <v>103</v>
      </c>
      <c r="D190" s="44" t="str">
        <f t="shared" si="34"/>
        <v/>
      </c>
      <c r="E190" s="44" t="str">
        <f t="shared" si="35"/>
        <v>Não passível</v>
      </c>
      <c r="F190" s="44" t="str">
        <f t="shared" si="36"/>
        <v>Não passível</v>
      </c>
      <c r="G190" s="44" t="str">
        <f t="shared" si="37"/>
        <v>Não passível</v>
      </c>
      <c r="H190" s="44" t="str">
        <f t="shared" si="38"/>
        <v>Não passível</v>
      </c>
      <c r="I190" s="44" t="s">
        <v>152</v>
      </c>
      <c r="J190" s="45" t="s">
        <v>1551</v>
      </c>
      <c r="K190" s="44">
        <v>100</v>
      </c>
      <c r="L190" s="46" t="s">
        <v>1244</v>
      </c>
      <c r="M190" s="47">
        <v>250</v>
      </c>
      <c r="N190" s="48" t="s">
        <v>1552</v>
      </c>
      <c r="O190" s="46" t="s">
        <v>1226</v>
      </c>
      <c r="P190" s="49">
        <v>500</v>
      </c>
      <c r="Q190" s="44" t="s">
        <v>1549</v>
      </c>
      <c r="R190" s="46" t="s">
        <v>167</v>
      </c>
      <c r="S190" s="46" t="s">
        <v>167</v>
      </c>
      <c r="T190" s="46" t="s">
        <v>167</v>
      </c>
      <c r="U190" s="46" t="s">
        <v>167</v>
      </c>
      <c r="V190" s="46" t="s">
        <v>167</v>
      </c>
      <c r="W190" s="46" t="s">
        <v>167</v>
      </c>
      <c r="X190" s="46" t="s">
        <v>167</v>
      </c>
      <c r="Y190" s="46" t="s">
        <v>167</v>
      </c>
      <c r="Z190" s="46" t="s">
        <v>167</v>
      </c>
      <c r="AA190" s="50">
        <f t="shared" si="31"/>
        <v>1</v>
      </c>
      <c r="AB190" s="50">
        <f t="shared" si="32"/>
        <v>1</v>
      </c>
      <c r="AC190" s="50">
        <f t="shared" si="33"/>
        <v>1</v>
      </c>
      <c r="AD190" s="51" t="s">
        <v>1553</v>
      </c>
    </row>
    <row r="191" spans="1:30" s="31" customFormat="1" ht="30" x14ac:dyDescent="0.25">
      <c r="A191" s="52">
        <v>168</v>
      </c>
      <c r="B191" s="52">
        <v>31</v>
      </c>
      <c r="C191" s="52" t="s">
        <v>104</v>
      </c>
      <c r="D191" s="52" t="str">
        <f t="shared" si="34"/>
        <v/>
      </c>
      <c r="E191" s="52" t="str">
        <f t="shared" si="35"/>
        <v>Não passível</v>
      </c>
      <c r="F191" s="52" t="str">
        <f t="shared" si="36"/>
        <v>Não passível</v>
      </c>
      <c r="G191" s="52" t="str">
        <f t="shared" si="37"/>
        <v>Não passível</v>
      </c>
      <c r="H191" s="52" t="str">
        <f t="shared" si="38"/>
        <v>Não passível</v>
      </c>
      <c r="I191" s="52" t="s">
        <v>153</v>
      </c>
      <c r="J191" s="53" t="s">
        <v>1554</v>
      </c>
      <c r="K191" s="52">
        <v>0.5</v>
      </c>
      <c r="L191" s="54" t="s">
        <v>1244</v>
      </c>
      <c r="M191" s="55">
        <v>50</v>
      </c>
      <c r="N191" s="56" t="s">
        <v>1555</v>
      </c>
      <c r="O191" s="54" t="s">
        <v>1226</v>
      </c>
      <c r="P191" s="57">
        <v>100</v>
      </c>
      <c r="Q191" s="52" t="s">
        <v>1549</v>
      </c>
      <c r="R191" s="54" t="s">
        <v>167</v>
      </c>
      <c r="S191" s="54" t="s">
        <v>167</v>
      </c>
      <c r="T191" s="54" t="s">
        <v>167</v>
      </c>
      <c r="U191" s="54" t="s">
        <v>167</v>
      </c>
      <c r="V191" s="54" t="s">
        <v>167</v>
      </c>
      <c r="W191" s="54" t="s">
        <v>167</v>
      </c>
      <c r="X191" s="54" t="s">
        <v>167</v>
      </c>
      <c r="Y191" s="54" t="s">
        <v>167</v>
      </c>
      <c r="Z191" s="54" t="s">
        <v>167</v>
      </c>
      <c r="AA191" s="58">
        <f t="shared" si="31"/>
        <v>2</v>
      </c>
      <c r="AB191" s="58">
        <f t="shared" si="32"/>
        <v>3</v>
      </c>
      <c r="AC191" s="58">
        <f t="shared" si="33"/>
        <v>4</v>
      </c>
      <c r="AD191" s="59" t="s">
        <v>1556</v>
      </c>
    </row>
    <row r="192" spans="1:30" s="31" customFormat="1" ht="30" x14ac:dyDescent="0.25">
      <c r="A192" s="44">
        <v>169</v>
      </c>
      <c r="B192" s="44">
        <v>32</v>
      </c>
      <c r="C192" s="44" t="s">
        <v>105</v>
      </c>
      <c r="D192" s="44" t="str">
        <f t="shared" si="34"/>
        <v/>
      </c>
      <c r="E192" s="44" t="str">
        <f t="shared" si="35"/>
        <v>Não passível</v>
      </c>
      <c r="F192" s="44" t="str">
        <f t="shared" si="36"/>
        <v>Não passível</v>
      </c>
      <c r="G192" s="44" t="str">
        <f t="shared" si="37"/>
        <v>Não passível</v>
      </c>
      <c r="H192" s="44" t="str">
        <f t="shared" si="38"/>
        <v>Não passível</v>
      </c>
      <c r="I192" s="44" t="s">
        <v>153</v>
      </c>
      <c r="J192" s="45" t="s">
        <v>1557</v>
      </c>
      <c r="K192" s="44">
        <v>0</v>
      </c>
      <c r="L192" s="46" t="s">
        <v>1244</v>
      </c>
      <c r="M192" s="47">
        <v>110000</v>
      </c>
      <c r="N192" s="48" t="s">
        <v>1558</v>
      </c>
      <c r="O192" s="46" t="s">
        <v>1226</v>
      </c>
      <c r="P192" s="49">
        <v>2700000</v>
      </c>
      <c r="Q192" s="44" t="s">
        <v>190</v>
      </c>
      <c r="R192" s="46" t="s">
        <v>167</v>
      </c>
      <c r="S192" s="46" t="s">
        <v>167</v>
      </c>
      <c r="T192" s="46" t="s">
        <v>167</v>
      </c>
      <c r="U192" s="46" t="s">
        <v>167</v>
      </c>
      <c r="V192" s="46" t="s">
        <v>167</v>
      </c>
      <c r="W192" s="46" t="s">
        <v>167</v>
      </c>
      <c r="X192" s="46" t="s">
        <v>167</v>
      </c>
      <c r="Y192" s="46" t="s">
        <v>167</v>
      </c>
      <c r="Z192" s="46" t="s">
        <v>167</v>
      </c>
      <c r="AA192" s="50">
        <f t="shared" si="31"/>
        <v>2</v>
      </c>
      <c r="AB192" s="50">
        <f t="shared" si="32"/>
        <v>3</v>
      </c>
      <c r="AC192" s="50">
        <f t="shared" si="33"/>
        <v>4</v>
      </c>
      <c r="AD192" s="51" t="s">
        <v>1559</v>
      </c>
    </row>
    <row r="193" spans="1:30" s="31" customFormat="1" ht="30" x14ac:dyDescent="0.25">
      <c r="A193" s="52">
        <v>170</v>
      </c>
      <c r="B193" s="52">
        <v>33</v>
      </c>
      <c r="C193" s="52" t="s">
        <v>106</v>
      </c>
      <c r="D193" s="52" t="str">
        <f t="shared" si="34"/>
        <v/>
      </c>
      <c r="E193" s="52" t="str">
        <f t="shared" si="35"/>
        <v>Não passível</v>
      </c>
      <c r="F193" s="52" t="str">
        <f t="shared" si="36"/>
        <v>Não passível</v>
      </c>
      <c r="G193" s="52" t="str">
        <f t="shared" si="37"/>
        <v>Não passível</v>
      </c>
      <c r="H193" s="52" t="str">
        <f t="shared" si="38"/>
        <v>Não passível</v>
      </c>
      <c r="I193" s="52" t="s">
        <v>153</v>
      </c>
      <c r="J193" s="53" t="s">
        <v>1560</v>
      </c>
      <c r="K193" s="52">
        <v>0</v>
      </c>
      <c r="L193" s="54" t="s">
        <v>1244</v>
      </c>
      <c r="M193" s="55">
        <v>60</v>
      </c>
      <c r="N193" s="56" t="s">
        <v>1561</v>
      </c>
      <c r="O193" s="54" t="s">
        <v>1226</v>
      </c>
      <c r="P193" s="57">
        <v>1000</v>
      </c>
      <c r="Q193" s="52" t="s">
        <v>176</v>
      </c>
      <c r="R193" s="54" t="s">
        <v>167</v>
      </c>
      <c r="S193" s="54" t="s">
        <v>167</v>
      </c>
      <c r="T193" s="54" t="s">
        <v>167</v>
      </c>
      <c r="U193" s="54" t="s">
        <v>167</v>
      </c>
      <c r="V193" s="54" t="s">
        <v>167</v>
      </c>
      <c r="W193" s="54" t="s">
        <v>167</v>
      </c>
      <c r="X193" s="54" t="s">
        <v>167</v>
      </c>
      <c r="Y193" s="54" t="s">
        <v>167</v>
      </c>
      <c r="Z193" s="54" t="s">
        <v>167</v>
      </c>
      <c r="AA193" s="58">
        <f t="shared" si="31"/>
        <v>2</v>
      </c>
      <c r="AB193" s="58">
        <f t="shared" si="32"/>
        <v>3</v>
      </c>
      <c r="AC193" s="58">
        <f t="shared" si="33"/>
        <v>4</v>
      </c>
      <c r="AD193" s="59" t="s">
        <v>107</v>
      </c>
    </row>
    <row r="194" spans="1:30" s="31" customFormat="1" ht="30" x14ac:dyDescent="0.25">
      <c r="A194" s="44">
        <v>171</v>
      </c>
      <c r="B194" s="44">
        <v>34</v>
      </c>
      <c r="C194" s="44" t="s">
        <v>1780</v>
      </c>
      <c r="D194" s="44" t="str">
        <f t="shared" si="34"/>
        <v/>
      </c>
      <c r="E194" s="44" t="str">
        <f t="shared" si="35"/>
        <v>Não passível</v>
      </c>
      <c r="F194" s="44" t="str">
        <f t="shared" si="36"/>
        <v>Não passível</v>
      </c>
      <c r="G194" s="44" t="str">
        <f t="shared" si="37"/>
        <v>Não passível</v>
      </c>
      <c r="H194" s="44" t="str">
        <f t="shared" si="38"/>
        <v>Não passível</v>
      </c>
      <c r="I194" s="44" t="s">
        <v>153</v>
      </c>
      <c r="J194" s="45" t="s">
        <v>1560</v>
      </c>
      <c r="K194" s="44">
        <v>0</v>
      </c>
      <c r="L194" s="46" t="s">
        <v>1244</v>
      </c>
      <c r="M194" s="47">
        <v>20</v>
      </c>
      <c r="N194" s="48" t="s">
        <v>1562</v>
      </c>
      <c r="O194" s="46" t="s">
        <v>1226</v>
      </c>
      <c r="P194" s="49">
        <v>250</v>
      </c>
      <c r="Q194" s="44" t="s">
        <v>176</v>
      </c>
      <c r="R194" s="46" t="s">
        <v>167</v>
      </c>
      <c r="S194" s="46" t="s">
        <v>167</v>
      </c>
      <c r="T194" s="46" t="s">
        <v>167</v>
      </c>
      <c r="U194" s="46" t="s">
        <v>167</v>
      </c>
      <c r="V194" s="46" t="s">
        <v>167</v>
      </c>
      <c r="W194" s="46" t="s">
        <v>167</v>
      </c>
      <c r="X194" s="46" t="s">
        <v>167</v>
      </c>
      <c r="Y194" s="46" t="s">
        <v>167</v>
      </c>
      <c r="Z194" s="46" t="s">
        <v>167</v>
      </c>
      <c r="AA194" s="50">
        <f t="shared" si="31"/>
        <v>2</v>
      </c>
      <c r="AB194" s="50">
        <f t="shared" si="32"/>
        <v>3</v>
      </c>
      <c r="AC194" s="50">
        <f t="shared" si="33"/>
        <v>4</v>
      </c>
      <c r="AD194" s="51" t="s">
        <v>1563</v>
      </c>
    </row>
    <row r="195" spans="1:30" s="31" customFormat="1" ht="30" x14ac:dyDescent="0.25">
      <c r="A195" s="52">
        <v>172</v>
      </c>
      <c r="B195" s="52">
        <v>35</v>
      </c>
      <c r="C195" s="52" t="s">
        <v>1860</v>
      </c>
      <c r="D195" s="52" t="str">
        <f t="shared" si="34"/>
        <v/>
      </c>
      <c r="E195" s="52" t="str">
        <f t="shared" si="35"/>
        <v>Não passível</v>
      </c>
      <c r="F195" s="52" t="str">
        <f t="shared" si="36"/>
        <v>Não passível</v>
      </c>
      <c r="G195" s="52" t="str">
        <f t="shared" si="37"/>
        <v>Não passível</v>
      </c>
      <c r="H195" s="52" t="str">
        <f t="shared" si="38"/>
        <v>Não passível</v>
      </c>
      <c r="I195" s="52" t="s">
        <v>154</v>
      </c>
      <c r="J195" s="53" t="s">
        <v>1302</v>
      </c>
      <c r="K195" s="52">
        <v>0</v>
      </c>
      <c r="L195" s="54" t="s">
        <v>1244</v>
      </c>
      <c r="M195" s="55">
        <v>10</v>
      </c>
      <c r="N195" s="56" t="s">
        <v>1564</v>
      </c>
      <c r="O195" s="54" t="s">
        <v>1226</v>
      </c>
      <c r="P195" s="57">
        <v>50</v>
      </c>
      <c r="Q195" s="52" t="s">
        <v>1250</v>
      </c>
      <c r="R195" s="54" t="s">
        <v>167</v>
      </c>
      <c r="S195" s="54" t="s">
        <v>167</v>
      </c>
      <c r="T195" s="54" t="s">
        <v>167</v>
      </c>
      <c r="U195" s="54" t="s">
        <v>167</v>
      </c>
      <c r="V195" s="54" t="s">
        <v>167</v>
      </c>
      <c r="W195" s="54" t="s">
        <v>167</v>
      </c>
      <c r="X195" s="54" t="s">
        <v>167</v>
      </c>
      <c r="Y195" s="54" t="s">
        <v>167</v>
      </c>
      <c r="Z195" s="54" t="s">
        <v>167</v>
      </c>
      <c r="AA195" s="58">
        <f t="shared" si="31"/>
        <v>4</v>
      </c>
      <c r="AB195" s="58">
        <f t="shared" si="32"/>
        <v>5</v>
      </c>
      <c r="AC195" s="58">
        <f t="shared" si="33"/>
        <v>6</v>
      </c>
      <c r="AD195" s="59" t="s">
        <v>1565</v>
      </c>
    </row>
    <row r="196" spans="1:30" s="31" customFormat="1" ht="22.5" x14ac:dyDescent="0.25">
      <c r="A196" s="44">
        <v>173</v>
      </c>
      <c r="B196" s="44">
        <v>36</v>
      </c>
      <c r="C196" s="44" t="s">
        <v>109</v>
      </c>
      <c r="D196" s="44" t="str">
        <f t="shared" si="34"/>
        <v/>
      </c>
      <c r="E196" s="44" t="str">
        <f t="shared" si="35"/>
        <v>Não passível</v>
      </c>
      <c r="F196" s="44" t="str">
        <f t="shared" si="36"/>
        <v>Não passível</v>
      </c>
      <c r="G196" s="44" t="str">
        <f t="shared" si="37"/>
        <v>Não passível</v>
      </c>
      <c r="H196" s="44" t="str">
        <f t="shared" si="38"/>
        <v>Não passível</v>
      </c>
      <c r="I196" s="44" t="s">
        <v>153</v>
      </c>
      <c r="J196" s="45" t="s">
        <v>1508</v>
      </c>
      <c r="K196" s="44">
        <v>15</v>
      </c>
      <c r="L196" s="46" t="s">
        <v>1244</v>
      </c>
      <c r="M196" s="47">
        <v>50</v>
      </c>
      <c r="N196" s="48" t="s">
        <v>1566</v>
      </c>
      <c r="O196" s="46" t="s">
        <v>1226</v>
      </c>
      <c r="P196" s="49">
        <v>100</v>
      </c>
      <c r="Q196" s="44" t="s">
        <v>1250</v>
      </c>
      <c r="R196" s="46" t="s">
        <v>167</v>
      </c>
      <c r="S196" s="46" t="s">
        <v>167</v>
      </c>
      <c r="T196" s="46" t="s">
        <v>167</v>
      </c>
      <c r="U196" s="46" t="s">
        <v>167</v>
      </c>
      <c r="V196" s="46" t="s">
        <v>167</v>
      </c>
      <c r="W196" s="46" t="s">
        <v>167</v>
      </c>
      <c r="X196" s="46" t="s">
        <v>167</v>
      </c>
      <c r="Y196" s="46" t="s">
        <v>167</v>
      </c>
      <c r="Z196" s="46" t="s">
        <v>167</v>
      </c>
      <c r="AA196" s="50">
        <f t="shared" si="31"/>
        <v>2</v>
      </c>
      <c r="AB196" s="50">
        <f t="shared" si="32"/>
        <v>3</v>
      </c>
      <c r="AC196" s="50">
        <f t="shared" si="33"/>
        <v>4</v>
      </c>
      <c r="AD196" s="51" t="s">
        <v>1567</v>
      </c>
    </row>
    <row r="197" spans="1:30" s="31" customFormat="1" ht="30" x14ac:dyDescent="0.25">
      <c r="A197" s="52">
        <v>174</v>
      </c>
      <c r="B197" s="52">
        <v>37</v>
      </c>
      <c r="C197" s="52" t="s">
        <v>110</v>
      </c>
      <c r="D197" s="52" t="str">
        <f t="shared" si="34"/>
        <v/>
      </c>
      <c r="E197" s="52" t="str">
        <f t="shared" si="35"/>
        <v>Não passível</v>
      </c>
      <c r="F197" s="52" t="str">
        <f t="shared" si="36"/>
        <v>Não passível</v>
      </c>
      <c r="G197" s="52" t="str">
        <f t="shared" si="37"/>
        <v>Não passível</v>
      </c>
      <c r="H197" s="52" t="str">
        <f t="shared" si="38"/>
        <v>Não passível</v>
      </c>
      <c r="I197" s="52" t="s">
        <v>153</v>
      </c>
      <c r="J197" s="53" t="s">
        <v>1508</v>
      </c>
      <c r="K197" s="52">
        <v>0</v>
      </c>
      <c r="L197" s="54" t="s">
        <v>1244</v>
      </c>
      <c r="M197" s="55">
        <v>25</v>
      </c>
      <c r="N197" s="56" t="s">
        <v>1568</v>
      </c>
      <c r="O197" s="54" t="s">
        <v>1226</v>
      </c>
      <c r="P197" s="57">
        <v>100</v>
      </c>
      <c r="Q197" s="52" t="s">
        <v>1250</v>
      </c>
      <c r="R197" s="54" t="s">
        <v>167</v>
      </c>
      <c r="S197" s="54" t="s">
        <v>167</v>
      </c>
      <c r="T197" s="54" t="s">
        <v>167</v>
      </c>
      <c r="U197" s="54" t="s">
        <v>167</v>
      </c>
      <c r="V197" s="54" t="s">
        <v>167</v>
      </c>
      <c r="W197" s="54" t="s">
        <v>167</v>
      </c>
      <c r="X197" s="54" t="s">
        <v>167</v>
      </c>
      <c r="Y197" s="54" t="s">
        <v>167</v>
      </c>
      <c r="Z197" s="54" t="s">
        <v>167</v>
      </c>
      <c r="AA197" s="58">
        <f t="shared" si="31"/>
        <v>2</v>
      </c>
      <c r="AB197" s="58">
        <f t="shared" si="32"/>
        <v>3</v>
      </c>
      <c r="AC197" s="58">
        <f t="shared" si="33"/>
        <v>4</v>
      </c>
      <c r="AD197" s="59" t="s">
        <v>1569</v>
      </c>
    </row>
    <row r="198" spans="1:30" s="31" customFormat="1" ht="30" x14ac:dyDescent="0.25">
      <c r="A198" s="44">
        <v>175</v>
      </c>
      <c r="B198" s="44">
        <v>38</v>
      </c>
      <c r="C198" s="44" t="s">
        <v>1861</v>
      </c>
      <c r="D198" s="44" t="str">
        <f t="shared" si="34"/>
        <v/>
      </c>
      <c r="E198" s="44" t="str">
        <f t="shared" si="35"/>
        <v>Não passível</v>
      </c>
      <c r="F198" s="44" t="str">
        <f t="shared" si="36"/>
        <v>Não passível</v>
      </c>
      <c r="G198" s="44" t="str">
        <f t="shared" si="37"/>
        <v>Não passível</v>
      </c>
      <c r="H198" s="44" t="str">
        <f t="shared" si="38"/>
        <v>Não passível</v>
      </c>
      <c r="I198" s="44" t="s">
        <v>153</v>
      </c>
      <c r="J198" s="45" t="s">
        <v>1570</v>
      </c>
      <c r="K198" s="44">
        <v>1</v>
      </c>
      <c r="L198" s="46" t="s">
        <v>1244</v>
      </c>
      <c r="M198" s="47">
        <v>10</v>
      </c>
      <c r="N198" s="48" t="s">
        <v>1571</v>
      </c>
      <c r="O198" s="46" t="s">
        <v>1226</v>
      </c>
      <c r="P198" s="49">
        <v>50</v>
      </c>
      <c r="Q198" s="44" t="s">
        <v>1250</v>
      </c>
      <c r="R198" s="46" t="s">
        <v>167</v>
      </c>
      <c r="S198" s="46" t="s">
        <v>167</v>
      </c>
      <c r="T198" s="46" t="s">
        <v>167</v>
      </c>
      <c r="U198" s="46" t="s">
        <v>167</v>
      </c>
      <c r="V198" s="46" t="s">
        <v>167</v>
      </c>
      <c r="W198" s="46" t="s">
        <v>167</v>
      </c>
      <c r="X198" s="46" t="s">
        <v>167</v>
      </c>
      <c r="Y198" s="46" t="s">
        <v>167</v>
      </c>
      <c r="Z198" s="46" t="s">
        <v>167</v>
      </c>
      <c r="AA198" s="50">
        <f t="shared" si="31"/>
        <v>2</v>
      </c>
      <c r="AB198" s="50">
        <f t="shared" si="32"/>
        <v>3</v>
      </c>
      <c r="AC198" s="50">
        <f t="shared" si="33"/>
        <v>4</v>
      </c>
      <c r="AD198" s="51" t="s">
        <v>1572</v>
      </c>
    </row>
    <row r="199" spans="1:30" s="31" customFormat="1" x14ac:dyDescent="0.25">
      <c r="A199" s="52">
        <v>176</v>
      </c>
      <c r="B199" s="52">
        <v>39</v>
      </c>
      <c r="C199" s="52" t="s">
        <v>1862</v>
      </c>
      <c r="D199" s="52" t="str">
        <f t="shared" si="34"/>
        <v/>
      </c>
      <c r="E199" s="52" t="str">
        <f t="shared" si="35"/>
        <v>Não passível</v>
      </c>
      <c r="F199" s="52" t="str">
        <f t="shared" si="36"/>
        <v>Não passível</v>
      </c>
      <c r="G199" s="52" t="str">
        <f t="shared" si="37"/>
        <v>Não passível</v>
      </c>
      <c r="H199" s="52" t="str">
        <f t="shared" si="38"/>
        <v>Não passível</v>
      </c>
      <c r="I199" s="52" t="s">
        <v>153</v>
      </c>
      <c r="J199" s="53" t="s">
        <v>1302</v>
      </c>
      <c r="K199" s="52">
        <v>0.1</v>
      </c>
      <c r="L199" s="54" t="s">
        <v>1244</v>
      </c>
      <c r="M199" s="55">
        <v>2</v>
      </c>
      <c r="N199" s="56" t="s">
        <v>1573</v>
      </c>
      <c r="O199" s="54" t="s">
        <v>1226</v>
      </c>
      <c r="P199" s="57">
        <v>20</v>
      </c>
      <c r="Q199" s="52" t="s">
        <v>1250</v>
      </c>
      <c r="R199" s="54" t="s">
        <v>167</v>
      </c>
      <c r="S199" s="54" t="s">
        <v>167</v>
      </c>
      <c r="T199" s="54" t="s">
        <v>167</v>
      </c>
      <c r="U199" s="54" t="s">
        <v>167</v>
      </c>
      <c r="V199" s="54" t="s">
        <v>167</v>
      </c>
      <c r="W199" s="54" t="s">
        <v>167</v>
      </c>
      <c r="X199" s="54" t="s">
        <v>167</v>
      </c>
      <c r="Y199" s="54" t="s">
        <v>167</v>
      </c>
      <c r="Z199" s="54" t="s">
        <v>167</v>
      </c>
      <c r="AA199" s="58">
        <f t="shared" si="31"/>
        <v>2</v>
      </c>
      <c r="AB199" s="58">
        <f t="shared" si="32"/>
        <v>3</v>
      </c>
      <c r="AC199" s="58">
        <f t="shared" si="33"/>
        <v>4</v>
      </c>
      <c r="AD199" s="59" t="s">
        <v>1574</v>
      </c>
    </row>
    <row r="200" spans="1:30" s="31" customFormat="1" ht="30" x14ac:dyDescent="0.25">
      <c r="A200" s="44">
        <v>177</v>
      </c>
      <c r="B200" s="44">
        <v>40</v>
      </c>
      <c r="C200" s="44" t="s">
        <v>111</v>
      </c>
      <c r="D200" s="44" t="str">
        <f t="shared" si="34"/>
        <v/>
      </c>
      <c r="E200" s="44" t="str">
        <f t="shared" si="35"/>
        <v>Não passível</v>
      </c>
      <c r="F200" s="44" t="str">
        <f t="shared" si="36"/>
        <v>Não passível</v>
      </c>
      <c r="G200" s="44" t="str">
        <f t="shared" si="37"/>
        <v>Não passível</v>
      </c>
      <c r="H200" s="44" t="str">
        <f t="shared" si="38"/>
        <v>Não passível</v>
      </c>
      <c r="I200" s="44" t="s">
        <v>153</v>
      </c>
      <c r="J200" s="45" t="s">
        <v>1575</v>
      </c>
      <c r="K200" s="44">
        <v>50000</v>
      </c>
      <c r="L200" s="46" t="s">
        <v>1244</v>
      </c>
      <c r="M200" s="47">
        <v>100000</v>
      </c>
      <c r="N200" s="48" t="s">
        <v>1576</v>
      </c>
      <c r="O200" s="46" t="s">
        <v>1226</v>
      </c>
      <c r="P200" s="49">
        <v>500000</v>
      </c>
      <c r="Q200" s="44" t="s">
        <v>183</v>
      </c>
      <c r="R200" s="46" t="s">
        <v>167</v>
      </c>
      <c r="S200" s="46" t="s">
        <v>167</v>
      </c>
      <c r="T200" s="46" t="s">
        <v>167</v>
      </c>
      <c r="U200" s="46" t="s">
        <v>167</v>
      </c>
      <c r="V200" s="46" t="s">
        <v>167</v>
      </c>
      <c r="W200" s="46" t="s">
        <v>167</v>
      </c>
      <c r="X200" s="46" t="s">
        <v>167</v>
      </c>
      <c r="Y200" s="46" t="s">
        <v>167</v>
      </c>
      <c r="Z200" s="46" t="s">
        <v>167</v>
      </c>
      <c r="AA200" s="50">
        <f t="shared" si="31"/>
        <v>2</v>
      </c>
      <c r="AB200" s="50">
        <f t="shared" si="32"/>
        <v>3</v>
      </c>
      <c r="AC200" s="50">
        <f t="shared" si="33"/>
        <v>4</v>
      </c>
      <c r="AD200" s="51" t="s">
        <v>112</v>
      </c>
    </row>
    <row r="201" spans="1:30" s="31" customFormat="1" ht="30" x14ac:dyDescent="0.25">
      <c r="A201" s="52">
        <v>178</v>
      </c>
      <c r="B201" s="52">
        <v>41</v>
      </c>
      <c r="C201" s="52" t="s">
        <v>1863</v>
      </c>
      <c r="D201" s="52" t="str">
        <f t="shared" si="34"/>
        <v/>
      </c>
      <c r="E201" s="52" t="str">
        <f t="shared" si="35"/>
        <v>Não passível</v>
      </c>
      <c r="F201" s="52" t="str">
        <f t="shared" si="36"/>
        <v>Não passível</v>
      </c>
      <c r="G201" s="52" t="str">
        <f t="shared" si="37"/>
        <v>Não passível</v>
      </c>
      <c r="H201" s="52" t="str">
        <f t="shared" si="38"/>
        <v>Não passível</v>
      </c>
      <c r="I201" s="52" t="s">
        <v>154</v>
      </c>
      <c r="J201" s="53" t="s">
        <v>1554</v>
      </c>
      <c r="K201" s="52">
        <v>0</v>
      </c>
      <c r="L201" s="54" t="s">
        <v>1244</v>
      </c>
      <c r="M201" s="55">
        <v>2</v>
      </c>
      <c r="N201" s="56" t="s">
        <v>1577</v>
      </c>
      <c r="O201" s="54" t="s">
        <v>1226</v>
      </c>
      <c r="P201" s="57">
        <v>20</v>
      </c>
      <c r="Q201" s="52" t="s">
        <v>185</v>
      </c>
      <c r="R201" s="54" t="s">
        <v>167</v>
      </c>
      <c r="S201" s="54" t="s">
        <v>167</v>
      </c>
      <c r="T201" s="54" t="s">
        <v>167</v>
      </c>
      <c r="U201" s="54" t="s">
        <v>167</v>
      </c>
      <c r="V201" s="54" t="s">
        <v>167</v>
      </c>
      <c r="W201" s="54" t="s">
        <v>167</v>
      </c>
      <c r="X201" s="54" t="s">
        <v>167</v>
      </c>
      <c r="Y201" s="54" t="s">
        <v>167</v>
      </c>
      <c r="Z201" s="54" t="s">
        <v>167</v>
      </c>
      <c r="AA201" s="58">
        <f t="shared" si="31"/>
        <v>4</v>
      </c>
      <c r="AB201" s="58">
        <f t="shared" si="32"/>
        <v>5</v>
      </c>
      <c r="AC201" s="58">
        <f t="shared" si="33"/>
        <v>6</v>
      </c>
      <c r="AD201" s="59" t="s">
        <v>113</v>
      </c>
    </row>
    <row r="202" spans="1:30" s="31" customFormat="1" x14ac:dyDescent="0.25">
      <c r="A202" s="44">
        <v>179</v>
      </c>
      <c r="B202" s="44">
        <v>42</v>
      </c>
      <c r="C202" s="44" t="s">
        <v>1864</v>
      </c>
      <c r="D202" s="44" t="str">
        <f t="shared" si="34"/>
        <v/>
      </c>
      <c r="E202" s="44" t="str">
        <f t="shared" si="35"/>
        <v>Não passível</v>
      </c>
      <c r="F202" s="44" t="str">
        <f t="shared" si="36"/>
        <v>Não passível</v>
      </c>
      <c r="G202" s="44" t="str">
        <f t="shared" si="37"/>
        <v>Não passível</v>
      </c>
      <c r="H202" s="44" t="str">
        <f t="shared" si="38"/>
        <v>Não passível</v>
      </c>
      <c r="I202" s="44" t="s">
        <v>153</v>
      </c>
      <c r="J202" s="45" t="s">
        <v>1302</v>
      </c>
      <c r="K202" s="44">
        <v>0</v>
      </c>
      <c r="L202" s="46" t="s">
        <v>1244</v>
      </c>
      <c r="M202" s="47">
        <v>5</v>
      </c>
      <c r="N202" s="48" t="s">
        <v>1578</v>
      </c>
      <c r="O202" s="46" t="s">
        <v>1226</v>
      </c>
      <c r="P202" s="49">
        <v>20</v>
      </c>
      <c r="Q202" s="44" t="s">
        <v>1250</v>
      </c>
      <c r="R202" s="46" t="s">
        <v>167</v>
      </c>
      <c r="S202" s="46" t="s">
        <v>167</v>
      </c>
      <c r="T202" s="46" t="s">
        <v>167</v>
      </c>
      <c r="U202" s="46" t="s">
        <v>167</v>
      </c>
      <c r="V202" s="46" t="s">
        <v>167</v>
      </c>
      <c r="W202" s="46" t="s">
        <v>167</v>
      </c>
      <c r="X202" s="46" t="s">
        <v>167</v>
      </c>
      <c r="Y202" s="46" t="s">
        <v>167</v>
      </c>
      <c r="Z202" s="46" t="s">
        <v>167</v>
      </c>
      <c r="AA202" s="50">
        <f t="shared" si="31"/>
        <v>2</v>
      </c>
      <c r="AB202" s="50">
        <f t="shared" si="32"/>
        <v>3</v>
      </c>
      <c r="AC202" s="50">
        <f t="shared" si="33"/>
        <v>4</v>
      </c>
      <c r="AD202" s="51" t="s">
        <v>119</v>
      </c>
    </row>
    <row r="203" spans="1:30" s="31" customFormat="1" x14ac:dyDescent="0.25">
      <c r="A203" s="52">
        <v>180</v>
      </c>
      <c r="B203" s="52">
        <v>43</v>
      </c>
      <c r="C203" s="52" t="s">
        <v>1865</v>
      </c>
      <c r="D203" s="52" t="str">
        <f>IF($I$2="","",IF($I$2&gt;=P203,AC203,IF($I$2&lt;=K203,$K$22,IF($I$2&lt;=M203,AA203,AB203))))</f>
        <v/>
      </c>
      <c r="E203" s="52" t="str">
        <f>IF($I$4="","",IF($I$4&gt;=P203,AC203,IF($I$4&lt;=K203,$K$22,IF($I$4&lt;=M203,AA203,AB203))))</f>
        <v>Não passível</v>
      </c>
      <c r="F203" s="52" t="str">
        <f>IF($I$6="","",IF($I$6&gt;=P203,AC203,IF($I$6&lt;=K203,$K$22,IF($I$6&lt;=M203,AA203,AB203))))</f>
        <v>Não passível</v>
      </c>
      <c r="G203" s="52" t="str">
        <f>IF($I$8="","",IF($I$8&gt;=P203,AC203,IF($I$8&lt;=K203,$K$22,IF($I$8&lt;=M203,AA203,AB203))))</f>
        <v>Não passível</v>
      </c>
      <c r="H203" s="52" t="str">
        <f>IF($I$10="","",IF($I$10&gt;=P203,AC203,IF($I$10&lt;=K203,$K$22,IF($I$10&lt;=M203,AA203,AB203))))</f>
        <v>Não passível</v>
      </c>
      <c r="I203" s="52" t="s">
        <v>153</v>
      </c>
      <c r="J203" s="53" t="s">
        <v>1300</v>
      </c>
      <c r="K203" s="52">
        <v>0</v>
      </c>
      <c r="L203" s="54" t="s">
        <v>1361</v>
      </c>
      <c r="M203" s="55">
        <v>300</v>
      </c>
      <c r="N203" s="56" t="s">
        <v>1579</v>
      </c>
      <c r="O203" s="54" t="s">
        <v>1580</v>
      </c>
      <c r="P203" s="57">
        <v>3500</v>
      </c>
      <c r="Q203" s="52" t="s">
        <v>187</v>
      </c>
      <c r="R203" s="54" t="s">
        <v>167</v>
      </c>
      <c r="S203" s="54" t="s">
        <v>167</v>
      </c>
      <c r="T203" s="54" t="s">
        <v>167</v>
      </c>
      <c r="U203" s="54" t="s">
        <v>167</v>
      </c>
      <c r="V203" s="54" t="s">
        <v>167</v>
      </c>
      <c r="W203" s="54" t="s">
        <v>167</v>
      </c>
      <c r="X203" s="54" t="s">
        <v>167</v>
      </c>
      <c r="Y203" s="54" t="s">
        <v>167</v>
      </c>
      <c r="Z203" s="54" t="s">
        <v>167</v>
      </c>
      <c r="AA203" s="58">
        <f t="shared" si="31"/>
        <v>2</v>
      </c>
      <c r="AB203" s="58">
        <f t="shared" si="32"/>
        <v>3</v>
      </c>
      <c r="AC203" s="58">
        <f t="shared" si="33"/>
        <v>4</v>
      </c>
      <c r="AD203" s="59" t="s">
        <v>120</v>
      </c>
    </row>
    <row r="204" spans="1:30" s="486" customFormat="1" ht="75" x14ac:dyDescent="0.25">
      <c r="A204" s="478" t="s">
        <v>2269</v>
      </c>
      <c r="B204" s="478">
        <v>44</v>
      </c>
      <c r="C204" s="478" t="s">
        <v>2270</v>
      </c>
      <c r="D204" s="478" t="str">
        <f>IF($I$2="","",IF($I$2&gt;P204,AC204,IF($I$2&lt;=K204,$K$22,IF($I$2&lt;M204,AA204,AB204))))</f>
        <v/>
      </c>
      <c r="E204" s="478" t="str">
        <f>IF($I$4="","",IF($I$4&gt;P204,AC204,IF($I$4&lt;=K204,$K$22,IF($I$4&lt;M204,AA204,AB204))))</f>
        <v>Não passível</v>
      </c>
      <c r="F204" s="478" t="str">
        <f>IF($I$6="","",IF($I$6&gt;P204,AC204,IF($I$6&lt;=K204,$K$22,IF($I$6&lt;M204,AA204,AB204))))</f>
        <v>Não passível</v>
      </c>
      <c r="G204" s="478" t="str">
        <f>IF($I$8="","",IF($I$8&gt;P204,AC204,IF($I$8&lt;=K204,$K$22,IF($I$8&lt;M204,AA204,AB204))))</f>
        <v>Não passível</v>
      </c>
      <c r="H204" s="478" t="str">
        <f>IF($I$10="","",IF($I$10&gt;P204,AC204,IF($I$10&lt;=K204,$K$22,IF($I$10&lt;M204,AA204,AB204))))</f>
        <v>Não passível</v>
      </c>
      <c r="I204" s="478" t="s">
        <v>153</v>
      </c>
      <c r="J204" s="479" t="s">
        <v>165</v>
      </c>
      <c r="K204" s="478">
        <v>0.5</v>
      </c>
      <c r="L204" s="480" t="s">
        <v>1244</v>
      </c>
      <c r="M204" s="481">
        <v>1</v>
      </c>
      <c r="N204" s="482" t="s">
        <v>2271</v>
      </c>
      <c r="O204" s="480" t="s">
        <v>1226</v>
      </c>
      <c r="P204" s="483">
        <v>2</v>
      </c>
      <c r="Q204" s="478" t="s">
        <v>1250</v>
      </c>
      <c r="R204" s="480"/>
      <c r="S204" s="480" t="s">
        <v>167</v>
      </c>
      <c r="T204" s="480" t="s">
        <v>167</v>
      </c>
      <c r="U204" s="480" t="s">
        <v>167</v>
      </c>
      <c r="V204" s="480" t="s">
        <v>167</v>
      </c>
      <c r="W204" s="480" t="s">
        <v>167</v>
      </c>
      <c r="X204" s="480" t="s">
        <v>167</v>
      </c>
      <c r="Y204" s="480" t="s">
        <v>167</v>
      </c>
      <c r="Z204" s="480" t="s">
        <v>167</v>
      </c>
      <c r="AA204" s="484">
        <f t="shared" si="31"/>
        <v>2</v>
      </c>
      <c r="AB204" s="484">
        <f t="shared" si="32"/>
        <v>3</v>
      </c>
      <c r="AC204" s="484">
        <f t="shared" si="33"/>
        <v>4</v>
      </c>
      <c r="AD204" s="485" t="s">
        <v>2272</v>
      </c>
    </row>
    <row r="205" spans="1:30" s="31" customFormat="1" ht="60" x14ac:dyDescent="0.25">
      <c r="A205" s="52">
        <v>182</v>
      </c>
      <c r="B205" s="52">
        <v>2</v>
      </c>
      <c r="C205" s="52" t="s">
        <v>115</v>
      </c>
      <c r="D205" s="52" t="str">
        <f t="shared" ref="D205:D260" si="39">IF($I$2="","",IF($I$2&gt;P205,AC205,IF($I$2&lt;=K205,$K$22,IF($I$2&lt;M205,AA205,AB205))))</f>
        <v/>
      </c>
      <c r="E205" s="52" t="str">
        <f t="shared" ref="E205:E260" si="40">IF($I$4="","",IF($I$4&gt;P205,AC205,IF($I$4&lt;=K205,$K$22,IF($I$4&lt;M205,AA205,AB205))))</f>
        <v>Não passível</v>
      </c>
      <c r="F205" s="52" t="str">
        <f t="shared" ref="F205:F260" si="41">IF($I$6="","",IF($I$6&gt;P205,AC205,IF($I$6&lt;=K205,$K$22,IF($I$6&lt;M205,AA205,AB205))))</f>
        <v>Não passível</v>
      </c>
      <c r="G205" s="52" t="str">
        <f t="shared" ref="G205:G260" si="42">IF($I$8="","",IF($I$8&gt;P205,AC205,IF($I$8&lt;=K205,$K$22,IF($I$8&lt;M205,AA205,AB205))))</f>
        <v>Não passível</v>
      </c>
      <c r="H205" s="52" t="str">
        <f t="shared" ref="H205:H260" si="43">IF($I$10="","",IF($I$10&gt;P205,AC205,IF($I$10&lt;=K205,$K$22,IF($I$10&lt;M205,AA205,AB205))))</f>
        <v>Não passível</v>
      </c>
      <c r="I205" s="52" t="s">
        <v>153</v>
      </c>
      <c r="J205" s="53" t="s">
        <v>1302</v>
      </c>
      <c r="K205" s="52">
        <v>0</v>
      </c>
      <c r="L205" s="54" t="s">
        <v>1244</v>
      </c>
      <c r="M205" s="55">
        <v>0.1</v>
      </c>
      <c r="N205" s="56" t="s">
        <v>1581</v>
      </c>
      <c r="O205" s="54" t="s">
        <v>1226</v>
      </c>
      <c r="P205" s="57">
        <v>2</v>
      </c>
      <c r="Q205" s="52" t="s">
        <v>1250</v>
      </c>
      <c r="R205" s="54" t="s">
        <v>167</v>
      </c>
      <c r="S205" s="54" t="s">
        <v>167</v>
      </c>
      <c r="T205" s="54" t="s">
        <v>167</v>
      </c>
      <c r="U205" s="54" t="s">
        <v>167</v>
      </c>
      <c r="V205" s="54" t="s">
        <v>167</v>
      </c>
      <c r="W205" s="54" t="s">
        <v>167</v>
      </c>
      <c r="X205" s="54" t="s">
        <v>167</v>
      </c>
      <c r="Y205" s="54" t="s">
        <v>167</v>
      </c>
      <c r="Z205" s="54" t="s">
        <v>167</v>
      </c>
      <c r="AA205" s="58">
        <f t="shared" si="31"/>
        <v>2</v>
      </c>
      <c r="AB205" s="58">
        <f t="shared" si="32"/>
        <v>3</v>
      </c>
      <c r="AC205" s="58">
        <f t="shared" si="33"/>
        <v>4</v>
      </c>
      <c r="AD205" s="59" t="s">
        <v>1582</v>
      </c>
    </row>
    <row r="206" spans="1:30" s="31" customFormat="1" ht="60" x14ac:dyDescent="0.25">
      <c r="A206" s="44">
        <v>183</v>
      </c>
      <c r="B206" s="44">
        <v>3</v>
      </c>
      <c r="C206" s="44" t="s">
        <v>116</v>
      </c>
      <c r="D206" s="44" t="str">
        <f t="shared" si="39"/>
        <v/>
      </c>
      <c r="E206" s="44" t="str">
        <f t="shared" si="40"/>
        <v>Não passível</v>
      </c>
      <c r="F206" s="44" t="str">
        <f t="shared" si="41"/>
        <v>Não passível</v>
      </c>
      <c r="G206" s="44" t="str">
        <f t="shared" si="42"/>
        <v>Não passível</v>
      </c>
      <c r="H206" s="44" t="str">
        <f t="shared" si="43"/>
        <v>Não passível</v>
      </c>
      <c r="I206" s="44" t="s">
        <v>153</v>
      </c>
      <c r="J206" s="45" t="s">
        <v>1302</v>
      </c>
      <c r="K206" s="44">
        <v>0</v>
      </c>
      <c r="L206" s="46" t="s">
        <v>1244</v>
      </c>
      <c r="M206" s="47">
        <v>0.5</v>
      </c>
      <c r="N206" s="48" t="s">
        <v>1583</v>
      </c>
      <c r="O206" s="46" t="s">
        <v>1226</v>
      </c>
      <c r="P206" s="49">
        <v>1</v>
      </c>
      <c r="Q206" s="44" t="s">
        <v>1250</v>
      </c>
      <c r="R206" s="46" t="s">
        <v>167</v>
      </c>
      <c r="S206" s="46" t="s">
        <v>167</v>
      </c>
      <c r="T206" s="46" t="s">
        <v>167</v>
      </c>
      <c r="U206" s="46" t="s">
        <v>167</v>
      </c>
      <c r="V206" s="46" t="s">
        <v>167</v>
      </c>
      <c r="W206" s="46" t="s">
        <v>167</v>
      </c>
      <c r="X206" s="46" t="s">
        <v>167</v>
      </c>
      <c r="Y206" s="46" t="s">
        <v>167</v>
      </c>
      <c r="Z206" s="46" t="s">
        <v>167</v>
      </c>
      <c r="AA206" s="50">
        <f t="shared" si="31"/>
        <v>2</v>
      </c>
      <c r="AB206" s="50">
        <f t="shared" si="32"/>
        <v>3</v>
      </c>
      <c r="AC206" s="50">
        <f t="shared" si="33"/>
        <v>4</v>
      </c>
      <c r="AD206" s="51" t="s">
        <v>1584</v>
      </c>
    </row>
    <row r="207" spans="1:30" s="31" customFormat="1" ht="30" x14ac:dyDescent="0.25">
      <c r="A207" s="52">
        <v>184</v>
      </c>
      <c r="B207" s="52">
        <v>4</v>
      </c>
      <c r="C207" s="52" t="s">
        <v>1866</v>
      </c>
      <c r="D207" s="52" t="str">
        <f t="shared" si="39"/>
        <v/>
      </c>
      <c r="E207" s="52" t="str">
        <f t="shared" si="40"/>
        <v>Não passível</v>
      </c>
      <c r="F207" s="52" t="str">
        <f t="shared" si="41"/>
        <v>Não passível</v>
      </c>
      <c r="G207" s="52" t="str">
        <f t="shared" si="42"/>
        <v>Não passível</v>
      </c>
      <c r="H207" s="52" t="str">
        <f t="shared" si="43"/>
        <v>Não passível</v>
      </c>
      <c r="I207" s="52" t="s">
        <v>153</v>
      </c>
      <c r="J207" s="53" t="s">
        <v>1302</v>
      </c>
      <c r="K207" s="52">
        <v>0</v>
      </c>
      <c r="L207" s="54" t="s">
        <v>1244</v>
      </c>
      <c r="M207" s="55">
        <v>0.5</v>
      </c>
      <c r="N207" s="56" t="s">
        <v>1583</v>
      </c>
      <c r="O207" s="54" t="s">
        <v>1226</v>
      </c>
      <c r="P207" s="57">
        <v>1</v>
      </c>
      <c r="Q207" s="52" t="s">
        <v>1250</v>
      </c>
      <c r="R207" s="54" t="s">
        <v>167</v>
      </c>
      <c r="S207" s="54" t="s">
        <v>167</v>
      </c>
      <c r="T207" s="54" t="s">
        <v>167</v>
      </c>
      <c r="U207" s="54" t="s">
        <v>167</v>
      </c>
      <c r="V207" s="54" t="s">
        <v>167</v>
      </c>
      <c r="W207" s="54" t="s">
        <v>167</v>
      </c>
      <c r="X207" s="54" t="s">
        <v>167</v>
      </c>
      <c r="Y207" s="54" t="s">
        <v>167</v>
      </c>
      <c r="Z207" s="54" t="s">
        <v>167</v>
      </c>
      <c r="AA207" s="58">
        <f t="shared" si="31"/>
        <v>2</v>
      </c>
      <c r="AB207" s="58">
        <f t="shared" si="32"/>
        <v>3</v>
      </c>
      <c r="AC207" s="58">
        <f t="shared" si="33"/>
        <v>4</v>
      </c>
      <c r="AD207" s="59" t="s">
        <v>1585</v>
      </c>
    </row>
    <row r="208" spans="1:30" s="31" customFormat="1" ht="60" x14ac:dyDescent="0.25">
      <c r="A208" s="44">
        <v>185</v>
      </c>
      <c r="B208" s="44">
        <v>5</v>
      </c>
      <c r="C208" s="44" t="s">
        <v>1867</v>
      </c>
      <c r="D208" s="44" t="str">
        <f t="shared" si="39"/>
        <v/>
      </c>
      <c r="E208" s="44" t="str">
        <f t="shared" si="40"/>
        <v>Não passível</v>
      </c>
      <c r="F208" s="44" t="str">
        <f t="shared" si="41"/>
        <v>Não passível</v>
      </c>
      <c r="G208" s="44" t="str">
        <f t="shared" si="42"/>
        <v>Não passível</v>
      </c>
      <c r="H208" s="44" t="str">
        <f t="shared" si="43"/>
        <v>Não passível</v>
      </c>
      <c r="I208" s="44" t="s">
        <v>152</v>
      </c>
      <c r="J208" s="45" t="s">
        <v>1586</v>
      </c>
      <c r="K208" s="44">
        <v>0</v>
      </c>
      <c r="L208" s="46" t="s">
        <v>1244</v>
      </c>
      <c r="M208" s="47">
        <v>3000</v>
      </c>
      <c r="N208" s="48" t="s">
        <v>1587</v>
      </c>
      <c r="O208" s="46" t="s">
        <v>1226</v>
      </c>
      <c r="P208" s="49">
        <v>30000</v>
      </c>
      <c r="Q208" s="44" t="s">
        <v>1588</v>
      </c>
      <c r="R208" s="46" t="s">
        <v>167</v>
      </c>
      <c r="S208" s="46" t="s">
        <v>167</v>
      </c>
      <c r="T208" s="46" t="s">
        <v>167</v>
      </c>
      <c r="U208" s="46" t="s">
        <v>167</v>
      </c>
      <c r="V208" s="46" t="s">
        <v>167</v>
      </c>
      <c r="W208" s="46" t="s">
        <v>167</v>
      </c>
      <c r="X208" s="46" t="s">
        <v>167</v>
      </c>
      <c r="Y208" s="46" t="s">
        <v>167</v>
      </c>
      <c r="Z208" s="46" t="s">
        <v>167</v>
      </c>
      <c r="AA208" s="50">
        <f t="shared" si="31"/>
        <v>1</v>
      </c>
      <c r="AB208" s="50">
        <f t="shared" si="32"/>
        <v>1</v>
      </c>
      <c r="AC208" s="50">
        <f t="shared" si="33"/>
        <v>1</v>
      </c>
      <c r="AD208" s="51" t="s">
        <v>1589</v>
      </c>
    </row>
    <row r="209" spans="1:30" s="31" customFormat="1" ht="30" x14ac:dyDescent="0.25">
      <c r="A209" s="52">
        <v>186</v>
      </c>
      <c r="B209" s="52">
        <v>6</v>
      </c>
      <c r="C209" s="52" t="s">
        <v>1868</v>
      </c>
      <c r="D209" s="52" t="str">
        <f t="shared" si="39"/>
        <v/>
      </c>
      <c r="E209" s="52" t="str">
        <f t="shared" si="40"/>
        <v>Não passível</v>
      </c>
      <c r="F209" s="52" t="str">
        <f t="shared" si="41"/>
        <v>Não passível</v>
      </c>
      <c r="G209" s="52" t="str">
        <f t="shared" si="42"/>
        <v>Não passível</v>
      </c>
      <c r="H209" s="52" t="str">
        <f t="shared" si="43"/>
        <v>Não passível</v>
      </c>
      <c r="I209" s="52" t="s">
        <v>152</v>
      </c>
      <c r="J209" s="53" t="s">
        <v>1302</v>
      </c>
      <c r="K209" s="52">
        <v>0</v>
      </c>
      <c r="L209" s="54" t="s">
        <v>1244</v>
      </c>
      <c r="M209" s="55">
        <v>0.5</v>
      </c>
      <c r="N209" s="56" t="s">
        <v>1583</v>
      </c>
      <c r="O209" s="54" t="s">
        <v>1226</v>
      </c>
      <c r="P209" s="57">
        <v>1</v>
      </c>
      <c r="Q209" s="52" t="s">
        <v>1250</v>
      </c>
      <c r="R209" s="54" t="s">
        <v>167</v>
      </c>
      <c r="S209" s="54" t="s">
        <v>167</v>
      </c>
      <c r="T209" s="54" t="s">
        <v>167</v>
      </c>
      <c r="U209" s="54" t="s">
        <v>167</v>
      </c>
      <c r="V209" s="54" t="s">
        <v>167</v>
      </c>
      <c r="W209" s="54" t="s">
        <v>167</v>
      </c>
      <c r="X209" s="54" t="s">
        <v>167</v>
      </c>
      <c r="Y209" s="54" t="s">
        <v>167</v>
      </c>
      <c r="Z209" s="54" t="s">
        <v>167</v>
      </c>
      <c r="AA209" s="58">
        <f t="shared" si="31"/>
        <v>1</v>
      </c>
      <c r="AB209" s="58">
        <f t="shared" si="32"/>
        <v>1</v>
      </c>
      <c r="AC209" s="58">
        <f t="shared" si="33"/>
        <v>1</v>
      </c>
      <c r="AD209" s="59" t="s">
        <v>1590</v>
      </c>
    </row>
    <row r="210" spans="1:30" s="31" customFormat="1" ht="45" x14ac:dyDescent="0.25">
      <c r="A210" s="44">
        <v>187</v>
      </c>
      <c r="B210" s="44">
        <v>7</v>
      </c>
      <c r="C210" s="44" t="s">
        <v>1869</v>
      </c>
      <c r="D210" s="44" t="str">
        <f t="shared" si="39"/>
        <v/>
      </c>
      <c r="E210" s="44" t="str">
        <f t="shared" si="40"/>
        <v>Não passível</v>
      </c>
      <c r="F210" s="44" t="str">
        <f t="shared" si="41"/>
        <v>Não passível</v>
      </c>
      <c r="G210" s="44" t="str">
        <f t="shared" si="42"/>
        <v>Não passível</v>
      </c>
      <c r="H210" s="44" t="str">
        <f t="shared" si="43"/>
        <v>Não passível</v>
      </c>
      <c r="I210" s="44" t="s">
        <v>153</v>
      </c>
      <c r="J210" s="45" t="s">
        <v>1302</v>
      </c>
      <c r="K210" s="44">
        <v>0</v>
      </c>
      <c r="L210" s="46" t="s">
        <v>1244</v>
      </c>
      <c r="M210" s="47">
        <v>0.5</v>
      </c>
      <c r="N210" s="48" t="s">
        <v>1583</v>
      </c>
      <c r="O210" s="46" t="s">
        <v>1226</v>
      </c>
      <c r="P210" s="49">
        <v>1</v>
      </c>
      <c r="Q210" s="44" t="s">
        <v>1250</v>
      </c>
      <c r="R210" s="46" t="s">
        <v>167</v>
      </c>
      <c r="S210" s="46" t="s">
        <v>167</v>
      </c>
      <c r="T210" s="46" t="s">
        <v>167</v>
      </c>
      <c r="U210" s="46" t="s">
        <v>167</v>
      </c>
      <c r="V210" s="46" t="s">
        <v>167</v>
      </c>
      <c r="W210" s="46" t="s">
        <v>167</v>
      </c>
      <c r="X210" s="46" t="s">
        <v>167</v>
      </c>
      <c r="Y210" s="46" t="s">
        <v>167</v>
      </c>
      <c r="Z210" s="46" t="s">
        <v>167</v>
      </c>
      <c r="AA210" s="50">
        <f t="shared" si="31"/>
        <v>2</v>
      </c>
      <c r="AB210" s="50">
        <f t="shared" si="32"/>
        <v>3</v>
      </c>
      <c r="AC210" s="50">
        <f t="shared" si="33"/>
        <v>4</v>
      </c>
      <c r="AD210" s="51" t="s">
        <v>1591</v>
      </c>
    </row>
    <row r="211" spans="1:30" s="31" customFormat="1" ht="45" x14ac:dyDescent="0.25">
      <c r="A211" s="52">
        <v>188</v>
      </c>
      <c r="B211" s="52">
        <v>8</v>
      </c>
      <c r="C211" s="52" t="s">
        <v>1870</v>
      </c>
      <c r="D211" s="52" t="str">
        <f t="shared" si="39"/>
        <v/>
      </c>
      <c r="E211" s="52" t="str">
        <f t="shared" si="40"/>
        <v>Não passível</v>
      </c>
      <c r="F211" s="52" t="str">
        <f t="shared" si="41"/>
        <v>Não passível</v>
      </c>
      <c r="G211" s="52" t="str">
        <f t="shared" si="42"/>
        <v>Não passível</v>
      </c>
      <c r="H211" s="52" t="str">
        <f t="shared" si="43"/>
        <v>Não passível</v>
      </c>
      <c r="I211" s="52" t="s">
        <v>152</v>
      </c>
      <c r="J211" s="53" t="s">
        <v>1302</v>
      </c>
      <c r="K211" s="52">
        <v>0</v>
      </c>
      <c r="L211" s="54" t="s">
        <v>1244</v>
      </c>
      <c r="M211" s="55">
        <v>0.5</v>
      </c>
      <c r="N211" s="56" t="s">
        <v>1583</v>
      </c>
      <c r="O211" s="54" t="s">
        <v>1226</v>
      </c>
      <c r="P211" s="57">
        <v>1</v>
      </c>
      <c r="Q211" s="52" t="s">
        <v>1250</v>
      </c>
      <c r="R211" s="54" t="s">
        <v>167</v>
      </c>
      <c r="S211" s="54" t="s">
        <v>167</v>
      </c>
      <c r="T211" s="54" t="s">
        <v>167</v>
      </c>
      <c r="U211" s="54" t="s">
        <v>167</v>
      </c>
      <c r="V211" s="54" t="s">
        <v>167</v>
      </c>
      <c r="W211" s="54" t="s">
        <v>167</v>
      </c>
      <c r="X211" s="54" t="s">
        <v>167</v>
      </c>
      <c r="Y211" s="54" t="s">
        <v>167</v>
      </c>
      <c r="Z211" s="54" t="s">
        <v>167</v>
      </c>
      <c r="AA211" s="58">
        <f t="shared" si="31"/>
        <v>1</v>
      </c>
      <c r="AB211" s="58">
        <f t="shared" si="32"/>
        <v>1</v>
      </c>
      <c r="AC211" s="58">
        <f t="shared" si="33"/>
        <v>1</v>
      </c>
      <c r="AD211" s="59" t="s">
        <v>1592</v>
      </c>
    </row>
    <row r="212" spans="1:30" s="31" customFormat="1" ht="30" x14ac:dyDescent="0.25">
      <c r="A212" s="44">
        <v>189</v>
      </c>
      <c r="B212" s="44">
        <v>9</v>
      </c>
      <c r="C212" s="44" t="s">
        <v>1593</v>
      </c>
      <c r="D212" s="44" t="str">
        <f>IF($I$2="","",IF($I$2&gt;P212,AC212,IF($I$2&lt;=K212,$K$22,IF($I$2&lt;=M212,AA212,AB212))))</f>
        <v/>
      </c>
      <c r="E212" s="44" t="str">
        <f>IF($I$4="","",IF($I$4&gt;P212,AC212,IF($I$4&lt;=K212,$K$22,IF($I$4&lt;=M212,AA212,AB212))))</f>
        <v>Não passível</v>
      </c>
      <c r="F212" s="44" t="str">
        <f>IF($I$6="","",IF($I$6&gt;P212,AC212,IF($I$6&lt;=K212,$K$22,IF($I$6&lt;=M212,AA212,AB212))))</f>
        <v>Não passível</v>
      </c>
      <c r="G212" s="44" t="str">
        <f>IF($I$8="","",IF($I$8&gt;P212,AC212,IF($I$8&lt;=K212,$K$22,IF($I$8&lt;=M212,AA212,AB212))))</f>
        <v>Não passível</v>
      </c>
      <c r="H212" s="44" t="str">
        <f>IF($I$10="","",IF($I$10&gt;P212,AC212,IF($I$10&lt;=K212,$K$22,IF($I$10&lt;=M212,AA212,AB212))))</f>
        <v>Não passível</v>
      </c>
      <c r="I212" s="44" t="s">
        <v>153</v>
      </c>
      <c r="J212" s="45" t="s">
        <v>1302</v>
      </c>
      <c r="K212" s="44">
        <v>0</v>
      </c>
      <c r="L212" s="46" t="s">
        <v>2268</v>
      </c>
      <c r="M212" s="47">
        <v>0.5</v>
      </c>
      <c r="N212" s="48" t="s">
        <v>1583</v>
      </c>
      <c r="O212" s="46" t="s">
        <v>1226</v>
      </c>
      <c r="P212" s="49">
        <v>1</v>
      </c>
      <c r="Q212" s="44" t="s">
        <v>1250</v>
      </c>
      <c r="R212" s="46" t="s">
        <v>167</v>
      </c>
      <c r="S212" s="46" t="s">
        <v>167</v>
      </c>
      <c r="T212" s="46" t="s">
        <v>167</v>
      </c>
      <c r="U212" s="46" t="s">
        <v>167</v>
      </c>
      <c r="V212" s="46" t="s">
        <v>167</v>
      </c>
      <c r="W212" s="46" t="s">
        <v>167</v>
      </c>
      <c r="X212" s="46" t="s">
        <v>167</v>
      </c>
      <c r="Y212" s="46" t="s">
        <v>167</v>
      </c>
      <c r="Z212" s="46" t="s">
        <v>167</v>
      </c>
      <c r="AA212" s="50">
        <f t="shared" si="31"/>
        <v>2</v>
      </c>
      <c r="AB212" s="50">
        <f t="shared" si="32"/>
        <v>3</v>
      </c>
      <c r="AC212" s="50">
        <f t="shared" si="33"/>
        <v>4</v>
      </c>
      <c r="AD212" s="51" t="s">
        <v>1594</v>
      </c>
    </row>
    <row r="213" spans="1:30" s="31" customFormat="1" ht="30" x14ac:dyDescent="0.25">
      <c r="A213" s="52">
        <v>190</v>
      </c>
      <c r="B213" s="52">
        <v>10</v>
      </c>
      <c r="C213" s="52" t="s">
        <v>1595</v>
      </c>
      <c r="D213" s="52" t="str">
        <f t="shared" si="39"/>
        <v/>
      </c>
      <c r="E213" s="52" t="str">
        <f t="shared" si="40"/>
        <v>Não passível</v>
      </c>
      <c r="F213" s="52" t="str">
        <f t="shared" si="41"/>
        <v>Não passível</v>
      </c>
      <c r="G213" s="52" t="str">
        <f t="shared" si="42"/>
        <v>Não passível</v>
      </c>
      <c r="H213" s="52" t="str">
        <f t="shared" si="43"/>
        <v>Não passível</v>
      </c>
      <c r="I213" s="52" t="s">
        <v>153</v>
      </c>
      <c r="J213" s="53" t="s">
        <v>1300</v>
      </c>
      <c r="K213" s="52">
        <v>0</v>
      </c>
      <c r="L213" s="54" t="s">
        <v>1244</v>
      </c>
      <c r="M213" s="55">
        <v>10</v>
      </c>
      <c r="N213" s="56" t="s">
        <v>1596</v>
      </c>
      <c r="O213" s="54" t="s">
        <v>1226</v>
      </c>
      <c r="P213" s="57">
        <v>20</v>
      </c>
      <c r="Q213" s="52" t="s">
        <v>175</v>
      </c>
      <c r="R213" s="54" t="s">
        <v>167</v>
      </c>
      <c r="S213" s="54" t="s">
        <v>167</v>
      </c>
      <c r="T213" s="54" t="s">
        <v>167</v>
      </c>
      <c r="U213" s="54" t="s">
        <v>167</v>
      </c>
      <c r="V213" s="54" t="s">
        <v>167</v>
      </c>
      <c r="W213" s="54" t="s">
        <v>167</v>
      </c>
      <c r="X213" s="54" t="s">
        <v>167</v>
      </c>
      <c r="Y213" s="54" t="s">
        <v>167</v>
      </c>
      <c r="Z213" s="54" t="s">
        <v>167</v>
      </c>
      <c r="AA213" s="58">
        <f t="shared" si="31"/>
        <v>2</v>
      </c>
      <c r="AB213" s="58">
        <f t="shared" si="32"/>
        <v>3</v>
      </c>
      <c r="AC213" s="58">
        <f t="shared" si="33"/>
        <v>4</v>
      </c>
      <c r="AD213" s="59" t="s">
        <v>1597</v>
      </c>
    </row>
    <row r="214" spans="1:30" s="31" customFormat="1" ht="30" x14ac:dyDescent="0.25">
      <c r="A214" s="44">
        <v>191</v>
      </c>
      <c r="B214" s="44">
        <v>11</v>
      </c>
      <c r="C214" s="44" t="s">
        <v>1871</v>
      </c>
      <c r="D214" s="44" t="str">
        <f t="shared" si="39"/>
        <v/>
      </c>
      <c r="E214" s="44" t="str">
        <f t="shared" si="40"/>
        <v>Não passível</v>
      </c>
      <c r="F214" s="44" t="str">
        <f t="shared" si="41"/>
        <v>Não passível</v>
      </c>
      <c r="G214" s="44" t="str">
        <f t="shared" si="42"/>
        <v>Não passível</v>
      </c>
      <c r="H214" s="44" t="str">
        <f t="shared" si="43"/>
        <v>Não passível</v>
      </c>
      <c r="I214" s="44" t="s">
        <v>153</v>
      </c>
      <c r="J214" s="45" t="s">
        <v>1598</v>
      </c>
      <c r="K214" s="44">
        <v>0</v>
      </c>
      <c r="L214" s="46" t="s">
        <v>1244</v>
      </c>
      <c r="M214" s="47">
        <v>5</v>
      </c>
      <c r="N214" s="48" t="s">
        <v>1599</v>
      </c>
      <c r="O214" s="46" t="s">
        <v>1226</v>
      </c>
      <c r="P214" s="49">
        <v>15</v>
      </c>
      <c r="Q214" s="44" t="s">
        <v>175</v>
      </c>
      <c r="R214" s="46" t="s">
        <v>167</v>
      </c>
      <c r="S214" s="46" t="s">
        <v>167</v>
      </c>
      <c r="T214" s="46" t="s">
        <v>167</v>
      </c>
      <c r="U214" s="46" t="s">
        <v>167</v>
      </c>
      <c r="V214" s="46" t="s">
        <v>167</v>
      </c>
      <c r="W214" s="46" t="s">
        <v>167</v>
      </c>
      <c r="X214" s="46" t="s">
        <v>167</v>
      </c>
      <c r="Y214" s="46" t="s">
        <v>167</v>
      </c>
      <c r="Z214" s="46" t="s">
        <v>167</v>
      </c>
      <c r="AA214" s="50">
        <f t="shared" si="31"/>
        <v>2</v>
      </c>
      <c r="AB214" s="50">
        <f t="shared" si="32"/>
        <v>3</v>
      </c>
      <c r="AC214" s="50">
        <f t="shared" si="33"/>
        <v>4</v>
      </c>
      <c r="AD214" s="51" t="s">
        <v>108</v>
      </c>
    </row>
    <row r="215" spans="1:30" s="31" customFormat="1" x14ac:dyDescent="0.25">
      <c r="A215" s="52">
        <v>192</v>
      </c>
      <c r="B215" s="52">
        <v>12</v>
      </c>
      <c r="C215" s="52" t="s">
        <v>1724</v>
      </c>
      <c r="D215" s="52" t="str">
        <f t="shared" si="39"/>
        <v/>
      </c>
      <c r="E215" s="52" t="str">
        <f t="shared" si="40"/>
        <v>Não passível</v>
      </c>
      <c r="F215" s="52" t="str">
        <f t="shared" si="41"/>
        <v>Não passível</v>
      </c>
      <c r="G215" s="52" t="str">
        <f t="shared" si="42"/>
        <v>Não passível</v>
      </c>
      <c r="H215" s="52" t="str">
        <f t="shared" si="43"/>
        <v>Não passível</v>
      </c>
      <c r="I215" s="52" t="s">
        <v>152</v>
      </c>
      <c r="J215" s="53" t="s">
        <v>1600</v>
      </c>
      <c r="K215" s="52">
        <v>0</v>
      </c>
      <c r="L215" s="54" t="s">
        <v>1244</v>
      </c>
      <c r="M215" s="55">
        <v>10</v>
      </c>
      <c r="N215" s="56" t="s">
        <v>1601</v>
      </c>
      <c r="O215" s="54" t="s">
        <v>1226</v>
      </c>
      <c r="P215" s="57">
        <v>50</v>
      </c>
      <c r="Q215" s="52" t="s">
        <v>186</v>
      </c>
      <c r="R215" s="54" t="s">
        <v>167</v>
      </c>
      <c r="S215" s="54" t="s">
        <v>167</v>
      </c>
      <c r="T215" s="54" t="s">
        <v>167</v>
      </c>
      <c r="U215" s="54" t="s">
        <v>167</v>
      </c>
      <c r="V215" s="54" t="s">
        <v>167</v>
      </c>
      <c r="W215" s="54" t="s">
        <v>167</v>
      </c>
      <c r="X215" s="54" t="s">
        <v>167</v>
      </c>
      <c r="Y215" s="54" t="s">
        <v>167</v>
      </c>
      <c r="Z215" s="54" t="s">
        <v>167</v>
      </c>
      <c r="AA215" s="58">
        <f t="shared" si="31"/>
        <v>1</v>
      </c>
      <c r="AB215" s="58">
        <f t="shared" si="32"/>
        <v>1</v>
      </c>
      <c r="AC215" s="58">
        <f t="shared" si="33"/>
        <v>1</v>
      </c>
      <c r="AD215" s="59" t="s">
        <v>1602</v>
      </c>
    </row>
    <row r="216" spans="1:30" s="31" customFormat="1" ht="30" x14ac:dyDescent="0.25">
      <c r="A216" s="44">
        <v>193</v>
      </c>
      <c r="B216" s="44">
        <v>13</v>
      </c>
      <c r="C216" s="44" t="s">
        <v>121</v>
      </c>
      <c r="D216" s="44" t="str">
        <f t="shared" si="39"/>
        <v/>
      </c>
      <c r="E216" s="44" t="str">
        <f t="shared" si="40"/>
        <v>Não passível</v>
      </c>
      <c r="F216" s="44" t="str">
        <f t="shared" si="41"/>
        <v>Não passível</v>
      </c>
      <c r="G216" s="44" t="str">
        <f t="shared" si="42"/>
        <v>Não passível</v>
      </c>
      <c r="H216" s="44" t="str">
        <f t="shared" si="43"/>
        <v>Não passível</v>
      </c>
      <c r="I216" s="44" t="s">
        <v>152</v>
      </c>
      <c r="J216" s="45" t="s">
        <v>1300</v>
      </c>
      <c r="K216" s="44">
        <v>1</v>
      </c>
      <c r="L216" s="46" t="s">
        <v>1244</v>
      </c>
      <c r="M216" s="47">
        <v>5</v>
      </c>
      <c r="N216" s="48" t="s">
        <v>1603</v>
      </c>
      <c r="O216" s="46" t="s">
        <v>1226</v>
      </c>
      <c r="P216" s="49">
        <v>30</v>
      </c>
      <c r="Q216" s="44" t="s">
        <v>176</v>
      </c>
      <c r="R216" s="46" t="s">
        <v>167</v>
      </c>
      <c r="S216" s="46" t="s">
        <v>167</v>
      </c>
      <c r="T216" s="46" t="s">
        <v>167</v>
      </c>
      <c r="U216" s="46" t="s">
        <v>167</v>
      </c>
      <c r="V216" s="46" t="s">
        <v>167</v>
      </c>
      <c r="W216" s="46" t="s">
        <v>167</v>
      </c>
      <c r="X216" s="46" t="s">
        <v>167</v>
      </c>
      <c r="Y216" s="46" t="s">
        <v>167</v>
      </c>
      <c r="Z216" s="46" t="s">
        <v>167</v>
      </c>
      <c r="AA216" s="50">
        <f t="shared" si="31"/>
        <v>1</v>
      </c>
      <c r="AB216" s="50">
        <f t="shared" si="32"/>
        <v>1</v>
      </c>
      <c r="AC216" s="50">
        <f t="shared" si="33"/>
        <v>1</v>
      </c>
      <c r="AD216" s="51" t="s">
        <v>1604</v>
      </c>
    </row>
    <row r="217" spans="1:30" s="31" customFormat="1" ht="30" x14ac:dyDescent="0.25">
      <c r="A217" s="52">
        <v>194</v>
      </c>
      <c r="B217" s="52">
        <v>14</v>
      </c>
      <c r="C217" s="52" t="s">
        <v>1872</v>
      </c>
      <c r="D217" s="52" t="str">
        <f t="shared" si="39"/>
        <v/>
      </c>
      <c r="E217" s="52" t="str">
        <f t="shared" si="40"/>
        <v>Não passível</v>
      </c>
      <c r="F217" s="52" t="str">
        <f t="shared" si="41"/>
        <v>Não passível</v>
      </c>
      <c r="G217" s="52" t="str">
        <f t="shared" si="42"/>
        <v>Não passível</v>
      </c>
      <c r="H217" s="52" t="str">
        <f t="shared" si="43"/>
        <v>Não passível</v>
      </c>
      <c r="I217" s="52" t="s">
        <v>153</v>
      </c>
      <c r="J217" s="53" t="s">
        <v>1300</v>
      </c>
      <c r="K217" s="52">
        <v>1</v>
      </c>
      <c r="L217" s="54" t="s">
        <v>1244</v>
      </c>
      <c r="M217" s="55">
        <v>5</v>
      </c>
      <c r="N217" s="56" t="s">
        <v>1603</v>
      </c>
      <c r="O217" s="54" t="s">
        <v>1226</v>
      </c>
      <c r="P217" s="57">
        <v>30</v>
      </c>
      <c r="Q217" s="52" t="s">
        <v>176</v>
      </c>
      <c r="R217" s="54" t="s">
        <v>167</v>
      </c>
      <c r="S217" s="54" t="s">
        <v>167</v>
      </c>
      <c r="T217" s="54" t="s">
        <v>167</v>
      </c>
      <c r="U217" s="54" t="s">
        <v>167</v>
      </c>
      <c r="V217" s="54" t="s">
        <v>167</v>
      </c>
      <c r="W217" s="54" t="s">
        <v>167</v>
      </c>
      <c r="X217" s="54" t="s">
        <v>167</v>
      </c>
      <c r="Y217" s="54" t="s">
        <v>167</v>
      </c>
      <c r="Z217" s="54" t="s">
        <v>167</v>
      </c>
      <c r="AA217" s="58">
        <f t="shared" si="31"/>
        <v>2</v>
      </c>
      <c r="AB217" s="58">
        <f t="shared" si="32"/>
        <v>3</v>
      </c>
      <c r="AC217" s="58">
        <f t="shared" si="33"/>
        <v>4</v>
      </c>
      <c r="AD217" s="59" t="s">
        <v>1605</v>
      </c>
    </row>
    <row r="218" spans="1:30" s="31" customFormat="1" x14ac:dyDescent="0.25">
      <c r="A218" s="44">
        <v>195</v>
      </c>
      <c r="B218" s="44">
        <v>15</v>
      </c>
      <c r="C218" s="44" t="s">
        <v>122</v>
      </c>
      <c r="D218" s="44" t="str">
        <f t="shared" si="39"/>
        <v/>
      </c>
      <c r="E218" s="44" t="str">
        <f t="shared" si="40"/>
        <v>Não passível</v>
      </c>
      <c r="F218" s="44" t="str">
        <f t="shared" si="41"/>
        <v>Não passível</v>
      </c>
      <c r="G218" s="44" t="str">
        <f t="shared" si="42"/>
        <v>Não passível</v>
      </c>
      <c r="H218" s="44" t="str">
        <f t="shared" si="43"/>
        <v>Não passível</v>
      </c>
      <c r="I218" s="44" t="s">
        <v>154</v>
      </c>
      <c r="J218" s="45" t="s">
        <v>1300</v>
      </c>
      <c r="K218" s="44">
        <v>0</v>
      </c>
      <c r="L218" s="46" t="s">
        <v>1244</v>
      </c>
      <c r="M218" s="47">
        <v>5</v>
      </c>
      <c r="N218" s="48" t="s">
        <v>1603</v>
      </c>
      <c r="O218" s="46" t="s">
        <v>1226</v>
      </c>
      <c r="P218" s="49">
        <v>30</v>
      </c>
      <c r="Q218" s="44" t="s">
        <v>176</v>
      </c>
      <c r="R218" s="46" t="s">
        <v>167</v>
      </c>
      <c r="S218" s="46" t="s">
        <v>167</v>
      </c>
      <c r="T218" s="46" t="s">
        <v>167</v>
      </c>
      <c r="U218" s="46" t="s">
        <v>167</v>
      </c>
      <c r="V218" s="46" t="s">
        <v>167</v>
      </c>
      <c r="W218" s="46" t="s">
        <v>167</v>
      </c>
      <c r="X218" s="46" t="s">
        <v>167</v>
      </c>
      <c r="Y218" s="46" t="s">
        <v>167</v>
      </c>
      <c r="Z218" s="46" t="s">
        <v>167</v>
      </c>
      <c r="AA218" s="50">
        <f t="shared" si="31"/>
        <v>4</v>
      </c>
      <c r="AB218" s="50">
        <f t="shared" si="32"/>
        <v>5</v>
      </c>
      <c r="AC218" s="50">
        <f t="shared" si="33"/>
        <v>6</v>
      </c>
      <c r="AD218" s="51" t="s">
        <v>1606</v>
      </c>
    </row>
    <row r="219" spans="1:30" s="31" customFormat="1" x14ac:dyDescent="0.25">
      <c r="A219" s="52">
        <v>196</v>
      </c>
      <c r="B219" s="52">
        <v>16</v>
      </c>
      <c r="C219" s="52" t="s">
        <v>123</v>
      </c>
      <c r="D219" s="52" t="str">
        <f t="shared" si="39"/>
        <v/>
      </c>
      <c r="E219" s="52" t="str">
        <f t="shared" si="40"/>
        <v>Não passível</v>
      </c>
      <c r="F219" s="52" t="str">
        <f t="shared" si="41"/>
        <v>Não passível</v>
      </c>
      <c r="G219" s="52" t="str">
        <f t="shared" si="42"/>
        <v>Não passível</v>
      </c>
      <c r="H219" s="52" t="str">
        <f t="shared" si="43"/>
        <v>Não passível</v>
      </c>
      <c r="I219" s="52" t="s">
        <v>154</v>
      </c>
      <c r="J219" s="53" t="s">
        <v>1302</v>
      </c>
      <c r="K219" s="52">
        <v>0</v>
      </c>
      <c r="L219" s="54" t="s">
        <v>1244</v>
      </c>
      <c r="M219" s="55">
        <v>5</v>
      </c>
      <c r="N219" s="56" t="s">
        <v>1607</v>
      </c>
      <c r="O219" s="54" t="s">
        <v>1226</v>
      </c>
      <c r="P219" s="57">
        <v>10</v>
      </c>
      <c r="Q219" s="52" t="s">
        <v>1250</v>
      </c>
      <c r="R219" s="54" t="s">
        <v>167</v>
      </c>
      <c r="S219" s="54" t="s">
        <v>167</v>
      </c>
      <c r="T219" s="54" t="s">
        <v>167</v>
      </c>
      <c r="U219" s="54" t="s">
        <v>167</v>
      </c>
      <c r="V219" s="54" t="s">
        <v>167</v>
      </c>
      <c r="W219" s="54" t="s">
        <v>167</v>
      </c>
      <c r="X219" s="54" t="s">
        <v>167</v>
      </c>
      <c r="Y219" s="54" t="s">
        <v>167</v>
      </c>
      <c r="Z219" s="54" t="s">
        <v>167</v>
      </c>
      <c r="AA219" s="58">
        <f t="shared" ref="AA219:AA260" si="44">IF(I219="","",IF(I219="P",$D$15,IF(I219="M",$E$15,$F$15)))</f>
        <v>4</v>
      </c>
      <c r="AB219" s="58">
        <f t="shared" ref="AB219:AB260" si="45">IF(I219="","",IF(I219="P",$D$16,IF(I219="M",$E$16,$F$16)))</f>
        <v>5</v>
      </c>
      <c r="AC219" s="58">
        <f t="shared" ref="AC219:AC260" si="46">IF(I219="","",IF(I219="P",$D$17,IF(I219="M",$E$17,$F$17)))</f>
        <v>6</v>
      </c>
      <c r="AD219" s="59" t="s">
        <v>1608</v>
      </c>
    </row>
    <row r="220" spans="1:30" s="31" customFormat="1" x14ac:dyDescent="0.25">
      <c r="A220" s="44">
        <v>197</v>
      </c>
      <c r="B220" s="44">
        <v>17</v>
      </c>
      <c r="C220" s="44" t="s">
        <v>124</v>
      </c>
      <c r="D220" s="44" t="str">
        <f t="shared" si="39"/>
        <v/>
      </c>
      <c r="E220" s="44" t="str">
        <f t="shared" si="40"/>
        <v>Não passível</v>
      </c>
      <c r="F220" s="44" t="str">
        <f t="shared" si="41"/>
        <v>Não passível</v>
      </c>
      <c r="G220" s="44" t="str">
        <f t="shared" si="42"/>
        <v>Não passível</v>
      </c>
      <c r="H220" s="44" t="str">
        <f t="shared" si="43"/>
        <v>Não passível</v>
      </c>
      <c r="I220" s="44" t="s">
        <v>153</v>
      </c>
      <c r="J220" s="45" t="s">
        <v>1302</v>
      </c>
      <c r="K220" s="44">
        <v>0</v>
      </c>
      <c r="L220" s="46" t="s">
        <v>1244</v>
      </c>
      <c r="M220" s="47">
        <v>2</v>
      </c>
      <c r="N220" s="48" t="s">
        <v>1609</v>
      </c>
      <c r="O220" s="46" t="s">
        <v>1226</v>
      </c>
      <c r="P220" s="49">
        <v>10</v>
      </c>
      <c r="Q220" s="44" t="s">
        <v>1250</v>
      </c>
      <c r="R220" s="46" t="s">
        <v>167</v>
      </c>
      <c r="S220" s="46" t="s">
        <v>167</v>
      </c>
      <c r="T220" s="46" t="s">
        <v>167</v>
      </c>
      <c r="U220" s="46" t="s">
        <v>167</v>
      </c>
      <c r="V220" s="46" t="s">
        <v>167</v>
      </c>
      <c r="W220" s="46" t="s">
        <v>167</v>
      </c>
      <c r="X220" s="46" t="s">
        <v>167</v>
      </c>
      <c r="Y220" s="46" t="s">
        <v>167</v>
      </c>
      <c r="Z220" s="46" t="s">
        <v>167</v>
      </c>
      <c r="AA220" s="50">
        <f t="shared" si="44"/>
        <v>2</v>
      </c>
      <c r="AB220" s="50">
        <f t="shared" si="45"/>
        <v>3</v>
      </c>
      <c r="AC220" s="50">
        <f t="shared" si="46"/>
        <v>4</v>
      </c>
      <c r="AD220" s="51" t="s">
        <v>1610</v>
      </c>
    </row>
    <row r="221" spans="1:30" s="31" customFormat="1" ht="30" x14ac:dyDescent="0.25">
      <c r="A221" s="52">
        <v>198</v>
      </c>
      <c r="B221" s="52">
        <v>18</v>
      </c>
      <c r="C221" s="52" t="s">
        <v>125</v>
      </c>
      <c r="D221" s="52" t="str">
        <f t="shared" si="39"/>
        <v/>
      </c>
      <c r="E221" s="52" t="str">
        <f t="shared" si="40"/>
        <v>Não passível</v>
      </c>
      <c r="F221" s="52" t="str">
        <f t="shared" si="41"/>
        <v>Não passível</v>
      </c>
      <c r="G221" s="52" t="str">
        <f t="shared" si="42"/>
        <v>Não passível</v>
      </c>
      <c r="H221" s="52" t="str">
        <f t="shared" si="43"/>
        <v>Não passível</v>
      </c>
      <c r="I221" s="52" t="s">
        <v>154</v>
      </c>
      <c r="J221" s="53" t="s">
        <v>1611</v>
      </c>
      <c r="K221" s="52">
        <v>0</v>
      </c>
      <c r="L221" s="54" t="s">
        <v>1244</v>
      </c>
      <c r="M221" s="55">
        <v>3000</v>
      </c>
      <c r="N221" s="56" t="s">
        <v>1612</v>
      </c>
      <c r="O221" s="54" t="s">
        <v>1226</v>
      </c>
      <c r="P221" s="57">
        <v>30000</v>
      </c>
      <c r="Q221" s="52" t="s">
        <v>1386</v>
      </c>
      <c r="R221" s="54" t="s">
        <v>167</v>
      </c>
      <c r="S221" s="54" t="s">
        <v>167</v>
      </c>
      <c r="T221" s="54" t="s">
        <v>167</v>
      </c>
      <c r="U221" s="54" t="s">
        <v>167</v>
      </c>
      <c r="V221" s="54" t="s">
        <v>167</v>
      </c>
      <c r="W221" s="54" t="s">
        <v>167</v>
      </c>
      <c r="X221" s="54" t="s">
        <v>167</v>
      </c>
      <c r="Y221" s="54" t="s">
        <v>167</v>
      </c>
      <c r="Z221" s="54" t="s">
        <v>167</v>
      </c>
      <c r="AA221" s="58">
        <f t="shared" si="44"/>
        <v>4</v>
      </c>
      <c r="AB221" s="58">
        <f t="shared" si="45"/>
        <v>5</v>
      </c>
      <c r="AC221" s="58">
        <f t="shared" si="46"/>
        <v>6</v>
      </c>
      <c r="AD221" s="59" t="s">
        <v>1613</v>
      </c>
    </row>
    <row r="222" spans="1:30" s="31" customFormat="1" ht="30" x14ac:dyDescent="0.25">
      <c r="A222" s="44">
        <v>199</v>
      </c>
      <c r="B222" s="44">
        <v>19</v>
      </c>
      <c r="C222" s="44" t="s">
        <v>126</v>
      </c>
      <c r="D222" s="44" t="str">
        <f t="shared" si="39"/>
        <v/>
      </c>
      <c r="E222" s="44" t="str">
        <f t="shared" si="40"/>
        <v>Não passível</v>
      </c>
      <c r="F222" s="44" t="str">
        <f t="shared" si="41"/>
        <v>Não passível</v>
      </c>
      <c r="G222" s="44" t="str">
        <f t="shared" si="42"/>
        <v>Não passível</v>
      </c>
      <c r="H222" s="44" t="str">
        <f t="shared" si="43"/>
        <v>Não passível</v>
      </c>
      <c r="I222" s="44" t="s">
        <v>153</v>
      </c>
      <c r="J222" s="45" t="s">
        <v>1300</v>
      </c>
      <c r="K222" s="44">
        <v>0</v>
      </c>
      <c r="L222" s="46" t="s">
        <v>1244</v>
      </c>
      <c r="M222" s="47">
        <v>5</v>
      </c>
      <c r="N222" s="48" t="s">
        <v>1603</v>
      </c>
      <c r="O222" s="46" t="s">
        <v>1226</v>
      </c>
      <c r="P222" s="49">
        <v>30</v>
      </c>
      <c r="Q222" s="44" t="s">
        <v>176</v>
      </c>
      <c r="R222" s="46" t="s">
        <v>167</v>
      </c>
      <c r="S222" s="46" t="s">
        <v>167</v>
      </c>
      <c r="T222" s="46" t="s">
        <v>167</v>
      </c>
      <c r="U222" s="46" t="s">
        <v>167</v>
      </c>
      <c r="V222" s="46" t="s">
        <v>167</v>
      </c>
      <c r="W222" s="46" t="s">
        <v>167</v>
      </c>
      <c r="X222" s="46" t="s">
        <v>167</v>
      </c>
      <c r="Y222" s="46" t="s">
        <v>167</v>
      </c>
      <c r="Z222" s="46" t="s">
        <v>167</v>
      </c>
      <c r="AA222" s="50">
        <f t="shared" si="44"/>
        <v>2</v>
      </c>
      <c r="AB222" s="50">
        <f t="shared" si="45"/>
        <v>3</v>
      </c>
      <c r="AC222" s="50">
        <f t="shared" si="46"/>
        <v>4</v>
      </c>
      <c r="AD222" s="51" t="s">
        <v>1614</v>
      </c>
    </row>
    <row r="223" spans="1:30" s="31" customFormat="1" ht="30" x14ac:dyDescent="0.25">
      <c r="A223" s="52">
        <v>200</v>
      </c>
      <c r="B223" s="52">
        <v>20</v>
      </c>
      <c r="C223" s="52" t="s">
        <v>127</v>
      </c>
      <c r="D223" s="52" t="str">
        <f t="shared" si="39"/>
        <v/>
      </c>
      <c r="E223" s="52" t="str">
        <f t="shared" si="40"/>
        <v>Não passível</v>
      </c>
      <c r="F223" s="52" t="str">
        <f t="shared" si="41"/>
        <v>Não passível</v>
      </c>
      <c r="G223" s="52" t="str">
        <f t="shared" si="42"/>
        <v>Não passível</v>
      </c>
      <c r="H223" s="52" t="str">
        <f t="shared" si="43"/>
        <v>Não passível</v>
      </c>
      <c r="I223" s="52" t="s">
        <v>154</v>
      </c>
      <c r="J223" s="53" t="s">
        <v>1300</v>
      </c>
      <c r="K223" s="52">
        <v>0</v>
      </c>
      <c r="L223" s="54" t="s">
        <v>1244</v>
      </c>
      <c r="M223" s="55">
        <v>5</v>
      </c>
      <c r="N223" s="56" t="s">
        <v>1615</v>
      </c>
      <c r="O223" s="54" t="s">
        <v>1226</v>
      </c>
      <c r="P223" s="57">
        <v>20</v>
      </c>
      <c r="Q223" s="52" t="s">
        <v>176</v>
      </c>
      <c r="R223" s="54" t="s">
        <v>167</v>
      </c>
      <c r="S223" s="54" t="s">
        <v>167</v>
      </c>
      <c r="T223" s="54" t="s">
        <v>167</v>
      </c>
      <c r="U223" s="54" t="s">
        <v>167</v>
      </c>
      <c r="V223" s="54" t="s">
        <v>167</v>
      </c>
      <c r="W223" s="54" t="s">
        <v>167</v>
      </c>
      <c r="X223" s="54" t="s">
        <v>167</v>
      </c>
      <c r="Y223" s="54" t="s">
        <v>167</v>
      </c>
      <c r="Z223" s="54" t="s">
        <v>167</v>
      </c>
      <c r="AA223" s="58">
        <f t="shared" si="44"/>
        <v>4</v>
      </c>
      <c r="AB223" s="58">
        <f t="shared" si="45"/>
        <v>5</v>
      </c>
      <c r="AC223" s="58">
        <f t="shared" si="46"/>
        <v>6</v>
      </c>
      <c r="AD223" s="59" t="s">
        <v>128</v>
      </c>
    </row>
    <row r="224" spans="1:30" s="31" customFormat="1" x14ac:dyDescent="0.25">
      <c r="A224" s="44">
        <v>201</v>
      </c>
      <c r="B224" s="44">
        <v>21</v>
      </c>
      <c r="C224" s="44" t="s">
        <v>1873</v>
      </c>
      <c r="D224" s="44" t="str">
        <f t="shared" si="39"/>
        <v/>
      </c>
      <c r="E224" s="44" t="str">
        <f t="shared" si="40"/>
        <v>Não passível</v>
      </c>
      <c r="F224" s="44" t="str">
        <f t="shared" si="41"/>
        <v>Não passível</v>
      </c>
      <c r="G224" s="44" t="str">
        <f t="shared" si="42"/>
        <v>Não passível</v>
      </c>
      <c r="H224" s="44" t="str">
        <f t="shared" si="43"/>
        <v>Não passível</v>
      </c>
      <c r="I224" s="44" t="s">
        <v>154</v>
      </c>
      <c r="J224" s="45" t="s">
        <v>1300</v>
      </c>
      <c r="K224" s="44">
        <v>0</v>
      </c>
      <c r="L224" s="46" t="s">
        <v>1244</v>
      </c>
      <c r="M224" s="47">
        <v>20</v>
      </c>
      <c r="N224" s="48" t="s">
        <v>1616</v>
      </c>
      <c r="O224" s="46" t="s">
        <v>1226</v>
      </c>
      <c r="P224" s="49">
        <v>100</v>
      </c>
      <c r="Q224" s="44" t="s">
        <v>175</v>
      </c>
      <c r="R224" s="46" t="s">
        <v>167</v>
      </c>
      <c r="S224" s="46" t="s">
        <v>167</v>
      </c>
      <c r="T224" s="46" t="s">
        <v>167</v>
      </c>
      <c r="U224" s="46" t="s">
        <v>167</v>
      </c>
      <c r="V224" s="46" t="s">
        <v>167</v>
      </c>
      <c r="W224" s="46" t="s">
        <v>167</v>
      </c>
      <c r="X224" s="46" t="s">
        <v>167</v>
      </c>
      <c r="Y224" s="46" t="s">
        <v>167</v>
      </c>
      <c r="Z224" s="46" t="s">
        <v>167</v>
      </c>
      <c r="AA224" s="50">
        <f t="shared" si="44"/>
        <v>4</v>
      </c>
      <c r="AB224" s="50">
        <f t="shared" si="45"/>
        <v>5</v>
      </c>
      <c r="AC224" s="50">
        <f t="shared" si="46"/>
        <v>6</v>
      </c>
      <c r="AD224" s="51" t="s">
        <v>1617</v>
      </c>
    </row>
    <row r="225" spans="1:30" s="31" customFormat="1" ht="30" x14ac:dyDescent="0.25">
      <c r="A225" s="52">
        <v>202</v>
      </c>
      <c r="B225" s="52">
        <v>22</v>
      </c>
      <c r="C225" s="52" t="s">
        <v>1874</v>
      </c>
      <c r="D225" s="52" t="str">
        <f t="shared" si="39"/>
        <v/>
      </c>
      <c r="E225" s="52" t="str">
        <f t="shared" si="40"/>
        <v>Não passível</v>
      </c>
      <c r="F225" s="52" t="str">
        <f t="shared" si="41"/>
        <v>Não passível</v>
      </c>
      <c r="G225" s="52" t="str">
        <f t="shared" si="42"/>
        <v>Não passível</v>
      </c>
      <c r="H225" s="52" t="str">
        <f t="shared" si="43"/>
        <v>Não passível</v>
      </c>
      <c r="I225" s="52" t="s">
        <v>154</v>
      </c>
      <c r="J225" s="53" t="s">
        <v>1300</v>
      </c>
      <c r="K225" s="52">
        <v>0</v>
      </c>
      <c r="L225" s="54" t="s">
        <v>1244</v>
      </c>
      <c r="M225" s="55">
        <v>5</v>
      </c>
      <c r="N225" s="56" t="s">
        <v>1603</v>
      </c>
      <c r="O225" s="54" t="s">
        <v>1226</v>
      </c>
      <c r="P225" s="57">
        <v>30</v>
      </c>
      <c r="Q225" s="52" t="s">
        <v>176</v>
      </c>
      <c r="R225" s="54" t="s">
        <v>167</v>
      </c>
      <c r="S225" s="54" t="s">
        <v>167</v>
      </c>
      <c r="T225" s="54" t="s">
        <v>167</v>
      </c>
      <c r="U225" s="54" t="s">
        <v>167</v>
      </c>
      <c r="V225" s="54" t="s">
        <v>167</v>
      </c>
      <c r="W225" s="54" t="s">
        <v>167</v>
      </c>
      <c r="X225" s="54" t="s">
        <v>167</v>
      </c>
      <c r="Y225" s="54" t="s">
        <v>167</v>
      </c>
      <c r="Z225" s="54" t="s">
        <v>167</v>
      </c>
      <c r="AA225" s="58">
        <f t="shared" si="44"/>
        <v>4</v>
      </c>
      <c r="AB225" s="58">
        <f t="shared" si="45"/>
        <v>5</v>
      </c>
      <c r="AC225" s="58">
        <f t="shared" si="46"/>
        <v>6</v>
      </c>
      <c r="AD225" s="59" t="s">
        <v>1618</v>
      </c>
    </row>
    <row r="226" spans="1:30" s="31" customFormat="1" ht="30" x14ac:dyDescent="0.25">
      <c r="A226" s="44">
        <v>203</v>
      </c>
      <c r="B226" s="44">
        <v>23</v>
      </c>
      <c r="C226" s="44" t="s">
        <v>1875</v>
      </c>
      <c r="D226" s="44" t="str">
        <f t="shared" si="39"/>
        <v/>
      </c>
      <c r="E226" s="44" t="str">
        <f t="shared" si="40"/>
        <v>Não passível</v>
      </c>
      <c r="F226" s="44" t="str">
        <f t="shared" si="41"/>
        <v>Não passível</v>
      </c>
      <c r="G226" s="44" t="str">
        <f t="shared" si="42"/>
        <v>Não passível</v>
      </c>
      <c r="H226" s="44" t="str">
        <f t="shared" si="43"/>
        <v>Não passível</v>
      </c>
      <c r="I226" s="44" t="s">
        <v>154</v>
      </c>
      <c r="J226" s="45" t="s">
        <v>1300</v>
      </c>
      <c r="K226" s="44">
        <v>0</v>
      </c>
      <c r="L226" s="46" t="s">
        <v>1244</v>
      </c>
      <c r="M226" s="47">
        <v>1.5</v>
      </c>
      <c r="N226" s="48" t="s">
        <v>1619</v>
      </c>
      <c r="O226" s="46" t="s">
        <v>1226</v>
      </c>
      <c r="P226" s="49">
        <v>15</v>
      </c>
      <c r="Q226" s="44" t="s">
        <v>176</v>
      </c>
      <c r="R226" s="46" t="s">
        <v>167</v>
      </c>
      <c r="S226" s="46" t="s">
        <v>167</v>
      </c>
      <c r="T226" s="46" t="s">
        <v>167</v>
      </c>
      <c r="U226" s="46" t="s">
        <v>167</v>
      </c>
      <c r="V226" s="46" t="s">
        <v>167</v>
      </c>
      <c r="W226" s="46" t="s">
        <v>167</v>
      </c>
      <c r="X226" s="46" t="s">
        <v>167</v>
      </c>
      <c r="Y226" s="46" t="s">
        <v>167</v>
      </c>
      <c r="Z226" s="46" t="s">
        <v>167</v>
      </c>
      <c r="AA226" s="50">
        <f t="shared" si="44"/>
        <v>4</v>
      </c>
      <c r="AB226" s="50">
        <f t="shared" si="45"/>
        <v>5</v>
      </c>
      <c r="AC226" s="50">
        <f t="shared" si="46"/>
        <v>6</v>
      </c>
      <c r="AD226" s="51" t="s">
        <v>1620</v>
      </c>
    </row>
    <row r="227" spans="1:30" s="31" customFormat="1" x14ac:dyDescent="0.25">
      <c r="A227" s="52">
        <v>204</v>
      </c>
      <c r="B227" s="52">
        <v>24</v>
      </c>
      <c r="C227" s="52" t="s">
        <v>129</v>
      </c>
      <c r="D227" s="52" t="str">
        <f t="shared" si="39"/>
        <v/>
      </c>
      <c r="E227" s="52" t="str">
        <f t="shared" si="40"/>
        <v>Não passível</v>
      </c>
      <c r="F227" s="52" t="str">
        <f t="shared" si="41"/>
        <v>Não passível</v>
      </c>
      <c r="G227" s="52" t="str">
        <f t="shared" si="42"/>
        <v>Não passível</v>
      </c>
      <c r="H227" s="52" t="str">
        <f t="shared" si="43"/>
        <v>Não passível</v>
      </c>
      <c r="I227" s="52" t="s">
        <v>154</v>
      </c>
      <c r="J227" s="53" t="s">
        <v>1302</v>
      </c>
      <c r="K227" s="52">
        <v>0</v>
      </c>
      <c r="L227" s="54" t="s">
        <v>1244</v>
      </c>
      <c r="M227" s="55">
        <v>1</v>
      </c>
      <c r="N227" s="56" t="s">
        <v>1332</v>
      </c>
      <c r="O227" s="54" t="s">
        <v>1226</v>
      </c>
      <c r="P227" s="57">
        <v>5</v>
      </c>
      <c r="Q227" s="52" t="s">
        <v>1250</v>
      </c>
      <c r="R227" s="54" t="s">
        <v>167</v>
      </c>
      <c r="S227" s="54" t="s">
        <v>167</v>
      </c>
      <c r="T227" s="54" t="s">
        <v>167</v>
      </c>
      <c r="U227" s="54" t="s">
        <v>167</v>
      </c>
      <c r="V227" s="54" t="s">
        <v>167</v>
      </c>
      <c r="W227" s="54" t="s">
        <v>167</v>
      </c>
      <c r="X227" s="54" t="s">
        <v>167</v>
      </c>
      <c r="Y227" s="54" t="s">
        <v>167</v>
      </c>
      <c r="Z227" s="54" t="s">
        <v>167</v>
      </c>
      <c r="AA227" s="58">
        <f t="shared" si="44"/>
        <v>4</v>
      </c>
      <c r="AB227" s="58">
        <f t="shared" si="45"/>
        <v>5</v>
      </c>
      <c r="AC227" s="58">
        <f t="shared" si="46"/>
        <v>6</v>
      </c>
      <c r="AD227" s="59" t="s">
        <v>1621</v>
      </c>
    </row>
    <row r="228" spans="1:30" s="31" customFormat="1" ht="30" x14ac:dyDescent="0.25">
      <c r="A228" s="44">
        <v>205</v>
      </c>
      <c r="B228" s="44">
        <v>25</v>
      </c>
      <c r="C228" s="44" t="s">
        <v>130</v>
      </c>
      <c r="D228" s="44" t="str">
        <f t="shared" si="39"/>
        <v/>
      </c>
      <c r="E228" s="44" t="str">
        <f t="shared" si="40"/>
        <v>Não passível</v>
      </c>
      <c r="F228" s="44" t="str">
        <f t="shared" si="41"/>
        <v>Não passível</v>
      </c>
      <c r="G228" s="44" t="str">
        <f t="shared" si="42"/>
        <v>Não passível</v>
      </c>
      <c r="H228" s="44" t="str">
        <f t="shared" si="43"/>
        <v>Não passível</v>
      </c>
      <c r="I228" s="44" t="s">
        <v>153</v>
      </c>
      <c r="J228" s="45" t="s">
        <v>1302</v>
      </c>
      <c r="K228" s="44">
        <v>0</v>
      </c>
      <c r="L228" s="46" t="s">
        <v>1244</v>
      </c>
      <c r="M228" s="47">
        <v>1</v>
      </c>
      <c r="N228" s="48" t="s">
        <v>1332</v>
      </c>
      <c r="O228" s="46" t="s">
        <v>1226</v>
      </c>
      <c r="P228" s="49">
        <v>5</v>
      </c>
      <c r="Q228" s="44" t="s">
        <v>1250</v>
      </c>
      <c r="R228" s="46" t="s">
        <v>167</v>
      </c>
      <c r="S228" s="46" t="s">
        <v>167</v>
      </c>
      <c r="T228" s="46" t="s">
        <v>167</v>
      </c>
      <c r="U228" s="46" t="s">
        <v>167</v>
      </c>
      <c r="V228" s="46" t="s">
        <v>167</v>
      </c>
      <c r="W228" s="46" t="s">
        <v>167</v>
      </c>
      <c r="X228" s="46" t="s">
        <v>167</v>
      </c>
      <c r="Y228" s="46" t="s">
        <v>167</v>
      </c>
      <c r="Z228" s="46" t="s">
        <v>167</v>
      </c>
      <c r="AA228" s="50">
        <f t="shared" si="44"/>
        <v>2</v>
      </c>
      <c r="AB228" s="50">
        <f t="shared" si="45"/>
        <v>3</v>
      </c>
      <c r="AC228" s="50">
        <f t="shared" si="46"/>
        <v>4</v>
      </c>
      <c r="AD228" s="51" t="s">
        <v>1622</v>
      </c>
    </row>
    <row r="229" spans="1:30" s="31" customFormat="1" ht="30" x14ac:dyDescent="0.25">
      <c r="A229" s="52">
        <v>206</v>
      </c>
      <c r="B229" s="52">
        <v>26</v>
      </c>
      <c r="C229" s="52" t="s">
        <v>1876</v>
      </c>
      <c r="D229" s="52" t="str">
        <f t="shared" si="39"/>
        <v/>
      </c>
      <c r="E229" s="52" t="str">
        <f t="shared" si="40"/>
        <v>Não passível</v>
      </c>
      <c r="F229" s="52" t="str">
        <f t="shared" si="41"/>
        <v>Não passível</v>
      </c>
      <c r="G229" s="52" t="str">
        <f t="shared" si="42"/>
        <v>Não passível</v>
      </c>
      <c r="H229" s="52" t="str">
        <f t="shared" si="43"/>
        <v>Não passível</v>
      </c>
      <c r="I229" s="52" t="s">
        <v>154</v>
      </c>
      <c r="J229" s="53" t="s">
        <v>1300</v>
      </c>
      <c r="K229" s="52">
        <v>0</v>
      </c>
      <c r="L229" s="54" t="s">
        <v>1244</v>
      </c>
      <c r="M229" s="55">
        <v>0.5</v>
      </c>
      <c r="N229" s="56" t="s">
        <v>1623</v>
      </c>
      <c r="O229" s="54" t="s">
        <v>1226</v>
      </c>
      <c r="P229" s="57">
        <v>2</v>
      </c>
      <c r="Q229" s="52" t="s">
        <v>179</v>
      </c>
      <c r="R229" s="54" t="s">
        <v>167</v>
      </c>
      <c r="S229" s="54" t="s">
        <v>167</v>
      </c>
      <c r="T229" s="54" t="s">
        <v>167</v>
      </c>
      <c r="U229" s="54" t="s">
        <v>167</v>
      </c>
      <c r="V229" s="54" t="s">
        <v>167</v>
      </c>
      <c r="W229" s="54" t="s">
        <v>167</v>
      </c>
      <c r="X229" s="54" t="s">
        <v>167</v>
      </c>
      <c r="Y229" s="54" t="s">
        <v>167</v>
      </c>
      <c r="Z229" s="54" t="s">
        <v>167</v>
      </c>
      <c r="AA229" s="58">
        <f t="shared" si="44"/>
        <v>4</v>
      </c>
      <c r="AB229" s="58">
        <f t="shared" si="45"/>
        <v>5</v>
      </c>
      <c r="AC229" s="58">
        <f t="shared" si="46"/>
        <v>6</v>
      </c>
      <c r="AD229" s="59" t="s">
        <v>1624</v>
      </c>
    </row>
    <row r="230" spans="1:30" s="31" customFormat="1" ht="75" x14ac:dyDescent="0.25">
      <c r="A230" s="44">
        <v>207</v>
      </c>
      <c r="B230" s="44">
        <v>27</v>
      </c>
      <c r="C230" s="44" t="s">
        <v>1781</v>
      </c>
      <c r="D230" s="44" t="str">
        <f t="shared" si="39"/>
        <v/>
      </c>
      <c r="E230" s="44" t="str">
        <f t="shared" si="40"/>
        <v>Não passível</v>
      </c>
      <c r="F230" s="44" t="str">
        <f t="shared" si="41"/>
        <v>Não passível</v>
      </c>
      <c r="G230" s="44" t="str">
        <f t="shared" si="42"/>
        <v>Não passível</v>
      </c>
      <c r="H230" s="44" t="str">
        <f t="shared" si="43"/>
        <v>Não passível</v>
      </c>
      <c r="I230" s="44" t="s">
        <v>153</v>
      </c>
      <c r="J230" s="45" t="s">
        <v>1557</v>
      </c>
      <c r="K230" s="44">
        <v>0</v>
      </c>
      <c r="L230" s="46" t="s">
        <v>1244</v>
      </c>
      <c r="M230" s="47">
        <v>110000</v>
      </c>
      <c r="N230" s="48" t="s">
        <v>1625</v>
      </c>
      <c r="O230" s="46" t="s">
        <v>1226</v>
      </c>
      <c r="P230" s="49">
        <v>2700000</v>
      </c>
      <c r="Q230" s="44" t="s">
        <v>190</v>
      </c>
      <c r="R230" s="46" t="s">
        <v>167</v>
      </c>
      <c r="S230" s="46" t="s">
        <v>167</v>
      </c>
      <c r="T230" s="46" t="s">
        <v>167</v>
      </c>
      <c r="U230" s="46" t="s">
        <v>167</v>
      </c>
      <c r="V230" s="46" t="s">
        <v>167</v>
      </c>
      <c r="W230" s="46" t="s">
        <v>167</v>
      </c>
      <c r="X230" s="46" t="s">
        <v>167</v>
      </c>
      <c r="Y230" s="46" t="s">
        <v>167</v>
      </c>
      <c r="Z230" s="46" t="s">
        <v>167</v>
      </c>
      <c r="AA230" s="50">
        <f t="shared" si="44"/>
        <v>2</v>
      </c>
      <c r="AB230" s="50">
        <f t="shared" si="45"/>
        <v>3</v>
      </c>
      <c r="AC230" s="50">
        <f t="shared" si="46"/>
        <v>4</v>
      </c>
      <c r="AD230" s="51" t="s">
        <v>1626</v>
      </c>
    </row>
    <row r="231" spans="1:30" s="31" customFormat="1" ht="60" x14ac:dyDescent="0.25">
      <c r="A231" s="52">
        <v>208</v>
      </c>
      <c r="B231" s="52">
        <v>28</v>
      </c>
      <c r="C231" s="52" t="s">
        <v>1782</v>
      </c>
      <c r="D231" s="52" t="str">
        <f t="shared" si="39"/>
        <v/>
      </c>
      <c r="E231" s="52" t="str">
        <f t="shared" si="40"/>
        <v>Não passível</v>
      </c>
      <c r="F231" s="52" t="str">
        <f t="shared" si="41"/>
        <v>Não passível</v>
      </c>
      <c r="G231" s="52" t="str">
        <f t="shared" si="42"/>
        <v>Não passível</v>
      </c>
      <c r="H231" s="52" t="str">
        <f t="shared" si="43"/>
        <v>Não passível</v>
      </c>
      <c r="I231" s="52" t="s">
        <v>153</v>
      </c>
      <c r="J231" s="53" t="s">
        <v>1627</v>
      </c>
      <c r="K231" s="52">
        <v>0</v>
      </c>
      <c r="L231" s="54" t="s">
        <v>1244</v>
      </c>
      <c r="M231" s="55">
        <v>1</v>
      </c>
      <c r="N231" s="56" t="s">
        <v>1628</v>
      </c>
      <c r="O231" s="54" t="s">
        <v>1226</v>
      </c>
      <c r="P231" s="57">
        <v>50</v>
      </c>
      <c r="Q231" s="52" t="s">
        <v>176</v>
      </c>
      <c r="R231" s="54" t="s">
        <v>167</v>
      </c>
      <c r="S231" s="54" t="s">
        <v>167</v>
      </c>
      <c r="T231" s="54" t="s">
        <v>167</v>
      </c>
      <c r="U231" s="54" t="s">
        <v>167</v>
      </c>
      <c r="V231" s="54" t="s">
        <v>167</v>
      </c>
      <c r="W231" s="54" t="s">
        <v>167</v>
      </c>
      <c r="X231" s="54" t="s">
        <v>167</v>
      </c>
      <c r="Y231" s="54" t="s">
        <v>167</v>
      </c>
      <c r="Z231" s="54" t="s">
        <v>167</v>
      </c>
      <c r="AA231" s="58">
        <f t="shared" si="44"/>
        <v>2</v>
      </c>
      <c r="AB231" s="58">
        <f t="shared" si="45"/>
        <v>3</v>
      </c>
      <c r="AC231" s="58">
        <f t="shared" si="46"/>
        <v>4</v>
      </c>
      <c r="AD231" s="59" t="s">
        <v>1629</v>
      </c>
    </row>
    <row r="232" spans="1:30" s="31" customFormat="1" ht="30" x14ac:dyDescent="0.25">
      <c r="A232" s="44">
        <v>209</v>
      </c>
      <c r="B232" s="44">
        <v>29</v>
      </c>
      <c r="C232" s="44" t="s">
        <v>1877</v>
      </c>
      <c r="D232" s="44" t="str">
        <f t="shared" si="39"/>
        <v/>
      </c>
      <c r="E232" s="44" t="str">
        <f t="shared" si="40"/>
        <v>Não passível</v>
      </c>
      <c r="F232" s="44" t="str">
        <f t="shared" si="41"/>
        <v>Não passível</v>
      </c>
      <c r="G232" s="44" t="str">
        <f t="shared" si="42"/>
        <v>Não passível</v>
      </c>
      <c r="H232" s="44" t="str">
        <f t="shared" si="43"/>
        <v>Não passível</v>
      </c>
      <c r="I232" s="44" t="s">
        <v>154</v>
      </c>
      <c r="J232" s="45" t="s">
        <v>1300</v>
      </c>
      <c r="K232" s="44">
        <v>0</v>
      </c>
      <c r="L232" s="46" t="s">
        <v>1244</v>
      </c>
      <c r="M232" s="47">
        <v>60</v>
      </c>
      <c r="N232" s="48" t="s">
        <v>1630</v>
      </c>
      <c r="O232" s="46" t="s">
        <v>1226</v>
      </c>
      <c r="P232" s="49">
        <v>500</v>
      </c>
      <c r="Q232" s="44" t="s">
        <v>176</v>
      </c>
      <c r="R232" s="46" t="s">
        <v>167</v>
      </c>
      <c r="S232" s="46" t="s">
        <v>167</v>
      </c>
      <c r="T232" s="46" t="s">
        <v>167</v>
      </c>
      <c r="U232" s="46" t="s">
        <v>167</v>
      </c>
      <c r="V232" s="46" t="s">
        <v>167</v>
      </c>
      <c r="W232" s="46" t="s">
        <v>167</v>
      </c>
      <c r="X232" s="46" t="s">
        <v>167</v>
      </c>
      <c r="Y232" s="46" t="s">
        <v>167</v>
      </c>
      <c r="Z232" s="46" t="s">
        <v>167</v>
      </c>
      <c r="AA232" s="50">
        <f t="shared" si="44"/>
        <v>4</v>
      </c>
      <c r="AB232" s="50">
        <f t="shared" si="45"/>
        <v>5</v>
      </c>
      <c r="AC232" s="50">
        <f t="shared" si="46"/>
        <v>6</v>
      </c>
      <c r="AD232" s="51" t="s">
        <v>1631</v>
      </c>
    </row>
    <row r="233" spans="1:30" s="31" customFormat="1" ht="45" x14ac:dyDescent="0.25">
      <c r="A233" s="52">
        <v>210</v>
      </c>
      <c r="B233" s="52">
        <v>30</v>
      </c>
      <c r="C233" s="52" t="s">
        <v>1878</v>
      </c>
      <c r="D233" s="52" t="str">
        <f t="shared" si="39"/>
        <v/>
      </c>
      <c r="E233" s="52" t="str">
        <f t="shared" si="40"/>
        <v>Não passível</v>
      </c>
      <c r="F233" s="52" t="str">
        <f t="shared" si="41"/>
        <v>Não passível</v>
      </c>
      <c r="G233" s="52" t="str">
        <f t="shared" si="42"/>
        <v>Não passível</v>
      </c>
      <c r="H233" s="52" t="str">
        <f t="shared" si="43"/>
        <v>Não passível</v>
      </c>
      <c r="I233" s="52" t="s">
        <v>154</v>
      </c>
      <c r="J233" s="53" t="s">
        <v>1632</v>
      </c>
      <c r="K233" s="52">
        <v>0</v>
      </c>
      <c r="L233" s="54" t="s">
        <v>1244</v>
      </c>
      <c r="M233" s="55">
        <v>200000</v>
      </c>
      <c r="N233" s="56" t="s">
        <v>1633</v>
      </c>
      <c r="O233" s="54" t="s">
        <v>1226</v>
      </c>
      <c r="P233" s="57">
        <v>1000000</v>
      </c>
      <c r="Q233" s="52" t="s">
        <v>158</v>
      </c>
      <c r="R233" s="54" t="s">
        <v>167</v>
      </c>
      <c r="S233" s="54" t="s">
        <v>167</v>
      </c>
      <c r="T233" s="54" t="s">
        <v>167</v>
      </c>
      <c r="U233" s="54" t="s">
        <v>167</v>
      </c>
      <c r="V233" s="54" t="s">
        <v>167</v>
      </c>
      <c r="W233" s="54" t="s">
        <v>167</v>
      </c>
      <c r="X233" s="54" t="s">
        <v>167</v>
      </c>
      <c r="Y233" s="54" t="s">
        <v>167</v>
      </c>
      <c r="Z233" s="54" t="s">
        <v>167</v>
      </c>
      <c r="AA233" s="58">
        <f t="shared" si="44"/>
        <v>4</v>
      </c>
      <c r="AB233" s="58">
        <f t="shared" si="45"/>
        <v>5</v>
      </c>
      <c r="AC233" s="58">
        <f t="shared" si="46"/>
        <v>6</v>
      </c>
      <c r="AD233" s="59" t="s">
        <v>1634</v>
      </c>
    </row>
    <row r="234" spans="1:30" s="31" customFormat="1" ht="30" x14ac:dyDescent="0.25">
      <c r="A234" s="44">
        <v>211</v>
      </c>
      <c r="B234" s="44">
        <v>31</v>
      </c>
      <c r="C234" s="44" t="s">
        <v>1879</v>
      </c>
      <c r="D234" s="44" t="str">
        <f t="shared" si="39"/>
        <v/>
      </c>
      <c r="E234" s="44" t="str">
        <f t="shared" si="40"/>
        <v>Não passível</v>
      </c>
      <c r="F234" s="44" t="str">
        <f t="shared" si="41"/>
        <v>Não passível</v>
      </c>
      <c r="G234" s="44" t="str">
        <f t="shared" si="42"/>
        <v>Não passível</v>
      </c>
      <c r="H234" s="44" t="str">
        <f t="shared" si="43"/>
        <v>Não passível</v>
      </c>
      <c r="I234" s="44" t="s">
        <v>154</v>
      </c>
      <c r="J234" s="45" t="s">
        <v>1302</v>
      </c>
      <c r="K234" s="44">
        <v>0</v>
      </c>
      <c r="L234" s="46" t="s">
        <v>1244</v>
      </c>
      <c r="M234" s="47">
        <v>1</v>
      </c>
      <c r="N234" s="48" t="s">
        <v>1332</v>
      </c>
      <c r="O234" s="46" t="s">
        <v>1226</v>
      </c>
      <c r="P234" s="49">
        <v>5</v>
      </c>
      <c r="Q234" s="44" t="s">
        <v>1250</v>
      </c>
      <c r="R234" s="46" t="s">
        <v>167</v>
      </c>
      <c r="S234" s="46" t="s">
        <v>167</v>
      </c>
      <c r="T234" s="46" t="s">
        <v>167</v>
      </c>
      <c r="U234" s="46" t="s">
        <v>167</v>
      </c>
      <c r="V234" s="46" t="s">
        <v>167</v>
      </c>
      <c r="W234" s="46" t="s">
        <v>167</v>
      </c>
      <c r="X234" s="46" t="s">
        <v>167</v>
      </c>
      <c r="Y234" s="46" t="s">
        <v>167</v>
      </c>
      <c r="Z234" s="46" t="s">
        <v>167</v>
      </c>
      <c r="AA234" s="50">
        <f t="shared" si="44"/>
        <v>4</v>
      </c>
      <c r="AB234" s="50">
        <f t="shared" si="45"/>
        <v>5</v>
      </c>
      <c r="AC234" s="50">
        <f t="shared" si="46"/>
        <v>6</v>
      </c>
      <c r="AD234" s="51" t="s">
        <v>1635</v>
      </c>
    </row>
    <row r="235" spans="1:30" s="31" customFormat="1" x14ac:dyDescent="0.25">
      <c r="A235" s="52">
        <v>212</v>
      </c>
      <c r="B235" s="52">
        <v>32</v>
      </c>
      <c r="C235" s="52" t="s">
        <v>131</v>
      </c>
      <c r="D235" s="52" t="str">
        <f>IF($I$2="","",IF($I$2&gt;P235,AC235,IF($I$2&lt;K235,$K$22,IF($I$2&lt;=M235,AA235,AB235))))</f>
        <v/>
      </c>
      <c r="E235" s="52" t="str">
        <f>IF($I$4="","",IF($I$4&gt;P235,AC235,IF($I$4&lt;=K235,$K$22,IF($I$4&lt;=M235,AA235,AB235))))</f>
        <v>Não passível</v>
      </c>
      <c r="F235" s="52" t="str">
        <f>IF($I$6="","",IF($I$6&gt;P235,AC235,IF($I$6&lt;=K235,$K$22,IF($I$6&lt;=M235,AA235,AB235))))</f>
        <v>Não passível</v>
      </c>
      <c r="G235" s="52" t="str">
        <f>IF($I$8="","",IF($I$8&gt;P235,AC235,IF($I$8&lt;=K235,$K$22,IF($I$8&lt;=M235,AA235,AB235))))</f>
        <v>Não passível</v>
      </c>
      <c r="H235" s="52" t="str">
        <f>IF($I$10="","",IF($I$10&gt;P235,AC235,IF($I$10&lt;=K235,$K$22,IF($I$10&lt;=M235,AA235,AB235))))</f>
        <v>Não passível</v>
      </c>
      <c r="I235" s="52" t="s">
        <v>153</v>
      </c>
      <c r="J235" s="53" t="s">
        <v>1300</v>
      </c>
      <c r="K235" s="52">
        <v>8</v>
      </c>
      <c r="L235" s="54" t="s">
        <v>1224</v>
      </c>
      <c r="M235" s="55">
        <v>40</v>
      </c>
      <c r="N235" s="56" t="s">
        <v>1636</v>
      </c>
      <c r="O235" s="54" t="s">
        <v>1226</v>
      </c>
      <c r="P235" s="57">
        <v>400</v>
      </c>
      <c r="Q235" s="52" t="s">
        <v>205</v>
      </c>
      <c r="R235" s="54" t="s">
        <v>167</v>
      </c>
      <c r="S235" s="54" t="s">
        <v>167</v>
      </c>
      <c r="T235" s="54" t="s">
        <v>167</v>
      </c>
      <c r="U235" s="54" t="s">
        <v>167</v>
      </c>
      <c r="V235" s="54" t="s">
        <v>167</v>
      </c>
      <c r="W235" s="54" t="s">
        <v>167</v>
      </c>
      <c r="X235" s="54" t="s">
        <v>167</v>
      </c>
      <c r="Y235" s="54" t="s">
        <v>167</v>
      </c>
      <c r="Z235" s="54" t="s">
        <v>167</v>
      </c>
      <c r="AA235" s="58">
        <f t="shared" si="44"/>
        <v>2</v>
      </c>
      <c r="AB235" s="58">
        <f t="shared" si="45"/>
        <v>3</v>
      </c>
      <c r="AC235" s="58">
        <f t="shared" si="46"/>
        <v>4</v>
      </c>
      <c r="AD235" s="59" t="s">
        <v>204</v>
      </c>
    </row>
    <row r="236" spans="1:30" s="31" customFormat="1" x14ac:dyDescent="0.25">
      <c r="A236" s="44">
        <v>213</v>
      </c>
      <c r="B236" s="44">
        <v>33</v>
      </c>
      <c r="C236" s="44" t="s">
        <v>132</v>
      </c>
      <c r="D236" s="44" t="str">
        <f>IF($I$2="","",IF($I$2&gt;P236,AC236,IF($I$2&lt;=K236,$K$22,IF($I$2&lt;=M236,AA236,AB236))))</f>
        <v/>
      </c>
      <c r="E236" s="44" t="str">
        <f>IF($I$4="","",IF($I$4&gt;P236,AC236,IF($I$4&lt;=K236,$K$22,IF($I$4&lt;=M236,AA236,AB236))))</f>
        <v>Não passível</v>
      </c>
      <c r="F236" s="44" t="str">
        <f>IF($I$6="","",IF($I$6&gt;P236,AC236,IF($I$6&lt;=K236,$K$22,IF($I$6&lt;=M236,AA236,AB236))))</f>
        <v>Não passível</v>
      </c>
      <c r="G236" s="44" t="str">
        <f>IF($I$8="","",IF($I$8&gt;P236,AC236,IF($I$8&lt;=K236,$K$22,IF($I$8&lt;=M236,AA236,AB236))))</f>
        <v>Não passível</v>
      </c>
      <c r="H236" s="44" t="str">
        <f>IF($I$10="","",IF($I$10&gt;P236,AC236,IF($I$10&lt;=K236,$K$22,IF($I$10&lt;=M236,AA236,AB236))))</f>
        <v>Não passível</v>
      </c>
      <c r="I236" s="44" t="s">
        <v>153</v>
      </c>
      <c r="J236" s="45" t="s">
        <v>1300</v>
      </c>
      <c r="K236" s="44">
        <v>0</v>
      </c>
      <c r="L236" s="46" t="s">
        <v>1224</v>
      </c>
      <c r="M236" s="47">
        <v>100</v>
      </c>
      <c r="N236" s="48" t="s">
        <v>1637</v>
      </c>
      <c r="O236" s="46" t="s">
        <v>1226</v>
      </c>
      <c r="P236" s="49">
        <v>1000</v>
      </c>
      <c r="Q236" s="44" t="s">
        <v>176</v>
      </c>
      <c r="R236" s="46" t="s">
        <v>167</v>
      </c>
      <c r="S236" s="46" t="s">
        <v>167</v>
      </c>
      <c r="T236" s="46" t="s">
        <v>167</v>
      </c>
      <c r="U236" s="46" t="s">
        <v>167</v>
      </c>
      <c r="V236" s="46" t="s">
        <v>167</v>
      </c>
      <c r="W236" s="46" t="s">
        <v>167</v>
      </c>
      <c r="X236" s="46" t="s">
        <v>167</v>
      </c>
      <c r="Y236" s="46" t="s">
        <v>167</v>
      </c>
      <c r="Z236" s="46" t="s">
        <v>167</v>
      </c>
      <c r="AA236" s="50">
        <f t="shared" si="44"/>
        <v>2</v>
      </c>
      <c r="AB236" s="50">
        <f t="shared" si="45"/>
        <v>3</v>
      </c>
      <c r="AC236" s="50">
        <f t="shared" si="46"/>
        <v>4</v>
      </c>
      <c r="AD236" s="51" t="s">
        <v>133</v>
      </c>
    </row>
    <row r="237" spans="1:30" s="31" customFormat="1" ht="45" x14ac:dyDescent="0.25">
      <c r="A237" s="52">
        <v>214</v>
      </c>
      <c r="B237" s="52">
        <v>34</v>
      </c>
      <c r="C237" s="52" t="s">
        <v>1783</v>
      </c>
      <c r="D237" s="52" t="str">
        <f>IF($I$2="","",IF($I$2&gt;=P237,AC237,IF($I$2&lt;=K237,$K$22,IF($I$2&lt;=M237,AA237,AB237))))</f>
        <v/>
      </c>
      <c r="E237" s="52" t="str">
        <f>IF($I$4="","",IF($I$4&gt;=P237,AC237,IF($I$4&lt;=K237,$K$22,IF($I$4&lt;=M237,AA237,AB237))))</f>
        <v>Não passível</v>
      </c>
      <c r="F237" s="52" t="str">
        <f>IF($I$6="","",IF($I$6&gt;=P237,AC237,IF($I$6&lt;=K237,$K$22,IF($I$6&lt;=M237,AA237,AB237))))</f>
        <v>Não passível</v>
      </c>
      <c r="G237" s="52" t="str">
        <f>IF($I$8="","",IF($I$8&gt;=P237,AC237,IF($I$8&lt;=K237,$K$22,IF($I$8&lt;=M237,AA237,AB237))))</f>
        <v>Não passível</v>
      </c>
      <c r="H237" s="52" t="str">
        <f>IF($I$10="","",IF($I$10&gt;=P237,AC237,IF($I$10&lt;=K237,$K$22,IF($I$10&lt;=M237,AA237,AB237))))</f>
        <v>Não passível</v>
      </c>
      <c r="I237" s="52" t="s">
        <v>153</v>
      </c>
      <c r="J237" s="53" t="s">
        <v>1638</v>
      </c>
      <c r="K237" s="52">
        <v>0</v>
      </c>
      <c r="L237" s="54" t="s">
        <v>1224</v>
      </c>
      <c r="M237" s="55">
        <v>150</v>
      </c>
      <c r="N237" s="56" t="s">
        <v>1639</v>
      </c>
      <c r="O237" s="54" t="s">
        <v>1226</v>
      </c>
      <c r="P237" s="57">
        <v>450</v>
      </c>
      <c r="Q237" s="52" t="s">
        <v>175</v>
      </c>
      <c r="R237" s="54" t="s">
        <v>167</v>
      </c>
      <c r="S237" s="54" t="s">
        <v>167</v>
      </c>
      <c r="T237" s="54" t="s">
        <v>167</v>
      </c>
      <c r="U237" s="54" t="s">
        <v>167</v>
      </c>
      <c r="V237" s="54" t="s">
        <v>167</v>
      </c>
      <c r="W237" s="54" t="s">
        <v>167</v>
      </c>
      <c r="X237" s="54" t="s">
        <v>167</v>
      </c>
      <c r="Y237" s="54" t="s">
        <v>167</v>
      </c>
      <c r="Z237" s="54" t="s">
        <v>167</v>
      </c>
      <c r="AA237" s="58">
        <f t="shared" si="44"/>
        <v>2</v>
      </c>
      <c r="AB237" s="58">
        <f t="shared" si="45"/>
        <v>3</v>
      </c>
      <c r="AC237" s="58">
        <f t="shared" si="46"/>
        <v>4</v>
      </c>
      <c r="AD237" s="59" t="s">
        <v>2339</v>
      </c>
    </row>
    <row r="238" spans="1:30" s="31" customFormat="1" ht="30" x14ac:dyDescent="0.25">
      <c r="A238" s="44">
        <v>215</v>
      </c>
      <c r="B238" s="44">
        <v>35</v>
      </c>
      <c r="C238" s="44" t="s">
        <v>1784</v>
      </c>
      <c r="D238" s="44" t="str">
        <f>IF($I$2="","",IF($I$2&gt;=P238,AC238,IF($I$2&lt;=K238,$K$22,IF($I$2&lt;=M238,AA238,AB238))))</f>
        <v/>
      </c>
      <c r="E238" s="44" t="str">
        <f>IF($I$4="","",IF($I$4&gt;=P238,AC238,IF($I$4&lt;=K238,$K$22,IF($I$4&lt;=M238,AA238,AB238))))</f>
        <v>Não passível</v>
      </c>
      <c r="F238" s="44" t="str">
        <f>IF($I$6="","",IF($I$6&gt;=P238,AC238,IF($I$6&lt;=K238,$K$22,IF($I$6&lt;=M238,AA238,AB238))))</f>
        <v>Não passível</v>
      </c>
      <c r="G238" s="44" t="str">
        <f>IF($I$8="","",IF($I$8&gt;=P238,AC238,IF($I$8&lt;=K238,$K$22,IF($I$8&lt;=M238,AA238,AB238))))</f>
        <v>Não passível</v>
      </c>
      <c r="H238" s="44" t="str">
        <f>IF($I$10="","",IF($I$10&gt;=P238,AC238,IF($I$10&lt;=K238,$K$22,IF($I$10&lt;=M238,AA238,AB238))))</f>
        <v>Não passível</v>
      </c>
      <c r="I238" s="44" t="s">
        <v>153</v>
      </c>
      <c r="J238" s="45" t="s">
        <v>1638</v>
      </c>
      <c r="K238" s="44">
        <v>0</v>
      </c>
      <c r="L238" s="46" t="s">
        <v>1224</v>
      </c>
      <c r="M238" s="47">
        <v>100</v>
      </c>
      <c r="N238" s="48" t="s">
        <v>1640</v>
      </c>
      <c r="O238" s="46" t="s">
        <v>1226</v>
      </c>
      <c r="P238" s="49">
        <v>300</v>
      </c>
      <c r="Q238" s="44" t="s">
        <v>175</v>
      </c>
      <c r="R238" s="46" t="s">
        <v>167</v>
      </c>
      <c r="S238" s="46" t="s">
        <v>167</v>
      </c>
      <c r="T238" s="46" t="s">
        <v>167</v>
      </c>
      <c r="U238" s="46" t="s">
        <v>167</v>
      </c>
      <c r="V238" s="46" t="s">
        <v>167</v>
      </c>
      <c r="W238" s="46" t="s">
        <v>167</v>
      </c>
      <c r="X238" s="46" t="s">
        <v>167</v>
      </c>
      <c r="Y238" s="46" t="s">
        <v>167</v>
      </c>
      <c r="Z238" s="46" t="s">
        <v>167</v>
      </c>
      <c r="AA238" s="50">
        <f t="shared" si="44"/>
        <v>2</v>
      </c>
      <c r="AB238" s="50">
        <f t="shared" si="45"/>
        <v>3</v>
      </c>
      <c r="AC238" s="50">
        <f t="shared" si="46"/>
        <v>4</v>
      </c>
      <c r="AD238" s="51" t="s">
        <v>1641</v>
      </c>
    </row>
    <row r="239" spans="1:30" s="31" customFormat="1" ht="30" x14ac:dyDescent="0.25">
      <c r="A239" s="52">
        <v>216</v>
      </c>
      <c r="B239" s="52">
        <v>36</v>
      </c>
      <c r="C239" s="52" t="s">
        <v>1880</v>
      </c>
      <c r="D239" s="52" t="str">
        <f>IF($I$2="","",IF($I$2=P239,AC239,IF($I$2=M239,AA239,AB239)))</f>
        <v/>
      </c>
      <c r="E239" s="52">
        <f>IF($I$4="","",IF($I$4=P239,AC239,IF($I$4=M239,AA239,AB239)))</f>
        <v>5</v>
      </c>
      <c r="F239" s="52">
        <f>IF($I$6="","",IF($I$6=P239,AC239,IF($I$6=M239,AA239,AB239)))</f>
        <v>5</v>
      </c>
      <c r="G239" s="52">
        <f>IF($I$8="","",IF($I$8=P239,AC239,IF($I$8=M239,AA239,AB239)))</f>
        <v>5</v>
      </c>
      <c r="H239" s="52">
        <f>IF($I$10="","",IF($I$10=P239,AC239,IF($I$10=M239,AA239,AB239)))</f>
        <v>5</v>
      </c>
      <c r="I239" s="52" t="s">
        <v>154</v>
      </c>
      <c r="J239" s="53" t="s">
        <v>202</v>
      </c>
      <c r="K239" s="52"/>
      <c r="L239" s="54"/>
      <c r="M239" s="55" t="s">
        <v>199</v>
      </c>
      <c r="N239" s="56" t="s">
        <v>200</v>
      </c>
      <c r="O239" s="54"/>
      <c r="P239" s="57" t="s">
        <v>201</v>
      </c>
      <c r="Q239" s="52"/>
      <c r="R239" s="54" t="s">
        <v>167</v>
      </c>
      <c r="S239" s="54" t="s">
        <v>167</v>
      </c>
      <c r="T239" s="54" t="s">
        <v>167</v>
      </c>
      <c r="U239" s="54" t="s">
        <v>167</v>
      </c>
      <c r="V239" s="54" t="s">
        <v>167</v>
      </c>
      <c r="W239" s="54" t="s">
        <v>167</v>
      </c>
      <c r="X239" s="54" t="s">
        <v>167</v>
      </c>
      <c r="Y239" s="54" t="s">
        <v>167</v>
      </c>
      <c r="Z239" s="54" t="s">
        <v>167</v>
      </c>
      <c r="AA239" s="58">
        <f t="shared" si="44"/>
        <v>4</v>
      </c>
      <c r="AB239" s="58">
        <f t="shared" si="45"/>
        <v>5</v>
      </c>
      <c r="AC239" s="58">
        <f t="shared" si="46"/>
        <v>6</v>
      </c>
      <c r="AD239" s="59" t="s">
        <v>1642</v>
      </c>
    </row>
    <row r="240" spans="1:30" s="31" customFormat="1" ht="45" x14ac:dyDescent="0.25">
      <c r="A240" s="44">
        <v>217</v>
      </c>
      <c r="B240" s="44">
        <v>37</v>
      </c>
      <c r="C240" s="44" t="s">
        <v>134</v>
      </c>
      <c r="D240" s="44" t="str">
        <f>IF($I$2="","",IF($I$2&gt;P240,AC240,IF($I$2&lt;=K240,$K$22,IF($I$2&lt;=M240,AA240,AB240))))</f>
        <v/>
      </c>
      <c r="E240" s="44" t="str">
        <f>IF($I$4="","",IF($I$4&gt;P240,AC240,IF($I$4&lt;=K240,$K$22,IF($I$4&lt;=M240,AA240,AB240))))</f>
        <v>Não passível</v>
      </c>
      <c r="F240" s="44" t="str">
        <f>IF($I$6="","",IF($I$6&gt;P240,AC240,IF($I$6&lt;=K240,$K$22,IF($I$6&lt;=M240,AA240,AB240))))</f>
        <v>Não passível</v>
      </c>
      <c r="G240" s="44" t="str">
        <f>IF($I$8="","",IF($I$8&gt;P240,AC240,IF($I$8&lt;=K240,$K$22,IF($I$8&lt;=M240,AA240,AB240))))</f>
        <v>Não passível</v>
      </c>
      <c r="H240" s="44" t="str">
        <f>IF($I$10="","",IF($I$10&gt;P240,AC240,IF($I$10&lt;=K240,$K$22,IF($I$10&lt;=M240,AA240,AB240))))</f>
        <v>Não passível</v>
      </c>
      <c r="I240" s="44" t="s">
        <v>153</v>
      </c>
      <c r="J240" s="45" t="s">
        <v>1522</v>
      </c>
      <c r="K240" s="44">
        <v>0</v>
      </c>
      <c r="L240" s="46" t="s">
        <v>1224</v>
      </c>
      <c r="M240" s="47">
        <v>90</v>
      </c>
      <c r="N240" s="48" t="s">
        <v>1643</v>
      </c>
      <c r="O240" s="46" t="s">
        <v>1226</v>
      </c>
      <c r="P240" s="49">
        <v>150</v>
      </c>
      <c r="Q240" s="44" t="s">
        <v>183</v>
      </c>
      <c r="R240" s="46" t="s">
        <v>167</v>
      </c>
      <c r="S240" s="46" t="s">
        <v>167</v>
      </c>
      <c r="T240" s="46" t="s">
        <v>167</v>
      </c>
      <c r="U240" s="46" t="s">
        <v>167</v>
      </c>
      <c r="V240" s="46" t="s">
        <v>167</v>
      </c>
      <c r="W240" s="46" t="s">
        <v>167</v>
      </c>
      <c r="X240" s="46" t="s">
        <v>167</v>
      </c>
      <c r="Y240" s="46" t="s">
        <v>167</v>
      </c>
      <c r="Z240" s="46" t="s">
        <v>167</v>
      </c>
      <c r="AA240" s="50">
        <f t="shared" si="44"/>
        <v>2</v>
      </c>
      <c r="AB240" s="50">
        <f t="shared" si="45"/>
        <v>3</v>
      </c>
      <c r="AC240" s="50">
        <f t="shared" si="46"/>
        <v>4</v>
      </c>
      <c r="AD240" s="51" t="s">
        <v>135</v>
      </c>
    </row>
    <row r="241" spans="1:30" s="31" customFormat="1" ht="45" x14ac:dyDescent="0.25">
      <c r="A241" s="52">
        <v>218</v>
      </c>
      <c r="B241" s="52">
        <v>38</v>
      </c>
      <c r="C241" s="52" t="s">
        <v>136</v>
      </c>
      <c r="D241" s="52" t="str">
        <f t="shared" si="39"/>
        <v/>
      </c>
      <c r="E241" s="52" t="str">
        <f t="shared" si="40"/>
        <v>Não passível</v>
      </c>
      <c r="F241" s="52" t="str">
        <f t="shared" si="41"/>
        <v>Não passível</v>
      </c>
      <c r="G241" s="52" t="str">
        <f t="shared" si="42"/>
        <v>Não passível</v>
      </c>
      <c r="H241" s="52" t="str">
        <f t="shared" si="43"/>
        <v>Não passível</v>
      </c>
      <c r="I241" s="52" t="s">
        <v>153</v>
      </c>
      <c r="J241" s="53" t="s">
        <v>1300</v>
      </c>
      <c r="K241" s="52">
        <v>100</v>
      </c>
      <c r="L241" s="54" t="s">
        <v>1244</v>
      </c>
      <c r="M241" s="55">
        <v>500</v>
      </c>
      <c r="N241" s="56" t="s">
        <v>1644</v>
      </c>
      <c r="O241" s="54" t="s">
        <v>1226</v>
      </c>
      <c r="P241" s="57">
        <v>1500</v>
      </c>
      <c r="Q241" s="52" t="s">
        <v>187</v>
      </c>
      <c r="R241" s="54" t="s">
        <v>167</v>
      </c>
      <c r="S241" s="54" t="s">
        <v>167</v>
      </c>
      <c r="T241" s="54" t="s">
        <v>167</v>
      </c>
      <c r="U241" s="54" t="s">
        <v>167</v>
      </c>
      <c r="V241" s="54" t="s">
        <v>167</v>
      </c>
      <c r="W241" s="54" t="s">
        <v>167</v>
      </c>
      <c r="X241" s="54" t="s">
        <v>167</v>
      </c>
      <c r="Y241" s="54" t="s">
        <v>167</v>
      </c>
      <c r="Z241" s="54" t="s">
        <v>167</v>
      </c>
      <c r="AA241" s="58">
        <f t="shared" si="44"/>
        <v>2</v>
      </c>
      <c r="AB241" s="58">
        <f t="shared" si="45"/>
        <v>3</v>
      </c>
      <c r="AC241" s="58">
        <f t="shared" si="46"/>
        <v>4</v>
      </c>
      <c r="AD241" s="59" t="s">
        <v>2450</v>
      </c>
    </row>
    <row r="242" spans="1:30" s="31" customFormat="1" ht="22.5" x14ac:dyDescent="0.25">
      <c r="A242" s="44">
        <v>219</v>
      </c>
      <c r="B242" s="44">
        <v>39</v>
      </c>
      <c r="C242" s="44" t="s">
        <v>137</v>
      </c>
      <c r="D242" s="44" t="str">
        <f t="shared" si="39"/>
        <v/>
      </c>
      <c r="E242" s="44" t="str">
        <f t="shared" si="40"/>
        <v>Não passível</v>
      </c>
      <c r="F242" s="44" t="str">
        <f t="shared" si="41"/>
        <v>Não passível</v>
      </c>
      <c r="G242" s="44" t="str">
        <f t="shared" si="42"/>
        <v>Não passível</v>
      </c>
      <c r="H242" s="44" t="str">
        <f t="shared" si="43"/>
        <v>Não passível</v>
      </c>
      <c r="I242" s="44" t="s">
        <v>153</v>
      </c>
      <c r="J242" s="45" t="s">
        <v>1645</v>
      </c>
      <c r="K242" s="44">
        <v>0.02</v>
      </c>
      <c r="L242" s="46" t="s">
        <v>1244</v>
      </c>
      <c r="M242" s="47">
        <v>0.1</v>
      </c>
      <c r="N242" s="48" t="s">
        <v>1646</v>
      </c>
      <c r="O242" s="46" t="s">
        <v>1226</v>
      </c>
      <c r="P242" s="49">
        <v>0.3</v>
      </c>
      <c r="Q242" s="44" t="s">
        <v>1250</v>
      </c>
      <c r="R242" s="46" t="s">
        <v>167</v>
      </c>
      <c r="S242" s="46" t="s">
        <v>167</v>
      </c>
      <c r="T242" s="46" t="s">
        <v>167</v>
      </c>
      <c r="U242" s="46" t="s">
        <v>167</v>
      </c>
      <c r="V242" s="46" t="s">
        <v>167</v>
      </c>
      <c r="W242" s="46" t="s">
        <v>167</v>
      </c>
      <c r="X242" s="46" t="s">
        <v>167</v>
      </c>
      <c r="Y242" s="46" t="s">
        <v>167</v>
      </c>
      <c r="Z242" s="46" t="s">
        <v>167</v>
      </c>
      <c r="AA242" s="50">
        <f t="shared" si="44"/>
        <v>2</v>
      </c>
      <c r="AB242" s="50">
        <f t="shared" si="45"/>
        <v>3</v>
      </c>
      <c r="AC242" s="50">
        <f t="shared" si="46"/>
        <v>4</v>
      </c>
      <c r="AD242" s="51" t="s">
        <v>1647</v>
      </c>
    </row>
    <row r="243" spans="1:30" s="31" customFormat="1" ht="45" x14ac:dyDescent="0.25">
      <c r="A243" s="52">
        <v>220</v>
      </c>
      <c r="B243" s="52">
        <v>40</v>
      </c>
      <c r="C243" s="52" t="s">
        <v>1881</v>
      </c>
      <c r="D243" s="52" t="str">
        <f t="shared" si="39"/>
        <v/>
      </c>
      <c r="E243" s="52" t="str">
        <f t="shared" si="40"/>
        <v>Não passível</v>
      </c>
      <c r="F243" s="52" t="str">
        <f t="shared" si="41"/>
        <v>Não passível</v>
      </c>
      <c r="G243" s="52" t="str">
        <f t="shared" si="42"/>
        <v>Não passível</v>
      </c>
      <c r="H243" s="52" t="str">
        <f t="shared" si="43"/>
        <v>Não passível</v>
      </c>
      <c r="I243" s="52" t="s">
        <v>153</v>
      </c>
      <c r="J243" s="53" t="s">
        <v>1522</v>
      </c>
      <c r="K243" s="52">
        <v>0</v>
      </c>
      <c r="L243" s="54" t="s">
        <v>1244</v>
      </c>
      <c r="M243" s="55">
        <v>250</v>
      </c>
      <c r="N243" s="56" t="s">
        <v>1648</v>
      </c>
      <c r="O243" s="54" t="s">
        <v>1226</v>
      </c>
      <c r="P243" s="57">
        <v>3000</v>
      </c>
      <c r="Q243" s="52" t="s">
        <v>183</v>
      </c>
      <c r="R243" s="54" t="s">
        <v>167</v>
      </c>
      <c r="S243" s="54" t="s">
        <v>167</v>
      </c>
      <c r="T243" s="54" t="s">
        <v>167</v>
      </c>
      <c r="U243" s="54" t="s">
        <v>167</v>
      </c>
      <c r="V243" s="54" t="s">
        <v>167</v>
      </c>
      <c r="W243" s="54" t="s">
        <v>167</v>
      </c>
      <c r="X243" s="54" t="s">
        <v>167</v>
      </c>
      <c r="Y243" s="54" t="s">
        <v>167</v>
      </c>
      <c r="Z243" s="54" t="s">
        <v>167</v>
      </c>
      <c r="AA243" s="58">
        <f t="shared" si="44"/>
        <v>2</v>
      </c>
      <c r="AB243" s="58">
        <f t="shared" si="45"/>
        <v>3</v>
      </c>
      <c r="AC243" s="58">
        <f t="shared" si="46"/>
        <v>4</v>
      </c>
      <c r="AD243" s="59" t="s">
        <v>117</v>
      </c>
    </row>
    <row r="244" spans="1:30" s="31" customFormat="1" ht="90" x14ac:dyDescent="0.25">
      <c r="A244" s="44">
        <v>221</v>
      </c>
      <c r="B244" s="44">
        <v>41</v>
      </c>
      <c r="C244" s="44" t="s">
        <v>1882</v>
      </c>
      <c r="D244" s="44" t="str">
        <f t="shared" si="39"/>
        <v/>
      </c>
      <c r="E244" s="44" t="str">
        <f t="shared" si="40"/>
        <v>Não passível</v>
      </c>
      <c r="F244" s="44" t="str">
        <f t="shared" si="41"/>
        <v>Não passível</v>
      </c>
      <c r="G244" s="44" t="str">
        <f t="shared" si="42"/>
        <v>Não passível</v>
      </c>
      <c r="H244" s="44" t="str">
        <f t="shared" si="43"/>
        <v>Não passível</v>
      </c>
      <c r="I244" s="44" t="s">
        <v>153</v>
      </c>
      <c r="J244" s="45" t="s">
        <v>1522</v>
      </c>
      <c r="K244" s="44">
        <v>30</v>
      </c>
      <c r="L244" s="46" t="s">
        <v>1244</v>
      </c>
      <c r="M244" s="47">
        <v>150</v>
      </c>
      <c r="N244" s="48" t="s">
        <v>1649</v>
      </c>
      <c r="O244" s="46" t="s">
        <v>1226</v>
      </c>
      <c r="P244" s="49">
        <v>300</v>
      </c>
      <c r="Q244" s="44" t="s">
        <v>183</v>
      </c>
      <c r="R244" s="46" t="s">
        <v>167</v>
      </c>
      <c r="S244" s="46" t="s">
        <v>167</v>
      </c>
      <c r="T244" s="46" t="s">
        <v>167</v>
      </c>
      <c r="U244" s="46" t="s">
        <v>167</v>
      </c>
      <c r="V244" s="46" t="s">
        <v>167</v>
      </c>
      <c r="W244" s="46" t="s">
        <v>167</v>
      </c>
      <c r="X244" s="46" t="s">
        <v>167</v>
      </c>
      <c r="Y244" s="46" t="s">
        <v>167</v>
      </c>
      <c r="Z244" s="46" t="s">
        <v>167</v>
      </c>
      <c r="AA244" s="50">
        <f t="shared" si="44"/>
        <v>2</v>
      </c>
      <c r="AB244" s="50">
        <f t="shared" si="45"/>
        <v>3</v>
      </c>
      <c r="AC244" s="50">
        <f t="shared" si="46"/>
        <v>4</v>
      </c>
      <c r="AD244" s="51" t="s">
        <v>118</v>
      </c>
    </row>
    <row r="245" spans="1:30" s="31" customFormat="1" ht="30" x14ac:dyDescent="0.25">
      <c r="A245" s="52">
        <v>222</v>
      </c>
      <c r="B245" s="52">
        <v>42</v>
      </c>
      <c r="C245" s="52" t="s">
        <v>1883</v>
      </c>
      <c r="D245" s="52" t="str">
        <f t="shared" si="39"/>
        <v/>
      </c>
      <c r="E245" s="52" t="str">
        <f t="shared" si="40"/>
        <v>Não passível</v>
      </c>
      <c r="F245" s="52" t="str">
        <f t="shared" si="41"/>
        <v>Não passível</v>
      </c>
      <c r="G245" s="52" t="str">
        <f t="shared" si="42"/>
        <v>Não passível</v>
      </c>
      <c r="H245" s="52" t="str">
        <f t="shared" si="43"/>
        <v>Não passível</v>
      </c>
      <c r="I245" s="52" t="s">
        <v>153</v>
      </c>
      <c r="J245" s="53" t="s">
        <v>1522</v>
      </c>
      <c r="K245" s="52">
        <v>0</v>
      </c>
      <c r="L245" s="54" t="s">
        <v>1244</v>
      </c>
      <c r="M245" s="55">
        <v>120</v>
      </c>
      <c r="N245" s="56" t="s">
        <v>1650</v>
      </c>
      <c r="O245" s="54" t="s">
        <v>1226</v>
      </c>
      <c r="P245" s="57">
        <v>240</v>
      </c>
      <c r="Q245" s="52" t="s">
        <v>183</v>
      </c>
      <c r="R245" s="54" t="s">
        <v>167</v>
      </c>
      <c r="S245" s="54" t="s">
        <v>167</v>
      </c>
      <c r="T245" s="54" t="s">
        <v>167</v>
      </c>
      <c r="U245" s="54" t="s">
        <v>167</v>
      </c>
      <c r="V245" s="54" t="s">
        <v>167</v>
      </c>
      <c r="W245" s="54" t="s">
        <v>167</v>
      </c>
      <c r="X245" s="54" t="s">
        <v>167</v>
      </c>
      <c r="Y245" s="54" t="s">
        <v>167</v>
      </c>
      <c r="Z245" s="54" t="s">
        <v>167</v>
      </c>
      <c r="AA245" s="58">
        <f t="shared" si="44"/>
        <v>2</v>
      </c>
      <c r="AB245" s="58">
        <f t="shared" si="45"/>
        <v>3</v>
      </c>
      <c r="AC245" s="58">
        <f t="shared" si="46"/>
        <v>4</v>
      </c>
      <c r="AD245" s="59" t="s">
        <v>1651</v>
      </c>
    </row>
    <row r="246" spans="1:30" s="31" customFormat="1" ht="30" x14ac:dyDescent="0.25">
      <c r="A246" s="44">
        <v>223</v>
      </c>
      <c r="B246" s="44">
        <v>43</v>
      </c>
      <c r="C246" s="44" t="s">
        <v>1884</v>
      </c>
      <c r="D246" s="44" t="str">
        <f t="shared" si="39"/>
        <v/>
      </c>
      <c r="E246" s="44" t="str">
        <f t="shared" si="40"/>
        <v>Não passível</v>
      </c>
      <c r="F246" s="44" t="str">
        <f t="shared" si="41"/>
        <v>Não passível</v>
      </c>
      <c r="G246" s="44" t="str">
        <f t="shared" si="42"/>
        <v>Não passível</v>
      </c>
      <c r="H246" s="44" t="str">
        <f t="shared" si="43"/>
        <v>Não passível</v>
      </c>
      <c r="I246" s="44" t="s">
        <v>153</v>
      </c>
      <c r="J246" s="45" t="s">
        <v>1652</v>
      </c>
      <c r="K246" s="44">
        <v>0</v>
      </c>
      <c r="L246" s="46" t="s">
        <v>1244</v>
      </c>
      <c r="M246" s="47">
        <v>10000</v>
      </c>
      <c r="N246" s="48" t="s">
        <v>1653</v>
      </c>
      <c r="O246" s="46" t="s">
        <v>1226</v>
      </c>
      <c r="P246" s="49">
        <v>20000</v>
      </c>
      <c r="Q246" s="44" t="s">
        <v>175</v>
      </c>
      <c r="R246" s="46" t="s">
        <v>167</v>
      </c>
      <c r="S246" s="46" t="s">
        <v>167</v>
      </c>
      <c r="T246" s="46" t="s">
        <v>167</v>
      </c>
      <c r="U246" s="46" t="s">
        <v>167</v>
      </c>
      <c r="V246" s="46" t="s">
        <v>167</v>
      </c>
      <c r="W246" s="46" t="s">
        <v>167</v>
      </c>
      <c r="X246" s="46" t="s">
        <v>167</v>
      </c>
      <c r="Y246" s="46" t="s">
        <v>167</v>
      </c>
      <c r="Z246" s="46" t="s">
        <v>167</v>
      </c>
      <c r="AA246" s="50">
        <f t="shared" si="44"/>
        <v>2</v>
      </c>
      <c r="AB246" s="50">
        <f t="shared" si="45"/>
        <v>3</v>
      </c>
      <c r="AC246" s="50">
        <f t="shared" si="46"/>
        <v>4</v>
      </c>
      <c r="AD246" s="51" t="s">
        <v>1654</v>
      </c>
    </row>
    <row r="247" spans="1:30" s="31" customFormat="1" ht="30" x14ac:dyDescent="0.25">
      <c r="A247" s="43">
        <v>224</v>
      </c>
      <c r="B247" s="52">
        <v>1</v>
      </c>
      <c r="C247" s="52" t="s">
        <v>138</v>
      </c>
      <c r="D247" s="52" t="str">
        <f t="shared" si="39"/>
        <v/>
      </c>
      <c r="E247" s="52" t="str">
        <f t="shared" si="40"/>
        <v>Não passível</v>
      </c>
      <c r="F247" s="52" t="str">
        <f>IF($I$6="","",IF($I$6&gt;P247,AC247,IF($I$6&lt;=K247,$K$22,IF($I$6&lt;M247,AA247,AB247))))</f>
        <v>Não passível</v>
      </c>
      <c r="G247" s="52" t="str">
        <f t="shared" si="42"/>
        <v>Não passível</v>
      </c>
      <c r="H247" s="52" t="str">
        <f t="shared" si="43"/>
        <v>Não passível</v>
      </c>
      <c r="I247" s="52" t="s">
        <v>153</v>
      </c>
      <c r="J247" s="53" t="s">
        <v>1302</v>
      </c>
      <c r="K247" s="52">
        <v>5</v>
      </c>
      <c r="L247" s="54" t="s">
        <v>1244</v>
      </c>
      <c r="M247" s="55">
        <v>80</v>
      </c>
      <c r="N247" s="56" t="s">
        <v>1655</v>
      </c>
      <c r="O247" s="54" t="s">
        <v>1226</v>
      </c>
      <c r="P247" s="57">
        <v>200</v>
      </c>
      <c r="Q247" s="52" t="s">
        <v>1250</v>
      </c>
      <c r="R247" s="54" t="s">
        <v>167</v>
      </c>
      <c r="S247" s="54" t="s">
        <v>167</v>
      </c>
      <c r="T247" s="54" t="s">
        <v>167</v>
      </c>
      <c r="U247" s="54" t="s">
        <v>167</v>
      </c>
      <c r="V247" s="54" t="s">
        <v>167</v>
      </c>
      <c r="W247" s="54" t="s">
        <v>167</v>
      </c>
      <c r="X247" s="54" t="s">
        <v>167</v>
      </c>
      <c r="Y247" s="54" t="s">
        <v>167</v>
      </c>
      <c r="Z247" s="54" t="s">
        <v>167</v>
      </c>
      <c r="AA247" s="58">
        <f t="shared" si="44"/>
        <v>2</v>
      </c>
      <c r="AB247" s="58">
        <f t="shared" si="45"/>
        <v>3</v>
      </c>
      <c r="AC247" s="58">
        <f t="shared" si="46"/>
        <v>4</v>
      </c>
      <c r="AD247" s="59" t="s">
        <v>1656</v>
      </c>
    </row>
    <row r="248" spans="1:30" s="31" customFormat="1" ht="30" x14ac:dyDescent="0.25">
      <c r="A248" s="44">
        <v>225</v>
      </c>
      <c r="B248" s="44">
        <v>2</v>
      </c>
      <c r="C248" s="44" t="s">
        <v>1885</v>
      </c>
      <c r="D248" s="44" t="str">
        <f>IF($I$2="","",IF($I$2&gt;=P248,AC248,IF($I$2&lt;=K248,$K$22,IF($I$2&lt;M248,AA248,AB248))))</f>
        <v/>
      </c>
      <c r="E248" s="44" t="str">
        <f>IF($I$4="","",IF($I$4&gt;=P248,AC248,IF($I$4&lt;=K248,$K$22,IF($I$4&lt;M248,AA248,AB248))))</f>
        <v>Não passível</v>
      </c>
      <c r="F248" s="44" t="str">
        <f>IF($I$6="","",IF($I$6&gt;=P248,AC248,IF($I$6&lt;=K248,$K$22,IF($I$6&lt;M248,AA248,AB248))))</f>
        <v>Não passível</v>
      </c>
      <c r="G248" s="44" t="str">
        <f>IF($I$8="","",IF($I$8&gt;=P248,AC248,IF($I$8&lt;=K248,$K$22,IF($I$8&lt;M248,AA248,AB248))))</f>
        <v>Não passível</v>
      </c>
      <c r="H248" s="44" t="str">
        <f>IF($I$10="","",IF($I$10&gt;=P248,AC248,IF($I$10&lt;=K248,$K$22,IF($I$10&lt;M248,AA248,AB248))))</f>
        <v>Não passível</v>
      </c>
      <c r="I248" s="44" t="s">
        <v>152</v>
      </c>
      <c r="J248" s="45" t="s">
        <v>1302</v>
      </c>
      <c r="K248" s="44">
        <v>1000</v>
      </c>
      <c r="L248" s="46" t="s">
        <v>1244</v>
      </c>
      <c r="M248" s="47">
        <v>2000</v>
      </c>
      <c r="N248" s="48" t="s">
        <v>2491</v>
      </c>
      <c r="O248" s="46" t="s">
        <v>1514</v>
      </c>
      <c r="P248" s="49">
        <v>4000</v>
      </c>
      <c r="Q248" s="44" t="s">
        <v>1250</v>
      </c>
      <c r="R248" s="46" t="s">
        <v>167</v>
      </c>
      <c r="S248" s="46" t="s">
        <v>167</v>
      </c>
      <c r="T248" s="46" t="s">
        <v>167</v>
      </c>
      <c r="U248" s="46" t="s">
        <v>167</v>
      </c>
      <c r="V248" s="46" t="s">
        <v>167</v>
      </c>
      <c r="W248" s="46" t="s">
        <v>167</v>
      </c>
      <c r="X248" s="46" t="s">
        <v>167</v>
      </c>
      <c r="Y248" s="46" t="s">
        <v>167</v>
      </c>
      <c r="Z248" s="46" t="s">
        <v>167</v>
      </c>
      <c r="AA248" s="50">
        <f t="shared" si="44"/>
        <v>1</v>
      </c>
      <c r="AB248" s="50">
        <f t="shared" si="45"/>
        <v>1</v>
      </c>
      <c r="AC248" s="50">
        <f t="shared" si="46"/>
        <v>1</v>
      </c>
      <c r="AD248" s="51" t="s">
        <v>2484</v>
      </c>
    </row>
    <row r="249" spans="1:30" s="31" customFormat="1" ht="22.5" x14ac:dyDescent="0.25">
      <c r="A249" s="44">
        <v>226</v>
      </c>
      <c r="B249" s="44">
        <v>3</v>
      </c>
      <c r="C249" s="44" t="s">
        <v>2482</v>
      </c>
      <c r="D249" s="44" t="str">
        <f>IF($I$2="","",IF($I$2&gt;=P249,AC249,IF($I$2&lt;=K249,$K$22,IF($I$2&lt;M249,AA249,AB249))))</f>
        <v/>
      </c>
      <c r="E249" s="44" t="str">
        <f>IF($I$4="","",IF($I$4&gt;=P249,AC249,IF($I$4&lt;=K249,$K$22,IF($I$4&lt;M249,AA249,AB249))))</f>
        <v>Não passível</v>
      </c>
      <c r="F249" s="44" t="str">
        <f>IF($I$6="","",IF($I$6&gt;=P249,AC249,IF($I$6&lt;=K249,$K$22,IF($I$6&lt;M249,AA249,AB249))))</f>
        <v>Não passível</v>
      </c>
      <c r="G249" s="44" t="str">
        <f>IF($I$8="","",IF($I$8&gt;=P249,AC249,IF($I$8&lt;=K249,$K$22,IF($I$8&lt;M249,AA249,AB249))))</f>
        <v>Não passível</v>
      </c>
      <c r="H249" s="44" t="str">
        <f>IF($I$10="","",IF($I$10&gt;=P249,AC249,IF($I$10&lt;=K249,$K$22,IF($I$10&lt;M249,AA249,AB249))))</f>
        <v>Não passível</v>
      </c>
      <c r="I249" s="44" t="s">
        <v>153</v>
      </c>
      <c r="J249" s="45" t="s">
        <v>165</v>
      </c>
      <c r="K249" s="44">
        <v>200</v>
      </c>
      <c r="L249" s="46" t="s">
        <v>1244</v>
      </c>
      <c r="M249" s="47">
        <v>600</v>
      </c>
      <c r="N249" s="48" t="s">
        <v>2483</v>
      </c>
      <c r="O249" s="46" t="s">
        <v>1514</v>
      </c>
      <c r="P249" s="49">
        <v>1000</v>
      </c>
      <c r="Q249" s="44" t="s">
        <v>1250</v>
      </c>
      <c r="R249" s="46" t="s">
        <v>167</v>
      </c>
      <c r="S249" s="46" t="s">
        <v>167</v>
      </c>
      <c r="T249" s="46" t="s">
        <v>167</v>
      </c>
      <c r="U249" s="46" t="s">
        <v>167</v>
      </c>
      <c r="V249" s="46" t="s">
        <v>167</v>
      </c>
      <c r="W249" s="46" t="s">
        <v>167</v>
      </c>
      <c r="X249" s="46" t="s">
        <v>167</v>
      </c>
      <c r="Y249" s="46" t="s">
        <v>167</v>
      </c>
      <c r="Z249" s="46" t="s">
        <v>167</v>
      </c>
      <c r="AA249" s="50">
        <f t="shared" si="44"/>
        <v>2</v>
      </c>
      <c r="AB249" s="50">
        <f t="shared" si="45"/>
        <v>3</v>
      </c>
      <c r="AC249" s="50">
        <f t="shared" si="46"/>
        <v>4</v>
      </c>
      <c r="AD249" s="51" t="s">
        <v>2485</v>
      </c>
    </row>
    <row r="250" spans="1:30" s="31" customFormat="1" ht="22.5" x14ac:dyDescent="0.25">
      <c r="A250" s="44">
        <v>227</v>
      </c>
      <c r="B250" s="44">
        <v>4</v>
      </c>
      <c r="C250" s="52" t="s">
        <v>139</v>
      </c>
      <c r="D250" s="52" t="str">
        <f t="shared" si="39"/>
        <v/>
      </c>
      <c r="E250" s="52" t="str">
        <f t="shared" si="40"/>
        <v>Não passível</v>
      </c>
      <c r="F250" s="52" t="str">
        <f t="shared" si="41"/>
        <v>Não passível</v>
      </c>
      <c r="G250" s="52" t="str">
        <f t="shared" si="42"/>
        <v>Não passível</v>
      </c>
      <c r="H250" s="52" t="str">
        <f t="shared" si="43"/>
        <v>Não passível</v>
      </c>
      <c r="I250" s="52" t="s">
        <v>153</v>
      </c>
      <c r="J250" s="53" t="s">
        <v>1657</v>
      </c>
      <c r="K250" s="52">
        <v>20000</v>
      </c>
      <c r="L250" s="54" t="s">
        <v>1244</v>
      </c>
      <c r="M250" s="55">
        <v>150000</v>
      </c>
      <c r="N250" s="56" t="s">
        <v>1658</v>
      </c>
      <c r="O250" s="54" t="s">
        <v>1226</v>
      </c>
      <c r="P250" s="57">
        <v>300000</v>
      </c>
      <c r="Q250" s="52" t="s">
        <v>188</v>
      </c>
      <c r="R250" s="54" t="s">
        <v>167</v>
      </c>
      <c r="S250" s="54" t="s">
        <v>167</v>
      </c>
      <c r="T250" s="54" t="s">
        <v>167</v>
      </c>
      <c r="U250" s="54" t="s">
        <v>167</v>
      </c>
      <c r="V250" s="54" t="s">
        <v>167</v>
      </c>
      <c r="W250" s="54" t="s">
        <v>167</v>
      </c>
      <c r="X250" s="54" t="s">
        <v>167</v>
      </c>
      <c r="Y250" s="54" t="s">
        <v>167</v>
      </c>
      <c r="Z250" s="54" t="s">
        <v>167</v>
      </c>
      <c r="AA250" s="58">
        <f t="shared" si="44"/>
        <v>2</v>
      </c>
      <c r="AB250" s="58">
        <f t="shared" si="45"/>
        <v>3</v>
      </c>
      <c r="AC250" s="58">
        <f t="shared" si="46"/>
        <v>4</v>
      </c>
      <c r="AD250" s="59" t="s">
        <v>1659</v>
      </c>
    </row>
    <row r="251" spans="1:30" s="31" customFormat="1" x14ac:dyDescent="0.25">
      <c r="A251" s="44">
        <v>228</v>
      </c>
      <c r="B251" s="44">
        <v>5</v>
      </c>
      <c r="C251" s="44" t="s">
        <v>140</v>
      </c>
      <c r="D251" s="44" t="str">
        <f t="shared" si="39"/>
        <v/>
      </c>
      <c r="E251" s="44" t="str">
        <f t="shared" si="40"/>
        <v>Não passível</v>
      </c>
      <c r="F251" s="44" t="str">
        <f t="shared" si="41"/>
        <v>Não passível</v>
      </c>
      <c r="G251" s="44" t="str">
        <f t="shared" si="42"/>
        <v>Não passível</v>
      </c>
      <c r="H251" s="44" t="str">
        <f t="shared" si="43"/>
        <v>Não passível</v>
      </c>
      <c r="I251" s="44" t="s">
        <v>153</v>
      </c>
      <c r="J251" s="45" t="s">
        <v>1657</v>
      </c>
      <c r="K251" s="44">
        <v>200</v>
      </c>
      <c r="L251" s="46" t="s">
        <v>1244</v>
      </c>
      <c r="M251" s="47">
        <v>2000</v>
      </c>
      <c r="N251" s="48" t="s">
        <v>1660</v>
      </c>
      <c r="O251" s="46" t="s">
        <v>1226</v>
      </c>
      <c r="P251" s="49">
        <v>10000</v>
      </c>
      <c r="Q251" s="44" t="s">
        <v>188</v>
      </c>
      <c r="R251" s="46" t="s">
        <v>167</v>
      </c>
      <c r="S251" s="46" t="s">
        <v>167</v>
      </c>
      <c r="T251" s="46" t="s">
        <v>167</v>
      </c>
      <c r="U251" s="46" t="s">
        <v>167</v>
      </c>
      <c r="V251" s="46" t="s">
        <v>167</v>
      </c>
      <c r="W251" s="46" t="s">
        <v>167</v>
      </c>
      <c r="X251" s="46" t="s">
        <v>167</v>
      </c>
      <c r="Y251" s="46" t="s">
        <v>167</v>
      </c>
      <c r="Z251" s="46" t="s">
        <v>167</v>
      </c>
      <c r="AA251" s="50">
        <f t="shared" si="44"/>
        <v>2</v>
      </c>
      <c r="AB251" s="50">
        <f t="shared" si="45"/>
        <v>3</v>
      </c>
      <c r="AC251" s="50">
        <f t="shared" si="46"/>
        <v>4</v>
      </c>
      <c r="AD251" s="51" t="s">
        <v>1661</v>
      </c>
    </row>
    <row r="252" spans="1:30" s="31" customFormat="1" ht="30" x14ac:dyDescent="0.25">
      <c r="A252" s="44">
        <v>229</v>
      </c>
      <c r="B252" s="44">
        <v>6</v>
      </c>
      <c r="C252" s="52" t="s">
        <v>141</v>
      </c>
      <c r="D252" s="52" t="str">
        <f>IF($I$2="","",IF($I$2&gt;=P252,AC252,IF($I$2&lt;=K252,$K$22,IF($I$2&lt;M252,AA252,AB252))))</f>
        <v/>
      </c>
      <c r="E252" s="52" t="str">
        <f>IF($I$4="","",IF($I$4&gt;=P252,AC252,IF($I$4&lt;=K252,$K$22,IF($I$4&lt;M252,AA252,AB252))))</f>
        <v>Não passível</v>
      </c>
      <c r="F252" s="52" t="str">
        <f>IF($I$6="","",IF($I$6&gt;=P252,AC252,IF($I$6&lt;=K252,$K$22,IF($I$6&lt;M252,AA252,AB252))))</f>
        <v>Não passível</v>
      </c>
      <c r="G252" s="52" t="str">
        <f>IF($I$8="","",IF($I$8&gt;=P252,AC252,IF($I$8&lt;=K252,$K$22,IF($I$8&lt;M252,AA252,AB252))))</f>
        <v>Não passível</v>
      </c>
      <c r="H252" s="52" t="str">
        <f>IF($I$10="","",IF($I$10&gt;=P252,AC252,IF($I$10&lt;=K252,$K$22,IF($I$10&lt;M252,AA252,AB252))))</f>
        <v>Não passível</v>
      </c>
      <c r="I252" s="52" t="s">
        <v>152</v>
      </c>
      <c r="J252" s="53" t="s">
        <v>1662</v>
      </c>
      <c r="K252" s="52">
        <v>1000</v>
      </c>
      <c r="L252" s="54" t="s">
        <v>1244</v>
      </c>
      <c r="M252" s="55">
        <v>2000</v>
      </c>
      <c r="N252" s="56" t="s">
        <v>2490</v>
      </c>
      <c r="O252" s="54" t="s">
        <v>1580</v>
      </c>
      <c r="P252" s="57">
        <v>4000</v>
      </c>
      <c r="Q252" s="52" t="s">
        <v>1250</v>
      </c>
      <c r="R252" s="54" t="s">
        <v>167</v>
      </c>
      <c r="S252" s="54" t="s">
        <v>167</v>
      </c>
      <c r="T252" s="54" t="s">
        <v>167</v>
      </c>
      <c r="U252" s="54" t="s">
        <v>167</v>
      </c>
      <c r="V252" s="54" t="s">
        <v>167</v>
      </c>
      <c r="W252" s="54" t="s">
        <v>167</v>
      </c>
      <c r="X252" s="54" t="s">
        <v>167</v>
      </c>
      <c r="Y252" s="54" t="s">
        <v>167</v>
      </c>
      <c r="Z252" s="54" t="s">
        <v>167</v>
      </c>
      <c r="AA252" s="58">
        <f t="shared" si="44"/>
        <v>1</v>
      </c>
      <c r="AB252" s="58">
        <f t="shared" si="45"/>
        <v>1</v>
      </c>
      <c r="AC252" s="58">
        <f t="shared" si="46"/>
        <v>1</v>
      </c>
      <c r="AD252" s="59" t="s">
        <v>1663</v>
      </c>
    </row>
    <row r="253" spans="1:30" s="31" customFormat="1" ht="30" x14ac:dyDescent="0.25">
      <c r="A253" s="44">
        <v>230</v>
      </c>
      <c r="B253" s="44">
        <v>7</v>
      </c>
      <c r="C253" s="44" t="s">
        <v>142</v>
      </c>
      <c r="D253" s="44" t="str">
        <f t="shared" si="39"/>
        <v/>
      </c>
      <c r="E253" s="44" t="str">
        <f t="shared" si="40"/>
        <v>Não passível</v>
      </c>
      <c r="F253" s="44" t="str">
        <f t="shared" si="41"/>
        <v>Não passível</v>
      </c>
      <c r="G253" s="44" t="str">
        <f t="shared" si="42"/>
        <v>Não passível</v>
      </c>
      <c r="H253" s="44" t="str">
        <f t="shared" si="43"/>
        <v>Não passível</v>
      </c>
      <c r="I253" s="44" t="s">
        <v>153</v>
      </c>
      <c r="J253" s="45" t="s">
        <v>1657</v>
      </c>
      <c r="K253" s="44">
        <v>500</v>
      </c>
      <c r="L253" s="46" t="s">
        <v>1244</v>
      </c>
      <c r="M253" s="47">
        <v>1000</v>
      </c>
      <c r="N253" s="48" t="s">
        <v>1664</v>
      </c>
      <c r="O253" s="46" t="s">
        <v>1226</v>
      </c>
      <c r="P253" s="49">
        <v>2000</v>
      </c>
      <c r="Q253" s="44" t="s">
        <v>188</v>
      </c>
      <c r="R253" s="46" t="s">
        <v>167</v>
      </c>
      <c r="S253" s="46" t="s">
        <v>167</v>
      </c>
      <c r="T253" s="46" t="s">
        <v>167</v>
      </c>
      <c r="U253" s="46" t="s">
        <v>167</v>
      </c>
      <c r="V253" s="46" t="s">
        <v>167</v>
      </c>
      <c r="W253" s="46" t="s">
        <v>167</v>
      </c>
      <c r="X253" s="46" t="s">
        <v>167</v>
      </c>
      <c r="Y253" s="46" t="s">
        <v>167</v>
      </c>
      <c r="Z253" s="46" t="s">
        <v>167</v>
      </c>
      <c r="AA253" s="50">
        <f t="shared" si="44"/>
        <v>2</v>
      </c>
      <c r="AB253" s="50">
        <f t="shared" si="45"/>
        <v>3</v>
      </c>
      <c r="AC253" s="50">
        <f t="shared" si="46"/>
        <v>4</v>
      </c>
      <c r="AD253" s="51" t="s">
        <v>1665</v>
      </c>
    </row>
    <row r="254" spans="1:30" s="31" customFormat="1" ht="22.5" x14ac:dyDescent="0.25">
      <c r="A254" s="44">
        <v>231</v>
      </c>
      <c r="B254" s="44">
        <v>8</v>
      </c>
      <c r="C254" s="52" t="s">
        <v>143</v>
      </c>
      <c r="D254" s="52" t="str">
        <f t="shared" si="39"/>
        <v/>
      </c>
      <c r="E254" s="52" t="str">
        <f t="shared" si="40"/>
        <v>Não passível</v>
      </c>
      <c r="F254" s="52" t="str">
        <f t="shared" si="41"/>
        <v>Não passível</v>
      </c>
      <c r="G254" s="52" t="str">
        <f t="shared" si="42"/>
        <v>Não passível</v>
      </c>
      <c r="H254" s="52" t="str">
        <f t="shared" si="43"/>
        <v>Não passível</v>
      </c>
      <c r="I254" s="52" t="s">
        <v>153</v>
      </c>
      <c r="J254" s="53" t="s">
        <v>1542</v>
      </c>
      <c r="K254" s="52">
        <v>2</v>
      </c>
      <c r="L254" s="54" t="s">
        <v>1244</v>
      </c>
      <c r="M254" s="55">
        <v>5</v>
      </c>
      <c r="N254" s="56" t="s">
        <v>1666</v>
      </c>
      <c r="O254" s="54" t="s">
        <v>1226</v>
      </c>
      <c r="P254" s="57">
        <v>50</v>
      </c>
      <c r="Q254" s="52" t="s">
        <v>1250</v>
      </c>
      <c r="R254" s="54" t="s">
        <v>167</v>
      </c>
      <c r="S254" s="54" t="s">
        <v>167</v>
      </c>
      <c r="T254" s="54" t="s">
        <v>167</v>
      </c>
      <c r="U254" s="54" t="s">
        <v>167</v>
      </c>
      <c r="V254" s="54" t="s">
        <v>167</v>
      </c>
      <c r="W254" s="54" t="s">
        <v>167</v>
      </c>
      <c r="X254" s="54" t="s">
        <v>167</v>
      </c>
      <c r="Y254" s="54" t="s">
        <v>167</v>
      </c>
      <c r="Z254" s="54" t="s">
        <v>167</v>
      </c>
      <c r="AA254" s="58">
        <f t="shared" si="44"/>
        <v>2</v>
      </c>
      <c r="AB254" s="58">
        <f t="shared" si="45"/>
        <v>3</v>
      </c>
      <c r="AC254" s="58">
        <f t="shared" si="46"/>
        <v>4</v>
      </c>
      <c r="AD254" s="59" t="s">
        <v>1667</v>
      </c>
    </row>
    <row r="255" spans="1:30" s="31" customFormat="1" x14ac:dyDescent="0.25">
      <c r="A255" s="44">
        <v>232</v>
      </c>
      <c r="B255" s="44">
        <v>9</v>
      </c>
      <c r="C255" s="44" t="s">
        <v>1886</v>
      </c>
      <c r="D255" s="44" t="str">
        <f t="shared" si="39"/>
        <v/>
      </c>
      <c r="E255" s="44" t="str">
        <f t="shared" si="40"/>
        <v>Não passível</v>
      </c>
      <c r="F255" s="44" t="str">
        <f t="shared" si="41"/>
        <v>Não passível</v>
      </c>
      <c r="G255" s="44" t="str">
        <f t="shared" si="42"/>
        <v>Não passível</v>
      </c>
      <c r="H255" s="44" t="str">
        <f t="shared" si="43"/>
        <v>Não passível</v>
      </c>
      <c r="I255" s="44" t="s">
        <v>153</v>
      </c>
      <c r="J255" s="45" t="s">
        <v>1668</v>
      </c>
      <c r="K255" s="44">
        <v>500</v>
      </c>
      <c r="L255" s="46" t="s">
        <v>1244</v>
      </c>
      <c r="M255" s="47">
        <v>1000</v>
      </c>
      <c r="N255" s="48" t="s">
        <v>1669</v>
      </c>
      <c r="O255" s="46" t="s">
        <v>1226</v>
      </c>
      <c r="P255" s="49">
        <v>5000</v>
      </c>
      <c r="Q255" s="44" t="s">
        <v>183</v>
      </c>
      <c r="R255" s="46" t="s">
        <v>167</v>
      </c>
      <c r="S255" s="46" t="s">
        <v>167</v>
      </c>
      <c r="T255" s="46" t="s">
        <v>167</v>
      </c>
      <c r="U255" s="46" t="s">
        <v>167</v>
      </c>
      <c r="V255" s="46" t="s">
        <v>167</v>
      </c>
      <c r="W255" s="46" t="s">
        <v>167</v>
      </c>
      <c r="X255" s="46" t="s">
        <v>167</v>
      </c>
      <c r="Y255" s="46" t="s">
        <v>167</v>
      </c>
      <c r="Z255" s="46" t="s">
        <v>167</v>
      </c>
      <c r="AA255" s="50">
        <f t="shared" si="44"/>
        <v>2</v>
      </c>
      <c r="AB255" s="50">
        <f t="shared" si="45"/>
        <v>3</v>
      </c>
      <c r="AC255" s="50">
        <f t="shared" si="46"/>
        <v>4</v>
      </c>
      <c r="AD255" s="51" t="s">
        <v>1670</v>
      </c>
    </row>
    <row r="256" spans="1:30" s="31" customFormat="1" ht="22.5" x14ac:dyDescent="0.25">
      <c r="A256" s="44">
        <v>233</v>
      </c>
      <c r="B256" s="44">
        <v>10</v>
      </c>
      <c r="C256" s="52" t="s">
        <v>144</v>
      </c>
      <c r="D256" s="52" t="str">
        <f t="shared" si="39"/>
        <v/>
      </c>
      <c r="E256" s="52" t="str">
        <f t="shared" si="40"/>
        <v>Não passível</v>
      </c>
      <c r="F256" s="52" t="str">
        <f t="shared" si="41"/>
        <v>Não passível</v>
      </c>
      <c r="G256" s="52" t="str">
        <f t="shared" si="42"/>
        <v>Não passível</v>
      </c>
      <c r="H256" s="52" t="str">
        <f t="shared" si="43"/>
        <v>Não passível</v>
      </c>
      <c r="I256" s="52" t="s">
        <v>153</v>
      </c>
      <c r="J256" s="53" t="s">
        <v>1441</v>
      </c>
      <c r="K256" s="52">
        <v>50000</v>
      </c>
      <c r="L256" s="54" t="s">
        <v>1244</v>
      </c>
      <c r="M256" s="55">
        <v>75000</v>
      </c>
      <c r="N256" s="56" t="s">
        <v>1671</v>
      </c>
      <c r="O256" s="54" t="s">
        <v>1226</v>
      </c>
      <c r="P256" s="57">
        <v>100000</v>
      </c>
      <c r="Q256" s="52" t="s">
        <v>189</v>
      </c>
      <c r="R256" s="54" t="s">
        <v>167</v>
      </c>
      <c r="S256" s="54" t="s">
        <v>167</v>
      </c>
      <c r="T256" s="54" t="s">
        <v>167</v>
      </c>
      <c r="U256" s="54" t="s">
        <v>167</v>
      </c>
      <c r="V256" s="54" t="s">
        <v>167</v>
      </c>
      <c r="W256" s="54" t="s">
        <v>167</v>
      </c>
      <c r="X256" s="54" t="s">
        <v>167</v>
      </c>
      <c r="Y256" s="54" t="s">
        <v>167</v>
      </c>
      <c r="Z256" s="54" t="s">
        <v>167</v>
      </c>
      <c r="AA256" s="58">
        <f t="shared" si="44"/>
        <v>2</v>
      </c>
      <c r="AB256" s="58">
        <f t="shared" si="45"/>
        <v>3</v>
      </c>
      <c r="AC256" s="58">
        <f t="shared" si="46"/>
        <v>4</v>
      </c>
      <c r="AD256" s="59" t="s">
        <v>145</v>
      </c>
    </row>
    <row r="257" spans="1:30" s="31" customFormat="1" ht="30" x14ac:dyDescent="0.25">
      <c r="A257" s="44">
        <v>234</v>
      </c>
      <c r="B257" s="44">
        <v>11</v>
      </c>
      <c r="C257" s="44" t="s">
        <v>146</v>
      </c>
      <c r="D257" s="44" t="str">
        <f t="shared" si="39"/>
        <v/>
      </c>
      <c r="E257" s="44" t="str">
        <f t="shared" si="40"/>
        <v>Não passível</v>
      </c>
      <c r="F257" s="44" t="str">
        <f t="shared" si="41"/>
        <v>Não passível</v>
      </c>
      <c r="G257" s="44" t="str">
        <f t="shared" si="42"/>
        <v>Não passível</v>
      </c>
      <c r="H257" s="44" t="str">
        <f t="shared" si="43"/>
        <v>Não passível</v>
      </c>
      <c r="I257" s="44" t="s">
        <v>153</v>
      </c>
      <c r="J257" s="45" t="s">
        <v>1441</v>
      </c>
      <c r="K257" s="44">
        <v>500</v>
      </c>
      <c r="L257" s="46" t="s">
        <v>1244</v>
      </c>
      <c r="M257" s="47">
        <v>5000</v>
      </c>
      <c r="N257" s="48" t="s">
        <v>1672</v>
      </c>
      <c r="O257" s="46" t="s">
        <v>1226</v>
      </c>
      <c r="P257" s="49">
        <v>25000</v>
      </c>
      <c r="Q257" s="44" t="s">
        <v>189</v>
      </c>
      <c r="R257" s="46" t="s">
        <v>167</v>
      </c>
      <c r="S257" s="46" t="s">
        <v>167</v>
      </c>
      <c r="T257" s="46" t="s">
        <v>167</v>
      </c>
      <c r="U257" s="46" t="s">
        <v>167</v>
      </c>
      <c r="V257" s="46" t="s">
        <v>167</v>
      </c>
      <c r="W257" s="46" t="s">
        <v>167</v>
      </c>
      <c r="X257" s="46" t="s">
        <v>167</v>
      </c>
      <c r="Y257" s="46" t="s">
        <v>167</v>
      </c>
      <c r="Z257" s="46" t="s">
        <v>167</v>
      </c>
      <c r="AA257" s="50">
        <f t="shared" si="44"/>
        <v>2</v>
      </c>
      <c r="AB257" s="50">
        <f t="shared" si="45"/>
        <v>3</v>
      </c>
      <c r="AC257" s="50">
        <f t="shared" si="46"/>
        <v>4</v>
      </c>
      <c r="AD257" s="51" t="s">
        <v>147</v>
      </c>
    </row>
    <row r="258" spans="1:30" s="31" customFormat="1" ht="45" x14ac:dyDescent="0.25">
      <c r="A258" s="44">
        <v>235</v>
      </c>
      <c r="B258" s="44">
        <v>12</v>
      </c>
      <c r="C258" s="52" t="s">
        <v>149</v>
      </c>
      <c r="D258" s="52" t="str">
        <f t="shared" si="39"/>
        <v/>
      </c>
      <c r="E258" s="52" t="str">
        <f t="shared" si="40"/>
        <v>Não passível</v>
      </c>
      <c r="F258" s="52" t="str">
        <f t="shared" si="41"/>
        <v>Não passível</v>
      </c>
      <c r="G258" s="52" t="str">
        <f t="shared" si="42"/>
        <v>Não passível</v>
      </c>
      <c r="H258" s="52" t="str">
        <f t="shared" si="43"/>
        <v>Não passível</v>
      </c>
      <c r="I258" s="52" t="s">
        <v>153</v>
      </c>
      <c r="J258" s="53" t="s">
        <v>1441</v>
      </c>
      <c r="K258" s="52">
        <v>6000</v>
      </c>
      <c r="L258" s="54" t="s">
        <v>1244</v>
      </c>
      <c r="M258" s="55">
        <v>60000</v>
      </c>
      <c r="N258" s="56" t="s">
        <v>1673</v>
      </c>
      <c r="O258" s="54" t="s">
        <v>1226</v>
      </c>
      <c r="P258" s="57">
        <v>600000</v>
      </c>
      <c r="Q258" s="52" t="s">
        <v>158</v>
      </c>
      <c r="R258" s="54" t="s">
        <v>167</v>
      </c>
      <c r="S258" s="54" t="s">
        <v>167</v>
      </c>
      <c r="T258" s="54" t="s">
        <v>167</v>
      </c>
      <c r="U258" s="54" t="s">
        <v>167</v>
      </c>
      <c r="V258" s="54" t="s">
        <v>167</v>
      </c>
      <c r="W258" s="54" t="s">
        <v>167</v>
      </c>
      <c r="X258" s="54" t="s">
        <v>167</v>
      </c>
      <c r="Y258" s="54" t="s">
        <v>167</v>
      </c>
      <c r="Z258" s="54" t="s">
        <v>167</v>
      </c>
      <c r="AA258" s="58">
        <f t="shared" si="44"/>
        <v>2</v>
      </c>
      <c r="AB258" s="58">
        <f t="shared" si="45"/>
        <v>3</v>
      </c>
      <c r="AC258" s="58">
        <f t="shared" si="46"/>
        <v>4</v>
      </c>
      <c r="AD258" s="59" t="s">
        <v>1674</v>
      </c>
    </row>
    <row r="259" spans="1:30" s="31" customFormat="1" x14ac:dyDescent="0.25">
      <c r="A259" s="44">
        <v>236</v>
      </c>
      <c r="B259" s="44">
        <v>13</v>
      </c>
      <c r="C259" s="44" t="s">
        <v>1887</v>
      </c>
      <c r="D259" s="44" t="str">
        <f t="shared" si="39"/>
        <v/>
      </c>
      <c r="E259" s="44" t="str">
        <f t="shared" si="40"/>
        <v>Não passível</v>
      </c>
      <c r="F259" s="44" t="str">
        <f t="shared" si="41"/>
        <v>Não passível</v>
      </c>
      <c r="G259" s="44" t="str">
        <f t="shared" si="42"/>
        <v>Não passível</v>
      </c>
      <c r="H259" s="44" t="str">
        <f t="shared" si="43"/>
        <v>Não passível</v>
      </c>
      <c r="I259" s="44" t="s">
        <v>154</v>
      </c>
      <c r="J259" s="45" t="s">
        <v>1542</v>
      </c>
      <c r="K259" s="44">
        <v>10</v>
      </c>
      <c r="L259" s="46" t="s">
        <v>1244</v>
      </c>
      <c r="M259" s="47">
        <v>150</v>
      </c>
      <c r="N259" s="48" t="s">
        <v>1675</v>
      </c>
      <c r="O259" s="46" t="s">
        <v>1226</v>
      </c>
      <c r="P259" s="49">
        <v>500</v>
      </c>
      <c r="Q259" s="44" t="s">
        <v>1250</v>
      </c>
      <c r="R259" s="46" t="s">
        <v>167</v>
      </c>
      <c r="S259" s="46" t="s">
        <v>167</v>
      </c>
      <c r="T259" s="46" t="s">
        <v>167</v>
      </c>
      <c r="U259" s="46" t="s">
        <v>167</v>
      </c>
      <c r="V259" s="46" t="s">
        <v>167</v>
      </c>
      <c r="W259" s="46" t="s">
        <v>167</v>
      </c>
      <c r="X259" s="46" t="s">
        <v>167</v>
      </c>
      <c r="Y259" s="46" t="s">
        <v>167</v>
      </c>
      <c r="Z259" s="46" t="s">
        <v>167</v>
      </c>
      <c r="AA259" s="50">
        <f t="shared" si="44"/>
        <v>4</v>
      </c>
      <c r="AB259" s="50">
        <f t="shared" si="45"/>
        <v>5</v>
      </c>
      <c r="AC259" s="50">
        <f t="shared" si="46"/>
        <v>6</v>
      </c>
      <c r="AD259" s="51" t="s">
        <v>1676</v>
      </c>
    </row>
    <row r="260" spans="1:30" s="31" customFormat="1" x14ac:dyDescent="0.25">
      <c r="A260" s="44">
        <v>237</v>
      </c>
      <c r="B260" s="44">
        <v>14</v>
      </c>
      <c r="C260" s="52" t="s">
        <v>1888</v>
      </c>
      <c r="D260" s="52" t="str">
        <f t="shared" si="39"/>
        <v/>
      </c>
      <c r="E260" s="52" t="str">
        <f t="shared" si="40"/>
        <v>Não passível</v>
      </c>
      <c r="F260" s="52" t="str">
        <f t="shared" si="41"/>
        <v>Não passível</v>
      </c>
      <c r="G260" s="52" t="str">
        <f t="shared" si="42"/>
        <v>Não passível</v>
      </c>
      <c r="H260" s="52" t="str">
        <f t="shared" si="43"/>
        <v>Não passível</v>
      </c>
      <c r="I260" s="52" t="s">
        <v>153</v>
      </c>
      <c r="J260" s="53" t="s">
        <v>170</v>
      </c>
      <c r="K260" s="52">
        <v>3</v>
      </c>
      <c r="L260" s="54" t="s">
        <v>1244</v>
      </c>
      <c r="M260" s="55">
        <v>10</v>
      </c>
      <c r="N260" s="56" t="s">
        <v>1677</v>
      </c>
      <c r="O260" s="54" t="s">
        <v>1226</v>
      </c>
      <c r="P260" s="57">
        <v>30</v>
      </c>
      <c r="Q260" s="52" t="s">
        <v>182</v>
      </c>
      <c r="R260" s="54" t="s">
        <v>167</v>
      </c>
      <c r="S260" s="54" t="s">
        <v>167</v>
      </c>
      <c r="T260" s="54" t="s">
        <v>167</v>
      </c>
      <c r="U260" s="54" t="s">
        <v>167</v>
      </c>
      <c r="V260" s="54" t="s">
        <v>167</v>
      </c>
      <c r="W260" s="54" t="s">
        <v>167</v>
      </c>
      <c r="X260" s="54" t="s">
        <v>167</v>
      </c>
      <c r="Y260" s="54" t="s">
        <v>167</v>
      </c>
      <c r="Z260" s="54" t="s">
        <v>167</v>
      </c>
      <c r="AA260" s="58">
        <f t="shared" si="44"/>
        <v>2</v>
      </c>
      <c r="AB260" s="58">
        <f t="shared" si="45"/>
        <v>3</v>
      </c>
      <c r="AC260" s="58">
        <f t="shared" si="46"/>
        <v>4</v>
      </c>
      <c r="AD260" s="59" t="s">
        <v>1678</v>
      </c>
    </row>
  </sheetData>
  <sheetProtection algorithmName="SHA-512" hashValue="/avzZ1UgiDd7n+UAX7h5P6XH6Hispwab6bt0zsZllILDXL2IaGOrnWxUxG7tUSekD3jLQ3FCxlBmpxNisIHWfA==" saltValue="+SOfyr51ATnG2JGe4xdxwg==" spinCount="100000" sheet="1" objects="1" scenarios="1"/>
  <autoFilter ref="A22:AH260" xr:uid="{31E5EB7F-7E49-4183-86B8-B205FAFF91A9}">
    <filterColumn colId="26" showButton="0"/>
    <filterColumn colId="27" showButton="0"/>
  </autoFilter>
  <mergeCells count="56">
    <mergeCell ref="X2:AA3"/>
    <mergeCell ref="V4:V5"/>
    <mergeCell ref="W4:W5"/>
    <mergeCell ref="X4:AA5"/>
    <mergeCell ref="V10:V11"/>
    <mergeCell ref="V6:V7"/>
    <mergeCell ref="W6:W7"/>
    <mergeCell ref="X6:AA7"/>
    <mergeCell ref="W10:W11"/>
    <mergeCell ref="V8:V9"/>
    <mergeCell ref="W8:W9"/>
    <mergeCell ref="X8:AA9"/>
    <mergeCell ref="X10:AA11"/>
    <mergeCell ref="K2:K3"/>
    <mergeCell ref="K4:K5"/>
    <mergeCell ref="K6:K7"/>
    <mergeCell ref="K8:K9"/>
    <mergeCell ref="K10:K11"/>
    <mergeCell ref="AD20:AD22"/>
    <mergeCell ref="J21:J22"/>
    <mergeCell ref="K21:P21"/>
    <mergeCell ref="Q21:Q22"/>
    <mergeCell ref="R21:R22"/>
    <mergeCell ref="S21:S22"/>
    <mergeCell ref="T21:Y21"/>
    <mergeCell ref="Z21:Z22"/>
    <mergeCell ref="J20:Q20"/>
    <mergeCell ref="S20:Z20"/>
    <mergeCell ref="AA20:AC22"/>
    <mergeCell ref="U1:U11"/>
    <mergeCell ref="X1:AA1"/>
    <mergeCell ref="V2:V3"/>
    <mergeCell ref="W2:W3"/>
    <mergeCell ref="B10:B11"/>
    <mergeCell ref="C10:C11"/>
    <mergeCell ref="D10:G11"/>
    <mergeCell ref="B6:B7"/>
    <mergeCell ref="C6:C7"/>
    <mergeCell ref="D6:G7"/>
    <mergeCell ref="B8:B9"/>
    <mergeCell ref="C8:C9"/>
    <mergeCell ref="D8:G9"/>
    <mergeCell ref="D1:G1"/>
    <mergeCell ref="B2:B3"/>
    <mergeCell ref="C2:C3"/>
    <mergeCell ref="B15:B17"/>
    <mergeCell ref="I20:I22"/>
    <mergeCell ref="A20:A22"/>
    <mergeCell ref="B20:B22"/>
    <mergeCell ref="C20:C22"/>
    <mergeCell ref="D20:H21"/>
    <mergeCell ref="D2:G3"/>
    <mergeCell ref="B4:B5"/>
    <mergeCell ref="C4:C5"/>
    <mergeCell ref="D4:G5"/>
    <mergeCell ref="D13:F13"/>
  </mergeCells>
  <phoneticPr fontId="65" type="noConversion"/>
  <pageMargins left="0.511811024" right="0.511811024" top="0.78740157499999996" bottom="0.78740157499999996" header="0.31496062000000002" footer="0.31496062000000002"/>
  <pageSetup paperSize="9" orientation="portrait" r:id="rId1"/>
  <ignoredErrors>
    <ignoredError sqref="D252:H252"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4AA73-DB47-4BAD-B17D-AF374D1D1E21}">
  <sheetPr codeName="Plan1">
    <tabColor rgb="FF64C6A8"/>
  </sheetPr>
  <dimension ref="A2:AF85"/>
  <sheetViews>
    <sheetView topLeftCell="A43" workbookViewId="0">
      <selection activeCell="B55" sqref="B55"/>
    </sheetView>
  </sheetViews>
  <sheetFormatPr defaultColWidth="8.85546875" defaultRowHeight="16.5" x14ac:dyDescent="0.3"/>
  <cols>
    <col min="1" max="1" width="13" style="666" customWidth="1"/>
    <col min="2" max="2" width="10.7109375" style="666" bestFit="1" customWidth="1"/>
    <col min="3" max="16384" width="8.85546875" style="666"/>
  </cols>
  <sheetData>
    <row r="2" spans="1:6" x14ac:dyDescent="0.3">
      <c r="B2" s="669" t="s">
        <v>2130</v>
      </c>
    </row>
    <row r="3" spans="1:6" x14ac:dyDescent="0.3">
      <c r="B3" s="669" t="s">
        <v>2486</v>
      </c>
    </row>
    <row r="4" spans="1:6" x14ac:dyDescent="0.3">
      <c r="B4" s="669" t="s">
        <v>2487</v>
      </c>
    </row>
    <row r="5" spans="1:6" x14ac:dyDescent="0.3">
      <c r="B5" s="669" t="s">
        <v>2087</v>
      </c>
    </row>
    <row r="7" spans="1:6" x14ac:dyDescent="0.3">
      <c r="B7" s="666" t="s">
        <v>194</v>
      </c>
    </row>
    <row r="8" spans="1:6" x14ac:dyDescent="0.3">
      <c r="B8" s="666" t="s">
        <v>2177</v>
      </c>
    </row>
    <row r="9" spans="1:6" x14ac:dyDescent="0.3">
      <c r="A9" s="666">
        <v>1</v>
      </c>
      <c r="C9" s="666">
        <f>IF('TELA 3'!G69="x","Não passível",0)</f>
        <v>0</v>
      </c>
      <c r="F9" s="666">
        <v>0</v>
      </c>
    </row>
    <row r="10" spans="1:6" x14ac:dyDescent="0.3">
      <c r="A10" s="670" t="s">
        <v>2276</v>
      </c>
      <c r="B10" s="666" t="str">
        <f>'Tela 10 - Dispensa'!C36</f>
        <v/>
      </c>
      <c r="C10" s="666" t="str">
        <f>'Tela 10 - Dispensa'!AG36</f>
        <v>-</v>
      </c>
      <c r="F10" s="666" t="s">
        <v>2060</v>
      </c>
    </row>
    <row r="11" spans="1:6" x14ac:dyDescent="0.3">
      <c r="A11" s="666">
        <v>2</v>
      </c>
      <c r="B11" s="666" t="str">
        <f>'Tela 10 - Dispensa'!C38</f>
        <v/>
      </c>
      <c r="C11" s="666" t="str">
        <f>'Tela 10 - Dispensa'!AG38</f>
        <v>-</v>
      </c>
    </row>
    <row r="12" spans="1:6" x14ac:dyDescent="0.3">
      <c r="A12" s="666">
        <v>3</v>
      </c>
      <c r="B12" s="666" t="str">
        <f>'Tela 10 - Dispensa'!C40</f>
        <v/>
      </c>
      <c r="C12" s="666" t="str">
        <f>'Tela 10 - Dispensa'!AG40</f>
        <v>-</v>
      </c>
    </row>
    <row r="13" spans="1:6" x14ac:dyDescent="0.3">
      <c r="A13" s="666">
        <v>4</v>
      </c>
      <c r="B13" s="666" t="str">
        <f>'Tela 10 - Dispensa'!C42</f>
        <v/>
      </c>
      <c r="C13" s="666" t="str">
        <f>'Tela 10 - Dispensa'!AG42</f>
        <v>-</v>
      </c>
    </row>
    <row r="14" spans="1:6" x14ac:dyDescent="0.3">
      <c r="A14" s="666">
        <v>5</v>
      </c>
      <c r="B14" s="666" t="str">
        <f>'Tela 10 - Dispensa'!C44</f>
        <v/>
      </c>
      <c r="C14" s="666" t="str">
        <f>'Tela 10 - Dispensa'!AG44</f>
        <v>-</v>
      </c>
    </row>
    <row r="15" spans="1:6" x14ac:dyDescent="0.3">
      <c r="C15" s="671">
        <f>COUNTIFS(C9:C14,"Não passível")</f>
        <v>0</v>
      </c>
      <c r="D15" s="666" t="str">
        <f>IF(C15=F9,F10,B3)</f>
        <v>Atividade passível de licenciamento, portanto, não dispensado.</v>
      </c>
    </row>
    <row r="17" spans="1:13" x14ac:dyDescent="0.3">
      <c r="B17" s="672" t="s">
        <v>2061</v>
      </c>
    </row>
    <row r="18" spans="1:13" x14ac:dyDescent="0.3">
      <c r="A18" s="666" t="s">
        <v>2062</v>
      </c>
      <c r="B18" s="666" t="str">
        <f>IF('Tela 10 - Dispensa'!F17="x",auxdisp!B2,"")</f>
        <v/>
      </c>
    </row>
    <row r="19" spans="1:13" x14ac:dyDescent="0.3">
      <c r="A19" s="666" t="s">
        <v>2063</v>
      </c>
      <c r="B19" s="666" t="str">
        <f>D15</f>
        <v>Atividade passível de licenciamento, portanto, não dispensado.</v>
      </c>
    </row>
    <row r="21" spans="1:13" x14ac:dyDescent="0.3">
      <c r="A21" s="666" t="s">
        <v>2064</v>
      </c>
      <c r="B21" s="666" t="str">
        <f>CONCATENATE(B18,CHAR(10),CHAR(10),B19)</f>
        <v xml:space="preserve">
Atividade passível de licenciamento, portanto, não dispensado.</v>
      </c>
    </row>
    <row r="23" spans="1:13" x14ac:dyDescent="0.3">
      <c r="L23" s="666" t="s">
        <v>2062</v>
      </c>
      <c r="M23" s="666" t="s">
        <v>2065</v>
      </c>
    </row>
    <row r="24" spans="1:13" x14ac:dyDescent="0.3">
      <c r="L24" s="673" t="s">
        <v>2066</v>
      </c>
      <c r="M24" s="674"/>
    </row>
    <row r="25" spans="1:13" x14ac:dyDescent="0.3">
      <c r="B25" s="675" t="s">
        <v>2274</v>
      </c>
      <c r="L25" s="676">
        <f>'Tela 10 - Dispensa'!L5</f>
        <v>0</v>
      </c>
      <c r="M25" s="674"/>
    </row>
    <row r="26" spans="1:13" x14ac:dyDescent="0.3">
      <c r="B26" s="677" t="s">
        <v>2488</v>
      </c>
      <c r="L26" s="676">
        <f>'Tela 10 - Dispensa'!M7</f>
        <v>0</v>
      </c>
      <c r="M26" s="674"/>
    </row>
    <row r="27" spans="1:13" x14ac:dyDescent="0.3">
      <c r="B27" s="666" t="s">
        <v>2275</v>
      </c>
      <c r="L27" s="678" t="str">
        <f>'Tela 10 - Dispensa'!S12</f>
        <v>São Gotardo</v>
      </c>
      <c r="M27" s="674"/>
    </row>
    <row r="28" spans="1:13" x14ac:dyDescent="0.3">
      <c r="B28" s="666" t="s">
        <v>2067</v>
      </c>
      <c r="J28" s="666" t="str">
        <f>IF('Tela 10 - Dispensa'!E8="x",'Tela 10 - Dispensa'!F8,IF('Tela 10 - Dispensa'!U8="x",'Tela 10 - Dispensa'!V8,"Informar"))</f>
        <v>Informar</v>
      </c>
      <c r="K28" s="676" t="str">
        <f>IF('Tela 10 - Dispensa'!E8="x",'Tela 10 - Dispensa'!I8,IF('Tela 10 - Dispensa'!U8="x",'Tela 10 - Dispensa'!X8,"Informar"))</f>
        <v>Informar</v>
      </c>
      <c r="L28" s="666" t="str">
        <f>CONCATENATE(J28," ",K28)</f>
        <v>Informar Informar</v>
      </c>
      <c r="M28" s="674"/>
    </row>
    <row r="29" spans="1:13" x14ac:dyDescent="0.3">
      <c r="B29" s="669" t="s">
        <v>2466</v>
      </c>
      <c r="L29" s="676"/>
      <c r="M29" s="674"/>
    </row>
    <row r="30" spans="1:13" x14ac:dyDescent="0.3">
      <c r="B30" s="675" t="s">
        <v>2068</v>
      </c>
      <c r="L30" s="676"/>
      <c r="M30" s="674"/>
    </row>
    <row r="31" spans="1:13" x14ac:dyDescent="0.3">
      <c r="B31" s="675" t="s">
        <v>2069</v>
      </c>
      <c r="F31" s="675" t="s">
        <v>2070</v>
      </c>
      <c r="L31" s="676" t="str">
        <f>'Tela 10 - Dispensa'!S12</f>
        <v>São Gotardo</v>
      </c>
      <c r="M31" s="674"/>
    </row>
    <row r="32" spans="1:13" x14ac:dyDescent="0.3">
      <c r="B32" s="675"/>
      <c r="L32" s="676" t="str">
        <f>IF('Tela 10 - Dispensa'!F17="x",auxdisp!B2,"")</f>
        <v/>
      </c>
      <c r="M32" s="674" t="str">
        <f>D15</f>
        <v>Atividade passível de licenciamento, portanto, não dispensado.</v>
      </c>
    </row>
    <row r="33" spans="1:13" x14ac:dyDescent="0.3">
      <c r="B33" s="669" t="str">
        <f>CONCATENATE(B80,CHAR(10),CHAR(10),B81,CHAR(10),CHAR(10),B82,CHAR(10),CHAR(10),B83,CHAR(10),CHAR(10),B84,CHAR(10),B85)</f>
        <v>NOTAS:
1. Por se tratar de atividade não listada na Deliberação Normativa COPAM nº 217/2017, a sua homologação é feita mediante número de protocolo emitido pelo SISMAM.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c r="L33" s="676"/>
      <c r="M33" s="674"/>
    </row>
    <row r="34" spans="1:13" x14ac:dyDescent="0.3">
      <c r="B34" s="669" t="str">
        <f>CONCATENATE(B42,CHAR(10),CHAR(10),B43,CHAR(10),CHAR(10),B44,CHAR(10),CHAR(10),B45,CHAR(10),CHAR(10),B46,CHAR(10),B47)</f>
        <v>NOTAS:
1. Para que tenha validade, esta declaração deverá ser enviada para o Sistema Municipal de Meio Ambiente - SISMAM e sempre estar acompanhada do número de protocolo de envio ao órgão ambiental, número da licença e número do Decreto de Homologação.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c r="L34" s="676"/>
      <c r="M34" s="674"/>
    </row>
    <row r="35" spans="1:13" x14ac:dyDescent="0.3">
      <c r="L35" s="676"/>
      <c r="M35" s="674"/>
    </row>
    <row r="36" spans="1:13" ht="15" customHeight="1" x14ac:dyDescent="0.3">
      <c r="B36" s="666" t="str">
        <f>IF('Tela 10 - Dispensa'!L5="","",CONCATENATE(B25," ",L25," ",B26," ",L26,","," ",B27," ",L27,","," ",L28,","," ",B29," ",L29,CHAR(10),CHAR(10),B30," ",L31," ",B31," ",F31))</f>
        <v/>
      </c>
    </row>
    <row r="37" spans="1:13" ht="15" customHeight="1" x14ac:dyDescent="0.3">
      <c r="A37" s="679" t="s">
        <v>2071</v>
      </c>
      <c r="B37" s="680" t="str">
        <f>CONCATENATE(L32,CHAR(10),CHAR(10),B33)</f>
        <v xml:space="preserve">
NOTAS:
1. Por se tratar de atividade não listada na Deliberação Normativa COPAM nº 217/2017, a sua homologação é feita mediante número de protocolo emitido pelo SISMAM.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8" spans="1:13" x14ac:dyDescent="0.3">
      <c r="A38" s="679" t="s">
        <v>2072</v>
      </c>
      <c r="B38" s="666" t="str">
        <f>CONCATENATE(M32,CHAR(10),CHAR(10),B34)</f>
        <v>Atividade passível de licenciamento, portanto, não dispensado.
NOTAS:
1. Para que tenha validade, esta declaração deverá ser enviada para o Sistema Municipal de Meio Ambiente - SISMAM e sempre estar acompanhada do número de protocolo de envio ao órgão ambiental, número da licença e número do Decreto de Homologação.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v>
      </c>
    </row>
    <row r="39" spans="1:13" x14ac:dyDescent="0.3">
      <c r="A39" s="679" t="s">
        <v>2379</v>
      </c>
      <c r="B39" s="666" t="str">
        <f>CONCATENATE(CHAR(10),B33,CHAR(10),CHAR(10),B48)</f>
        <v xml:space="preserve">
NOTAS:
1. Por se tratar de atividade não listada na Deliberação Normativa COPAM nº 217/2017, a sua homologação é feita mediante número de protocolo emitido pelo SISMAM.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exime o responsável de obter demais licenças e autorizações necessárias ao seu funcionamento em outros órgãos federais, estaduais e municipais.
4. O órgão ambiental poderá convocar o empreendedor ao licenciamento ambiental deste empreendimento nos casos em que considerar necessário, conforme dispõe a legislação em vigor, sem prejuízo da obtenção de outras licenças e autorizações cabíveis.
5. As informações prestadas são de inteira responsabilidade do empreendedor o qual está ciente que a falsidade na prestação destas informações constitui crime, na forma do artigo 299, do código penal (pena de reclusão de 1 a 5 anos e multa), c/c artigo 3º da Lei de crimes ambientais, c/c artigo 111 do Decreto nº 47.383/18, c/c artigo 19 da Resolução CONAMA 237/97.
6. O empreendedor declara que apresentou, junto à Superintendência Regional de Meio Ambiente competente, o Formulário de Caracterização do Empreendimento instruido com estudo de tráfego de veículos, acompanhado por ART e devidamente aprovado pelo orgão competente.</v>
      </c>
    </row>
    <row r="40" spans="1:13" x14ac:dyDescent="0.3">
      <c r="A40" s="679" t="s">
        <v>2073</v>
      </c>
      <c r="B40" s="666" t="str">
        <f>IF('Tela 10 - Dispensa'!F17="x",B37,IF('Tela 10 - Dispensa'!F27="x",B38,IF('Tela 10 - Dispensa'!C29="x",B39,"")))</f>
        <v/>
      </c>
    </row>
    <row r="42" spans="1:13" x14ac:dyDescent="0.3">
      <c r="B42" s="681" t="s">
        <v>2089</v>
      </c>
    </row>
    <row r="43" spans="1:13" x14ac:dyDescent="0.3">
      <c r="B43" s="666" t="s">
        <v>2467</v>
      </c>
    </row>
    <row r="44" spans="1:13" x14ac:dyDescent="0.3">
      <c r="B44" s="666" t="s">
        <v>2473</v>
      </c>
    </row>
    <row r="45" spans="1:13" x14ac:dyDescent="0.3">
      <c r="B45" s="666" t="s">
        <v>2468</v>
      </c>
    </row>
    <row r="46" spans="1:13" x14ac:dyDescent="0.3">
      <c r="B46" s="666" t="s">
        <v>2090</v>
      </c>
    </row>
    <row r="47" spans="1:13" x14ac:dyDescent="0.3">
      <c r="B47" s="667" t="s">
        <v>2378</v>
      </c>
    </row>
    <row r="48" spans="1:13" x14ac:dyDescent="0.3">
      <c r="B48" s="666" t="s">
        <v>2380</v>
      </c>
    </row>
    <row r="49" spans="1:32" x14ac:dyDescent="0.3">
      <c r="A49" s="679" t="s">
        <v>2088</v>
      </c>
      <c r="B49" s="666" t="str">
        <f>'Tela 10 - Dispensa'!S12</f>
        <v>São Gotardo</v>
      </c>
    </row>
    <row r="50" spans="1:32" x14ac:dyDescent="0.3">
      <c r="A50" s="682"/>
      <c r="B50" s="683">
        <f ca="1">TODAY()</f>
        <v>45873</v>
      </c>
    </row>
    <row r="51" spans="1:32" x14ac:dyDescent="0.3">
      <c r="A51" s="684"/>
      <c r="B51" s="685" t="str">
        <f>IF(OR(B49="",B49="Selecionar"),"",CONCATENATE(B49,"."))</f>
        <v>São Gotardo.</v>
      </c>
    </row>
    <row r="54" spans="1:32" x14ac:dyDescent="0.3">
      <c r="A54" s="684"/>
    </row>
    <row r="55" spans="1:32" x14ac:dyDescent="0.3">
      <c r="B55" s="666" t="s">
        <v>2180</v>
      </c>
    </row>
    <row r="62" spans="1:32" x14ac:dyDescent="0.3">
      <c r="B62" s="1109" t="s">
        <v>159</v>
      </c>
      <c r="C62" s="1111"/>
      <c r="D62" s="686" t="s">
        <v>2049</v>
      </c>
      <c r="E62" s="687"/>
      <c r="F62" s="687"/>
      <c r="G62" s="687"/>
      <c r="H62" s="687"/>
      <c r="I62" s="687"/>
      <c r="J62" s="687"/>
      <c r="K62" s="687"/>
      <c r="L62" s="687"/>
      <c r="M62" s="687"/>
      <c r="N62" s="687"/>
      <c r="O62" s="687"/>
      <c r="P62" s="687"/>
      <c r="Q62" s="687"/>
      <c r="R62" s="687"/>
      <c r="S62" s="687"/>
      <c r="T62" s="687"/>
      <c r="U62" s="687"/>
      <c r="V62" s="687"/>
      <c r="W62" s="687"/>
      <c r="X62" s="687"/>
      <c r="Y62" s="687"/>
      <c r="Z62" s="687"/>
      <c r="AA62" s="687"/>
      <c r="AB62" s="687"/>
      <c r="AC62" s="687"/>
      <c r="AD62" s="687"/>
      <c r="AE62" s="687"/>
      <c r="AF62" s="687"/>
    </row>
    <row r="63" spans="1:32" x14ac:dyDescent="0.3">
      <c r="B63" s="1095" t="s">
        <v>210</v>
      </c>
      <c r="C63" s="1212"/>
      <c r="D63" s="688" t="str">
        <f>IF('Tela 10 - Dispensa'!E20="","",'Tela 10 - Dispensa'!E20)</f>
        <v>-</v>
      </c>
      <c r="E63" s="689"/>
      <c r="F63" s="689"/>
      <c r="G63" s="689"/>
      <c r="H63" s="689"/>
      <c r="I63" s="689"/>
      <c r="J63" s="689"/>
      <c r="K63" s="689"/>
      <c r="L63" s="689"/>
      <c r="M63" s="689"/>
      <c r="N63" s="689"/>
      <c r="O63" s="689"/>
      <c r="P63" s="689"/>
      <c r="Q63" s="689"/>
      <c r="R63" s="689"/>
      <c r="S63" s="689"/>
      <c r="T63" s="689"/>
      <c r="U63" s="689"/>
      <c r="V63" s="689"/>
      <c r="W63" s="689"/>
      <c r="X63" s="689"/>
      <c r="Y63" s="689"/>
      <c r="Z63" s="689"/>
      <c r="AA63" s="689"/>
      <c r="AB63" s="689"/>
      <c r="AC63" s="689"/>
      <c r="AD63" s="689"/>
      <c r="AE63" s="689"/>
      <c r="AF63" s="689"/>
    </row>
    <row r="64" spans="1:32" x14ac:dyDescent="0.3">
      <c r="B64" s="1095" t="s">
        <v>213</v>
      </c>
      <c r="C64" s="1212"/>
      <c r="D64" s="688" t="str">
        <f>IF('Tela 10 - Dispensa'!E21="","",'Tela 10 - Dispensa'!E21)</f>
        <v>-</v>
      </c>
      <c r="E64" s="689"/>
      <c r="F64" s="689"/>
      <c r="G64" s="689"/>
      <c r="H64" s="689"/>
      <c r="I64" s="689"/>
      <c r="J64" s="689"/>
      <c r="K64" s="689"/>
      <c r="L64" s="689"/>
      <c r="M64" s="689"/>
      <c r="N64" s="689"/>
      <c r="O64" s="689"/>
      <c r="P64" s="689"/>
      <c r="Q64" s="689"/>
      <c r="R64" s="689"/>
      <c r="S64" s="689"/>
      <c r="T64" s="689"/>
      <c r="U64" s="689"/>
      <c r="V64" s="689"/>
      <c r="W64" s="689"/>
      <c r="X64" s="689"/>
      <c r="Y64" s="689"/>
      <c r="Z64" s="689"/>
      <c r="AA64" s="689"/>
      <c r="AB64" s="689"/>
      <c r="AC64" s="689"/>
      <c r="AD64" s="689"/>
      <c r="AE64" s="689"/>
      <c r="AF64" s="689"/>
    </row>
    <row r="65" spans="2:32" x14ac:dyDescent="0.3">
      <c r="B65" s="1095" t="s">
        <v>215</v>
      </c>
      <c r="C65" s="1212"/>
      <c r="D65" s="688" t="str">
        <f>IF('Tela 10 - Dispensa'!E22="","",'Tela 10 - Dispensa'!E22)</f>
        <v>-</v>
      </c>
      <c r="E65" s="689"/>
      <c r="F65" s="689"/>
      <c r="G65" s="689"/>
      <c r="H65" s="689"/>
      <c r="I65" s="689"/>
      <c r="J65" s="689"/>
      <c r="K65" s="689"/>
      <c r="L65" s="689"/>
      <c r="M65" s="689"/>
      <c r="N65" s="689"/>
      <c r="O65" s="689"/>
      <c r="P65" s="689"/>
      <c r="Q65" s="689"/>
      <c r="R65" s="689"/>
      <c r="S65" s="689"/>
      <c r="T65" s="689"/>
      <c r="U65" s="689"/>
      <c r="V65" s="689"/>
      <c r="W65" s="689"/>
      <c r="X65" s="689"/>
      <c r="Y65" s="689"/>
      <c r="Z65" s="689"/>
      <c r="AA65" s="689"/>
      <c r="AB65" s="689"/>
      <c r="AC65" s="689"/>
      <c r="AD65" s="689"/>
      <c r="AE65" s="689"/>
      <c r="AF65" s="689"/>
    </row>
    <row r="66" spans="2:32" x14ac:dyDescent="0.3">
      <c r="B66" s="1095" t="s">
        <v>217</v>
      </c>
      <c r="C66" s="1212"/>
      <c r="D66" s="688" t="str">
        <f>IF('Tela 10 - Dispensa'!E23="","",'Tela 10 - Dispensa'!E23)</f>
        <v>-</v>
      </c>
      <c r="E66" s="689"/>
      <c r="F66" s="689"/>
      <c r="G66" s="689"/>
      <c r="H66" s="689"/>
      <c r="I66" s="689"/>
      <c r="J66" s="689"/>
      <c r="K66" s="689"/>
      <c r="L66" s="689"/>
      <c r="M66" s="689"/>
      <c r="N66" s="689"/>
      <c r="O66" s="689"/>
      <c r="P66" s="689"/>
      <c r="Q66" s="689"/>
      <c r="R66" s="689"/>
      <c r="S66" s="689"/>
      <c r="T66" s="689"/>
      <c r="U66" s="689"/>
      <c r="V66" s="689"/>
      <c r="W66" s="689"/>
      <c r="X66" s="689"/>
      <c r="Y66" s="689"/>
      <c r="Z66" s="689"/>
      <c r="AA66" s="689"/>
      <c r="AB66" s="689"/>
      <c r="AC66" s="689"/>
      <c r="AD66" s="689"/>
      <c r="AE66" s="689"/>
      <c r="AF66" s="689"/>
    </row>
    <row r="67" spans="2:32" x14ac:dyDescent="0.3">
      <c r="B67" s="1095" t="s">
        <v>219</v>
      </c>
      <c r="C67" s="1212"/>
      <c r="D67" s="688" t="str">
        <f>IF('Tela 10 - Dispensa'!E24="","",'Tela 10 - Dispensa'!E24)</f>
        <v>-</v>
      </c>
      <c r="E67" s="689"/>
      <c r="F67" s="689"/>
      <c r="G67" s="689"/>
      <c r="H67" s="689"/>
      <c r="I67" s="689"/>
      <c r="J67" s="689"/>
      <c r="K67" s="689"/>
      <c r="L67" s="689"/>
      <c r="M67" s="689"/>
      <c r="N67" s="689"/>
      <c r="O67" s="689"/>
      <c r="P67" s="689"/>
      <c r="Q67" s="689"/>
      <c r="R67" s="689"/>
      <c r="S67" s="689"/>
      <c r="T67" s="689"/>
      <c r="U67" s="689"/>
      <c r="V67" s="689"/>
      <c r="W67" s="689"/>
      <c r="X67" s="689"/>
      <c r="Y67" s="689"/>
      <c r="Z67" s="689"/>
      <c r="AA67" s="689"/>
      <c r="AB67" s="689"/>
      <c r="AC67" s="689"/>
      <c r="AD67" s="689"/>
      <c r="AE67" s="689"/>
      <c r="AF67" s="689"/>
    </row>
    <row r="68" spans="2:32" x14ac:dyDescent="0.3">
      <c r="D68" s="688" t="str">
        <f>IF('Tela 10 - Dispensa'!E25="","",'Tela 10 - Dispensa'!E25)</f>
        <v/>
      </c>
    </row>
    <row r="70" spans="2:32" x14ac:dyDescent="0.3">
      <c r="D70" s="690" t="str">
        <f>IF('Tela 10 - Dispensa'!C36="","",'Tela 10 - Dispensa'!C36)</f>
        <v/>
      </c>
    </row>
    <row r="71" spans="2:32" x14ac:dyDescent="0.3">
      <c r="D71" s="690" t="str">
        <f>IF('Tela 10 - Dispensa'!C38="","",'Tela 10 - Dispensa'!C38)</f>
        <v/>
      </c>
    </row>
    <row r="72" spans="2:32" x14ac:dyDescent="0.3">
      <c r="D72" s="690" t="str">
        <f>IF('Tela 10 - Dispensa'!C40="","",'Tela 10 - Dispensa'!C40)</f>
        <v/>
      </c>
    </row>
    <row r="73" spans="2:32" x14ac:dyDescent="0.3">
      <c r="D73" s="690" t="str">
        <f>IF('Tela 10 - Dispensa'!C42="","",'Tela 10 - Dispensa'!C42)</f>
        <v/>
      </c>
    </row>
    <row r="74" spans="2:32" x14ac:dyDescent="0.3">
      <c r="D74" s="691" t="str">
        <f>IF('Tela 10 - Dispensa'!C44="","",'Tela 10 - Dispensa'!C44)</f>
        <v/>
      </c>
    </row>
    <row r="75" spans="2:32" x14ac:dyDescent="0.3">
      <c r="D75" s="666" t="str">
        <f>IF('Tela 10 - Dispensa'!C41="","",'Tela 10 - Dispensa'!C41)</f>
        <v/>
      </c>
    </row>
    <row r="76" spans="2:32" x14ac:dyDescent="0.3">
      <c r="D76" s="692" t="str">
        <f>IF(AND('Tela 10 - Dispensa'!F17="",'Tela 10 - Dispensa'!F27="",D63="",D70=""),"",IF('Tela 10 - Dispensa'!F17="x",D63,CONCATENATE($C$36,"-",$H$36)))</f>
        <v>-</v>
      </c>
    </row>
    <row r="80" spans="2:32" x14ac:dyDescent="0.3">
      <c r="B80" s="666" t="s">
        <v>2089</v>
      </c>
    </row>
    <row r="81" spans="2:2" x14ac:dyDescent="0.3">
      <c r="B81" s="666" t="s">
        <v>2475</v>
      </c>
    </row>
    <row r="82" spans="2:2" x14ac:dyDescent="0.3">
      <c r="B82" s="666" t="s">
        <v>2473</v>
      </c>
    </row>
    <row r="83" spans="2:2" x14ac:dyDescent="0.3">
      <c r="B83" s="666" t="s">
        <v>2468</v>
      </c>
    </row>
    <row r="84" spans="2:2" x14ac:dyDescent="0.3">
      <c r="B84" s="666" t="s">
        <v>2090</v>
      </c>
    </row>
    <row r="85" spans="2:2" x14ac:dyDescent="0.3">
      <c r="B85" s="667" t="s">
        <v>2378</v>
      </c>
    </row>
  </sheetData>
  <mergeCells count="6">
    <mergeCell ref="B65:C65"/>
    <mergeCell ref="B66:C66"/>
    <mergeCell ref="B67:C67"/>
    <mergeCell ref="B62:C62"/>
    <mergeCell ref="B63:C63"/>
    <mergeCell ref="B64:C64"/>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86A6B-9D22-4894-9345-1BA3EA1B3F1F}">
  <dimension ref="B1:AE98"/>
  <sheetViews>
    <sheetView showGridLines="0" workbookViewId="0"/>
  </sheetViews>
  <sheetFormatPr defaultRowHeight="12.75" x14ac:dyDescent="0.2"/>
  <cols>
    <col min="1" max="1" width="2.85546875" style="22" customWidth="1"/>
    <col min="2" max="2" width="0.85546875" style="22" customWidth="1"/>
    <col min="3" max="3" width="6.140625" style="68" customWidth="1"/>
    <col min="4" max="4" width="2.85546875" style="22" customWidth="1"/>
    <col min="5" max="5" width="9.140625" style="22"/>
    <col min="6" max="6" width="2.85546875" style="22" customWidth="1"/>
    <col min="7" max="7" width="9.140625" style="22"/>
    <col min="8" max="8" width="9.140625" style="22" customWidth="1"/>
    <col min="9" max="9" width="2.85546875" style="22" customWidth="1"/>
    <col min="10" max="10" width="3.42578125" style="22" customWidth="1"/>
    <col min="11" max="11" width="9.140625" style="22"/>
    <col min="12" max="12" width="8.42578125" style="22" customWidth="1"/>
    <col min="13" max="13" width="2.85546875" style="22" customWidth="1"/>
    <col min="14" max="16" width="9.140625" style="22"/>
    <col min="17" max="17" width="12.85546875" style="22" customWidth="1"/>
    <col min="18" max="19" width="1.7109375" style="22" customWidth="1"/>
    <col min="20" max="20" width="9.140625" style="71" hidden="1" customWidth="1"/>
    <col min="21" max="21" width="9.140625" style="22" hidden="1" customWidth="1"/>
    <col min="22" max="16384" width="9.140625" style="22"/>
  </cols>
  <sheetData>
    <row r="1" spans="2:31" ht="13.5" thickBot="1" x14ac:dyDescent="0.25"/>
    <row r="2" spans="2:31" ht="20.100000000000001" customHeight="1" x14ac:dyDescent="0.2">
      <c r="B2" s="708" t="s">
        <v>2080</v>
      </c>
      <c r="C2" s="709"/>
      <c r="D2" s="709"/>
      <c r="E2" s="709"/>
      <c r="F2" s="709"/>
      <c r="G2" s="709"/>
      <c r="H2" s="709"/>
      <c r="I2" s="709"/>
      <c r="J2" s="709"/>
      <c r="K2" s="709"/>
      <c r="L2" s="709"/>
      <c r="M2" s="709"/>
      <c r="N2" s="709"/>
      <c r="O2" s="709"/>
      <c r="P2" s="709"/>
      <c r="Q2" s="709"/>
      <c r="R2" s="710"/>
      <c r="T2" s="73" t="s">
        <v>209</v>
      </c>
    </row>
    <row r="3" spans="2:31" ht="30" customHeight="1" x14ac:dyDescent="0.2">
      <c r="B3" s="217"/>
      <c r="C3" s="711" t="s">
        <v>291</v>
      </c>
      <c r="D3" s="711"/>
      <c r="E3" s="711"/>
      <c r="F3" s="711"/>
      <c r="G3" s="711"/>
      <c r="H3" s="711"/>
      <c r="I3" s="711"/>
      <c r="J3" s="711"/>
      <c r="K3" s="711"/>
      <c r="L3" s="711"/>
      <c r="M3" s="711"/>
      <c r="N3" s="711"/>
      <c r="O3" s="711"/>
      <c r="P3" s="711"/>
      <c r="Q3" s="711"/>
      <c r="R3" s="218"/>
      <c r="T3" s="73"/>
    </row>
    <row r="4" spans="2:31" ht="19.5" customHeight="1" x14ac:dyDescent="0.2">
      <c r="B4" s="217"/>
      <c r="C4" s="712" t="s">
        <v>1959</v>
      </c>
      <c r="D4" s="712"/>
      <c r="E4" s="712"/>
      <c r="F4" s="712"/>
      <c r="G4" s="712"/>
      <c r="H4" s="712"/>
      <c r="I4" s="712"/>
      <c r="J4" s="712"/>
      <c r="K4" s="712"/>
      <c r="L4" s="712"/>
      <c r="M4" s="712"/>
      <c r="N4" s="712"/>
      <c r="O4" s="712"/>
      <c r="P4" s="712"/>
      <c r="Q4" s="712"/>
      <c r="R4" s="218"/>
      <c r="T4" s="73">
        <v>0</v>
      </c>
    </row>
    <row r="5" spans="2:31" ht="15" customHeight="1" x14ac:dyDescent="0.2">
      <c r="B5" s="217"/>
      <c r="C5" s="160" t="s">
        <v>210</v>
      </c>
      <c r="D5" s="706" t="s">
        <v>2375</v>
      </c>
      <c r="E5" s="706"/>
      <c r="F5" s="706"/>
      <c r="G5" s="706"/>
      <c r="H5" s="706"/>
      <c r="I5" s="706"/>
      <c r="J5" s="706"/>
      <c r="K5" s="706"/>
      <c r="L5" s="706"/>
      <c r="M5" s="706"/>
      <c r="N5" s="706"/>
      <c r="O5" s="706"/>
      <c r="P5" s="706"/>
      <c r="Q5" s="706"/>
      <c r="R5" s="218"/>
      <c r="T5" s="73"/>
    </row>
    <row r="6" spans="2:31" ht="15" customHeight="1" x14ac:dyDescent="0.2">
      <c r="B6" s="217"/>
      <c r="C6" s="160"/>
      <c r="D6" s="25"/>
      <c r="E6" s="223" t="s">
        <v>2358</v>
      </c>
      <c r="F6" s="399"/>
      <c r="G6" s="399"/>
      <c r="H6" s="399"/>
      <c r="I6" s="25"/>
      <c r="J6" s="223" t="s">
        <v>2359</v>
      </c>
      <c r="K6" s="223"/>
      <c r="L6" s="399"/>
      <c r="M6" s="399"/>
      <c r="N6" s="399"/>
      <c r="O6" s="399"/>
      <c r="P6" s="399"/>
      <c r="Q6" s="399"/>
      <c r="R6" s="218"/>
      <c r="T6" s="73"/>
      <c r="V6" s="734" t="str">
        <f>IF(OR(D13="x",D14="x"),auxiliar!A120,"")</f>
        <v/>
      </c>
      <c r="W6" s="734"/>
      <c r="X6" s="734"/>
      <c r="Y6" s="734"/>
      <c r="Z6" s="734"/>
      <c r="AA6" s="734"/>
      <c r="AB6" s="734"/>
    </row>
    <row r="7" spans="2:31" ht="15" customHeight="1" x14ac:dyDescent="0.2">
      <c r="B7" s="217"/>
      <c r="C7" s="160"/>
      <c r="D7" s="557"/>
      <c r="E7" s="580"/>
      <c r="F7" s="581" t="s">
        <v>2382</v>
      </c>
      <c r="G7" s="581"/>
      <c r="H7" s="582"/>
      <c r="I7" s="581"/>
      <c r="J7" s="581"/>
      <c r="K7" s="562"/>
      <c r="L7" s="562"/>
      <c r="M7" s="562"/>
      <c r="N7" s="561"/>
      <c r="O7" s="399"/>
      <c r="P7" s="399"/>
      <c r="Q7" s="399"/>
      <c r="R7" s="218"/>
      <c r="T7" s="73"/>
      <c r="V7" s="734"/>
      <c r="W7" s="734"/>
      <c r="X7" s="734"/>
      <c r="Y7" s="734"/>
      <c r="Z7" s="734"/>
      <c r="AA7" s="734"/>
      <c r="AB7" s="734"/>
    </row>
    <row r="8" spans="2:31" ht="15" customHeight="1" x14ac:dyDescent="0.2">
      <c r="B8" s="217"/>
      <c r="C8" s="160"/>
      <c r="D8" s="557"/>
      <c r="E8" s="580"/>
      <c r="F8" s="581" t="s">
        <v>2383</v>
      </c>
      <c r="G8" s="581"/>
      <c r="H8" s="582"/>
      <c r="I8" s="581"/>
      <c r="J8" s="581"/>
      <c r="K8" s="562"/>
      <c r="L8" s="562"/>
      <c r="M8" s="562"/>
      <c r="N8" s="561"/>
      <c r="O8" s="399"/>
      <c r="P8" s="399"/>
      <c r="Q8" s="399"/>
      <c r="R8" s="218"/>
      <c r="T8" s="73"/>
      <c r="V8" s="734"/>
      <c r="W8" s="734"/>
      <c r="X8" s="734"/>
      <c r="Y8" s="734"/>
      <c r="Z8" s="734"/>
      <c r="AA8" s="734"/>
      <c r="AB8" s="734"/>
    </row>
    <row r="9" spans="2:31" ht="15" customHeight="1" x14ac:dyDescent="0.2">
      <c r="B9" s="217"/>
      <c r="C9" s="160"/>
      <c r="D9" s="557"/>
      <c r="E9" s="580"/>
      <c r="F9" s="581" t="s">
        <v>2384</v>
      </c>
      <c r="G9" s="581"/>
      <c r="H9" s="582"/>
      <c r="I9" s="581"/>
      <c r="J9" s="581"/>
      <c r="K9" s="562"/>
      <c r="L9" s="562"/>
      <c r="M9" s="562"/>
      <c r="N9" s="561"/>
      <c r="O9" s="399"/>
      <c r="P9" s="399"/>
      <c r="Q9" s="399"/>
      <c r="R9" s="218"/>
      <c r="T9" s="73"/>
      <c r="V9" s="734"/>
      <c r="W9" s="734"/>
      <c r="X9" s="734"/>
      <c r="Y9" s="734"/>
      <c r="Z9" s="734"/>
      <c r="AA9" s="734"/>
      <c r="AB9" s="734"/>
    </row>
    <row r="10" spans="2:31" ht="15" customHeight="1" x14ac:dyDescent="0.2">
      <c r="B10" s="217"/>
      <c r="C10" s="160"/>
      <c r="D10" s="557"/>
      <c r="E10" s="580"/>
      <c r="F10" s="581" t="s">
        <v>2442</v>
      </c>
      <c r="G10" s="581"/>
      <c r="H10" s="582"/>
      <c r="I10" s="581"/>
      <c r="J10" s="581"/>
      <c r="K10" s="562"/>
      <c r="L10" s="562"/>
      <c r="M10" s="562"/>
      <c r="N10" s="561"/>
      <c r="O10" s="399"/>
      <c r="P10" s="399"/>
      <c r="Q10" s="399"/>
      <c r="R10" s="218"/>
      <c r="T10" s="73"/>
      <c r="V10" s="734"/>
      <c r="W10" s="734"/>
      <c r="X10" s="734"/>
      <c r="Y10" s="734"/>
      <c r="Z10" s="734"/>
      <c r="AA10" s="734"/>
      <c r="AB10" s="734"/>
    </row>
    <row r="11" spans="2:31" ht="15" customHeight="1" x14ac:dyDescent="0.2">
      <c r="B11" s="217"/>
      <c r="C11" s="160"/>
      <c r="D11" s="557"/>
      <c r="E11" s="580"/>
      <c r="F11" s="581" t="s">
        <v>2385</v>
      </c>
      <c r="G11" s="581"/>
      <c r="H11" s="582"/>
      <c r="I11" s="581"/>
      <c r="J11" s="581"/>
      <c r="K11" s="562"/>
      <c r="L11" s="562"/>
      <c r="M11" s="562"/>
      <c r="N11" s="561"/>
      <c r="O11" s="399"/>
      <c r="P11" s="399"/>
      <c r="Q11" s="399"/>
      <c r="R11" s="218"/>
      <c r="T11" s="73"/>
      <c r="V11" s="734"/>
      <c r="W11" s="734"/>
      <c r="X11" s="734"/>
      <c r="Y11" s="734"/>
      <c r="Z11" s="734"/>
      <c r="AA11" s="734"/>
      <c r="AB11" s="734"/>
    </row>
    <row r="12" spans="2:31" ht="15" customHeight="1" x14ac:dyDescent="0.2">
      <c r="B12" s="217"/>
      <c r="C12" s="160"/>
      <c r="D12" s="557"/>
      <c r="E12" s="580"/>
      <c r="F12" s="581" t="s">
        <v>2386</v>
      </c>
      <c r="G12" s="581"/>
      <c r="H12" s="582"/>
      <c r="I12" s="581"/>
      <c r="J12" s="581"/>
      <c r="K12" s="562"/>
      <c r="L12" s="562"/>
      <c r="M12" s="562"/>
      <c r="N12" s="561"/>
      <c r="O12" s="399"/>
      <c r="P12" s="399"/>
      <c r="Q12" s="399"/>
      <c r="R12" s="218"/>
      <c r="T12" s="73"/>
      <c r="V12" s="734"/>
      <c r="W12" s="734"/>
      <c r="X12" s="734"/>
      <c r="Y12" s="734"/>
      <c r="Z12" s="734"/>
      <c r="AA12" s="734"/>
      <c r="AB12" s="734"/>
    </row>
    <row r="13" spans="2:31" ht="30" customHeight="1" x14ac:dyDescent="0.2">
      <c r="B13" s="217"/>
      <c r="C13" s="160"/>
      <c r="D13" s="25"/>
      <c r="E13" s="716" t="s">
        <v>2357</v>
      </c>
      <c r="F13" s="706"/>
      <c r="G13" s="706"/>
      <c r="H13" s="706"/>
      <c r="I13" s="706"/>
      <c r="J13" s="706"/>
      <c r="K13" s="706"/>
      <c r="L13" s="706"/>
      <c r="M13" s="706"/>
      <c r="N13" s="706"/>
      <c r="O13" s="706"/>
      <c r="P13" s="706"/>
      <c r="Q13" s="706"/>
      <c r="R13" s="218"/>
      <c r="T13" s="73"/>
      <c r="V13" s="734"/>
      <c r="W13" s="734"/>
      <c r="X13" s="734"/>
      <c r="Y13" s="734"/>
      <c r="Z13" s="734"/>
      <c r="AA13" s="734"/>
      <c r="AB13" s="734"/>
      <c r="AC13" s="554"/>
      <c r="AD13" s="554"/>
      <c r="AE13" s="554"/>
    </row>
    <row r="14" spans="2:31" ht="30" customHeight="1" x14ac:dyDescent="0.2">
      <c r="B14" s="217"/>
      <c r="C14" s="160"/>
      <c r="D14" s="25"/>
      <c r="E14" s="721" t="s">
        <v>2360</v>
      </c>
      <c r="F14" s="722"/>
      <c r="G14" s="722"/>
      <c r="H14" s="722"/>
      <c r="I14" s="722"/>
      <c r="J14" s="722"/>
      <c r="K14" s="722"/>
      <c r="L14" s="722"/>
      <c r="M14" s="722"/>
      <c r="N14" s="722"/>
      <c r="O14" s="722"/>
      <c r="P14" s="722"/>
      <c r="Q14" s="722"/>
      <c r="R14" s="218"/>
      <c r="T14" s="73"/>
      <c r="V14" s="734"/>
      <c r="W14" s="734"/>
      <c r="X14" s="734"/>
      <c r="Y14" s="734"/>
      <c r="Z14" s="734"/>
      <c r="AA14" s="734"/>
      <c r="AB14" s="734"/>
      <c r="AC14" s="554"/>
      <c r="AD14" s="554"/>
      <c r="AE14" s="554"/>
    </row>
    <row r="15" spans="2:31" ht="15" customHeight="1" x14ac:dyDescent="0.2">
      <c r="B15" s="217"/>
      <c r="C15" s="160"/>
      <c r="D15" s="25"/>
      <c r="E15" s="721" t="s">
        <v>2362</v>
      </c>
      <c r="F15" s="722"/>
      <c r="G15" s="722"/>
      <c r="H15" s="722"/>
      <c r="I15" s="722"/>
      <c r="J15" s="722"/>
      <c r="K15" s="722"/>
      <c r="L15" s="722"/>
      <c r="M15" s="722"/>
      <c r="N15" s="722"/>
      <c r="O15" s="722"/>
      <c r="P15" s="722"/>
      <c r="Q15" s="722"/>
      <c r="R15" s="218"/>
      <c r="T15" s="73"/>
      <c r="V15" s="735" t="str">
        <f>IF(D15="","",auxiliar!A122)</f>
        <v/>
      </c>
      <c r="W15" s="735"/>
      <c r="X15" s="735"/>
      <c r="Y15" s="735"/>
      <c r="Z15" s="735"/>
      <c r="AA15" s="735"/>
      <c r="AB15" s="735"/>
      <c r="AC15" s="554"/>
      <c r="AD15" s="554"/>
      <c r="AE15" s="554"/>
    </row>
    <row r="16" spans="2:31" ht="15" customHeight="1" x14ac:dyDescent="0.2">
      <c r="B16" s="217"/>
      <c r="C16" s="160"/>
      <c r="E16" s="581" t="s">
        <v>2387</v>
      </c>
      <c r="F16" s="562"/>
      <c r="G16" s="562"/>
      <c r="H16" s="580"/>
      <c r="I16" s="581" t="s">
        <v>197</v>
      </c>
      <c r="J16" s="561"/>
      <c r="K16" s="580"/>
      <c r="L16" s="562" t="s">
        <v>196</v>
      </c>
      <c r="M16" s="561"/>
      <c r="N16" s="561"/>
      <c r="O16" s="399"/>
      <c r="P16" s="399"/>
      <c r="Q16" s="399"/>
      <c r="R16" s="218"/>
      <c r="T16" s="73"/>
      <c r="V16" s="735"/>
      <c r="W16" s="735"/>
      <c r="X16" s="735"/>
      <c r="Y16" s="735"/>
      <c r="Z16" s="735"/>
      <c r="AA16" s="735"/>
      <c r="AB16" s="735"/>
      <c r="AC16" s="554"/>
      <c r="AD16" s="554"/>
      <c r="AE16" s="554"/>
    </row>
    <row r="17" spans="2:31" ht="15" customHeight="1" x14ac:dyDescent="0.2">
      <c r="B17" s="217"/>
      <c r="C17" s="160"/>
      <c r="E17" s="581" t="s">
        <v>2388</v>
      </c>
      <c r="F17" s="562"/>
      <c r="G17" s="562"/>
      <c r="H17" s="561"/>
      <c r="I17" s="582"/>
      <c r="J17" s="581"/>
      <c r="K17" s="562"/>
      <c r="L17" s="562"/>
      <c r="M17" s="582"/>
      <c r="N17" s="562"/>
      <c r="O17" s="399"/>
      <c r="P17" s="399"/>
      <c r="Q17" s="399"/>
      <c r="R17" s="218"/>
      <c r="T17" s="73"/>
      <c r="V17" s="735"/>
      <c r="W17" s="735"/>
      <c r="X17" s="735"/>
      <c r="Y17" s="735"/>
      <c r="Z17" s="735"/>
      <c r="AA17" s="735"/>
      <c r="AB17" s="735"/>
      <c r="AC17" s="554"/>
      <c r="AD17" s="554"/>
      <c r="AE17" s="554"/>
    </row>
    <row r="18" spans="2:31" ht="15" customHeight="1" x14ac:dyDescent="0.2">
      <c r="B18" s="217"/>
      <c r="C18" s="339"/>
      <c r="D18" s="25"/>
      <c r="E18" s="223" t="s">
        <v>2363</v>
      </c>
      <c r="F18" s="423"/>
      <c r="G18" s="557"/>
      <c r="H18" s="557"/>
      <c r="I18" s="423"/>
      <c r="J18" s="423"/>
      <c r="K18" s="423"/>
      <c r="L18" s="423"/>
      <c r="M18" s="423"/>
      <c r="N18" s="424" t="s">
        <v>212</v>
      </c>
      <c r="O18" s="713" t="str">
        <f>IF(OR($D$18="X",$D$15="X"),$T$18,IF('Documentos gerais'!AR7="Sim",T4,'Documentos gerais'!BB9))</f>
        <v>Resposta obrigatória.</v>
      </c>
      <c r="P18" s="714"/>
      <c r="Q18" s="715"/>
      <c r="R18" s="218"/>
      <c r="T18" s="119" t="s">
        <v>2367</v>
      </c>
      <c r="V18" s="735"/>
      <c r="W18" s="735"/>
      <c r="X18" s="735"/>
      <c r="Y18" s="735"/>
      <c r="Z18" s="735"/>
      <c r="AA18" s="735"/>
      <c r="AB18" s="735"/>
    </row>
    <row r="19" spans="2:31" ht="2.1" customHeight="1" x14ac:dyDescent="0.2">
      <c r="B19" s="220"/>
      <c r="C19" s="160"/>
      <c r="D19" s="221"/>
      <c r="E19" s="20"/>
      <c r="F19" s="221"/>
      <c r="G19" s="20"/>
      <c r="H19" s="20"/>
      <c r="I19" s="20"/>
      <c r="J19" s="20"/>
      <c r="K19" s="108"/>
      <c r="L19" s="108"/>
      <c r="M19" s="338"/>
      <c r="N19" s="338"/>
      <c r="O19" s="338"/>
      <c r="P19" s="338"/>
      <c r="Q19" s="338"/>
      <c r="R19" s="222"/>
      <c r="S19" s="69"/>
      <c r="T19" s="70"/>
      <c r="V19" s="735"/>
      <c r="W19" s="735"/>
      <c r="X19" s="735"/>
      <c r="Y19" s="735"/>
      <c r="Z19" s="735"/>
      <c r="AA19" s="735"/>
      <c r="AB19" s="735"/>
    </row>
    <row r="20" spans="2:31" ht="15" customHeight="1" x14ac:dyDescent="0.2">
      <c r="B20" s="220"/>
      <c r="C20" s="160"/>
      <c r="D20" s="556" t="str">
        <f>IF('Documentos gerais'!AR7="Não","",auxiliar!A80)</f>
        <v/>
      </c>
      <c r="E20" s="20"/>
      <c r="F20" s="221"/>
      <c r="G20" s="20"/>
      <c r="H20" s="20"/>
      <c r="I20" s="20"/>
      <c r="J20" s="20"/>
      <c r="K20" s="108"/>
      <c r="L20" s="108"/>
      <c r="M20" s="338"/>
      <c r="N20" s="338"/>
      <c r="O20" s="338"/>
      <c r="P20" s="338"/>
      <c r="Q20" s="338"/>
      <c r="R20" s="222"/>
      <c r="S20" s="69"/>
      <c r="T20" s="70"/>
      <c r="V20" s="735"/>
      <c r="W20" s="735"/>
      <c r="X20" s="735"/>
      <c r="Y20" s="735"/>
      <c r="Z20" s="735"/>
      <c r="AA20" s="735"/>
      <c r="AB20" s="735"/>
    </row>
    <row r="21" spans="2:31" ht="15" customHeight="1" x14ac:dyDescent="0.2">
      <c r="B21" s="220"/>
      <c r="C21" s="160" t="s">
        <v>213</v>
      </c>
      <c r="D21" s="706" t="s">
        <v>211</v>
      </c>
      <c r="E21" s="706"/>
      <c r="F21" s="706"/>
      <c r="G21" s="706"/>
      <c r="H21" s="706"/>
      <c r="I21" s="706"/>
      <c r="J21" s="706"/>
      <c r="K21" s="706"/>
      <c r="L21" s="706"/>
      <c r="M21" s="706"/>
      <c r="N21" s="706"/>
      <c r="O21" s="706"/>
      <c r="P21" s="706"/>
      <c r="Q21" s="706"/>
      <c r="R21" s="222"/>
      <c r="S21" s="69"/>
      <c r="T21" s="70">
        <v>2</v>
      </c>
      <c r="V21" s="553"/>
      <c r="W21" s="553"/>
      <c r="X21" s="553"/>
      <c r="Y21" s="553"/>
      <c r="Z21" s="553"/>
      <c r="AA21" s="553"/>
      <c r="AB21" s="553"/>
    </row>
    <row r="22" spans="2:31" ht="15" customHeight="1" x14ac:dyDescent="0.2">
      <c r="B22" s="220"/>
      <c r="C22" s="160"/>
      <c r="D22" s="580"/>
      <c r="E22" s="583" t="s">
        <v>196</v>
      </c>
      <c r="F22" s="580"/>
      <c r="G22" s="636" t="s">
        <v>2446</v>
      </c>
      <c r="H22" s="634"/>
      <c r="I22" s="634"/>
      <c r="J22" s="634"/>
      <c r="K22" s="707"/>
      <c r="L22" s="707"/>
      <c r="M22" s="707"/>
      <c r="N22" s="707"/>
      <c r="O22" s="707"/>
      <c r="P22" s="707"/>
      <c r="Q22" s="707"/>
      <c r="R22" s="222"/>
      <c r="S22" s="69"/>
    </row>
    <row r="23" spans="2:31" ht="2.1" customHeight="1" x14ac:dyDescent="0.2">
      <c r="B23" s="220"/>
      <c r="C23" s="160"/>
      <c r="D23" s="582"/>
      <c r="E23" s="583"/>
      <c r="F23" s="582"/>
      <c r="G23" s="634"/>
      <c r="H23" s="634"/>
      <c r="I23" s="634"/>
      <c r="J23" s="634"/>
      <c r="K23" s="633"/>
      <c r="L23" s="633"/>
      <c r="M23" s="633"/>
      <c r="N23" s="561"/>
      <c r="O23" s="561"/>
      <c r="P23" s="561"/>
      <c r="Q23" s="561"/>
      <c r="R23" s="222"/>
      <c r="S23" s="69"/>
    </row>
    <row r="24" spans="2:31" ht="15" customHeight="1" x14ac:dyDescent="0.2">
      <c r="B24" s="220"/>
      <c r="C24" s="160"/>
      <c r="D24" s="586"/>
      <c r="E24" s="583"/>
      <c r="F24" s="586"/>
      <c r="G24" s="583"/>
      <c r="H24" s="583"/>
      <c r="I24" s="583"/>
      <c r="J24" s="583"/>
      <c r="K24" s="584"/>
      <c r="L24" s="584"/>
      <c r="M24" s="578"/>
      <c r="N24" s="585" t="s">
        <v>212</v>
      </c>
      <c r="O24" s="717" t="str">
        <f>IF(D22="x",$T$4,IF(F22="X",T21,auxiliar!$A$61))</f>
        <v>Resposta obrigatória.</v>
      </c>
      <c r="P24" s="718"/>
      <c r="Q24" s="719"/>
      <c r="R24" s="222"/>
      <c r="S24" s="69"/>
      <c r="T24" s="70"/>
    </row>
    <row r="25" spans="2:31" ht="45" customHeight="1" x14ac:dyDescent="0.2">
      <c r="B25" s="220"/>
      <c r="C25" s="160" t="s">
        <v>215</v>
      </c>
      <c r="D25" s="731" t="s">
        <v>214</v>
      </c>
      <c r="E25" s="731"/>
      <c r="F25" s="731"/>
      <c r="G25" s="731"/>
      <c r="H25" s="731"/>
      <c r="I25" s="731"/>
      <c r="J25" s="731"/>
      <c r="K25" s="731"/>
      <c r="L25" s="731"/>
      <c r="M25" s="731"/>
      <c r="N25" s="731"/>
      <c r="O25" s="731"/>
      <c r="P25" s="731"/>
      <c r="Q25" s="731"/>
      <c r="R25" s="222"/>
      <c r="S25" s="69"/>
      <c r="T25" s="70">
        <v>1</v>
      </c>
    </row>
    <row r="26" spans="2:31" ht="15" customHeight="1" x14ac:dyDescent="0.2">
      <c r="B26" s="220"/>
      <c r="C26" s="160"/>
      <c r="D26" s="580"/>
      <c r="E26" s="583" t="s">
        <v>196</v>
      </c>
      <c r="F26" s="580"/>
      <c r="G26" s="583" t="s">
        <v>2446</v>
      </c>
      <c r="H26" s="583"/>
      <c r="I26" s="583"/>
      <c r="J26" s="583"/>
      <c r="K26" s="707"/>
      <c r="L26" s="707"/>
      <c r="M26" s="707"/>
      <c r="N26" s="707"/>
      <c r="O26" s="707"/>
      <c r="P26" s="707"/>
      <c r="Q26" s="707"/>
      <c r="R26" s="222"/>
      <c r="S26" s="69"/>
      <c r="T26" s="70"/>
    </row>
    <row r="27" spans="2:31" ht="0.95" customHeight="1" x14ac:dyDescent="0.2">
      <c r="B27" s="220"/>
      <c r="C27" s="160"/>
      <c r="D27" s="582"/>
      <c r="E27" s="583"/>
      <c r="F27" s="582" t="s">
        <v>2451</v>
      </c>
      <c r="G27" s="583"/>
      <c r="H27" s="583"/>
      <c r="I27" s="583"/>
      <c r="J27" s="583"/>
      <c r="K27" s="632"/>
      <c r="L27" s="632"/>
      <c r="M27" s="632"/>
      <c r="N27" s="632"/>
      <c r="O27" s="635"/>
      <c r="P27" s="561"/>
      <c r="Q27" s="561"/>
      <c r="R27" s="222"/>
      <c r="S27" s="69"/>
      <c r="T27" s="70"/>
    </row>
    <row r="28" spans="2:31" ht="15" customHeight="1" x14ac:dyDescent="0.2">
      <c r="B28" s="220"/>
      <c r="C28" s="160"/>
      <c r="D28" s="582"/>
      <c r="E28" s="583"/>
      <c r="F28" s="582"/>
      <c r="G28" s="583"/>
      <c r="H28" s="583"/>
      <c r="I28" s="583"/>
      <c r="J28" s="583"/>
      <c r="K28" s="632"/>
      <c r="L28" s="632"/>
      <c r="M28" s="632"/>
      <c r="N28" s="585" t="s">
        <v>212</v>
      </c>
      <c r="O28" s="720" t="str">
        <f>IF(D26="x",$T$4,IF(F26="X",T25,auxiliar!$A$61))</f>
        <v>Resposta obrigatória.</v>
      </c>
      <c r="P28" s="718"/>
      <c r="Q28" s="719"/>
      <c r="R28" s="222"/>
      <c r="S28" s="69"/>
      <c r="T28" s="70"/>
    </row>
    <row r="29" spans="2:31" x14ac:dyDescent="0.2">
      <c r="B29" s="220"/>
      <c r="C29" s="160"/>
      <c r="D29" s="586"/>
      <c r="E29" s="583"/>
      <c r="F29" s="586"/>
      <c r="G29" s="583"/>
      <c r="H29" s="583"/>
      <c r="I29" s="583"/>
      <c r="J29" s="583"/>
      <c r="K29" s="584"/>
      <c r="L29" s="584"/>
      <c r="M29" s="578"/>
      <c r="N29" s="578"/>
      <c r="O29" s="578"/>
      <c r="P29" s="578"/>
      <c r="Q29" s="578"/>
      <c r="R29" s="222"/>
      <c r="S29" s="69"/>
      <c r="T29" s="70"/>
    </row>
    <row r="30" spans="2:31" x14ac:dyDescent="0.2">
      <c r="B30" s="220"/>
      <c r="C30" s="160" t="s">
        <v>217</v>
      </c>
      <c r="D30" s="731" t="s">
        <v>216</v>
      </c>
      <c r="E30" s="731"/>
      <c r="F30" s="731"/>
      <c r="G30" s="731"/>
      <c r="H30" s="731"/>
      <c r="I30" s="731"/>
      <c r="J30" s="731"/>
      <c r="K30" s="731"/>
      <c r="L30" s="731"/>
      <c r="M30" s="731"/>
      <c r="N30" s="731"/>
      <c r="O30" s="731"/>
      <c r="P30" s="731"/>
      <c r="Q30" s="731"/>
      <c r="R30" s="222"/>
      <c r="S30" s="69"/>
      <c r="T30" s="70">
        <v>1</v>
      </c>
    </row>
    <row r="31" spans="2:31" ht="15" customHeight="1" x14ac:dyDescent="0.2">
      <c r="B31" s="220"/>
      <c r="C31" s="160"/>
      <c r="D31" s="580"/>
      <c r="E31" s="583" t="s">
        <v>196</v>
      </c>
      <c r="F31" s="580"/>
      <c r="G31" s="583" t="s">
        <v>2446</v>
      </c>
      <c r="H31" s="583"/>
      <c r="I31" s="583"/>
      <c r="J31" s="583"/>
      <c r="K31" s="707"/>
      <c r="L31" s="707"/>
      <c r="M31" s="707"/>
      <c r="N31" s="707"/>
      <c r="O31" s="707"/>
      <c r="P31" s="707"/>
      <c r="Q31" s="707"/>
      <c r="R31" s="222"/>
      <c r="S31" s="69"/>
      <c r="T31" s="70"/>
    </row>
    <row r="32" spans="2:31" ht="5.0999999999999996" customHeight="1" x14ac:dyDescent="0.2">
      <c r="B32" s="220"/>
      <c r="C32" s="160"/>
      <c r="D32" s="582"/>
      <c r="E32" s="583"/>
      <c r="F32" s="582"/>
      <c r="G32" s="583"/>
      <c r="H32" s="583"/>
      <c r="I32" s="583"/>
      <c r="J32" s="583"/>
      <c r="K32" s="584"/>
      <c r="L32" s="584"/>
      <c r="M32" s="584"/>
      <c r="N32" s="584"/>
      <c r="O32" s="561"/>
      <c r="P32" s="561"/>
      <c r="Q32" s="561"/>
      <c r="R32" s="222"/>
      <c r="S32" s="69"/>
      <c r="T32" s="70"/>
    </row>
    <row r="33" spans="2:20" ht="15" customHeight="1" x14ac:dyDescent="0.2">
      <c r="B33" s="220"/>
      <c r="C33" s="160"/>
      <c r="D33" s="582"/>
      <c r="E33" s="583"/>
      <c r="F33" s="582"/>
      <c r="G33" s="583"/>
      <c r="H33" s="583"/>
      <c r="I33" s="583"/>
      <c r="J33" s="583"/>
      <c r="K33" s="584"/>
      <c r="L33" s="584"/>
      <c r="M33" s="578"/>
      <c r="N33" s="585" t="s">
        <v>212</v>
      </c>
      <c r="O33" s="717" t="str">
        <f>IF(D31="x",$T$4,IF(F31="X",T30,auxiliar!$A$61))</f>
        <v>Resposta obrigatória.</v>
      </c>
      <c r="P33" s="718"/>
      <c r="Q33" s="719"/>
      <c r="R33" s="222"/>
      <c r="S33" s="69"/>
      <c r="T33" s="70"/>
    </row>
    <row r="34" spans="2:20" ht="2.1" customHeight="1" x14ac:dyDescent="0.2">
      <c r="B34" s="220"/>
      <c r="C34" s="160"/>
      <c r="D34" s="221"/>
      <c r="E34" s="20"/>
      <c r="F34" s="221"/>
      <c r="G34" s="20"/>
      <c r="H34" s="20"/>
      <c r="I34" s="20"/>
      <c r="J34" s="20"/>
      <c r="K34" s="108"/>
      <c r="L34" s="108"/>
      <c r="M34" s="338"/>
      <c r="N34" s="338"/>
      <c r="O34" s="338"/>
      <c r="P34" s="338"/>
      <c r="Q34" s="338"/>
      <c r="R34" s="222"/>
      <c r="S34" s="69"/>
      <c r="T34" s="70"/>
    </row>
    <row r="35" spans="2:20" ht="15" customHeight="1" x14ac:dyDescent="0.2">
      <c r="B35" s="220"/>
      <c r="C35" s="160" t="s">
        <v>2207</v>
      </c>
      <c r="D35" s="706" t="s">
        <v>2206</v>
      </c>
      <c r="E35" s="706"/>
      <c r="F35" s="706"/>
      <c r="G35" s="706"/>
      <c r="H35" s="706"/>
      <c r="I35" s="706"/>
      <c r="J35" s="706"/>
      <c r="K35" s="706"/>
      <c r="L35" s="706"/>
      <c r="M35" s="706"/>
      <c r="N35" s="706"/>
      <c r="O35" s="706"/>
      <c r="P35" s="706"/>
      <c r="Q35" s="706"/>
      <c r="R35" s="222"/>
      <c r="S35" s="69"/>
      <c r="T35" s="70"/>
    </row>
    <row r="36" spans="2:20" ht="15" customHeight="1" x14ac:dyDescent="0.2">
      <c r="B36" s="220"/>
      <c r="C36" s="160"/>
      <c r="D36" s="25"/>
      <c r="E36" s="20" t="s">
        <v>196</v>
      </c>
      <c r="F36" s="25"/>
      <c r="G36" s="20" t="s">
        <v>2267</v>
      </c>
      <c r="H36" s="20"/>
      <c r="I36" s="20"/>
      <c r="J36" s="20"/>
      <c r="K36" s="707"/>
      <c r="L36" s="707"/>
      <c r="M36" s="707"/>
      <c r="N36" s="707"/>
      <c r="O36" s="707"/>
      <c r="P36" s="707"/>
      <c r="Q36" s="707"/>
      <c r="R36" s="222"/>
      <c r="S36" s="69"/>
      <c r="T36" s="70"/>
    </row>
    <row r="37" spans="2:20" ht="15" customHeight="1" x14ac:dyDescent="0.2">
      <c r="B37" s="220"/>
      <c r="C37" s="160" t="s">
        <v>219</v>
      </c>
      <c r="D37" s="706" t="s">
        <v>218</v>
      </c>
      <c r="E37" s="706"/>
      <c r="F37" s="706"/>
      <c r="G37" s="706"/>
      <c r="H37" s="706"/>
      <c r="I37" s="706"/>
      <c r="J37" s="706"/>
      <c r="K37" s="706"/>
      <c r="L37" s="706"/>
      <c r="M37" s="706"/>
      <c r="N37" s="706"/>
      <c r="O37" s="706"/>
      <c r="P37" s="706"/>
      <c r="Q37" s="706"/>
      <c r="R37" s="222"/>
      <c r="S37" s="69"/>
      <c r="T37" s="70">
        <v>1</v>
      </c>
    </row>
    <row r="38" spans="2:20" ht="15" customHeight="1" x14ac:dyDescent="0.2">
      <c r="B38" s="220"/>
      <c r="C38" s="160"/>
      <c r="D38" s="25"/>
      <c r="E38" s="20" t="s">
        <v>196</v>
      </c>
      <c r="F38" s="25"/>
      <c r="G38" s="20" t="s">
        <v>197</v>
      </c>
      <c r="H38" s="20"/>
      <c r="I38" s="20"/>
      <c r="J38" s="20"/>
      <c r="K38" s="108"/>
      <c r="L38" s="108"/>
      <c r="M38" s="338"/>
      <c r="N38" s="219" t="s">
        <v>212</v>
      </c>
      <c r="O38" s="723" t="str">
        <f>IF(D38="x",$T$4,IF(F38="X",T37,auxiliar!$A$61))</f>
        <v>Resposta obrigatória.</v>
      </c>
      <c r="P38" s="724"/>
      <c r="Q38" s="725"/>
      <c r="R38" s="222"/>
      <c r="S38" s="69"/>
      <c r="T38" s="70"/>
    </row>
    <row r="39" spans="2:20" ht="2.1" customHeight="1" x14ac:dyDescent="0.2">
      <c r="B39" s="220"/>
      <c r="C39" s="160"/>
      <c r="D39" s="221"/>
      <c r="E39" s="20"/>
      <c r="F39" s="221"/>
      <c r="G39" s="20"/>
      <c r="H39" s="20"/>
      <c r="I39" s="20"/>
      <c r="J39" s="20"/>
      <c r="K39" s="108"/>
      <c r="L39" s="108"/>
      <c r="M39" s="338"/>
      <c r="N39" s="338"/>
      <c r="O39" s="338"/>
      <c r="P39" s="338"/>
      <c r="Q39" s="338"/>
      <c r="R39" s="222"/>
      <c r="S39" s="69"/>
      <c r="T39" s="70"/>
    </row>
    <row r="40" spans="2:20" ht="15" customHeight="1" x14ac:dyDescent="0.2">
      <c r="B40" s="220"/>
      <c r="C40" s="160" t="s">
        <v>221</v>
      </c>
      <c r="D40" s="706" t="s">
        <v>220</v>
      </c>
      <c r="E40" s="706"/>
      <c r="F40" s="706"/>
      <c r="G40" s="706"/>
      <c r="H40" s="706"/>
      <c r="I40" s="706"/>
      <c r="J40" s="706"/>
      <c r="K40" s="706"/>
      <c r="L40" s="706"/>
      <c r="M40" s="706"/>
      <c r="N40" s="706"/>
      <c r="O40" s="706"/>
      <c r="P40" s="706"/>
      <c r="Q40" s="706"/>
      <c r="R40" s="222"/>
      <c r="S40" s="69"/>
      <c r="T40" s="70">
        <v>1</v>
      </c>
    </row>
    <row r="41" spans="2:20" ht="15" customHeight="1" x14ac:dyDescent="0.2">
      <c r="B41" s="220"/>
      <c r="C41" s="160"/>
      <c r="D41" s="25"/>
      <c r="E41" s="20" t="s">
        <v>196</v>
      </c>
      <c r="F41" s="25"/>
      <c r="G41" s="20" t="s">
        <v>197</v>
      </c>
      <c r="H41" s="20"/>
      <c r="I41" s="20"/>
      <c r="J41" s="20"/>
      <c r="K41" s="108"/>
      <c r="L41" s="108"/>
      <c r="M41" s="338"/>
      <c r="N41" s="219" t="s">
        <v>212</v>
      </c>
      <c r="O41" s="723" t="str">
        <f>IF(D41="x",$T$4,IF(F41="X",T40,auxiliar!$A$61))</f>
        <v>Resposta obrigatória.</v>
      </c>
      <c r="P41" s="724"/>
      <c r="Q41" s="725"/>
      <c r="R41" s="222"/>
      <c r="S41" s="69"/>
      <c r="T41" s="70"/>
    </row>
    <row r="42" spans="2:20" ht="2.1" customHeight="1" x14ac:dyDescent="0.2">
      <c r="B42" s="220"/>
      <c r="C42" s="160"/>
      <c r="D42" s="221"/>
      <c r="E42" s="20"/>
      <c r="F42" s="221"/>
      <c r="G42" s="20"/>
      <c r="H42" s="20"/>
      <c r="I42" s="20"/>
      <c r="J42" s="20"/>
      <c r="K42" s="108"/>
      <c r="L42" s="108"/>
      <c r="M42" s="338"/>
      <c r="N42" s="338"/>
      <c r="O42" s="338"/>
      <c r="P42" s="338"/>
      <c r="Q42" s="338"/>
      <c r="R42" s="222"/>
      <c r="S42" s="69"/>
      <c r="T42" s="70"/>
    </row>
    <row r="43" spans="2:20" ht="15" customHeight="1" x14ac:dyDescent="0.2">
      <c r="B43" s="220"/>
      <c r="C43" s="160" t="s">
        <v>223</v>
      </c>
      <c r="D43" s="706" t="s">
        <v>222</v>
      </c>
      <c r="E43" s="706"/>
      <c r="F43" s="706"/>
      <c r="G43" s="706"/>
      <c r="H43" s="706"/>
      <c r="I43" s="706"/>
      <c r="J43" s="706"/>
      <c r="K43" s="706"/>
      <c r="L43" s="706"/>
      <c r="M43" s="706"/>
      <c r="N43" s="706"/>
      <c r="O43" s="706"/>
      <c r="P43" s="706"/>
      <c r="Q43" s="706"/>
      <c r="R43" s="222"/>
      <c r="S43" s="69"/>
      <c r="T43" s="70">
        <v>2</v>
      </c>
    </row>
    <row r="44" spans="2:20" ht="15" customHeight="1" x14ac:dyDescent="0.2">
      <c r="B44" s="220"/>
      <c r="C44" s="160"/>
      <c r="D44" s="25"/>
      <c r="E44" s="20" t="s">
        <v>196</v>
      </c>
      <c r="F44" s="25"/>
      <c r="G44" s="20" t="s">
        <v>197</v>
      </c>
      <c r="H44" s="20"/>
      <c r="I44" s="20"/>
      <c r="J44" s="20"/>
      <c r="K44" s="108"/>
      <c r="L44" s="108"/>
      <c r="M44" s="338"/>
      <c r="N44" s="219" t="s">
        <v>212</v>
      </c>
      <c r="O44" s="723" t="str">
        <f>IF(D44="x",$T$4,IF(F44="X",T43,auxiliar!$A$61))</f>
        <v>Resposta obrigatória.</v>
      </c>
      <c r="P44" s="724"/>
      <c r="Q44" s="725"/>
      <c r="R44" s="222"/>
      <c r="S44" s="69"/>
      <c r="T44" s="70"/>
    </row>
    <row r="45" spans="2:20" ht="5.0999999999999996" customHeight="1" x14ac:dyDescent="0.2">
      <c r="B45" s="220"/>
      <c r="C45" s="160"/>
      <c r="D45" s="221"/>
      <c r="E45" s="20"/>
      <c r="F45" s="221"/>
      <c r="G45" s="20"/>
      <c r="H45" s="20"/>
      <c r="I45" s="20"/>
      <c r="J45" s="20"/>
      <c r="K45" s="108"/>
      <c r="L45" s="108"/>
      <c r="M45" s="338"/>
      <c r="N45" s="338"/>
      <c r="O45" s="338"/>
      <c r="P45" s="338"/>
      <c r="Q45" s="338"/>
      <c r="R45" s="222"/>
      <c r="S45" s="69"/>
      <c r="T45" s="70"/>
    </row>
    <row r="46" spans="2:20" ht="30" customHeight="1" x14ac:dyDescent="0.2">
      <c r="B46" s="220"/>
      <c r="C46" s="160" t="s">
        <v>224</v>
      </c>
      <c r="D46" s="706" t="s">
        <v>292</v>
      </c>
      <c r="E46" s="706"/>
      <c r="F46" s="706"/>
      <c r="G46" s="706"/>
      <c r="H46" s="706"/>
      <c r="I46" s="706"/>
      <c r="J46" s="706"/>
      <c r="K46" s="706"/>
      <c r="L46" s="706"/>
      <c r="M46" s="706"/>
      <c r="N46" s="706"/>
      <c r="O46" s="706"/>
      <c r="P46" s="706"/>
      <c r="Q46" s="706"/>
      <c r="R46" s="222"/>
      <c r="S46" s="69"/>
      <c r="T46" s="70">
        <v>1</v>
      </c>
    </row>
    <row r="47" spans="2:20" ht="15" customHeight="1" x14ac:dyDescent="0.2">
      <c r="B47" s="220"/>
      <c r="C47" s="160"/>
      <c r="D47" s="25"/>
      <c r="E47" s="20" t="s">
        <v>196</v>
      </c>
      <c r="F47" s="25"/>
      <c r="G47" s="20" t="s">
        <v>197</v>
      </c>
      <c r="H47" s="20"/>
      <c r="I47" s="20"/>
      <c r="J47" s="20"/>
      <c r="K47" s="108"/>
      <c r="L47" s="108"/>
      <c r="M47" s="338"/>
      <c r="N47" s="219" t="s">
        <v>212</v>
      </c>
      <c r="O47" s="723" t="str">
        <f>IF(D47="x",$T$4,IF(F47="X",T46,auxiliar!$A$61))</f>
        <v>Resposta obrigatória.</v>
      </c>
      <c r="P47" s="724"/>
      <c r="Q47" s="725"/>
      <c r="R47" s="222"/>
      <c r="S47" s="69"/>
      <c r="T47" s="70"/>
    </row>
    <row r="48" spans="2:20" ht="5.0999999999999996" customHeight="1" x14ac:dyDescent="0.2">
      <c r="B48" s="220"/>
      <c r="C48" s="160"/>
      <c r="D48" s="221"/>
      <c r="E48" s="20"/>
      <c r="F48" s="221"/>
      <c r="G48" s="20"/>
      <c r="H48" s="20"/>
      <c r="I48" s="20"/>
      <c r="J48" s="20"/>
      <c r="K48" s="108"/>
      <c r="L48" s="108"/>
      <c r="M48" s="338"/>
      <c r="N48" s="338"/>
      <c r="O48" s="338"/>
      <c r="P48" s="338"/>
      <c r="Q48" s="338"/>
      <c r="R48" s="222"/>
      <c r="S48" s="69"/>
      <c r="T48" s="70"/>
    </row>
    <row r="49" spans="2:27" ht="15" customHeight="1" x14ac:dyDescent="0.2">
      <c r="B49" s="220"/>
      <c r="C49" s="160" t="s">
        <v>226</v>
      </c>
      <c r="D49" s="706" t="s">
        <v>225</v>
      </c>
      <c r="E49" s="706"/>
      <c r="F49" s="706"/>
      <c r="G49" s="706"/>
      <c r="H49" s="706"/>
      <c r="I49" s="706"/>
      <c r="J49" s="706"/>
      <c r="K49" s="706"/>
      <c r="L49" s="706"/>
      <c r="M49" s="706"/>
      <c r="N49" s="706"/>
      <c r="O49" s="706"/>
      <c r="P49" s="706"/>
      <c r="Q49" s="706"/>
      <c r="R49" s="222"/>
      <c r="S49" s="69"/>
      <c r="T49" s="70">
        <v>1</v>
      </c>
    </row>
    <row r="50" spans="2:27" ht="15" customHeight="1" x14ac:dyDescent="0.2">
      <c r="B50" s="220"/>
      <c r="C50" s="160"/>
      <c r="D50" s="25"/>
      <c r="E50" s="20" t="s">
        <v>196</v>
      </c>
      <c r="F50" s="25"/>
      <c r="G50" s="20" t="s">
        <v>197</v>
      </c>
      <c r="H50" s="20"/>
      <c r="I50" s="20"/>
      <c r="J50" s="20"/>
      <c r="K50" s="108"/>
      <c r="L50" s="108"/>
      <c r="M50" s="338"/>
      <c r="N50" s="219" t="s">
        <v>212</v>
      </c>
      <c r="O50" s="723" t="str">
        <f>IF(D50="x",$T$4,IF(F50="X",T49,auxiliar!$A$61))</f>
        <v>Resposta obrigatória.</v>
      </c>
      <c r="P50" s="724"/>
      <c r="Q50" s="725"/>
      <c r="R50" s="222"/>
      <c r="S50" s="69"/>
      <c r="T50" s="70"/>
      <c r="U50" s="74"/>
      <c r="V50" s="74"/>
      <c r="W50" s="74"/>
      <c r="X50" s="74"/>
      <c r="Y50" s="74"/>
      <c r="Z50" s="74"/>
      <c r="AA50" s="74"/>
    </row>
    <row r="51" spans="2:27" ht="5.0999999999999996" customHeight="1" x14ac:dyDescent="0.2">
      <c r="B51" s="220"/>
      <c r="C51" s="160"/>
      <c r="D51" s="221"/>
      <c r="E51" s="20"/>
      <c r="F51" s="221"/>
      <c r="G51" s="20"/>
      <c r="H51" s="20"/>
      <c r="I51" s="20"/>
      <c r="J51" s="20"/>
      <c r="K51" s="108"/>
      <c r="L51" s="108"/>
      <c r="M51" s="338"/>
      <c r="N51" s="338"/>
      <c r="O51" s="338"/>
      <c r="P51" s="338"/>
      <c r="Q51" s="338"/>
      <c r="R51" s="222"/>
      <c r="S51" s="69"/>
      <c r="T51" s="70"/>
    </row>
    <row r="52" spans="2:27" ht="30" customHeight="1" x14ac:dyDescent="0.2">
      <c r="B52" s="220"/>
      <c r="C52" s="160" t="s">
        <v>228</v>
      </c>
      <c r="D52" s="706" t="s">
        <v>227</v>
      </c>
      <c r="E52" s="706"/>
      <c r="F52" s="706"/>
      <c r="G52" s="706"/>
      <c r="H52" s="706"/>
      <c r="I52" s="706"/>
      <c r="J52" s="706"/>
      <c r="K52" s="706"/>
      <c r="L52" s="706"/>
      <c r="M52" s="706"/>
      <c r="N52" s="706"/>
      <c r="O52" s="706"/>
      <c r="P52" s="706"/>
      <c r="Q52" s="706"/>
      <c r="R52" s="222"/>
      <c r="S52" s="69"/>
      <c r="T52" s="70">
        <v>1</v>
      </c>
    </row>
    <row r="53" spans="2:27" ht="15" customHeight="1" x14ac:dyDescent="0.2">
      <c r="B53" s="220"/>
      <c r="C53" s="160"/>
      <c r="D53" s="25"/>
      <c r="E53" s="20" t="s">
        <v>196</v>
      </c>
      <c r="F53" s="25"/>
      <c r="G53" s="20" t="s">
        <v>197</v>
      </c>
      <c r="H53" s="20"/>
      <c r="I53" s="20"/>
      <c r="J53" s="20"/>
      <c r="K53" s="108"/>
      <c r="L53" s="108"/>
      <c r="M53" s="338"/>
      <c r="N53" s="219" t="s">
        <v>212</v>
      </c>
      <c r="O53" s="723" t="str">
        <f>IF(D53="x",$T$4,IF(F53="X",T52,auxiliar!$A$61))</f>
        <v>Resposta obrigatória.</v>
      </c>
      <c r="P53" s="724"/>
      <c r="Q53" s="725"/>
      <c r="R53" s="222"/>
      <c r="S53" s="69"/>
      <c r="T53" s="70"/>
    </row>
    <row r="54" spans="2:27" ht="5.0999999999999996" customHeight="1" x14ac:dyDescent="0.2">
      <c r="B54" s="220"/>
      <c r="C54" s="160"/>
      <c r="D54" s="221"/>
      <c r="E54" s="20"/>
      <c r="F54" s="221"/>
      <c r="G54" s="20"/>
      <c r="H54" s="20"/>
      <c r="I54" s="20"/>
      <c r="J54" s="20"/>
      <c r="K54" s="108"/>
      <c r="L54" s="108"/>
      <c r="M54" s="338"/>
      <c r="N54" s="338"/>
      <c r="O54" s="338"/>
      <c r="P54" s="338"/>
      <c r="Q54" s="338"/>
      <c r="R54" s="222"/>
      <c r="S54" s="69"/>
      <c r="T54" s="70"/>
    </row>
    <row r="55" spans="2:27" ht="15" customHeight="1" x14ac:dyDescent="0.2">
      <c r="B55" s="220"/>
      <c r="C55" s="160" t="s">
        <v>229</v>
      </c>
      <c r="D55" s="731" t="s">
        <v>2295</v>
      </c>
      <c r="E55" s="731"/>
      <c r="F55" s="731"/>
      <c r="G55" s="731"/>
      <c r="H55" s="731"/>
      <c r="I55" s="731"/>
      <c r="J55" s="731"/>
      <c r="K55" s="731"/>
      <c r="L55" s="731"/>
      <c r="M55" s="731"/>
      <c r="N55" s="731"/>
      <c r="O55" s="731"/>
      <c r="P55" s="731"/>
      <c r="Q55" s="731"/>
      <c r="R55" s="222"/>
      <c r="S55" s="69"/>
      <c r="T55" s="70"/>
    </row>
    <row r="56" spans="2:27" ht="15" customHeight="1" x14ac:dyDescent="0.2">
      <c r="B56" s="220"/>
      <c r="C56" s="160"/>
      <c r="D56" s="25"/>
      <c r="E56" s="20" t="s">
        <v>196</v>
      </c>
      <c r="F56" s="25"/>
      <c r="G56" s="20" t="s">
        <v>197</v>
      </c>
      <c r="H56" s="20"/>
      <c r="I56" s="20"/>
      <c r="J56" s="20"/>
      <c r="K56" s="108"/>
      <c r="L56" s="108"/>
      <c r="M56" s="338"/>
      <c r="N56" s="219"/>
      <c r="O56" s="701"/>
      <c r="P56" s="701"/>
      <c r="Q56" s="701"/>
      <c r="R56" s="222"/>
      <c r="S56" s="69"/>
      <c r="T56" s="70"/>
    </row>
    <row r="57" spans="2:27" ht="5.0999999999999996" customHeight="1" x14ac:dyDescent="0.2">
      <c r="B57" s="220"/>
      <c r="C57" s="160"/>
      <c r="D57" s="221"/>
      <c r="E57" s="20"/>
      <c r="F57" s="221"/>
      <c r="G57" s="20"/>
      <c r="H57" s="20"/>
      <c r="I57" s="20"/>
      <c r="J57" s="20"/>
      <c r="K57" s="108"/>
      <c r="L57" s="108"/>
      <c r="M57" s="338"/>
      <c r="N57" s="338"/>
      <c r="O57" s="338"/>
      <c r="P57" s="338"/>
      <c r="Q57" s="338"/>
      <c r="R57" s="222"/>
      <c r="S57" s="69"/>
      <c r="T57" s="70"/>
    </row>
    <row r="58" spans="2:27" ht="30" customHeight="1" x14ac:dyDescent="0.2">
      <c r="B58" s="220"/>
      <c r="C58" s="160" t="s">
        <v>230</v>
      </c>
      <c r="D58" s="706" t="s">
        <v>2309</v>
      </c>
      <c r="E58" s="706"/>
      <c r="F58" s="706"/>
      <c r="G58" s="706"/>
      <c r="H58" s="706"/>
      <c r="I58" s="706"/>
      <c r="J58" s="706"/>
      <c r="K58" s="706"/>
      <c r="L58" s="706"/>
      <c r="M58" s="706"/>
      <c r="N58" s="706"/>
      <c r="O58" s="706"/>
      <c r="P58" s="706"/>
      <c r="Q58" s="706"/>
      <c r="R58" s="222"/>
      <c r="S58" s="69"/>
      <c r="T58" s="70"/>
    </row>
    <row r="59" spans="2:27" ht="15" customHeight="1" x14ac:dyDescent="0.2">
      <c r="B59" s="220"/>
      <c r="C59" s="160"/>
      <c r="D59" s="25"/>
      <c r="E59" s="20" t="s">
        <v>196</v>
      </c>
      <c r="F59" s="25"/>
      <c r="G59" s="20" t="s">
        <v>197</v>
      </c>
      <c r="H59" s="20"/>
      <c r="I59" s="20"/>
      <c r="J59" s="20"/>
      <c r="K59" s="108"/>
      <c r="L59" s="108"/>
      <c r="M59" s="338"/>
      <c r="N59" s="219"/>
      <c r="O59" s="701"/>
      <c r="P59" s="701"/>
      <c r="Q59" s="701"/>
      <c r="R59" s="222"/>
      <c r="S59" s="69"/>
      <c r="T59" s="70"/>
    </row>
    <row r="60" spans="2:27" ht="5.0999999999999996" customHeight="1" x14ac:dyDescent="0.2">
      <c r="B60" s="220"/>
      <c r="C60" s="160"/>
      <c r="D60" s="221"/>
      <c r="E60" s="20"/>
      <c r="F60" s="221"/>
      <c r="G60" s="20"/>
      <c r="H60" s="20"/>
      <c r="I60" s="20"/>
      <c r="J60" s="20"/>
      <c r="K60" s="108"/>
      <c r="L60" s="108"/>
      <c r="M60" s="338"/>
      <c r="N60" s="338"/>
      <c r="O60" s="338"/>
      <c r="P60" s="338"/>
      <c r="Q60" s="338"/>
      <c r="R60" s="222"/>
      <c r="S60" s="69"/>
      <c r="T60" s="70"/>
    </row>
    <row r="61" spans="2:27" ht="15" customHeight="1" x14ac:dyDescent="0.2">
      <c r="B61" s="220"/>
      <c r="C61" s="160" t="s">
        <v>1894</v>
      </c>
      <c r="D61" s="706" t="s">
        <v>1895</v>
      </c>
      <c r="E61" s="706"/>
      <c r="F61" s="706"/>
      <c r="G61" s="706"/>
      <c r="H61" s="706"/>
      <c r="I61" s="706"/>
      <c r="J61" s="706"/>
      <c r="K61" s="706"/>
      <c r="L61" s="706"/>
      <c r="M61" s="706"/>
      <c r="N61" s="706"/>
      <c r="O61" s="706"/>
      <c r="P61" s="706"/>
      <c r="Q61" s="706"/>
      <c r="R61" s="222"/>
      <c r="S61" s="69"/>
      <c r="T61" s="70"/>
    </row>
    <row r="62" spans="2:27" ht="15" customHeight="1" x14ac:dyDescent="0.2">
      <c r="B62" s="220"/>
      <c r="C62" s="160"/>
      <c r="D62" s="25"/>
      <c r="E62" s="20" t="s">
        <v>196</v>
      </c>
      <c r="F62" s="25"/>
      <c r="G62" s="20" t="s">
        <v>197</v>
      </c>
      <c r="H62" s="20"/>
      <c r="I62" s="20"/>
      <c r="J62" s="20"/>
      <c r="K62" s="108"/>
      <c r="L62" s="108"/>
      <c r="M62" s="338"/>
      <c r="N62" s="219"/>
      <c r="O62" s="701"/>
      <c r="P62" s="701"/>
      <c r="Q62" s="701"/>
      <c r="R62" s="222"/>
      <c r="S62" s="69"/>
      <c r="T62" s="70"/>
    </row>
    <row r="63" spans="2:27" ht="5.0999999999999996" customHeight="1" x14ac:dyDescent="0.2">
      <c r="B63" s="220"/>
      <c r="C63" s="160"/>
      <c r="D63" s="221"/>
      <c r="E63" s="20"/>
      <c r="F63" s="221"/>
      <c r="G63" s="20"/>
      <c r="H63" s="20"/>
      <c r="I63" s="20"/>
      <c r="J63" s="20"/>
      <c r="K63" s="108"/>
      <c r="L63" s="108"/>
      <c r="M63" s="338"/>
      <c r="N63" s="338"/>
      <c r="O63" s="338"/>
      <c r="P63" s="338"/>
      <c r="Q63" s="338"/>
      <c r="R63" s="222"/>
      <c r="S63" s="69"/>
      <c r="T63" s="70"/>
    </row>
    <row r="64" spans="2:27" ht="15" customHeight="1" x14ac:dyDescent="0.2">
      <c r="B64" s="220"/>
      <c r="C64" s="223" t="s">
        <v>1932</v>
      </c>
      <c r="D64" s="706" t="s">
        <v>2165</v>
      </c>
      <c r="E64" s="706"/>
      <c r="F64" s="706"/>
      <c r="G64" s="706"/>
      <c r="H64" s="706"/>
      <c r="I64" s="706"/>
      <c r="J64" s="706"/>
      <c r="K64" s="706"/>
      <c r="L64" s="706"/>
      <c r="M64" s="706"/>
      <c r="N64" s="706"/>
      <c r="O64" s="706"/>
      <c r="P64" s="706"/>
      <c r="Q64" s="706"/>
      <c r="R64" s="222"/>
      <c r="S64" s="69"/>
      <c r="T64" s="70"/>
    </row>
    <row r="65" spans="2:20" ht="15" customHeight="1" x14ac:dyDescent="0.2">
      <c r="B65" s="220"/>
      <c r="C65" s="223"/>
      <c r="D65" s="25"/>
      <c r="E65" s="20" t="s">
        <v>196</v>
      </c>
      <c r="F65" s="25"/>
      <c r="G65" s="20" t="s">
        <v>2310</v>
      </c>
      <c r="H65" s="20"/>
      <c r="I65" s="20"/>
      <c r="J65" s="20"/>
      <c r="K65" s="108"/>
      <c r="L65" s="108"/>
      <c r="M65" s="338"/>
      <c r="N65" s="338"/>
      <c r="O65" s="338"/>
      <c r="P65" s="338"/>
      <c r="Q65" s="338"/>
      <c r="R65" s="222"/>
      <c r="S65" s="69"/>
      <c r="T65" s="70"/>
    </row>
    <row r="66" spans="2:20" ht="15" customHeight="1" x14ac:dyDescent="0.2">
      <c r="B66" s="220"/>
      <c r="C66" s="223" t="s">
        <v>2172</v>
      </c>
      <c r="D66" s="706" t="s">
        <v>2161</v>
      </c>
      <c r="E66" s="706"/>
      <c r="F66" s="706"/>
      <c r="G66" s="706"/>
      <c r="H66" s="706"/>
      <c r="I66" s="706"/>
      <c r="J66" s="706"/>
      <c r="K66" s="706"/>
      <c r="L66" s="706"/>
      <c r="M66" s="706"/>
      <c r="N66" s="706"/>
      <c r="O66" s="706"/>
      <c r="P66" s="706"/>
      <c r="Q66" s="706"/>
      <c r="R66" s="222"/>
      <c r="S66" s="69"/>
      <c r="T66" s="70">
        <v>1</v>
      </c>
    </row>
    <row r="67" spans="2:20" ht="15" customHeight="1" x14ac:dyDescent="0.2">
      <c r="B67" s="220"/>
      <c r="C67" s="160"/>
      <c r="D67" s="25"/>
      <c r="E67" s="20" t="s">
        <v>196</v>
      </c>
      <c r="F67" s="25"/>
      <c r="G67" s="20" t="s">
        <v>197</v>
      </c>
      <c r="H67" s="20"/>
      <c r="I67" s="20"/>
      <c r="J67" s="20"/>
      <c r="K67" s="108"/>
      <c r="L67" s="108"/>
      <c r="M67" s="338"/>
      <c r="N67" s="219" t="s">
        <v>212</v>
      </c>
      <c r="O67" s="723" t="str">
        <f>IF(OR(F65="x",D62="x",D67="x"),$T$4,IF(F67="X",T66,auxiliar!$A$61))</f>
        <v>Resposta obrigatória.</v>
      </c>
      <c r="P67" s="724"/>
      <c r="Q67" s="725"/>
      <c r="R67" s="222"/>
      <c r="S67" s="69"/>
      <c r="T67" s="70"/>
    </row>
    <row r="68" spans="2:20" ht="5.0999999999999996" customHeight="1" x14ac:dyDescent="0.2">
      <c r="B68" s="220"/>
      <c r="C68" s="160"/>
      <c r="D68" s="221"/>
      <c r="E68" s="20"/>
      <c r="F68" s="221"/>
      <c r="G68" s="20"/>
      <c r="H68" s="20"/>
      <c r="I68" s="20"/>
      <c r="J68" s="20"/>
      <c r="K68" s="108"/>
      <c r="L68" s="108"/>
      <c r="M68" s="338"/>
      <c r="N68" s="338"/>
      <c r="O68" s="338"/>
      <c r="P68" s="338"/>
      <c r="Q68" s="338"/>
      <c r="R68" s="222"/>
      <c r="S68" s="69"/>
      <c r="T68" s="70"/>
    </row>
    <row r="69" spans="2:20" ht="30" customHeight="1" x14ac:dyDescent="0.2">
      <c r="B69" s="220"/>
      <c r="C69" s="223" t="s">
        <v>2173</v>
      </c>
      <c r="D69" s="706" t="s">
        <v>2162</v>
      </c>
      <c r="E69" s="706"/>
      <c r="F69" s="706"/>
      <c r="G69" s="706"/>
      <c r="H69" s="706"/>
      <c r="I69" s="706"/>
      <c r="J69" s="706"/>
      <c r="K69" s="706"/>
      <c r="L69" s="706"/>
      <c r="M69" s="706"/>
      <c r="N69" s="706"/>
      <c r="O69" s="706"/>
      <c r="P69" s="706"/>
      <c r="Q69" s="706"/>
      <c r="R69" s="222"/>
      <c r="S69" s="69"/>
      <c r="T69" s="70">
        <v>2</v>
      </c>
    </row>
    <row r="70" spans="2:20" ht="15" customHeight="1" x14ac:dyDescent="0.2">
      <c r="B70" s="220"/>
      <c r="C70" s="160"/>
      <c r="D70" s="25"/>
      <c r="E70" s="20" t="s">
        <v>196</v>
      </c>
      <c r="F70" s="25"/>
      <c r="G70" s="20" t="s">
        <v>197</v>
      </c>
      <c r="H70" s="20"/>
      <c r="I70" s="20"/>
      <c r="J70" s="20"/>
      <c r="K70" s="108"/>
      <c r="L70" s="108"/>
      <c r="M70" s="338"/>
      <c r="N70" s="219" t="s">
        <v>212</v>
      </c>
      <c r="O70" s="723" t="str">
        <f>IF(OR(F65="x",D62="x",D70="x"),$T$4,IF(F70="X",T69,auxiliar!$A$61))</f>
        <v>Resposta obrigatória.</v>
      </c>
      <c r="P70" s="724"/>
      <c r="Q70" s="725"/>
      <c r="R70" s="222"/>
      <c r="S70" s="69"/>
      <c r="T70" s="70"/>
    </row>
    <row r="71" spans="2:20" ht="5.0999999999999996" customHeight="1" x14ac:dyDescent="0.2">
      <c r="B71" s="220"/>
      <c r="C71" s="160"/>
      <c r="D71" s="221"/>
      <c r="E71" s="20"/>
      <c r="F71" s="221"/>
      <c r="G71" s="20"/>
      <c r="H71" s="20"/>
      <c r="I71" s="20"/>
      <c r="J71" s="20"/>
      <c r="K71" s="108"/>
      <c r="L71" s="108"/>
      <c r="M71" s="338"/>
      <c r="N71" s="338"/>
      <c r="O71" s="338"/>
      <c r="P71" s="338"/>
      <c r="Q71" s="338"/>
      <c r="R71" s="222"/>
      <c r="S71" s="69"/>
      <c r="T71" s="70"/>
    </row>
    <row r="72" spans="2:20" ht="15" customHeight="1" x14ac:dyDescent="0.2">
      <c r="B72" s="220"/>
      <c r="C72" s="160" t="s">
        <v>1897</v>
      </c>
      <c r="D72" s="706" t="s">
        <v>253</v>
      </c>
      <c r="E72" s="706"/>
      <c r="F72" s="706"/>
      <c r="G72" s="706"/>
      <c r="H72" s="706"/>
      <c r="I72" s="706"/>
      <c r="J72" s="706"/>
      <c r="K72" s="706"/>
      <c r="L72" s="706"/>
      <c r="M72" s="706"/>
      <c r="N72" s="706"/>
      <c r="O72" s="706"/>
      <c r="P72" s="706"/>
      <c r="Q72" s="706"/>
      <c r="R72" s="222"/>
      <c r="S72" s="69"/>
      <c r="T72" s="70"/>
    </row>
    <row r="73" spans="2:20" ht="15" customHeight="1" x14ac:dyDescent="0.2">
      <c r="B73" s="220"/>
      <c r="C73" s="160"/>
      <c r="D73" s="25"/>
      <c r="E73" s="20" t="s">
        <v>196</v>
      </c>
      <c r="F73" s="25"/>
      <c r="G73" s="20" t="s">
        <v>197</v>
      </c>
      <c r="H73" s="20"/>
      <c r="I73" s="20"/>
      <c r="J73" s="20"/>
      <c r="K73" s="108"/>
      <c r="L73" s="108"/>
      <c r="M73" s="338"/>
      <c r="N73" s="219"/>
      <c r="O73" s="701"/>
      <c r="P73" s="701"/>
      <c r="Q73" s="701"/>
      <c r="R73" s="222"/>
      <c r="S73" s="69"/>
      <c r="T73" s="70"/>
    </row>
    <row r="74" spans="2:20" ht="5.0999999999999996" customHeight="1" x14ac:dyDescent="0.2">
      <c r="B74" s="220"/>
      <c r="C74" s="160"/>
      <c r="D74" s="411"/>
      <c r="E74" s="20"/>
      <c r="F74" s="411"/>
      <c r="G74" s="20"/>
      <c r="H74" s="20"/>
      <c r="I74" s="20"/>
      <c r="J74" s="20"/>
      <c r="K74" s="108"/>
      <c r="L74" s="108"/>
      <c r="M74" s="338"/>
      <c r="N74" s="219"/>
      <c r="O74" s="158"/>
      <c r="P74" s="158"/>
      <c r="Q74" s="158"/>
      <c r="R74" s="222"/>
      <c r="S74" s="69"/>
      <c r="T74" s="70"/>
    </row>
    <row r="75" spans="2:20" ht="30" customHeight="1" x14ac:dyDescent="0.2">
      <c r="B75" s="220"/>
      <c r="C75" s="587" t="s">
        <v>2425</v>
      </c>
      <c r="D75" s="733" t="s">
        <v>2426</v>
      </c>
      <c r="E75" s="733"/>
      <c r="F75" s="733"/>
      <c r="G75" s="733"/>
      <c r="H75" s="733"/>
      <c r="I75" s="733"/>
      <c r="J75" s="733"/>
      <c r="K75" s="733"/>
      <c r="L75" s="733"/>
      <c r="M75" s="733"/>
      <c r="N75" s="733"/>
      <c r="O75" s="733"/>
      <c r="P75" s="733"/>
      <c r="Q75" s="733"/>
      <c r="R75" s="222"/>
      <c r="S75" s="69"/>
      <c r="T75" s="70"/>
    </row>
    <row r="76" spans="2:20" ht="15" customHeight="1" x14ac:dyDescent="0.2">
      <c r="B76" s="220"/>
      <c r="C76" s="587"/>
      <c r="D76" s="580"/>
      <c r="E76" s="583" t="s">
        <v>196</v>
      </c>
      <c r="F76" s="580"/>
      <c r="G76" s="583" t="s">
        <v>197</v>
      </c>
      <c r="H76" s="588" t="str">
        <f>IF(D76="x",auxiliar!O10,"")</f>
        <v/>
      </c>
      <c r="I76" s="589"/>
      <c r="J76" s="589"/>
      <c r="K76" s="584"/>
      <c r="L76" s="584"/>
      <c r="M76" s="578"/>
      <c r="N76" s="585"/>
      <c r="O76" s="590"/>
      <c r="P76" s="590"/>
      <c r="Q76" s="590"/>
      <c r="R76" s="222"/>
      <c r="S76" s="69"/>
      <c r="T76" s="70"/>
    </row>
    <row r="77" spans="2:20" ht="5.0999999999999996" customHeight="1" x14ac:dyDescent="0.2">
      <c r="B77" s="220"/>
      <c r="C77" s="587"/>
      <c r="D77" s="582"/>
      <c r="E77" s="583"/>
      <c r="F77" s="582"/>
      <c r="G77" s="583"/>
      <c r="H77" s="583"/>
      <c r="I77" s="583"/>
      <c r="J77" s="583"/>
      <c r="K77" s="584"/>
      <c r="L77" s="584"/>
      <c r="M77" s="578"/>
      <c r="N77" s="585"/>
      <c r="O77" s="590"/>
      <c r="P77" s="590"/>
      <c r="Q77" s="590"/>
      <c r="R77" s="222"/>
      <c r="S77" s="69"/>
      <c r="T77" s="70"/>
    </row>
    <row r="78" spans="2:20" ht="15" customHeight="1" x14ac:dyDescent="0.2">
      <c r="B78" s="220"/>
      <c r="C78" s="581" t="s">
        <v>2427</v>
      </c>
      <c r="D78" s="731" t="s">
        <v>2165</v>
      </c>
      <c r="E78" s="731"/>
      <c r="F78" s="731"/>
      <c r="G78" s="731"/>
      <c r="H78" s="731"/>
      <c r="I78" s="731"/>
      <c r="J78" s="731"/>
      <c r="K78" s="731"/>
      <c r="L78" s="731"/>
      <c r="M78" s="731"/>
      <c r="N78" s="731"/>
      <c r="O78" s="731"/>
      <c r="P78" s="731"/>
      <c r="Q78" s="731"/>
      <c r="R78" s="222"/>
      <c r="S78" s="69"/>
      <c r="T78" s="70"/>
    </row>
    <row r="79" spans="2:20" ht="15" customHeight="1" x14ac:dyDescent="0.2">
      <c r="B79" s="220"/>
      <c r="C79" s="581"/>
      <c r="D79" s="580"/>
      <c r="E79" s="583" t="s">
        <v>196</v>
      </c>
      <c r="F79" s="580"/>
      <c r="G79" s="583" t="s">
        <v>197</v>
      </c>
      <c r="H79" s="583"/>
      <c r="I79" s="583"/>
      <c r="J79" s="583"/>
      <c r="K79" s="584"/>
      <c r="L79" s="584"/>
      <c r="M79" s="578"/>
      <c r="N79" s="578"/>
      <c r="O79" s="578"/>
      <c r="P79" s="578"/>
      <c r="Q79" s="578"/>
      <c r="R79" s="222"/>
      <c r="S79" s="69"/>
      <c r="T79" s="70"/>
    </row>
    <row r="80" spans="2:20" ht="5.0999999999999996" customHeight="1" x14ac:dyDescent="0.2">
      <c r="B80" s="220"/>
      <c r="C80" s="581"/>
      <c r="D80" s="582"/>
      <c r="E80" s="583"/>
      <c r="F80" s="582"/>
      <c r="G80" s="583"/>
      <c r="H80" s="583"/>
      <c r="I80" s="583"/>
      <c r="J80" s="583"/>
      <c r="K80" s="584"/>
      <c r="L80" s="584"/>
      <c r="M80" s="578"/>
      <c r="N80" s="578"/>
      <c r="O80" s="578"/>
      <c r="P80" s="578"/>
      <c r="Q80" s="578"/>
      <c r="R80" s="222"/>
      <c r="S80" s="69"/>
      <c r="T80" s="70"/>
    </row>
    <row r="81" spans="2:20" s="575" customFormat="1" ht="39.950000000000003" customHeight="1" x14ac:dyDescent="0.2">
      <c r="B81" s="576"/>
      <c r="C81" s="578" t="s">
        <v>2431</v>
      </c>
      <c r="D81" s="733" t="s">
        <v>2433</v>
      </c>
      <c r="E81" s="733"/>
      <c r="F81" s="733"/>
      <c r="G81" s="733"/>
      <c r="H81" s="733"/>
      <c r="I81" s="733"/>
      <c r="J81" s="733"/>
      <c r="K81" s="733"/>
      <c r="L81" s="733"/>
      <c r="M81" s="733"/>
      <c r="N81" s="733"/>
      <c r="O81" s="733"/>
      <c r="P81" s="733"/>
      <c r="Q81" s="733"/>
      <c r="R81" s="222"/>
      <c r="S81" s="69"/>
      <c r="T81" s="577"/>
    </row>
    <row r="82" spans="2:20" ht="15" customHeight="1" x14ac:dyDescent="0.2">
      <c r="B82" s="220"/>
      <c r="C82" s="587"/>
      <c r="D82" s="580"/>
      <c r="E82" s="583" t="s">
        <v>196</v>
      </c>
      <c r="F82" s="580"/>
      <c r="G82" s="583" t="s">
        <v>197</v>
      </c>
      <c r="H82" s="588" t="str">
        <f>IF(D82="x",auxiliar!O11,"")</f>
        <v/>
      </c>
      <c r="I82" s="583"/>
      <c r="J82" s="583"/>
      <c r="K82" s="584"/>
      <c r="L82" s="584"/>
      <c r="M82" s="578"/>
      <c r="N82" s="585"/>
      <c r="O82" s="590"/>
      <c r="P82" s="590"/>
      <c r="Q82" s="590"/>
      <c r="R82" s="222"/>
      <c r="S82" s="69"/>
      <c r="T82" s="70"/>
    </row>
    <row r="83" spans="2:20" ht="5.0999999999999996" customHeight="1" x14ac:dyDescent="0.2">
      <c r="B83" s="220"/>
      <c r="C83" s="587"/>
      <c r="D83" s="582"/>
      <c r="E83" s="583"/>
      <c r="F83" s="582"/>
      <c r="G83" s="583"/>
      <c r="H83" s="583"/>
      <c r="I83" s="583"/>
      <c r="J83" s="583"/>
      <c r="K83" s="584"/>
      <c r="L83" s="584"/>
      <c r="M83" s="578"/>
      <c r="N83" s="585"/>
      <c r="O83" s="590"/>
      <c r="P83" s="590"/>
      <c r="Q83" s="590"/>
      <c r="R83" s="222"/>
      <c r="S83" s="69"/>
      <c r="T83" s="70"/>
    </row>
    <row r="84" spans="2:20" ht="15" customHeight="1" x14ac:dyDescent="0.2">
      <c r="B84" s="220"/>
      <c r="C84" s="581" t="s">
        <v>2432</v>
      </c>
      <c r="D84" s="731" t="s">
        <v>2165</v>
      </c>
      <c r="E84" s="731"/>
      <c r="F84" s="731"/>
      <c r="G84" s="731"/>
      <c r="H84" s="731"/>
      <c r="I84" s="731"/>
      <c r="J84" s="731"/>
      <c r="K84" s="731"/>
      <c r="L84" s="731"/>
      <c r="M84" s="731"/>
      <c r="N84" s="731"/>
      <c r="O84" s="731"/>
      <c r="P84" s="731"/>
      <c r="Q84" s="731"/>
      <c r="R84" s="222"/>
      <c r="S84" s="69"/>
      <c r="T84" s="70"/>
    </row>
    <row r="85" spans="2:20" ht="15" customHeight="1" x14ac:dyDescent="0.2">
      <c r="B85" s="220"/>
      <c r="C85" s="581"/>
      <c r="D85" s="580"/>
      <c r="E85" s="583" t="s">
        <v>196</v>
      </c>
      <c r="F85" s="580"/>
      <c r="G85" s="583" t="s">
        <v>197</v>
      </c>
      <c r="H85" s="583"/>
      <c r="I85" s="583"/>
      <c r="J85" s="583"/>
      <c r="K85" s="584"/>
      <c r="L85" s="584"/>
      <c r="M85" s="578"/>
      <c r="N85" s="578"/>
      <c r="O85" s="578"/>
      <c r="P85" s="578"/>
      <c r="Q85" s="578"/>
      <c r="R85" s="222"/>
      <c r="S85" s="69"/>
      <c r="T85" s="70"/>
    </row>
    <row r="86" spans="2:20" ht="5.0999999999999996" customHeight="1" thickBot="1" x14ac:dyDescent="0.25">
      <c r="B86" s="226"/>
      <c r="C86" s="295"/>
      <c r="D86" s="417"/>
      <c r="E86" s="418"/>
      <c r="F86" s="417"/>
      <c r="G86" s="418"/>
      <c r="H86" s="418"/>
      <c r="I86" s="418"/>
      <c r="J86" s="418"/>
      <c r="K86" s="229"/>
      <c r="L86" s="229"/>
      <c r="M86" s="396"/>
      <c r="N86" s="396"/>
      <c r="O86" s="396"/>
      <c r="P86" s="396"/>
      <c r="Q86" s="396"/>
      <c r="R86" s="228"/>
      <c r="S86" s="69"/>
      <c r="T86" s="70"/>
    </row>
    <row r="87" spans="2:20" ht="15" customHeight="1" x14ac:dyDescent="0.2">
      <c r="B87" s="415"/>
      <c r="C87" s="273" t="s">
        <v>1933</v>
      </c>
      <c r="D87" s="732" t="s">
        <v>1896</v>
      </c>
      <c r="E87" s="732"/>
      <c r="F87" s="732"/>
      <c r="G87" s="732"/>
      <c r="H87" s="732"/>
      <c r="I87" s="732"/>
      <c r="J87" s="732"/>
      <c r="K87" s="732"/>
      <c r="L87" s="732"/>
      <c r="M87" s="732"/>
      <c r="N87" s="732"/>
      <c r="O87" s="732"/>
      <c r="P87" s="732"/>
      <c r="Q87" s="732"/>
      <c r="R87" s="416"/>
      <c r="S87" s="69"/>
      <c r="T87" s="70"/>
    </row>
    <row r="88" spans="2:20" ht="15" customHeight="1" x14ac:dyDescent="0.2">
      <c r="B88" s="220"/>
      <c r="C88" s="160"/>
      <c r="D88" s="25"/>
      <c r="E88" s="20" t="s">
        <v>196</v>
      </c>
      <c r="F88" s="25"/>
      <c r="G88" s="20" t="s">
        <v>197</v>
      </c>
      <c r="H88" s="20"/>
      <c r="I88" s="20"/>
      <c r="J88" s="20"/>
      <c r="K88" s="108"/>
      <c r="L88" s="108"/>
      <c r="M88" s="338"/>
      <c r="N88" s="219"/>
      <c r="O88" s="701"/>
      <c r="P88" s="701"/>
      <c r="Q88" s="701"/>
      <c r="R88" s="222"/>
      <c r="S88" s="69"/>
      <c r="T88" s="70"/>
    </row>
    <row r="89" spans="2:20" ht="5.0999999999999996" customHeight="1" x14ac:dyDescent="0.2">
      <c r="B89" s="220"/>
      <c r="C89" s="160"/>
      <c r="D89" s="221"/>
      <c r="E89" s="20"/>
      <c r="F89" s="221"/>
      <c r="G89" s="20"/>
      <c r="H89" s="20"/>
      <c r="I89" s="20"/>
      <c r="J89" s="20"/>
      <c r="K89" s="108"/>
      <c r="L89" s="108"/>
      <c r="M89" s="338"/>
      <c r="N89" s="338"/>
      <c r="O89" s="338"/>
      <c r="P89" s="338"/>
      <c r="Q89" s="338"/>
      <c r="R89" s="222"/>
      <c r="S89" s="69"/>
      <c r="T89" s="70"/>
    </row>
    <row r="90" spans="2:20" ht="15" customHeight="1" x14ac:dyDescent="0.2">
      <c r="B90" s="220"/>
      <c r="C90" s="223" t="s">
        <v>1934</v>
      </c>
      <c r="D90" s="706" t="s">
        <v>2165</v>
      </c>
      <c r="E90" s="706"/>
      <c r="F90" s="706"/>
      <c r="G90" s="706"/>
      <c r="H90" s="706"/>
      <c r="I90" s="706"/>
      <c r="J90" s="706"/>
      <c r="K90" s="706"/>
      <c r="L90" s="706"/>
      <c r="M90" s="706"/>
      <c r="N90" s="706"/>
      <c r="O90" s="706"/>
      <c r="P90" s="706"/>
      <c r="Q90" s="706"/>
      <c r="R90" s="222"/>
      <c r="S90" s="69"/>
      <c r="T90" s="70"/>
    </row>
    <row r="91" spans="2:20" ht="15" customHeight="1" x14ac:dyDescent="0.2">
      <c r="B91" s="220"/>
      <c r="C91" s="223"/>
      <c r="D91" s="25"/>
      <c r="E91" s="20" t="s">
        <v>196</v>
      </c>
      <c r="F91" s="25"/>
      <c r="G91" s="20" t="s">
        <v>197</v>
      </c>
      <c r="H91" s="20"/>
      <c r="I91" s="20"/>
      <c r="J91" s="20"/>
      <c r="K91" s="108"/>
      <c r="L91" s="108"/>
      <c r="M91" s="338"/>
      <c r="N91" s="338"/>
      <c r="O91" s="338"/>
      <c r="P91" s="338"/>
      <c r="Q91" s="338"/>
      <c r="R91" s="222"/>
      <c r="S91" s="69"/>
      <c r="T91" s="70"/>
    </row>
    <row r="92" spans="2:20" ht="15" customHeight="1" x14ac:dyDescent="0.2">
      <c r="B92" s="220"/>
      <c r="C92" s="160" t="s">
        <v>2175</v>
      </c>
      <c r="D92" s="706" t="s">
        <v>2163</v>
      </c>
      <c r="E92" s="706"/>
      <c r="F92" s="706"/>
      <c r="G92" s="706"/>
      <c r="H92" s="706"/>
      <c r="I92" s="706"/>
      <c r="J92" s="706"/>
      <c r="K92" s="706"/>
      <c r="L92" s="706"/>
      <c r="M92" s="706"/>
      <c r="N92" s="706"/>
      <c r="O92" s="706"/>
      <c r="P92" s="706"/>
      <c r="Q92" s="706"/>
      <c r="R92" s="222"/>
      <c r="S92" s="69"/>
      <c r="T92" s="70">
        <v>1</v>
      </c>
    </row>
    <row r="93" spans="2:20" ht="15" customHeight="1" x14ac:dyDescent="0.2">
      <c r="B93" s="220"/>
      <c r="C93" s="160"/>
      <c r="D93" s="25"/>
      <c r="E93" s="20" t="s">
        <v>196</v>
      </c>
      <c r="F93" s="25"/>
      <c r="G93" s="20" t="s">
        <v>197</v>
      </c>
      <c r="H93" s="20"/>
      <c r="I93" s="20"/>
      <c r="J93" s="20"/>
      <c r="K93" s="108"/>
      <c r="L93" s="108"/>
      <c r="M93" s="338"/>
      <c r="N93" s="219" t="s">
        <v>212</v>
      </c>
      <c r="O93" s="723" t="str">
        <f>IF(OR(D88="x",D93="x",F91="x"),$T$4,IF(F93="X",T92,auxiliar!$A$61))</f>
        <v>Resposta obrigatória.</v>
      </c>
      <c r="P93" s="724"/>
      <c r="Q93" s="725"/>
      <c r="R93" s="222"/>
      <c r="S93" s="69"/>
      <c r="T93" s="70"/>
    </row>
    <row r="94" spans="2:20" ht="5.0999999999999996" customHeight="1" x14ac:dyDescent="0.2">
      <c r="B94" s="220"/>
      <c r="C94" s="160"/>
      <c r="D94" s="221"/>
      <c r="E94" s="20"/>
      <c r="F94" s="221"/>
      <c r="G94" s="20"/>
      <c r="H94" s="20"/>
      <c r="I94" s="20"/>
      <c r="J94" s="20"/>
      <c r="K94" s="108"/>
      <c r="L94" s="108"/>
      <c r="M94" s="338"/>
      <c r="N94" s="338"/>
      <c r="O94" s="338"/>
      <c r="P94" s="338"/>
      <c r="Q94" s="338"/>
      <c r="R94" s="222"/>
      <c r="S94" s="69"/>
      <c r="T94" s="70"/>
    </row>
    <row r="95" spans="2:20" ht="30" customHeight="1" x14ac:dyDescent="0.2">
      <c r="B95" s="220"/>
      <c r="C95" s="160" t="s">
        <v>2174</v>
      </c>
      <c r="D95" s="706" t="s">
        <v>2164</v>
      </c>
      <c r="E95" s="706"/>
      <c r="F95" s="706"/>
      <c r="G95" s="706"/>
      <c r="H95" s="706"/>
      <c r="I95" s="706"/>
      <c r="J95" s="706"/>
      <c r="K95" s="706"/>
      <c r="L95" s="706"/>
      <c r="M95" s="706"/>
      <c r="N95" s="706"/>
      <c r="O95" s="706"/>
      <c r="P95" s="706"/>
      <c r="Q95" s="706"/>
      <c r="R95" s="222"/>
      <c r="S95" s="69"/>
      <c r="T95" s="70">
        <v>2</v>
      </c>
    </row>
    <row r="96" spans="2:20" ht="15" customHeight="1" x14ac:dyDescent="0.2">
      <c r="B96" s="220"/>
      <c r="C96" s="127"/>
      <c r="D96" s="25"/>
      <c r="E96" s="20" t="s">
        <v>196</v>
      </c>
      <c r="F96" s="25"/>
      <c r="G96" s="20" t="s">
        <v>197</v>
      </c>
      <c r="H96" s="20"/>
      <c r="I96" s="20"/>
      <c r="J96" s="20"/>
      <c r="K96" s="108"/>
      <c r="L96" s="108"/>
      <c r="M96" s="338"/>
      <c r="N96" s="219" t="s">
        <v>212</v>
      </c>
      <c r="O96" s="723" t="str">
        <f>IF(OR(D88="x",D96="x",F91="x"),$T$4,IF(F96="X",T95,auxiliar!$A$61))</f>
        <v>Resposta obrigatória.</v>
      </c>
      <c r="P96" s="724"/>
      <c r="Q96" s="725"/>
      <c r="R96" s="222"/>
      <c r="S96" s="69"/>
      <c r="T96" s="70"/>
    </row>
    <row r="97" spans="2:20" ht="5.0999999999999996" customHeight="1" x14ac:dyDescent="0.2">
      <c r="B97" s="220"/>
      <c r="C97" s="127"/>
      <c r="D97" s="221"/>
      <c r="E97" s="20"/>
      <c r="F97" s="221"/>
      <c r="G97" s="20"/>
      <c r="H97" s="20"/>
      <c r="I97" s="20"/>
      <c r="J97" s="20"/>
      <c r="K97" s="108"/>
      <c r="L97" s="108"/>
      <c r="M97" s="338"/>
      <c r="N97" s="338"/>
      <c r="O97" s="338"/>
      <c r="P97" s="338"/>
      <c r="Q97" s="338"/>
      <c r="R97" s="222"/>
      <c r="S97" s="69"/>
      <c r="T97" s="70"/>
    </row>
    <row r="98" spans="2:20" ht="15" customHeight="1" thickBot="1" x14ac:dyDescent="0.3">
      <c r="B98" s="226"/>
      <c r="C98" s="227"/>
      <c r="D98" s="726" t="s">
        <v>231</v>
      </c>
      <c r="E98" s="726"/>
      <c r="F98" s="726"/>
      <c r="G98" s="726"/>
      <c r="H98" s="726"/>
      <c r="I98" s="726"/>
      <c r="J98" s="726"/>
      <c r="K98" s="726"/>
      <c r="L98" s="726"/>
      <c r="M98" s="726"/>
      <c r="N98" s="727"/>
      <c r="O98" s="728" t="str">
        <f>auxiliar!C19</f>
        <v>Preenchimento incompleto.</v>
      </c>
      <c r="P98" s="729"/>
      <c r="Q98" s="730"/>
      <c r="R98" s="342"/>
    </row>
  </sheetData>
  <sheetProtection sheet="1" objects="1" scenarios="1"/>
  <mergeCells count="59">
    <mergeCell ref="V6:AB14"/>
    <mergeCell ref="V15:AB20"/>
    <mergeCell ref="D35:Q35"/>
    <mergeCell ref="E15:Q15"/>
    <mergeCell ref="D30:Q30"/>
    <mergeCell ref="D21:Q21"/>
    <mergeCell ref="D25:Q25"/>
    <mergeCell ref="O33:Q33"/>
    <mergeCell ref="K31:Q31"/>
    <mergeCell ref="K26:Q26"/>
    <mergeCell ref="O41:Q41"/>
    <mergeCell ref="D52:Q52"/>
    <mergeCell ref="D87:Q87"/>
    <mergeCell ref="D49:Q49"/>
    <mergeCell ref="O44:Q44"/>
    <mergeCell ref="O50:Q50"/>
    <mergeCell ref="D46:Q46"/>
    <mergeCell ref="O47:Q47"/>
    <mergeCell ref="D75:Q75"/>
    <mergeCell ref="D78:Q78"/>
    <mergeCell ref="D81:Q81"/>
    <mergeCell ref="D55:Q55"/>
    <mergeCell ref="O56:Q56"/>
    <mergeCell ref="D95:Q95"/>
    <mergeCell ref="D64:Q64"/>
    <mergeCell ref="D90:Q90"/>
    <mergeCell ref="D58:Q58"/>
    <mergeCell ref="D43:Q43"/>
    <mergeCell ref="D92:Q92"/>
    <mergeCell ref="D98:N98"/>
    <mergeCell ref="O98:Q98"/>
    <mergeCell ref="O53:Q53"/>
    <mergeCell ref="D61:Q61"/>
    <mergeCell ref="O62:Q62"/>
    <mergeCell ref="D66:Q66"/>
    <mergeCell ref="O67:Q67"/>
    <mergeCell ref="D69:Q69"/>
    <mergeCell ref="D72:Q72"/>
    <mergeCell ref="O73:Q73"/>
    <mergeCell ref="O88:Q88"/>
    <mergeCell ref="O93:Q93"/>
    <mergeCell ref="O96:Q96"/>
    <mergeCell ref="O59:Q59"/>
    <mergeCell ref="D84:Q84"/>
    <mergeCell ref="O70:Q70"/>
    <mergeCell ref="D40:Q40"/>
    <mergeCell ref="K22:Q22"/>
    <mergeCell ref="B2:R2"/>
    <mergeCell ref="C3:Q3"/>
    <mergeCell ref="C4:Q4"/>
    <mergeCell ref="D5:Q5"/>
    <mergeCell ref="O18:Q18"/>
    <mergeCell ref="E13:Q13"/>
    <mergeCell ref="K36:Q36"/>
    <mergeCell ref="O24:Q24"/>
    <mergeCell ref="O28:Q28"/>
    <mergeCell ref="E14:Q14"/>
    <mergeCell ref="D37:Q37"/>
    <mergeCell ref="O38:Q38"/>
  </mergeCells>
  <hyperlinks>
    <hyperlink ref="C4" r:id="rId1" xr:uid="{CFBCF0CA-09C4-43F5-BDBA-263421ECE33B}"/>
  </hyperlinks>
  <pageMargins left="0.39370078740157483" right="0.39370078740157483" top="0.39370078740157483" bottom="0.39370078740157483" header="0.31496062992125984" footer="0.31496062992125984"/>
  <pageSetup paperSize="9" scale="87" orientation="portrait" r:id="rId2"/>
  <rowBreaks count="1" manualBreakCount="1">
    <brk id="86" min="1"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342F6-F16F-49DD-B79B-C15A12245F9B}">
  <dimension ref="B1:AG63"/>
  <sheetViews>
    <sheetView showGridLines="0" workbookViewId="0"/>
  </sheetViews>
  <sheetFormatPr defaultRowHeight="12.75" x14ac:dyDescent="0.2"/>
  <cols>
    <col min="1" max="1" width="2.85546875" style="71" customWidth="1"/>
    <col min="2" max="2" width="1.85546875" style="71" customWidth="1"/>
    <col min="3" max="3" width="5" style="230" customWidth="1"/>
    <col min="4" max="4" width="2.85546875" style="71" customWidth="1"/>
    <col min="5" max="5" width="9.140625" style="71"/>
    <col min="6" max="9" width="2.85546875" style="71" customWidth="1"/>
    <col min="10" max="10" width="3.85546875" style="71" customWidth="1"/>
    <col min="11" max="11" width="2.85546875" style="71" customWidth="1"/>
    <col min="12" max="14" width="3.85546875" style="71" customWidth="1"/>
    <col min="15" max="17" width="2.85546875" style="71" customWidth="1"/>
    <col min="18" max="23" width="3.85546875" style="71" customWidth="1"/>
    <col min="24" max="27" width="2.85546875" style="71" customWidth="1"/>
    <col min="28" max="29" width="3.85546875" style="71" customWidth="1"/>
    <col min="30" max="30" width="1.7109375" style="71" customWidth="1"/>
    <col min="31" max="32" width="0" style="71" hidden="1" customWidth="1"/>
    <col min="33" max="16384" width="9.140625" style="71"/>
  </cols>
  <sheetData>
    <row r="1" spans="2:32" ht="15" customHeight="1" thickBot="1" x14ac:dyDescent="0.25"/>
    <row r="2" spans="2:32" ht="20.100000000000001" customHeight="1" x14ac:dyDescent="0.2">
      <c r="B2" s="708" t="s">
        <v>2081</v>
      </c>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10"/>
      <c r="AE2" s="73" t="s">
        <v>209</v>
      </c>
      <c r="AF2" s="230" t="s">
        <v>254</v>
      </c>
    </row>
    <row r="3" spans="2:32" ht="5.0999999999999996" customHeight="1" x14ac:dyDescent="0.2">
      <c r="B3" s="220"/>
      <c r="C3" s="127"/>
      <c r="D3" s="221"/>
      <c r="E3" s="20"/>
      <c r="F3" s="221"/>
      <c r="G3" s="20"/>
      <c r="H3" s="20"/>
      <c r="I3" s="20"/>
      <c r="J3" s="108"/>
      <c r="K3" s="108"/>
      <c r="L3" s="338"/>
      <c r="M3" s="338"/>
      <c r="N3" s="338"/>
      <c r="O3" s="338"/>
      <c r="P3" s="338"/>
      <c r="Q3" s="338"/>
      <c r="R3" s="338"/>
      <c r="S3" s="338"/>
      <c r="T3" s="338"/>
      <c r="U3" s="338"/>
      <c r="V3" s="338"/>
      <c r="W3" s="338"/>
      <c r="X3" s="338"/>
      <c r="Y3" s="338"/>
      <c r="Z3" s="338"/>
      <c r="AA3" s="338"/>
      <c r="AB3" s="338"/>
      <c r="AC3" s="338"/>
      <c r="AD3" s="222"/>
      <c r="AE3" s="70"/>
    </row>
    <row r="4" spans="2:32" ht="24" customHeight="1" x14ac:dyDescent="0.2">
      <c r="B4" s="217"/>
      <c r="C4" s="711" t="s">
        <v>291</v>
      </c>
      <c r="D4" s="711"/>
      <c r="E4" s="711"/>
      <c r="F4" s="711"/>
      <c r="G4" s="711"/>
      <c r="H4" s="711"/>
      <c r="I4" s="711"/>
      <c r="J4" s="711"/>
      <c r="K4" s="711"/>
      <c r="L4" s="711"/>
      <c r="M4" s="711"/>
      <c r="N4" s="711"/>
      <c r="O4" s="711"/>
      <c r="P4" s="711"/>
      <c r="Q4" s="711"/>
      <c r="R4" s="711"/>
      <c r="S4" s="711"/>
      <c r="T4" s="711"/>
      <c r="U4" s="711"/>
      <c r="V4" s="711"/>
      <c r="W4" s="711"/>
      <c r="X4" s="711"/>
      <c r="Y4" s="711"/>
      <c r="Z4" s="711"/>
      <c r="AA4" s="711"/>
      <c r="AB4" s="711"/>
      <c r="AC4" s="711"/>
      <c r="AD4" s="224"/>
    </row>
    <row r="5" spans="2:32" ht="13.5" customHeight="1" x14ac:dyDescent="0.2">
      <c r="B5" s="217"/>
      <c r="C5" s="750" t="s">
        <v>1959</v>
      </c>
      <c r="D5" s="751"/>
      <c r="E5" s="751"/>
      <c r="F5" s="751"/>
      <c r="G5" s="751"/>
      <c r="H5" s="751"/>
      <c r="I5" s="751"/>
      <c r="J5" s="751"/>
      <c r="K5" s="751"/>
      <c r="L5" s="751"/>
      <c r="M5" s="751"/>
      <c r="N5" s="751"/>
      <c r="O5" s="751"/>
      <c r="P5" s="751"/>
      <c r="Q5" s="751"/>
      <c r="R5" s="751"/>
      <c r="S5" s="751"/>
      <c r="T5" s="751"/>
      <c r="U5" s="751"/>
      <c r="V5" s="751"/>
      <c r="W5" s="751"/>
      <c r="X5" s="751"/>
      <c r="Y5" s="751"/>
      <c r="Z5" s="751"/>
      <c r="AA5" s="751"/>
      <c r="AB5" s="751"/>
      <c r="AC5" s="751"/>
      <c r="AD5" s="224"/>
    </row>
    <row r="6" spans="2:32" ht="5.0999999999999996" customHeight="1" x14ac:dyDescent="0.2">
      <c r="B6" s="220"/>
      <c r="C6" s="127"/>
      <c r="D6" s="221"/>
      <c r="E6" s="20"/>
      <c r="F6" s="221"/>
      <c r="G6" s="20"/>
      <c r="H6" s="20"/>
      <c r="I6" s="20"/>
      <c r="J6" s="108"/>
      <c r="K6" s="108"/>
      <c r="L6" s="338"/>
      <c r="M6" s="338"/>
      <c r="N6" s="338"/>
      <c r="O6" s="338"/>
      <c r="P6" s="338"/>
      <c r="Q6" s="338"/>
      <c r="R6" s="338"/>
      <c r="S6" s="338"/>
      <c r="T6" s="338"/>
      <c r="U6" s="338"/>
      <c r="V6" s="338"/>
      <c r="W6" s="338"/>
      <c r="X6" s="338"/>
      <c r="Y6" s="338"/>
      <c r="Z6" s="338"/>
      <c r="AA6" s="338"/>
      <c r="AB6" s="338"/>
      <c r="AC6" s="338"/>
      <c r="AD6" s="222"/>
      <c r="AE6" s="70"/>
    </row>
    <row r="7" spans="2:32" ht="30" customHeight="1" x14ac:dyDescent="0.2">
      <c r="B7" s="220"/>
      <c r="C7" s="223" t="s">
        <v>210</v>
      </c>
      <c r="D7" s="748" t="s">
        <v>255</v>
      </c>
      <c r="E7" s="748"/>
      <c r="F7" s="748"/>
      <c r="G7" s="748"/>
      <c r="H7" s="748"/>
      <c r="I7" s="748"/>
      <c r="J7" s="748"/>
      <c r="K7" s="748"/>
      <c r="L7" s="748"/>
      <c r="M7" s="748"/>
      <c r="N7" s="748"/>
      <c r="O7" s="748"/>
      <c r="P7" s="748"/>
      <c r="Q7" s="748"/>
      <c r="R7" s="748"/>
      <c r="S7" s="748"/>
      <c r="T7" s="748"/>
      <c r="U7" s="748"/>
      <c r="V7" s="748"/>
      <c r="W7" s="748"/>
      <c r="X7" s="748"/>
      <c r="Y7" s="748"/>
      <c r="Z7" s="748"/>
      <c r="AA7" s="748"/>
      <c r="AB7" s="748"/>
      <c r="AC7" s="748"/>
      <c r="AD7" s="222"/>
      <c r="AE7" s="70">
        <v>2</v>
      </c>
    </row>
    <row r="8" spans="2:32" ht="15" customHeight="1" x14ac:dyDescent="0.2">
      <c r="B8" s="220"/>
      <c r="C8" s="160"/>
      <c r="D8" s="25"/>
      <c r="E8" s="20" t="s">
        <v>196</v>
      </c>
      <c r="F8" s="25"/>
      <c r="G8" s="20" t="s">
        <v>197</v>
      </c>
      <c r="H8" s="20"/>
      <c r="I8" s="20"/>
      <c r="J8" s="108"/>
      <c r="K8" s="108"/>
      <c r="L8" s="338"/>
      <c r="M8" s="338"/>
      <c r="N8" s="338"/>
      <c r="O8" s="338"/>
      <c r="P8" s="338"/>
      <c r="Q8" s="219"/>
      <c r="R8" s="219"/>
      <c r="S8" s="749" t="str">
        <f>IF(F8="x",auxiliar!A68,"")</f>
        <v/>
      </c>
      <c r="T8" s="749"/>
      <c r="U8" s="749"/>
      <c r="V8" s="749"/>
      <c r="W8" s="749"/>
      <c r="X8" s="749"/>
      <c r="Y8" s="749"/>
      <c r="Z8" s="749"/>
      <c r="AA8" s="749"/>
      <c r="AB8" s="749"/>
      <c r="AC8" s="749"/>
      <c r="AD8" s="222"/>
      <c r="AE8" s="70"/>
    </row>
    <row r="9" spans="2:32" ht="5.0999999999999996" customHeight="1" x14ac:dyDescent="0.2">
      <c r="B9" s="220"/>
      <c r="C9" s="160"/>
      <c r="D9" s="221"/>
      <c r="E9" s="20"/>
      <c r="F9" s="221"/>
      <c r="G9" s="20"/>
      <c r="H9" s="20"/>
      <c r="I9" s="20"/>
      <c r="J9" s="108"/>
      <c r="K9" s="108"/>
      <c r="L9" s="338"/>
      <c r="M9" s="338"/>
      <c r="N9" s="338"/>
      <c r="O9" s="338"/>
      <c r="P9" s="338"/>
      <c r="Q9" s="338"/>
      <c r="R9" s="338"/>
      <c r="S9" s="338"/>
      <c r="T9" s="338"/>
      <c r="U9" s="338"/>
      <c r="V9" s="338"/>
      <c r="W9" s="338"/>
      <c r="X9" s="338"/>
      <c r="Y9" s="338"/>
      <c r="Z9" s="338"/>
      <c r="AA9" s="338"/>
      <c r="AB9" s="338"/>
      <c r="AC9" s="338"/>
      <c r="AD9" s="222"/>
      <c r="AE9" s="70"/>
    </row>
    <row r="10" spans="2:32" ht="18" customHeight="1" x14ac:dyDescent="0.2">
      <c r="B10" s="220"/>
      <c r="C10" s="223" t="s">
        <v>213</v>
      </c>
      <c r="D10" s="225" t="s">
        <v>1680</v>
      </c>
      <c r="E10" s="20"/>
      <c r="F10" s="221"/>
      <c r="G10" s="20"/>
      <c r="H10" s="20"/>
      <c r="I10" s="20"/>
      <c r="J10" s="108"/>
      <c r="K10" s="108"/>
      <c r="L10" s="338"/>
      <c r="M10" s="338"/>
      <c r="N10" s="338"/>
      <c r="O10" s="338"/>
      <c r="P10" s="338"/>
      <c r="Q10" s="338"/>
      <c r="R10" s="338"/>
      <c r="S10" s="338"/>
      <c r="T10" s="338"/>
      <c r="U10" s="338"/>
      <c r="V10" s="338"/>
      <c r="W10" s="338"/>
      <c r="X10" s="338"/>
      <c r="Y10" s="338"/>
      <c r="Z10" s="338"/>
      <c r="AA10" s="338"/>
      <c r="AB10" s="338"/>
      <c r="AC10" s="338"/>
      <c r="AD10" s="222"/>
      <c r="AE10" s="70"/>
    </row>
    <row r="11" spans="2:32" ht="15" customHeight="1" x14ac:dyDescent="0.2">
      <c r="B11" s="220"/>
      <c r="C11" s="223"/>
      <c r="D11" s="25"/>
      <c r="E11" s="20" t="s">
        <v>2167</v>
      </c>
      <c r="F11" s="221"/>
      <c r="G11" s="20"/>
      <c r="H11" s="25"/>
      <c r="I11" s="20" t="s">
        <v>2166</v>
      </c>
      <c r="J11" s="108"/>
      <c r="K11" s="108"/>
      <c r="L11" s="338"/>
      <c r="M11" s="338"/>
      <c r="N11" s="338"/>
      <c r="O11" s="411"/>
      <c r="P11" s="20"/>
      <c r="Q11" s="411"/>
      <c r="R11" s="20"/>
      <c r="S11" s="338"/>
      <c r="T11" s="338"/>
      <c r="U11" s="338"/>
      <c r="V11" s="338"/>
      <c r="W11" s="338"/>
      <c r="X11" s="338"/>
      <c r="Y11" s="338"/>
      <c r="Z11" s="338"/>
      <c r="AA11" s="338"/>
      <c r="AB11" s="338"/>
      <c r="AC11" s="338"/>
      <c r="AD11" s="222"/>
      <c r="AE11" s="70"/>
    </row>
    <row r="12" spans="2:32" ht="15" customHeight="1" x14ac:dyDescent="0.2">
      <c r="B12" s="220"/>
      <c r="C12" s="223"/>
      <c r="D12" s="25"/>
      <c r="E12" s="20" t="s">
        <v>2168</v>
      </c>
      <c r="F12" s="221"/>
      <c r="G12" s="20"/>
      <c r="H12" s="580"/>
      <c r="I12" s="583" t="s">
        <v>2389</v>
      </c>
      <c r="J12" s="584"/>
      <c r="K12" s="584"/>
      <c r="L12" s="584"/>
      <c r="M12" s="578"/>
      <c r="N12" s="591"/>
      <c r="O12" s="584"/>
      <c r="P12" s="584"/>
      <c r="Q12" s="584"/>
      <c r="R12" s="584"/>
      <c r="S12" s="584"/>
      <c r="T12" s="584"/>
      <c r="U12" s="584"/>
      <c r="V12" s="108"/>
      <c r="W12" s="108"/>
      <c r="X12" s="108"/>
      <c r="Y12" s="108"/>
      <c r="Z12" s="108"/>
      <c r="AA12" s="108"/>
      <c r="AB12" s="108"/>
      <c r="AC12" s="108"/>
      <c r="AD12" s="222"/>
      <c r="AE12" s="70"/>
    </row>
    <row r="13" spans="2:32" ht="15" customHeight="1" x14ac:dyDescent="0.2">
      <c r="B13" s="220"/>
      <c r="C13" s="223"/>
      <c r="D13" s="25"/>
      <c r="E13" s="20" t="s">
        <v>1893</v>
      </c>
      <c r="F13" s="221"/>
      <c r="G13" s="20"/>
      <c r="H13" s="25"/>
      <c r="I13" s="20" t="s">
        <v>1681</v>
      </c>
      <c r="J13" s="434"/>
      <c r="K13" s="434"/>
      <c r="L13" s="108"/>
      <c r="M13" s="108"/>
      <c r="N13" s="707"/>
      <c r="O13" s="707"/>
      <c r="P13" s="707"/>
      <c r="Q13" s="707"/>
      <c r="R13" s="707"/>
      <c r="S13" s="707"/>
      <c r="T13" s="707"/>
      <c r="U13" s="707"/>
      <c r="V13" s="707"/>
      <c r="W13" s="496"/>
      <c r="X13" s="496"/>
      <c r="Y13" s="496"/>
      <c r="Z13" s="496"/>
      <c r="AA13" s="496"/>
      <c r="AB13" s="496"/>
      <c r="AC13" s="496"/>
      <c r="AD13" s="222"/>
      <c r="AE13" s="70"/>
    </row>
    <row r="14" spans="2:32" ht="5.0999999999999996" customHeight="1" x14ac:dyDescent="0.2">
      <c r="B14" s="220"/>
      <c r="C14" s="223"/>
      <c r="D14" s="221"/>
      <c r="E14" s="20"/>
      <c r="F14" s="221"/>
      <c r="G14" s="20"/>
      <c r="H14" s="20"/>
      <c r="I14" s="20"/>
      <c r="J14" s="108"/>
      <c r="K14" s="108"/>
      <c r="L14" s="338"/>
      <c r="M14" s="338"/>
      <c r="N14" s="338"/>
      <c r="O14" s="338"/>
      <c r="P14" s="338"/>
      <c r="Q14" s="338"/>
      <c r="R14" s="338"/>
      <c r="S14" s="338"/>
      <c r="T14" s="338"/>
      <c r="U14" s="338"/>
      <c r="V14" s="338"/>
      <c r="W14" s="338"/>
      <c r="X14" s="338"/>
      <c r="Y14" s="338"/>
      <c r="Z14" s="338"/>
      <c r="AA14" s="338"/>
      <c r="AB14" s="338"/>
      <c r="AC14" s="338"/>
      <c r="AD14" s="222"/>
      <c r="AE14" s="70"/>
    </row>
    <row r="15" spans="2:32" ht="15" customHeight="1" x14ac:dyDescent="0.2">
      <c r="B15" s="220"/>
      <c r="C15" s="223" t="s">
        <v>215</v>
      </c>
      <c r="D15" s="748" t="s">
        <v>256</v>
      </c>
      <c r="E15" s="748"/>
      <c r="F15" s="748"/>
      <c r="G15" s="748"/>
      <c r="H15" s="748"/>
      <c r="I15" s="748"/>
      <c r="J15" s="748"/>
      <c r="K15" s="748"/>
      <c r="L15" s="748"/>
      <c r="M15" s="748"/>
      <c r="N15" s="748"/>
      <c r="O15" s="748"/>
      <c r="P15" s="748"/>
      <c r="Q15" s="748"/>
      <c r="R15" s="748"/>
      <c r="S15" s="748"/>
      <c r="T15" s="748"/>
      <c r="U15" s="748"/>
      <c r="V15" s="748"/>
      <c r="W15" s="748"/>
      <c r="X15" s="748"/>
      <c r="Y15" s="748"/>
      <c r="Z15" s="748"/>
      <c r="AA15" s="748"/>
      <c r="AB15" s="748"/>
      <c r="AC15" s="748"/>
      <c r="AD15" s="222"/>
      <c r="AE15" s="70"/>
    </row>
    <row r="16" spans="2:32" ht="15" customHeight="1" x14ac:dyDescent="0.2">
      <c r="B16" s="220"/>
      <c r="C16" s="223"/>
      <c r="D16" s="25"/>
      <c r="E16" s="20" t="s">
        <v>196</v>
      </c>
      <c r="F16" s="25"/>
      <c r="G16" s="20" t="s">
        <v>197</v>
      </c>
      <c r="H16" s="20"/>
      <c r="I16" s="20"/>
      <c r="J16" s="108"/>
      <c r="K16" s="108"/>
      <c r="L16" s="338"/>
      <c r="M16" s="338"/>
      <c r="N16" s="338"/>
      <c r="O16" s="338"/>
      <c r="P16" s="338"/>
      <c r="Q16" s="219"/>
      <c r="R16" s="219"/>
      <c r="S16" s="749" t="str">
        <f>IF($F$16="x",auxiliar!A68,"")</f>
        <v/>
      </c>
      <c r="T16" s="749"/>
      <c r="U16" s="749"/>
      <c r="V16" s="749"/>
      <c r="W16" s="749"/>
      <c r="X16" s="749"/>
      <c r="Y16" s="749"/>
      <c r="Z16" s="749"/>
      <c r="AA16" s="749"/>
      <c r="AB16" s="749"/>
      <c r="AC16" s="749"/>
      <c r="AD16" s="222"/>
      <c r="AE16" s="70"/>
    </row>
    <row r="17" spans="2:32" ht="5.0999999999999996" customHeight="1" x14ac:dyDescent="0.2">
      <c r="B17" s="220"/>
      <c r="C17" s="223"/>
      <c r="D17" s="221"/>
      <c r="E17" s="20"/>
      <c r="F17" s="221"/>
      <c r="G17" s="20"/>
      <c r="H17" s="20"/>
      <c r="I17" s="20"/>
      <c r="J17" s="108"/>
      <c r="K17" s="108"/>
      <c r="L17" s="338"/>
      <c r="M17" s="338"/>
      <c r="N17" s="338"/>
      <c r="O17" s="338"/>
      <c r="P17" s="338"/>
      <c r="Q17" s="338"/>
      <c r="R17" s="338"/>
      <c r="S17" s="338"/>
      <c r="T17" s="338"/>
      <c r="U17" s="338"/>
      <c r="V17" s="338"/>
      <c r="W17" s="338"/>
      <c r="X17" s="338"/>
      <c r="Y17" s="338"/>
      <c r="Z17" s="338"/>
      <c r="AA17" s="338"/>
      <c r="AB17" s="338"/>
      <c r="AC17" s="338"/>
      <c r="AD17" s="222"/>
      <c r="AE17" s="70"/>
    </row>
    <row r="18" spans="2:32" ht="30" customHeight="1" x14ac:dyDescent="0.2">
      <c r="B18" s="220"/>
      <c r="C18" s="399" t="s">
        <v>217</v>
      </c>
      <c r="D18" s="748" t="s">
        <v>1931</v>
      </c>
      <c r="E18" s="748"/>
      <c r="F18" s="748"/>
      <c r="G18" s="748"/>
      <c r="H18" s="748"/>
      <c r="I18" s="748"/>
      <c r="J18" s="748"/>
      <c r="K18" s="748"/>
      <c r="L18" s="748"/>
      <c r="M18" s="748"/>
      <c r="N18" s="748"/>
      <c r="O18" s="748"/>
      <c r="P18" s="748"/>
      <c r="Q18" s="748"/>
      <c r="R18" s="748"/>
      <c r="S18" s="748"/>
      <c r="T18" s="748"/>
      <c r="U18" s="748"/>
      <c r="V18" s="748"/>
      <c r="W18" s="748"/>
      <c r="X18" s="748"/>
      <c r="Y18" s="748"/>
      <c r="Z18" s="748"/>
      <c r="AA18" s="748"/>
      <c r="AB18" s="748"/>
      <c r="AC18" s="748"/>
      <c r="AD18" s="222"/>
      <c r="AE18" s="70"/>
      <c r="AF18" s="72"/>
    </row>
    <row r="19" spans="2:32" ht="15" customHeight="1" x14ac:dyDescent="0.2">
      <c r="B19" s="220"/>
      <c r="C19" s="223"/>
      <c r="D19" s="25"/>
      <c r="E19" s="20" t="s">
        <v>196</v>
      </c>
      <c r="F19" s="25"/>
      <c r="G19" s="20" t="s">
        <v>197</v>
      </c>
      <c r="H19" s="20"/>
      <c r="I19" s="20"/>
      <c r="J19" s="108"/>
      <c r="K19" s="108"/>
      <c r="L19" s="338"/>
      <c r="M19" s="338"/>
      <c r="N19" s="338"/>
      <c r="O19" s="338"/>
      <c r="P19" s="338"/>
      <c r="Q19" s="219"/>
      <c r="R19" s="219"/>
      <c r="S19" s="701"/>
      <c r="T19" s="701"/>
      <c r="U19" s="701"/>
      <c r="V19" s="701"/>
      <c r="W19" s="701"/>
      <c r="X19" s="701"/>
      <c r="Y19" s="701"/>
      <c r="Z19" s="701"/>
      <c r="AA19" s="701"/>
      <c r="AB19" s="701"/>
      <c r="AC19" s="701"/>
      <c r="AD19" s="222"/>
      <c r="AE19" s="70"/>
    </row>
    <row r="20" spans="2:32" ht="5.0999999999999996" customHeight="1" x14ac:dyDescent="0.2">
      <c r="B20" s="220"/>
      <c r="C20" s="225"/>
      <c r="D20" s="221"/>
      <c r="E20" s="20"/>
      <c r="F20" s="221"/>
      <c r="G20" s="20"/>
      <c r="H20" s="20"/>
      <c r="I20" s="20"/>
      <c r="J20" s="108"/>
      <c r="K20" s="108"/>
      <c r="L20" s="338"/>
      <c r="M20" s="338"/>
      <c r="N20" s="338"/>
      <c r="O20" s="338"/>
      <c r="P20" s="338"/>
      <c r="Q20" s="338"/>
      <c r="R20" s="338"/>
      <c r="S20" s="338"/>
      <c r="T20" s="338"/>
      <c r="U20" s="338"/>
      <c r="V20" s="338"/>
      <c r="W20" s="338"/>
      <c r="X20" s="338"/>
      <c r="Y20" s="338"/>
      <c r="Z20" s="338"/>
      <c r="AA20" s="338"/>
      <c r="AB20" s="338"/>
      <c r="AC20" s="338"/>
      <c r="AD20" s="222"/>
      <c r="AE20" s="70"/>
    </row>
    <row r="21" spans="2:32" ht="5.0999999999999996" customHeight="1" thickBot="1" x14ac:dyDescent="0.25">
      <c r="B21" s="226"/>
      <c r="C21" s="227"/>
      <c r="D21" s="753"/>
      <c r="E21" s="753"/>
      <c r="F21" s="753"/>
      <c r="G21" s="753"/>
      <c r="H21" s="753"/>
      <c r="I21" s="753"/>
      <c r="J21" s="753"/>
      <c r="K21" s="753"/>
      <c r="L21" s="753"/>
      <c r="M21" s="753"/>
      <c r="N21" s="753"/>
      <c r="O21" s="753"/>
      <c r="P21" s="753"/>
      <c r="Q21" s="753"/>
      <c r="R21" s="753"/>
      <c r="S21" s="753"/>
      <c r="T21" s="753"/>
      <c r="U21" s="753"/>
      <c r="V21" s="753"/>
      <c r="W21" s="753"/>
      <c r="X21" s="753"/>
      <c r="Y21" s="753"/>
      <c r="Z21" s="753"/>
      <c r="AA21" s="753"/>
      <c r="AB21" s="753"/>
      <c r="AC21" s="753"/>
      <c r="AD21" s="228"/>
      <c r="AE21" s="70"/>
    </row>
    <row r="22" spans="2:32" s="233" customFormat="1" ht="20.100000000000001" customHeight="1" x14ac:dyDescent="0.25">
      <c r="B22" s="708" t="s">
        <v>2082</v>
      </c>
      <c r="C22" s="709"/>
      <c r="D22" s="709"/>
      <c r="E22" s="709"/>
      <c r="F22" s="709"/>
      <c r="G22" s="709"/>
      <c r="H22" s="709"/>
      <c r="I22" s="709"/>
      <c r="J22" s="709"/>
      <c r="K22" s="709"/>
      <c r="L22" s="709"/>
      <c r="M22" s="709"/>
      <c r="N22" s="709"/>
      <c r="O22" s="709"/>
      <c r="P22" s="709"/>
      <c r="Q22" s="709"/>
      <c r="R22" s="709"/>
      <c r="S22" s="709"/>
      <c r="T22" s="709"/>
      <c r="U22" s="709"/>
      <c r="V22" s="709"/>
      <c r="W22" s="709"/>
      <c r="X22" s="709"/>
      <c r="Y22" s="709"/>
      <c r="Z22" s="709"/>
      <c r="AA22" s="709"/>
      <c r="AB22" s="709"/>
      <c r="AC22" s="709"/>
      <c r="AD22" s="710"/>
      <c r="AE22" s="231"/>
      <c r="AF22" s="232"/>
    </row>
    <row r="23" spans="2:32" ht="5.0999999999999996" customHeight="1" x14ac:dyDescent="0.2">
      <c r="B23" s="220"/>
      <c r="C23" s="127"/>
      <c r="D23" s="221"/>
      <c r="E23" s="20"/>
      <c r="F23" s="221"/>
      <c r="G23" s="20"/>
      <c r="H23" s="20"/>
      <c r="I23" s="20"/>
      <c r="J23" s="108"/>
      <c r="K23" s="108"/>
      <c r="L23" s="338"/>
      <c r="M23" s="338"/>
      <c r="N23" s="338"/>
      <c r="O23" s="338"/>
      <c r="P23" s="338"/>
      <c r="Q23" s="338"/>
      <c r="R23" s="338"/>
      <c r="S23" s="338"/>
      <c r="T23" s="338"/>
      <c r="U23" s="338"/>
      <c r="V23" s="338"/>
      <c r="W23" s="338"/>
      <c r="X23" s="338"/>
      <c r="Y23" s="338"/>
      <c r="Z23" s="338"/>
      <c r="AA23" s="338"/>
      <c r="AB23" s="338"/>
      <c r="AC23" s="338"/>
      <c r="AD23" s="222"/>
      <c r="AE23" s="70"/>
    </row>
    <row r="24" spans="2:32" ht="15" customHeight="1" x14ac:dyDescent="0.2">
      <c r="B24" s="220"/>
      <c r="C24" s="223" t="s">
        <v>210</v>
      </c>
      <c r="D24" s="748" t="s">
        <v>259</v>
      </c>
      <c r="E24" s="748"/>
      <c r="F24" s="748"/>
      <c r="G24" s="748"/>
      <c r="H24" s="748"/>
      <c r="I24" s="748"/>
      <c r="J24" s="748"/>
      <c r="K24" s="748"/>
      <c r="L24" s="748"/>
      <c r="M24" s="748"/>
      <c r="N24" s="748"/>
      <c r="O24" s="748"/>
      <c r="P24" s="748"/>
      <c r="Q24" s="748"/>
      <c r="R24" s="748"/>
      <c r="S24" s="748"/>
      <c r="T24" s="748"/>
      <c r="U24" s="748"/>
      <c r="V24" s="748"/>
      <c r="W24" s="748"/>
      <c r="X24" s="748"/>
      <c r="Y24" s="748"/>
      <c r="Z24" s="748"/>
      <c r="AA24" s="748"/>
      <c r="AB24" s="748"/>
      <c r="AC24" s="748"/>
      <c r="AD24" s="222"/>
      <c r="AE24" s="70">
        <v>2</v>
      </c>
    </row>
    <row r="25" spans="2:32" ht="15" customHeight="1" x14ac:dyDescent="0.2">
      <c r="B25" s="220"/>
      <c r="C25" s="223"/>
      <c r="D25" s="25"/>
      <c r="E25" s="20" t="s">
        <v>196</v>
      </c>
      <c r="F25" s="25"/>
      <c r="G25" s="20" t="s">
        <v>197</v>
      </c>
      <c r="H25" s="20"/>
      <c r="I25" s="20"/>
      <c r="J25" s="108"/>
      <c r="K25" s="108"/>
      <c r="L25" s="338"/>
      <c r="M25" s="338"/>
      <c r="N25" s="338"/>
      <c r="O25" s="338"/>
      <c r="P25" s="338"/>
      <c r="Q25" s="219"/>
      <c r="R25" s="219"/>
      <c r="S25" s="701"/>
      <c r="T25" s="701"/>
      <c r="U25" s="701"/>
      <c r="V25" s="701"/>
      <c r="W25" s="701"/>
      <c r="X25" s="701"/>
      <c r="Y25" s="701"/>
      <c r="Z25" s="701"/>
      <c r="AA25" s="701"/>
      <c r="AB25" s="701"/>
      <c r="AC25" s="701"/>
      <c r="AD25" s="222"/>
      <c r="AE25" s="70"/>
    </row>
    <row r="26" spans="2:32" ht="5.0999999999999996" customHeight="1" x14ac:dyDescent="0.2">
      <c r="B26" s="220"/>
      <c r="C26" s="223"/>
      <c r="D26" s="221"/>
      <c r="E26" s="20"/>
      <c r="F26" s="221"/>
      <c r="G26" s="20"/>
      <c r="H26" s="20"/>
      <c r="I26" s="20"/>
      <c r="J26" s="108"/>
      <c r="K26" s="108"/>
      <c r="L26" s="338"/>
      <c r="M26" s="338"/>
      <c r="N26" s="338"/>
      <c r="O26" s="338"/>
      <c r="P26" s="338"/>
      <c r="Q26" s="338"/>
      <c r="R26" s="338"/>
      <c r="S26" s="338"/>
      <c r="T26" s="338"/>
      <c r="U26" s="338"/>
      <c r="V26" s="338"/>
      <c r="W26" s="338"/>
      <c r="X26" s="338"/>
      <c r="Y26" s="338"/>
      <c r="Z26" s="338"/>
      <c r="AA26" s="338"/>
      <c r="AB26" s="338"/>
      <c r="AC26" s="338"/>
      <c r="AD26" s="222"/>
      <c r="AE26" s="70"/>
    </row>
    <row r="27" spans="2:32" ht="15" customHeight="1" x14ac:dyDescent="0.2">
      <c r="B27" s="220"/>
      <c r="C27" s="223" t="s">
        <v>213</v>
      </c>
      <c r="D27" s="748" t="s">
        <v>260</v>
      </c>
      <c r="E27" s="748"/>
      <c r="F27" s="748"/>
      <c r="G27" s="748"/>
      <c r="H27" s="748"/>
      <c r="I27" s="748"/>
      <c r="J27" s="748"/>
      <c r="K27" s="748"/>
      <c r="L27" s="748"/>
      <c r="M27" s="748"/>
      <c r="N27" s="748"/>
      <c r="O27" s="748"/>
      <c r="P27" s="748"/>
      <c r="Q27" s="748"/>
      <c r="R27" s="748"/>
      <c r="S27" s="748"/>
      <c r="T27" s="748"/>
      <c r="U27" s="748"/>
      <c r="V27" s="748"/>
      <c r="W27" s="748"/>
      <c r="X27" s="748"/>
      <c r="Y27" s="748"/>
      <c r="Z27" s="748"/>
      <c r="AA27" s="748"/>
      <c r="AB27" s="748"/>
      <c r="AC27" s="748"/>
      <c r="AD27" s="222"/>
      <c r="AE27" s="70">
        <v>1</v>
      </c>
    </row>
    <row r="28" spans="2:32" ht="15" customHeight="1" x14ac:dyDescent="0.2">
      <c r="B28" s="220"/>
      <c r="C28" s="223"/>
      <c r="D28" s="25"/>
      <c r="E28" s="20" t="s">
        <v>196</v>
      </c>
      <c r="F28" s="25"/>
      <c r="G28" s="20" t="s">
        <v>197</v>
      </c>
      <c r="H28" s="20"/>
      <c r="I28" s="20"/>
      <c r="J28" s="108"/>
      <c r="K28" s="108"/>
      <c r="L28" s="338"/>
      <c r="M28" s="338"/>
      <c r="N28" s="338"/>
      <c r="O28" s="338"/>
      <c r="P28" s="338"/>
      <c r="Q28" s="219"/>
      <c r="R28" s="219"/>
      <c r="S28" s="701"/>
      <c r="T28" s="701"/>
      <c r="U28" s="701"/>
      <c r="V28" s="701"/>
      <c r="W28" s="701"/>
      <c r="X28" s="701"/>
      <c r="Y28" s="701"/>
      <c r="Z28" s="701"/>
      <c r="AA28" s="701"/>
      <c r="AB28" s="701"/>
      <c r="AC28" s="701"/>
      <c r="AD28" s="222"/>
      <c r="AE28" s="70"/>
    </row>
    <row r="29" spans="2:32" ht="5.0999999999999996" customHeight="1" x14ac:dyDescent="0.2">
      <c r="B29" s="220"/>
      <c r="C29" s="223"/>
      <c r="D29" s="221"/>
      <c r="E29" s="20"/>
      <c r="F29" s="221"/>
      <c r="G29" s="20"/>
      <c r="H29" s="20"/>
      <c r="I29" s="20"/>
      <c r="J29" s="108"/>
      <c r="K29" s="108"/>
      <c r="L29" s="338"/>
      <c r="M29" s="338"/>
      <c r="N29" s="338"/>
      <c r="O29" s="338"/>
      <c r="P29" s="338"/>
      <c r="Q29" s="338"/>
      <c r="R29" s="338"/>
      <c r="S29" s="338"/>
      <c r="T29" s="338"/>
      <c r="U29" s="338"/>
      <c r="V29" s="338"/>
      <c r="W29" s="338"/>
      <c r="X29" s="338"/>
      <c r="Y29" s="338"/>
      <c r="Z29" s="338"/>
      <c r="AA29" s="338"/>
      <c r="AB29" s="338"/>
      <c r="AC29" s="338"/>
      <c r="AD29" s="222"/>
      <c r="AE29" s="70"/>
    </row>
    <row r="30" spans="2:32" ht="15" customHeight="1" x14ac:dyDescent="0.2">
      <c r="B30" s="220"/>
      <c r="C30" s="223" t="s">
        <v>215</v>
      </c>
      <c r="D30" s="748" t="s">
        <v>2116</v>
      </c>
      <c r="E30" s="748"/>
      <c r="F30" s="748"/>
      <c r="G30" s="748"/>
      <c r="H30" s="748"/>
      <c r="I30" s="748"/>
      <c r="J30" s="748"/>
      <c r="K30" s="748"/>
      <c r="L30" s="748"/>
      <c r="M30" s="748"/>
      <c r="N30" s="748"/>
      <c r="O30" s="748"/>
      <c r="P30" s="748"/>
      <c r="Q30" s="748"/>
      <c r="R30" s="748"/>
      <c r="S30" s="748"/>
      <c r="T30" s="748"/>
      <c r="U30" s="748"/>
      <c r="V30" s="748"/>
      <c r="W30" s="748"/>
      <c r="X30" s="748"/>
      <c r="Y30" s="748"/>
      <c r="Z30" s="748"/>
      <c r="AA30" s="748"/>
      <c r="AB30" s="748"/>
      <c r="AC30" s="748"/>
      <c r="AD30" s="222"/>
      <c r="AE30" s="70">
        <v>1</v>
      </c>
    </row>
    <row r="31" spans="2:32" ht="15" customHeight="1" x14ac:dyDescent="0.2">
      <c r="B31" s="220"/>
      <c r="C31" s="223"/>
      <c r="D31" s="25"/>
      <c r="E31" s="20" t="s">
        <v>196</v>
      </c>
      <c r="F31" s="25"/>
      <c r="G31" s="20" t="s">
        <v>197</v>
      </c>
      <c r="H31" s="20"/>
      <c r="I31" s="20"/>
      <c r="J31" s="108"/>
      <c r="K31" s="108"/>
      <c r="L31" s="338"/>
      <c r="M31" s="338"/>
      <c r="N31" s="338"/>
      <c r="O31" s="338"/>
      <c r="P31" s="338"/>
      <c r="Q31" s="219"/>
      <c r="R31" s="219"/>
      <c r="S31" s="701"/>
      <c r="T31" s="701"/>
      <c r="U31" s="701"/>
      <c r="V31" s="701"/>
      <c r="W31" s="701"/>
      <c r="X31" s="701"/>
      <c r="Y31" s="701"/>
      <c r="Z31" s="701"/>
      <c r="AA31" s="701"/>
      <c r="AB31" s="701"/>
      <c r="AC31" s="701"/>
      <c r="AD31" s="222"/>
      <c r="AE31" s="70"/>
    </row>
    <row r="32" spans="2:32" ht="5.0999999999999996" customHeight="1" x14ac:dyDescent="0.2">
      <c r="B32" s="220"/>
      <c r="C32" s="223"/>
      <c r="D32" s="221"/>
      <c r="E32" s="20"/>
      <c r="F32" s="221"/>
      <c r="G32" s="20"/>
      <c r="H32" s="20"/>
      <c r="I32" s="20"/>
      <c r="J32" s="108"/>
      <c r="K32" s="108"/>
      <c r="L32" s="338"/>
      <c r="M32" s="338"/>
      <c r="N32" s="338"/>
      <c r="O32" s="338"/>
      <c r="P32" s="338"/>
      <c r="Q32" s="338"/>
      <c r="R32" s="338"/>
      <c r="S32" s="338"/>
      <c r="T32" s="338"/>
      <c r="U32" s="338"/>
      <c r="V32" s="338"/>
      <c r="W32" s="338"/>
      <c r="X32" s="338"/>
      <c r="Y32" s="338"/>
      <c r="Z32" s="338"/>
      <c r="AA32" s="338"/>
      <c r="AB32" s="338"/>
      <c r="AC32" s="338"/>
      <c r="AD32" s="222"/>
      <c r="AE32" s="70"/>
    </row>
    <row r="33" spans="2:31" ht="15" customHeight="1" x14ac:dyDescent="0.2">
      <c r="B33" s="220"/>
      <c r="C33" s="223" t="s">
        <v>217</v>
      </c>
      <c r="D33" s="748" t="s">
        <v>261</v>
      </c>
      <c r="E33" s="748"/>
      <c r="F33" s="748"/>
      <c r="G33" s="748"/>
      <c r="H33" s="748"/>
      <c r="I33" s="748"/>
      <c r="J33" s="748"/>
      <c r="K33" s="748"/>
      <c r="L33" s="748"/>
      <c r="M33" s="748"/>
      <c r="N33" s="748"/>
      <c r="O33" s="748"/>
      <c r="P33" s="748"/>
      <c r="Q33" s="748"/>
      <c r="R33" s="748"/>
      <c r="S33" s="748"/>
      <c r="T33" s="748"/>
      <c r="U33" s="748"/>
      <c r="V33" s="748"/>
      <c r="W33" s="748"/>
      <c r="X33" s="748"/>
      <c r="Y33" s="748"/>
      <c r="Z33" s="748"/>
      <c r="AA33" s="748"/>
      <c r="AB33" s="748"/>
      <c r="AC33" s="748"/>
      <c r="AD33" s="222"/>
      <c r="AE33" s="70">
        <v>1</v>
      </c>
    </row>
    <row r="34" spans="2:31" ht="15" customHeight="1" x14ac:dyDescent="0.2">
      <c r="B34" s="220"/>
      <c r="C34" s="223"/>
      <c r="D34" s="25"/>
      <c r="E34" s="20" t="s">
        <v>196</v>
      </c>
      <c r="F34" s="25"/>
      <c r="G34" s="20" t="s">
        <v>197</v>
      </c>
      <c r="H34" s="20"/>
      <c r="I34" s="20"/>
      <c r="J34" s="108"/>
      <c r="K34" s="108"/>
      <c r="L34" s="338"/>
      <c r="M34" s="338"/>
      <c r="N34" s="338"/>
      <c r="O34" s="338"/>
      <c r="P34" s="338"/>
      <c r="Q34" s="219"/>
      <c r="R34" s="219"/>
      <c r="S34" s="701"/>
      <c r="T34" s="701"/>
      <c r="U34" s="701"/>
      <c r="V34" s="701"/>
      <c r="W34" s="701"/>
      <c r="X34" s="701"/>
      <c r="Y34" s="701"/>
      <c r="Z34" s="701"/>
      <c r="AA34" s="701"/>
      <c r="AB34" s="701"/>
      <c r="AC34" s="701"/>
      <c r="AD34" s="222"/>
      <c r="AE34" s="70"/>
    </row>
    <row r="35" spans="2:31" ht="5.0999999999999996" customHeight="1" x14ac:dyDescent="0.2">
      <c r="B35" s="220"/>
      <c r="C35" s="223"/>
      <c r="D35" s="221"/>
      <c r="E35" s="20"/>
      <c r="F35" s="221"/>
      <c r="G35" s="20"/>
      <c r="H35" s="20"/>
      <c r="I35" s="20"/>
      <c r="J35" s="108"/>
      <c r="K35" s="108"/>
      <c r="L35" s="338"/>
      <c r="M35" s="338"/>
      <c r="N35" s="338"/>
      <c r="O35" s="338"/>
      <c r="P35" s="338"/>
      <c r="Q35" s="338"/>
      <c r="R35" s="338"/>
      <c r="S35" s="338"/>
      <c r="T35" s="338"/>
      <c r="U35" s="338"/>
      <c r="V35" s="338"/>
      <c r="W35" s="338"/>
      <c r="X35" s="338"/>
      <c r="Y35" s="338"/>
      <c r="Z35" s="338"/>
      <c r="AA35" s="338"/>
      <c r="AB35" s="338"/>
      <c r="AC35" s="338"/>
      <c r="AD35" s="222"/>
      <c r="AE35" s="70"/>
    </row>
    <row r="36" spans="2:31" ht="15" customHeight="1" x14ac:dyDescent="0.2">
      <c r="B36" s="220"/>
      <c r="C36" s="223" t="s">
        <v>219</v>
      </c>
      <c r="D36" s="748" t="s">
        <v>2204</v>
      </c>
      <c r="E36" s="748"/>
      <c r="F36" s="748"/>
      <c r="G36" s="748"/>
      <c r="H36" s="748"/>
      <c r="I36" s="748"/>
      <c r="J36" s="748"/>
      <c r="K36" s="748"/>
      <c r="L36" s="748"/>
      <c r="M36" s="748"/>
      <c r="N36" s="748"/>
      <c r="O36" s="748"/>
      <c r="P36" s="748"/>
      <c r="Q36" s="748"/>
      <c r="R36" s="748"/>
      <c r="S36" s="748"/>
      <c r="T36" s="748"/>
      <c r="U36" s="748"/>
      <c r="V36" s="748"/>
      <c r="W36" s="748"/>
      <c r="X36" s="748"/>
      <c r="Y36" s="748"/>
      <c r="Z36" s="748"/>
      <c r="AA36" s="748"/>
      <c r="AB36" s="748"/>
      <c r="AC36" s="748"/>
      <c r="AD36" s="222"/>
      <c r="AE36" s="70"/>
    </row>
    <row r="37" spans="2:31" ht="15" customHeight="1" x14ac:dyDescent="0.2">
      <c r="B37" s="220"/>
      <c r="C37" s="223"/>
      <c r="D37" s="25"/>
      <c r="E37" s="20" t="s">
        <v>196</v>
      </c>
      <c r="F37" s="25"/>
      <c r="G37" s="20" t="s">
        <v>197</v>
      </c>
      <c r="H37" s="20"/>
      <c r="I37" s="20"/>
      <c r="J37" s="108"/>
      <c r="K37" s="108"/>
      <c r="L37" s="338"/>
      <c r="M37" s="338"/>
      <c r="N37" s="338"/>
      <c r="O37" s="338"/>
      <c r="P37" s="338"/>
      <c r="Q37" s="219"/>
      <c r="R37" s="219"/>
      <c r="S37" s="701"/>
      <c r="T37" s="701"/>
      <c r="U37" s="701"/>
      <c r="V37" s="701"/>
      <c r="W37" s="701"/>
      <c r="X37" s="701"/>
      <c r="Y37" s="701"/>
      <c r="Z37" s="701"/>
      <c r="AA37" s="701"/>
      <c r="AB37" s="701"/>
      <c r="AC37" s="701"/>
      <c r="AD37" s="222"/>
      <c r="AE37" s="70"/>
    </row>
    <row r="38" spans="2:31" ht="5.0999999999999996" customHeight="1" x14ac:dyDescent="0.2">
      <c r="B38" s="220"/>
      <c r="C38" s="160"/>
      <c r="D38" s="221"/>
      <c r="E38" s="20"/>
      <c r="F38" s="221"/>
      <c r="G38" s="20"/>
      <c r="H38" s="20"/>
      <c r="I38" s="20"/>
      <c r="J38" s="108"/>
      <c r="K38" s="108"/>
      <c r="L38" s="338"/>
      <c r="M38" s="338"/>
      <c r="N38" s="338"/>
      <c r="O38" s="338"/>
      <c r="P38" s="338"/>
      <c r="Q38" s="338"/>
      <c r="R38" s="338"/>
      <c r="S38" s="338"/>
      <c r="T38" s="338"/>
      <c r="U38" s="338"/>
      <c r="V38" s="338"/>
      <c r="W38" s="338"/>
      <c r="X38" s="338"/>
      <c r="Y38" s="338"/>
      <c r="Z38" s="338"/>
      <c r="AA38" s="338"/>
      <c r="AB38" s="338"/>
      <c r="AC38" s="338"/>
      <c r="AD38" s="222"/>
      <c r="AE38" s="70"/>
    </row>
    <row r="39" spans="2:31" ht="15" customHeight="1" x14ac:dyDescent="0.2">
      <c r="B39" s="220"/>
      <c r="C39" s="223" t="s">
        <v>2205</v>
      </c>
      <c r="D39" s="748" t="s">
        <v>2273</v>
      </c>
      <c r="E39" s="748"/>
      <c r="F39" s="748"/>
      <c r="G39" s="748"/>
      <c r="H39" s="748"/>
      <c r="I39" s="748"/>
      <c r="J39" s="748"/>
      <c r="K39" s="748"/>
      <c r="L39" s="748"/>
      <c r="M39" s="748"/>
      <c r="N39" s="748"/>
      <c r="O39" s="748"/>
      <c r="P39" s="748"/>
      <c r="Q39" s="748"/>
      <c r="R39" s="748"/>
      <c r="S39" s="748"/>
      <c r="T39" s="748"/>
      <c r="U39" s="748"/>
      <c r="V39" s="748"/>
      <c r="W39" s="748"/>
      <c r="X39" s="748"/>
      <c r="Y39" s="748"/>
      <c r="Z39" s="748"/>
      <c r="AA39" s="748"/>
      <c r="AB39" s="748"/>
      <c r="AC39" s="748"/>
      <c r="AD39" s="222"/>
      <c r="AE39" s="70"/>
    </row>
    <row r="40" spans="2:31" ht="15" customHeight="1" x14ac:dyDescent="0.2">
      <c r="B40" s="220"/>
      <c r="C40" s="223"/>
      <c r="D40" s="25"/>
      <c r="E40" s="20" t="s">
        <v>196</v>
      </c>
      <c r="F40" s="25"/>
      <c r="G40" s="20" t="s">
        <v>197</v>
      </c>
      <c r="H40" s="20"/>
      <c r="I40" s="20"/>
      <c r="J40" s="563"/>
      <c r="K40" s="563"/>
      <c r="L40" s="563"/>
      <c r="M40" s="563"/>
      <c r="N40" s="563"/>
      <c r="O40" s="563"/>
      <c r="P40" s="563"/>
      <c r="Q40" s="563"/>
      <c r="R40" s="563"/>
      <c r="S40" s="563"/>
      <c r="T40" s="563"/>
      <c r="U40" s="563"/>
      <c r="V40" s="563"/>
      <c r="W40" s="563"/>
      <c r="X40" s="563"/>
      <c r="Y40" s="563"/>
      <c r="Z40" s="563"/>
      <c r="AA40" s="563"/>
      <c r="AB40" s="563"/>
      <c r="AC40" s="563"/>
      <c r="AD40" s="222"/>
      <c r="AE40" s="70"/>
    </row>
    <row r="41" spans="2:31" ht="5.0999999999999996" customHeight="1" x14ac:dyDescent="0.2">
      <c r="B41" s="220"/>
      <c r="C41" s="160"/>
      <c r="D41" s="221"/>
      <c r="E41" s="20"/>
      <c r="F41" s="221"/>
      <c r="G41" s="20"/>
      <c r="H41" s="20"/>
      <c r="I41" s="20"/>
      <c r="J41" s="108"/>
      <c r="K41" s="108"/>
      <c r="L41" s="338"/>
      <c r="M41" s="338"/>
      <c r="N41" s="338"/>
      <c r="O41" s="338"/>
      <c r="P41" s="338"/>
      <c r="Q41" s="338"/>
      <c r="R41" s="338"/>
      <c r="S41" s="338"/>
      <c r="T41" s="338"/>
      <c r="U41" s="338"/>
      <c r="V41" s="338"/>
      <c r="W41" s="338"/>
      <c r="X41" s="338"/>
      <c r="Y41" s="338"/>
      <c r="Z41" s="338"/>
      <c r="AA41" s="338"/>
      <c r="AB41" s="338"/>
      <c r="AC41" s="338"/>
      <c r="AD41" s="222"/>
      <c r="AE41" s="70"/>
    </row>
    <row r="42" spans="2:31" ht="15" customHeight="1" x14ac:dyDescent="0.2">
      <c r="B42" s="220"/>
      <c r="C42" s="223" t="s">
        <v>221</v>
      </c>
      <c r="D42" s="748" t="s">
        <v>262</v>
      </c>
      <c r="E42" s="748"/>
      <c r="F42" s="748"/>
      <c r="G42" s="748"/>
      <c r="H42" s="748"/>
      <c r="I42" s="748"/>
      <c r="J42" s="748"/>
      <c r="K42" s="748"/>
      <c r="L42" s="748"/>
      <c r="M42" s="748"/>
      <c r="N42" s="748"/>
      <c r="O42" s="748"/>
      <c r="P42" s="748"/>
      <c r="Q42" s="748"/>
      <c r="R42" s="748"/>
      <c r="S42" s="748"/>
      <c r="T42" s="748"/>
      <c r="U42" s="748"/>
      <c r="V42" s="748"/>
      <c r="W42" s="748"/>
      <c r="X42" s="748"/>
      <c r="Y42" s="748"/>
      <c r="Z42" s="748"/>
      <c r="AA42" s="748"/>
      <c r="AB42" s="748"/>
      <c r="AC42" s="748"/>
      <c r="AD42" s="222"/>
      <c r="AE42" s="70"/>
    </row>
    <row r="43" spans="2:31" ht="15" customHeight="1" x14ac:dyDescent="0.2">
      <c r="B43" s="220"/>
      <c r="C43" s="223"/>
      <c r="D43" s="25"/>
      <c r="E43" s="20" t="s">
        <v>196</v>
      </c>
      <c r="F43" s="25"/>
      <c r="G43" s="20" t="s">
        <v>197</v>
      </c>
      <c r="H43" s="20"/>
      <c r="I43" s="20"/>
      <c r="J43" s="108"/>
      <c r="K43" s="108"/>
      <c r="L43" s="338"/>
      <c r="M43" s="338"/>
      <c r="N43" s="338"/>
      <c r="O43" s="338"/>
      <c r="P43" s="338"/>
      <c r="Q43" s="219"/>
      <c r="R43" s="219"/>
      <c r="S43" s="701"/>
      <c r="T43" s="701"/>
      <c r="U43" s="701"/>
      <c r="V43" s="701"/>
      <c r="W43" s="701"/>
      <c r="X43" s="701"/>
      <c r="Y43" s="701"/>
      <c r="Z43" s="701"/>
      <c r="AA43" s="701"/>
      <c r="AB43" s="701"/>
      <c r="AC43" s="701"/>
      <c r="AD43" s="222"/>
      <c r="AE43" s="70"/>
    </row>
    <row r="44" spans="2:31" ht="5.0999999999999996" customHeight="1" x14ac:dyDescent="0.2">
      <c r="B44" s="220"/>
      <c r="C44" s="160"/>
      <c r="D44" s="221"/>
      <c r="E44" s="20"/>
      <c r="F44" s="221"/>
      <c r="G44" s="20"/>
      <c r="H44" s="20"/>
      <c r="I44" s="20"/>
      <c r="J44" s="108"/>
      <c r="K44" s="108"/>
      <c r="L44" s="338"/>
      <c r="M44" s="338"/>
      <c r="N44" s="338"/>
      <c r="O44" s="338"/>
      <c r="P44" s="338"/>
      <c r="Q44" s="338"/>
      <c r="R44" s="338"/>
      <c r="S44" s="338"/>
      <c r="T44" s="338"/>
      <c r="U44" s="338"/>
      <c r="V44" s="338"/>
      <c r="W44" s="338"/>
      <c r="X44" s="338"/>
      <c r="Y44" s="338"/>
      <c r="Z44" s="338"/>
      <c r="AA44" s="338"/>
      <c r="AB44" s="338"/>
      <c r="AC44" s="338"/>
      <c r="AD44" s="222"/>
      <c r="AE44" s="70"/>
    </row>
    <row r="45" spans="2:31" ht="15" customHeight="1" x14ac:dyDescent="0.2">
      <c r="B45" s="220"/>
      <c r="C45" s="223" t="s">
        <v>1733</v>
      </c>
      <c r="D45" s="748" t="s">
        <v>2169</v>
      </c>
      <c r="E45" s="748"/>
      <c r="F45" s="748"/>
      <c r="G45" s="748"/>
      <c r="H45" s="748"/>
      <c r="I45" s="748"/>
      <c r="J45" s="748"/>
      <c r="K45" s="748"/>
      <c r="L45" s="748"/>
      <c r="M45" s="748"/>
      <c r="N45" s="748"/>
      <c r="O45" s="748"/>
      <c r="P45" s="748"/>
      <c r="Q45" s="748"/>
      <c r="R45" s="748"/>
      <c r="S45" s="748"/>
      <c r="T45" s="748"/>
      <c r="U45" s="748"/>
      <c r="V45" s="748"/>
      <c r="W45" s="748"/>
      <c r="X45" s="748"/>
      <c r="Y45" s="748"/>
      <c r="Z45" s="748"/>
      <c r="AA45" s="748"/>
      <c r="AB45" s="748"/>
      <c r="AC45" s="748"/>
      <c r="AD45" s="222"/>
      <c r="AE45" s="70"/>
    </row>
    <row r="46" spans="2:31" ht="15" customHeight="1" x14ac:dyDescent="0.2">
      <c r="B46" s="220"/>
      <c r="C46" s="223"/>
      <c r="D46" s="25"/>
      <c r="E46" s="20" t="s">
        <v>196</v>
      </c>
      <c r="F46" s="25"/>
      <c r="G46" s="20" t="s">
        <v>197</v>
      </c>
      <c r="H46" s="20"/>
      <c r="I46" s="20"/>
      <c r="J46" s="563"/>
      <c r="K46" s="563"/>
      <c r="L46" s="563"/>
      <c r="M46" s="563"/>
      <c r="N46" s="563"/>
      <c r="O46" s="563"/>
      <c r="P46" s="563"/>
      <c r="Q46" s="563"/>
      <c r="R46" s="563"/>
      <c r="S46" s="563"/>
      <c r="T46" s="563"/>
      <c r="U46" s="563"/>
      <c r="V46" s="563"/>
      <c r="W46" s="563"/>
      <c r="X46" s="563"/>
      <c r="Y46" s="563"/>
      <c r="Z46" s="563"/>
      <c r="AA46" s="563"/>
      <c r="AB46" s="563"/>
      <c r="AC46" s="563"/>
      <c r="AD46" s="222"/>
      <c r="AE46" s="70"/>
    </row>
    <row r="47" spans="2:31" ht="5.0999999999999996" customHeight="1" x14ac:dyDescent="0.2">
      <c r="B47" s="220"/>
      <c r="C47" s="160"/>
      <c r="D47" s="221"/>
      <c r="E47" s="20"/>
      <c r="F47" s="221"/>
      <c r="G47" s="20"/>
      <c r="H47" s="20"/>
      <c r="I47" s="20"/>
      <c r="J47" s="108"/>
      <c r="K47" s="108"/>
      <c r="L47" s="338"/>
      <c r="M47" s="338"/>
      <c r="N47" s="338"/>
      <c r="O47" s="338"/>
      <c r="P47" s="338"/>
      <c r="Q47" s="338"/>
      <c r="R47" s="338"/>
      <c r="S47" s="338"/>
      <c r="T47" s="338"/>
      <c r="U47" s="338"/>
      <c r="V47" s="338"/>
      <c r="W47" s="338"/>
      <c r="X47" s="338"/>
      <c r="Y47" s="338"/>
      <c r="Z47" s="338"/>
      <c r="AA47" s="338"/>
      <c r="AB47" s="338"/>
      <c r="AC47" s="338"/>
      <c r="AD47" s="222"/>
      <c r="AE47" s="70"/>
    </row>
    <row r="48" spans="2:31" ht="15" customHeight="1" x14ac:dyDescent="0.2">
      <c r="B48" s="220"/>
      <c r="C48" s="581" t="s">
        <v>223</v>
      </c>
      <c r="D48" s="752" t="s">
        <v>2428</v>
      </c>
      <c r="E48" s="752"/>
      <c r="F48" s="752"/>
      <c r="G48" s="752"/>
      <c r="H48" s="752"/>
      <c r="I48" s="752"/>
      <c r="J48" s="752"/>
      <c r="K48" s="752"/>
      <c r="L48" s="752"/>
      <c r="M48" s="752"/>
      <c r="N48" s="752"/>
      <c r="O48" s="752"/>
      <c r="P48" s="752"/>
      <c r="Q48" s="752"/>
      <c r="R48" s="752"/>
      <c r="S48" s="752"/>
      <c r="T48" s="752"/>
      <c r="U48" s="752"/>
      <c r="V48" s="752"/>
      <c r="W48" s="752"/>
      <c r="X48" s="752"/>
      <c r="Y48" s="752"/>
      <c r="Z48" s="752"/>
      <c r="AA48" s="752"/>
      <c r="AB48" s="752"/>
      <c r="AC48" s="752"/>
      <c r="AD48" s="222"/>
      <c r="AE48" s="70"/>
    </row>
    <row r="49" spans="2:33" ht="15" customHeight="1" x14ac:dyDescent="0.2">
      <c r="B49" s="220"/>
      <c r="C49" s="581"/>
      <c r="D49" s="580"/>
      <c r="E49" s="583" t="s">
        <v>196</v>
      </c>
      <c r="F49" s="580"/>
      <c r="G49" s="583" t="s">
        <v>197</v>
      </c>
      <c r="H49" s="583"/>
      <c r="I49" s="583"/>
      <c r="J49" s="584"/>
      <c r="K49" s="584"/>
      <c r="L49" s="578"/>
      <c r="M49" s="578"/>
      <c r="N49" s="578"/>
      <c r="O49" s="578"/>
      <c r="P49" s="578"/>
      <c r="Q49" s="585"/>
      <c r="R49" s="585"/>
      <c r="S49" s="754"/>
      <c r="T49" s="754"/>
      <c r="U49" s="754"/>
      <c r="V49" s="754"/>
      <c r="W49" s="754"/>
      <c r="X49" s="754"/>
      <c r="Y49" s="754"/>
      <c r="Z49" s="754"/>
      <c r="AA49" s="754"/>
      <c r="AB49" s="754"/>
      <c r="AC49" s="754"/>
      <c r="AD49" s="222"/>
      <c r="AE49" s="70"/>
    </row>
    <row r="50" spans="2:33" ht="5.0999999999999996" customHeight="1" x14ac:dyDescent="0.2">
      <c r="B50" s="220"/>
      <c r="C50" s="581"/>
      <c r="D50" s="582"/>
      <c r="E50" s="583"/>
      <c r="F50" s="582"/>
      <c r="G50" s="583"/>
      <c r="H50" s="583"/>
      <c r="I50" s="583"/>
      <c r="J50" s="584"/>
      <c r="K50" s="584"/>
      <c r="L50" s="578"/>
      <c r="M50" s="578"/>
      <c r="N50" s="578"/>
      <c r="O50" s="578"/>
      <c r="P50" s="578"/>
      <c r="Q50" s="585"/>
      <c r="R50" s="585"/>
      <c r="S50" s="590"/>
      <c r="T50" s="590"/>
      <c r="U50" s="590"/>
      <c r="V50" s="590"/>
      <c r="W50" s="590"/>
      <c r="X50" s="590"/>
      <c r="Y50" s="590"/>
      <c r="Z50" s="590"/>
      <c r="AA50" s="590"/>
      <c r="AB50" s="590"/>
      <c r="AC50" s="590"/>
      <c r="AD50" s="222"/>
      <c r="AE50" s="70"/>
    </row>
    <row r="51" spans="2:33" ht="15" customHeight="1" x14ac:dyDescent="0.2">
      <c r="B51" s="220"/>
      <c r="C51" s="581" t="s">
        <v>2429</v>
      </c>
      <c r="D51" s="752" t="s">
        <v>2430</v>
      </c>
      <c r="E51" s="752"/>
      <c r="F51" s="752"/>
      <c r="G51" s="752"/>
      <c r="H51" s="752"/>
      <c r="I51" s="752"/>
      <c r="J51" s="752"/>
      <c r="K51" s="752"/>
      <c r="L51" s="752"/>
      <c r="M51" s="752"/>
      <c r="N51" s="752"/>
      <c r="O51" s="752"/>
      <c r="P51" s="752"/>
      <c r="Q51" s="752"/>
      <c r="R51" s="752"/>
      <c r="S51" s="752"/>
      <c r="T51" s="752"/>
      <c r="U51" s="752"/>
      <c r="V51" s="752"/>
      <c r="W51" s="752"/>
      <c r="X51" s="752"/>
      <c r="Y51" s="752"/>
      <c r="Z51" s="752"/>
      <c r="AA51" s="752"/>
      <c r="AB51" s="752"/>
      <c r="AC51" s="752"/>
      <c r="AD51" s="222"/>
      <c r="AE51" s="70"/>
    </row>
    <row r="52" spans="2:33" ht="15" customHeight="1" x14ac:dyDescent="0.2">
      <c r="B52" s="220"/>
      <c r="C52" s="581"/>
      <c r="D52" s="580"/>
      <c r="E52" s="583" t="s">
        <v>196</v>
      </c>
      <c r="F52" s="580"/>
      <c r="G52" s="583" t="s">
        <v>197</v>
      </c>
      <c r="H52" s="583"/>
      <c r="I52" s="583"/>
      <c r="J52" s="592"/>
      <c r="K52" s="592"/>
      <c r="L52" s="592"/>
      <c r="M52" s="592"/>
      <c r="N52" s="592"/>
      <c r="O52" s="592"/>
      <c r="P52" s="592"/>
      <c r="Q52" s="592"/>
      <c r="R52" s="592"/>
      <c r="S52" s="592"/>
      <c r="T52" s="592"/>
      <c r="U52" s="592"/>
      <c r="V52" s="592"/>
      <c r="W52" s="592"/>
      <c r="X52" s="592"/>
      <c r="Y52" s="592"/>
      <c r="Z52" s="592"/>
      <c r="AA52" s="592"/>
      <c r="AB52" s="592"/>
      <c r="AC52" s="592"/>
      <c r="AD52" s="222"/>
      <c r="AE52" s="70"/>
    </row>
    <row r="53" spans="2:33" ht="15" customHeight="1" x14ac:dyDescent="0.2">
      <c r="B53" s="220"/>
      <c r="C53" s="581"/>
      <c r="D53" s="582"/>
      <c r="E53" s="583"/>
      <c r="F53" s="582"/>
      <c r="G53" s="583"/>
      <c r="H53" s="583"/>
      <c r="I53" s="583"/>
      <c r="J53" s="592"/>
      <c r="K53" s="592"/>
      <c r="L53" s="592"/>
      <c r="M53" s="592"/>
      <c r="N53" s="592"/>
      <c r="O53" s="592"/>
      <c r="P53" s="592"/>
      <c r="Q53" s="592"/>
      <c r="R53" s="592"/>
      <c r="S53" s="592"/>
      <c r="T53" s="592"/>
      <c r="U53" s="592"/>
      <c r="V53" s="592"/>
      <c r="W53" s="592"/>
      <c r="X53" s="592"/>
      <c r="Y53" s="592"/>
      <c r="Z53" s="592"/>
      <c r="AA53" s="592"/>
      <c r="AB53" s="592"/>
      <c r="AC53" s="592"/>
      <c r="AD53" s="222"/>
      <c r="AE53" s="70"/>
    </row>
    <row r="54" spans="2:33" ht="15" customHeight="1" x14ac:dyDescent="0.25">
      <c r="B54" s="220"/>
      <c r="C54" s="745" t="s">
        <v>2455</v>
      </c>
      <c r="D54" s="746"/>
      <c r="E54" s="746"/>
      <c r="F54" s="746"/>
      <c r="G54" s="746"/>
      <c r="H54" s="746"/>
      <c r="I54" s="746"/>
      <c r="J54" s="746"/>
      <c r="K54" s="746"/>
      <c r="L54" s="746"/>
      <c r="M54" s="746"/>
      <c r="N54" s="746"/>
      <c r="O54" s="746"/>
      <c r="P54" s="746"/>
      <c r="Q54" s="746"/>
      <c r="R54" s="746"/>
      <c r="S54" s="746"/>
      <c r="T54" s="746"/>
      <c r="U54" s="746"/>
      <c r="V54" s="746"/>
      <c r="W54" s="746"/>
      <c r="X54" s="746"/>
      <c r="Y54" s="746"/>
      <c r="Z54" s="746"/>
      <c r="AA54" s="746"/>
      <c r="AB54" s="746"/>
      <c r="AC54" s="747"/>
      <c r="AD54" s="649"/>
      <c r="AE54" s="648"/>
      <c r="AF54" s="648"/>
      <c r="AG54" s="650"/>
    </row>
    <row r="55" spans="2:33" ht="15" customHeight="1" x14ac:dyDescent="0.2">
      <c r="B55" s="220"/>
      <c r="C55" s="581"/>
      <c r="D55" s="582"/>
      <c r="E55" s="583"/>
      <c r="F55" s="582"/>
      <c r="G55" s="583"/>
      <c r="H55" s="583"/>
      <c r="I55" s="583"/>
      <c r="J55" s="592"/>
      <c r="K55" s="592"/>
      <c r="L55" s="592"/>
      <c r="M55" s="592"/>
      <c r="N55" s="592"/>
      <c r="O55" s="592"/>
      <c r="P55" s="592"/>
      <c r="Q55" s="592"/>
      <c r="R55" s="592"/>
      <c r="S55" s="592"/>
      <c r="T55" s="592"/>
      <c r="U55" s="592"/>
      <c r="V55" s="592"/>
      <c r="W55" s="592"/>
      <c r="X55" s="592"/>
      <c r="Y55" s="592"/>
      <c r="Z55" s="592"/>
      <c r="AA55" s="592"/>
      <c r="AB55" s="592"/>
      <c r="AC55" s="592"/>
      <c r="AD55" s="222"/>
      <c r="AE55" s="70"/>
    </row>
    <row r="56" spans="2:33" ht="15" customHeight="1" x14ac:dyDescent="0.25">
      <c r="B56" s="220"/>
      <c r="C56" s="743" t="s">
        <v>2456</v>
      </c>
      <c r="D56" s="743"/>
      <c r="E56" s="743"/>
      <c r="F56" s="743"/>
      <c r="G56" s="743"/>
      <c r="H56" s="743"/>
      <c r="I56" s="743"/>
      <c r="J56" s="743"/>
      <c r="K56" s="743"/>
      <c r="L56" s="743"/>
      <c r="M56" s="743"/>
      <c r="N56" s="743"/>
      <c r="O56" s="743"/>
      <c r="P56" s="743"/>
      <c r="Q56" s="743"/>
      <c r="R56" s="744"/>
      <c r="S56" s="644"/>
      <c r="T56" s="160" t="s">
        <v>196</v>
      </c>
      <c r="U56" s="615"/>
      <c r="V56" s="1"/>
      <c r="W56" s="645"/>
      <c r="X56" s="587" t="s">
        <v>1187</v>
      </c>
      <c r="Y56" s="615"/>
      <c r="Z56" s="592"/>
      <c r="AA56" s="592"/>
      <c r="AB56" s="592"/>
      <c r="AC56" s="592"/>
      <c r="AD56" s="222"/>
      <c r="AE56" s="70"/>
    </row>
    <row r="57" spans="2:33" ht="15" customHeight="1" x14ac:dyDescent="0.2">
      <c r="B57" s="220"/>
      <c r="C57" s="741" t="s">
        <v>2457</v>
      </c>
      <c r="D57" s="741"/>
      <c r="E57" s="741"/>
      <c r="F57" s="741"/>
      <c r="G57" s="741"/>
      <c r="H57" s="741"/>
      <c r="I57" s="741"/>
      <c r="J57" s="741"/>
      <c r="K57" s="741"/>
      <c r="L57" s="741"/>
      <c r="M57" s="741"/>
      <c r="N57" s="741"/>
      <c r="O57" s="741"/>
      <c r="P57" s="741"/>
      <c r="Q57" s="741"/>
      <c r="R57" s="741"/>
      <c r="S57" s="741"/>
      <c r="T57" s="741"/>
      <c r="U57" s="741"/>
      <c r="V57" s="742"/>
      <c r="W57" s="646"/>
      <c r="X57" s="647" t="s">
        <v>196</v>
      </c>
      <c r="Y57" s="643"/>
      <c r="Z57" s="646"/>
      <c r="AA57" s="647" t="s">
        <v>197</v>
      </c>
      <c r="AB57" s="592"/>
      <c r="AC57" s="592"/>
      <c r="AD57" s="222"/>
      <c r="AE57" s="70"/>
    </row>
    <row r="58" spans="2:33" ht="15" customHeight="1" x14ac:dyDescent="0.2">
      <c r="B58" s="220"/>
      <c r="C58" s="108" t="s">
        <v>2458</v>
      </c>
      <c r="D58" s="108"/>
      <c r="E58" s="108"/>
      <c r="F58" s="108"/>
      <c r="G58" s="108"/>
      <c r="H58" s="108"/>
      <c r="I58" s="108"/>
      <c r="J58" s="108"/>
      <c r="K58" s="108"/>
      <c r="L58" s="108"/>
      <c r="M58" s="643"/>
      <c r="N58" s="643"/>
      <c r="O58" s="643"/>
      <c r="P58" s="643"/>
      <c r="Q58" s="643"/>
      <c r="R58" s="642"/>
      <c r="S58" s="642"/>
      <c r="T58" s="643"/>
      <c r="U58" s="643"/>
      <c r="V58" s="643"/>
      <c r="W58" s="643"/>
      <c r="X58" s="643"/>
      <c r="Y58" s="643"/>
      <c r="Z58" s="643"/>
      <c r="AA58" s="643"/>
      <c r="AB58" s="643"/>
      <c r="AC58" s="643"/>
      <c r="AD58" s="652"/>
      <c r="AE58" s="70"/>
    </row>
    <row r="59" spans="2:33" ht="15" customHeight="1" x14ac:dyDescent="0.2">
      <c r="B59" s="220"/>
      <c r="C59" s="641"/>
      <c r="D59" s="646"/>
      <c r="E59" s="647" t="s">
        <v>2452</v>
      </c>
      <c r="F59" s="643"/>
      <c r="G59" s="643"/>
      <c r="H59" s="642"/>
      <c r="I59" s="642"/>
      <c r="J59" s="643"/>
      <c r="K59" s="643"/>
      <c r="L59" s="643"/>
      <c r="M59" s="643"/>
      <c r="N59" s="646"/>
      <c r="O59" s="647" t="s">
        <v>2453</v>
      </c>
      <c r="P59" s="643"/>
      <c r="Q59" s="643"/>
      <c r="R59" s="643"/>
      <c r="S59" s="643"/>
      <c r="T59" s="108"/>
      <c r="U59" s="108"/>
      <c r="V59" s="108"/>
      <c r="W59" s="108"/>
      <c r="X59" s="108"/>
      <c r="Y59" s="108"/>
      <c r="Z59" s="108"/>
      <c r="AA59" s="108"/>
      <c r="AB59" s="108"/>
      <c r="AC59" s="108"/>
      <c r="AD59" s="652"/>
      <c r="AE59" s="70"/>
    </row>
    <row r="60" spans="2:33" ht="15" customHeight="1" x14ac:dyDescent="0.2">
      <c r="B60" s="220"/>
      <c r="C60" s="641"/>
      <c r="D60" s="740" t="s">
        <v>2454</v>
      </c>
      <c r="E60" s="740"/>
      <c r="F60" s="740"/>
      <c r="G60" s="740"/>
      <c r="H60" s="740"/>
      <c r="I60" s="740"/>
      <c r="J60" s="739"/>
      <c r="K60" s="739"/>
      <c r="L60" s="739"/>
      <c r="M60" s="739"/>
      <c r="N60" s="739"/>
      <c r="O60" s="739"/>
      <c r="P60" s="739"/>
      <c r="Q60" s="739"/>
      <c r="R60" s="739"/>
      <c r="S60" s="739"/>
      <c r="T60" s="643"/>
      <c r="U60" s="643"/>
      <c r="V60" s="643"/>
      <c r="W60" s="643"/>
      <c r="X60" s="643"/>
      <c r="Y60" s="643"/>
      <c r="Z60" s="643"/>
      <c r="AA60" s="643"/>
      <c r="AB60" s="643"/>
      <c r="AC60" s="643"/>
      <c r="AD60" s="652"/>
      <c r="AE60" s="70"/>
    </row>
    <row r="61" spans="2:33" ht="15" customHeight="1" x14ac:dyDescent="0.2">
      <c r="B61" s="220"/>
      <c r="C61" s="741" t="s">
        <v>2459</v>
      </c>
      <c r="D61" s="741"/>
      <c r="E61" s="741"/>
      <c r="F61" s="741"/>
      <c r="G61" s="741"/>
      <c r="H61" s="741"/>
      <c r="I61" s="741"/>
      <c r="J61" s="741"/>
      <c r="K61" s="741"/>
      <c r="L61" s="741"/>
      <c r="M61" s="741"/>
      <c r="N61" s="741"/>
      <c r="O61" s="741"/>
      <c r="P61" s="741"/>
      <c r="Q61" s="741"/>
      <c r="R61" s="741"/>
      <c r="S61" s="741"/>
      <c r="T61" s="741"/>
      <c r="U61" s="741"/>
      <c r="V61" s="742"/>
      <c r="W61" s="646"/>
      <c r="X61" s="647" t="s">
        <v>196</v>
      </c>
      <c r="Y61" s="643"/>
      <c r="Z61" s="646"/>
      <c r="AA61" s="647" t="s">
        <v>197</v>
      </c>
      <c r="AB61" s="592"/>
      <c r="AC61" s="592"/>
      <c r="AD61" s="222"/>
      <c r="AE61" s="70"/>
    </row>
    <row r="62" spans="2:33" ht="15" customHeight="1" x14ac:dyDescent="0.2">
      <c r="B62" s="220"/>
      <c r="C62" s="581"/>
      <c r="D62" s="647" t="s">
        <v>2460</v>
      </c>
      <c r="E62" s="647"/>
      <c r="F62" s="647"/>
      <c r="G62" s="647"/>
      <c r="H62" s="647"/>
      <c r="I62" s="647"/>
      <c r="J62" s="651"/>
      <c r="K62" s="736"/>
      <c r="L62" s="736"/>
      <c r="M62" s="736"/>
      <c r="N62" s="736"/>
      <c r="O62" s="736"/>
      <c r="P62" s="737" t="s">
        <v>2461</v>
      </c>
      <c r="Q62" s="737"/>
      <c r="R62" s="737"/>
      <c r="S62" s="737"/>
      <c r="T62" s="737"/>
      <c r="U62" s="737"/>
      <c r="V62" s="738"/>
      <c r="W62" s="738"/>
      <c r="X62" s="738"/>
      <c r="Y62" s="738"/>
      <c r="Z62" s="738"/>
      <c r="AA62" s="738"/>
      <c r="AB62" s="738"/>
      <c r="AC62" s="592"/>
      <c r="AD62" s="222"/>
      <c r="AE62" s="70"/>
    </row>
    <row r="63" spans="2:33" ht="5.0999999999999996" customHeight="1" thickBot="1" x14ac:dyDescent="0.25">
      <c r="B63" s="226"/>
      <c r="C63" s="227"/>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8"/>
    </row>
  </sheetData>
  <sheetProtection sheet="1" objects="1" scenarios="1"/>
  <mergeCells count="38">
    <mergeCell ref="D45:AC45"/>
    <mergeCell ref="D48:AC48"/>
    <mergeCell ref="B22:AD22"/>
    <mergeCell ref="D21:AC21"/>
    <mergeCell ref="S49:AC49"/>
    <mergeCell ref="S43:AC43"/>
    <mergeCell ref="D24:AC24"/>
    <mergeCell ref="S25:AC25"/>
    <mergeCell ref="D42:AC42"/>
    <mergeCell ref="S37:AC37"/>
    <mergeCell ref="D39:AC39"/>
    <mergeCell ref="D27:AC27"/>
    <mergeCell ref="S28:AC28"/>
    <mergeCell ref="D30:AC30"/>
    <mergeCell ref="S31:AC31"/>
    <mergeCell ref="D33:AC33"/>
    <mergeCell ref="C56:R56"/>
    <mergeCell ref="C54:AC54"/>
    <mergeCell ref="C57:V57"/>
    <mergeCell ref="N13:V13"/>
    <mergeCell ref="B2:AD2"/>
    <mergeCell ref="D7:AC7"/>
    <mergeCell ref="S8:AC8"/>
    <mergeCell ref="C4:AC4"/>
    <mergeCell ref="C5:AC5"/>
    <mergeCell ref="D15:AC15"/>
    <mergeCell ref="S16:AC16"/>
    <mergeCell ref="D18:AC18"/>
    <mergeCell ref="S19:AC19"/>
    <mergeCell ref="S34:AC34"/>
    <mergeCell ref="D36:AC36"/>
    <mergeCell ref="D51:AC51"/>
    <mergeCell ref="K62:O62"/>
    <mergeCell ref="P62:U62"/>
    <mergeCell ref="V62:AB62"/>
    <mergeCell ref="J60:S60"/>
    <mergeCell ref="D60:I60"/>
    <mergeCell ref="C61:V61"/>
  </mergeCells>
  <hyperlinks>
    <hyperlink ref="C5" r:id="rId1" xr:uid="{F166311E-08E1-43C9-8A14-67639305B9A2}"/>
  </hyperlinks>
  <pageMargins left="0.39370078740157483" right="0.39370078740157483" top="0.59055118110236227" bottom="0.59055118110236227" header="0.31496062992125984" footer="0.31496062992125984"/>
  <pageSetup paperSize="9" scale="83"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8425B-5F92-4A78-804D-C47F7101583E}">
  <sheetPr>
    <tabColor rgb="FF64C6A8"/>
  </sheetPr>
  <dimension ref="A1:BB197"/>
  <sheetViews>
    <sheetView workbookViewId="0">
      <selection activeCell="C7" sqref="C2:C7"/>
    </sheetView>
  </sheetViews>
  <sheetFormatPr defaultColWidth="52.140625" defaultRowHeight="15" x14ac:dyDescent="0.25"/>
  <cols>
    <col min="1" max="1" width="5.28515625" style="75" bestFit="1" customWidth="1"/>
    <col min="2" max="2" width="6.7109375" style="75" customWidth="1"/>
    <col min="3" max="3" width="67" style="75" customWidth="1"/>
    <col min="4" max="4" width="56.7109375" style="75" customWidth="1"/>
    <col min="5" max="5" width="12.42578125" style="75" customWidth="1"/>
    <col min="6" max="6" width="5.140625" style="75" customWidth="1"/>
    <col min="7" max="7" width="14.42578125" style="75" customWidth="1"/>
    <col min="8" max="8" width="12.140625" style="75" customWidth="1"/>
    <col min="9" max="9" width="10.28515625" style="75" customWidth="1"/>
    <col min="10" max="10" width="13.85546875" style="75" hidden="1" customWidth="1"/>
    <col min="11" max="11" width="13.85546875" style="75" customWidth="1"/>
    <col min="12" max="12" width="20.85546875" style="75" customWidth="1"/>
    <col min="13" max="13" width="21.42578125" style="75" customWidth="1"/>
    <col min="14" max="14" width="19.28515625" style="75" customWidth="1"/>
    <col min="15" max="16" width="14.42578125" style="75" customWidth="1"/>
    <col min="17" max="38" width="16.42578125" style="75" customWidth="1"/>
    <col min="39" max="39" width="12.140625" style="75" customWidth="1"/>
    <col min="40" max="44" width="16.42578125" style="75" customWidth="1"/>
    <col min="45" max="45" width="21.7109375" style="75" customWidth="1"/>
    <col min="46" max="47" width="14" style="75" customWidth="1"/>
    <col min="48" max="49" width="13.28515625" style="75" customWidth="1"/>
    <col min="50" max="50" width="19" style="75" customWidth="1"/>
    <col min="51" max="51" width="17.42578125" style="75" customWidth="1"/>
    <col min="52" max="52" width="13.85546875" style="75" customWidth="1"/>
    <col min="53" max="53" width="22.42578125" style="75" customWidth="1"/>
    <col min="54" max="54" width="23.5703125" style="75" customWidth="1"/>
    <col min="55" max="16384" width="52.140625" style="75"/>
  </cols>
  <sheetData>
    <row r="1" spans="1:54" ht="30" x14ac:dyDescent="0.25">
      <c r="C1" s="75" t="s">
        <v>1717</v>
      </c>
      <c r="J1" s="109"/>
      <c r="K1" s="109"/>
      <c r="O1" s="764" t="s">
        <v>1731</v>
      </c>
      <c r="P1" s="765"/>
      <c r="Q1" s="76" t="s">
        <v>1722</v>
      </c>
      <c r="R1" s="76" t="s">
        <v>1723</v>
      </c>
      <c r="S1" s="76" t="s">
        <v>1725</v>
      </c>
      <c r="T1" s="764" t="s">
        <v>2190</v>
      </c>
      <c r="U1" s="765"/>
      <c r="V1" s="76" t="s">
        <v>1891</v>
      </c>
      <c r="W1" s="472" t="s">
        <v>2258</v>
      </c>
      <c r="X1" s="471"/>
      <c r="Y1" s="769" t="s">
        <v>2259</v>
      </c>
      <c r="Z1" s="769"/>
      <c r="AA1" s="770"/>
      <c r="AB1" s="759" t="s">
        <v>1735</v>
      </c>
      <c r="AC1" s="759"/>
      <c r="AD1" s="766" t="s">
        <v>1768</v>
      </c>
      <c r="AE1" s="767"/>
      <c r="AF1" s="766" t="s">
        <v>1768</v>
      </c>
      <c r="AG1" s="767"/>
      <c r="AH1" s="767"/>
      <c r="AI1" s="768"/>
      <c r="AK1" s="76" t="s">
        <v>1792</v>
      </c>
      <c r="AL1" s="76" t="s">
        <v>2115</v>
      </c>
      <c r="AM1" s="75" t="s">
        <v>159</v>
      </c>
      <c r="AN1" s="75" t="s">
        <v>2117</v>
      </c>
      <c r="AO1" s="75" t="s">
        <v>2118</v>
      </c>
      <c r="AQ1" s="759" t="s">
        <v>2150</v>
      </c>
      <c r="AR1" s="759"/>
      <c r="AS1" s="759" t="s">
        <v>2158</v>
      </c>
      <c r="AT1" s="759"/>
      <c r="AU1" s="759"/>
      <c r="AV1" s="75" t="s">
        <v>2191</v>
      </c>
      <c r="AW1" s="75" t="s">
        <v>150</v>
      </c>
      <c r="AY1" s="165" t="s">
        <v>2336</v>
      </c>
      <c r="BA1" s="755" t="s">
        <v>2364</v>
      </c>
      <c r="BB1" s="755"/>
    </row>
    <row r="2" spans="1:54" ht="30" x14ac:dyDescent="0.25">
      <c r="C2" s="75" t="s">
        <v>1937</v>
      </c>
      <c r="D2" s="75" t="str">
        <f>'TELA 3'!N81</f>
        <v>Preenchimento incompleto.</v>
      </c>
      <c r="E2" s="75" t="str">
        <f>'TELA 3'!Y81</f>
        <v/>
      </c>
      <c r="G2" s="75" t="s">
        <v>244</v>
      </c>
      <c r="H2" s="77" t="s">
        <v>197</v>
      </c>
      <c r="L2" s="78">
        <v>1</v>
      </c>
      <c r="M2" s="78" t="str">
        <f>IF(AND(N2&lt;&gt;0,N2&lt;&gt;"Não listado"),$H$2,$H$3)</f>
        <v>Não</v>
      </c>
      <c r="N2" s="79">
        <f>'TELA 3'!C8</f>
        <v>0</v>
      </c>
      <c r="O2" s="79" t="e">
        <f>VLOOKUP(N2,$O$10:$P$197,2,FALSE)</f>
        <v>#N/A</v>
      </c>
      <c r="P2" s="79" t="str">
        <f>IFERROR(O2,"Não")</f>
        <v>Não</v>
      </c>
      <c r="Q2" s="78" t="str">
        <f>IF(N2=$Q$10,$H$2,$H$3)</f>
        <v>Não</v>
      </c>
      <c r="R2" s="76" t="str">
        <f>IF(N2=$R$10,$H$2,$H$3)</f>
        <v>Não</v>
      </c>
      <c r="S2" s="76" t="str">
        <f>IF(N2=$S$10,$H$2,$H$3)</f>
        <v>Não</v>
      </c>
      <c r="T2" s="80" t="e">
        <f>VLOOKUP(N2,$T$10:$U$13,2,FALSE)</f>
        <v>#N/A</v>
      </c>
      <c r="U2" s="80" t="str">
        <f>IFERROR(T2,"Não")</f>
        <v>Não</v>
      </c>
      <c r="V2" s="76" t="str">
        <f>IF(N2=$V$10,$H$2,$H$3)</f>
        <v>Não</v>
      </c>
      <c r="W2" s="414" t="e">
        <f>IF('TELA 3'!#REF!="x",$H$2,$H$3)</f>
        <v>#REF!</v>
      </c>
      <c r="X2" s="414" t="s">
        <v>2001</v>
      </c>
      <c r="Y2" s="78" t="e">
        <f>VLOOKUP(N2,W13:X59,2,FALSE)</f>
        <v>#N/A</v>
      </c>
      <c r="Z2" s="80" t="str">
        <f>IFERROR(Y2,"Não")</f>
        <v>Não</v>
      </c>
      <c r="AA2" s="547" t="str">
        <f>IF(AND($Z$2=$H$2,$AH$2=$H$2),$H$2,$H$3)</f>
        <v>Não</v>
      </c>
      <c r="AB2" s="79" t="e">
        <f>VLOOKUP(N2,$AB$10:$AC$168,2,FALSE)</f>
        <v>#N/A</v>
      </c>
      <c r="AC2" s="79" t="str">
        <f>IFERROR(AB2,"Não")</f>
        <v>Não</v>
      </c>
      <c r="AF2" s="76" t="e">
        <f>VLOOKUP(N2,$AF$10:$AG$42,2,FALSE)</f>
        <v>#N/A</v>
      </c>
      <c r="AG2" s="134" t="str">
        <f>IFERROR(AF2,"Não")</f>
        <v>Não</v>
      </c>
      <c r="AH2" s="521" t="str">
        <f>IF(OR('TELA 3'!AF8="Não passível",'TELA 3'!AF8="-"),$H$3,$H$2)</f>
        <v>Não</v>
      </c>
      <c r="AI2" s="521" t="str">
        <f>IF(AND($AG$2=$H$2,$AH$2=$H$2),$H$2,$H$3)</f>
        <v>Não</v>
      </c>
      <c r="AJ2" s="525" t="s">
        <v>2335</v>
      </c>
      <c r="AK2" s="76" t="str">
        <f>IF(N2=$AK$10,$H$2,$H$3)</f>
        <v>Não</v>
      </c>
      <c r="AL2" s="76" t="str">
        <f>IF('TELA 2'!$F$25="x",$H$2,$H$3)</f>
        <v>Não</v>
      </c>
      <c r="AM2" s="76" t="s">
        <v>2289</v>
      </c>
      <c r="AN2" s="76" t="str">
        <f>IF('TELA 2'!$D$40="x",$H$2,$H$3)</f>
        <v>Não</v>
      </c>
      <c r="AO2" s="75" t="str">
        <f>IF('Tela 4 - LAS Cadastro'!$Z$119="x",$H$2,$H$3)</f>
        <v>Não</v>
      </c>
      <c r="AP2" s="75" t="s">
        <v>1715</v>
      </c>
      <c r="AQ2" s="76" t="s">
        <v>2315</v>
      </c>
      <c r="AR2" s="425" t="str">
        <f>IF('TELA 1'!D6="x",$H$2,$H$3)</f>
        <v>Não</v>
      </c>
      <c r="AS2" s="357" t="s">
        <v>2152</v>
      </c>
      <c r="AT2" s="357" t="s">
        <v>159</v>
      </c>
      <c r="AU2" s="357" t="s">
        <v>254</v>
      </c>
      <c r="AV2" s="357" t="e">
        <f>VLOOKUP(N2,$AV$10:$AW$197,2,FALSE)</f>
        <v>#N/A</v>
      </c>
      <c r="AW2" s="357" t="e">
        <f>IF(AV2=$H$2,'TELA 3'!Y8,$H$3)</f>
        <v>#N/A</v>
      </c>
      <c r="AX2" s="526" t="s">
        <v>1962</v>
      </c>
      <c r="AY2" s="357" t="e">
        <f>VLOOKUP(N2,AY10:AZ11,2,FALSE)</f>
        <v>#N/A</v>
      </c>
      <c r="AZ2" s="357" t="str">
        <f>IFERROR(AY2,"Não")</f>
        <v>Não</v>
      </c>
      <c r="BA2" s="75" t="s">
        <v>2369</v>
      </c>
      <c r="BB2" s="75" t="str">
        <f>IF('TELA 1'!D6="","",$H$2)</f>
        <v/>
      </c>
    </row>
    <row r="3" spans="1:54" ht="30" x14ac:dyDescent="0.25">
      <c r="C3" s="1" t="s">
        <v>240</v>
      </c>
      <c r="D3" s="169" t="str">
        <f>IF(D2=C8,C8,IF(OR(D2=C5,D2=C6,D2=C7),J10,IF(D2=C3,H10,I10)))</f>
        <v>Preenchimento incompleto.</v>
      </c>
      <c r="H3" s="77" t="s">
        <v>196</v>
      </c>
      <c r="L3" s="78">
        <v>2</v>
      </c>
      <c r="M3" s="78" t="str">
        <f>IF(AND(N3&lt;&gt;0,N3&lt;&gt;"Não listado"),$H$2,$H$3)</f>
        <v>Não</v>
      </c>
      <c r="N3" s="79">
        <f>'TELA 3'!C10</f>
        <v>0</v>
      </c>
      <c r="O3" s="79" t="e">
        <f>VLOOKUP(N3,$O$10:$P$197,2,FALSE)</f>
        <v>#N/A</v>
      </c>
      <c r="P3" s="79" t="str">
        <f>IFERROR(O3,"Não")</f>
        <v>Não</v>
      </c>
      <c r="Q3" s="78" t="str">
        <f>IF(N3=$Q$10,$H$2,$H$3)</f>
        <v>Não</v>
      </c>
      <c r="R3" s="76" t="str">
        <f>IF(N3=$R$10,$H$2,$H$3)</f>
        <v>Não</v>
      </c>
      <c r="S3" s="76" t="str">
        <f>IF(N3=$S$10,$H$2,$H$3)</f>
        <v>Não</v>
      </c>
      <c r="T3" s="80" t="e">
        <f>VLOOKUP(N3,$T$10:$U$13,2,FALSE)</f>
        <v>#N/A</v>
      </c>
      <c r="U3" s="80" t="str">
        <f>IFERROR(T3,"Não")</f>
        <v>Não</v>
      </c>
      <c r="V3" s="76" t="str">
        <f>IF(N3=$V$10,$H$2,$H$3)</f>
        <v>Não</v>
      </c>
      <c r="W3" s="414" t="str">
        <f>IF('TELA 3'!$N$54="x",$H$2,$H$3)</f>
        <v>Não</v>
      </c>
      <c r="X3" s="414" t="s">
        <v>2002</v>
      </c>
      <c r="Y3" s="78" t="e">
        <f>VLOOKUP(N3,W14:X59,2,FALSE)</f>
        <v>#N/A</v>
      </c>
      <c r="Z3" s="80" t="str">
        <f>IFERROR(Y3,"Não")</f>
        <v>Não</v>
      </c>
      <c r="AA3" s="547" t="str">
        <f>IF(AND($Z$3=$H$2,$AH$3=$H$2),$H$2,$H$3)</f>
        <v>Não</v>
      </c>
      <c r="AB3" s="79" t="e">
        <f>VLOOKUP(N3,$AB$10:$AC$168,2,FALSE)</f>
        <v>#N/A</v>
      </c>
      <c r="AC3" s="79" t="str">
        <f>IFERROR(AB3,"Não")</f>
        <v>Não</v>
      </c>
      <c r="AF3" s="76" t="e">
        <f>VLOOKUP(N3,$AF$10:$AG$42,2,FALSE)</f>
        <v>#N/A</v>
      </c>
      <c r="AG3" s="134" t="str">
        <f>IFERROR(AF3,"Não")</f>
        <v>Não</v>
      </c>
      <c r="AH3" s="521" t="str">
        <f>IF(OR('TELA 3'!AF10="Não passível",'TELA 3'!AF10="-"),$H$3,$H$2)</f>
        <v>Não</v>
      </c>
      <c r="AI3" s="521" t="str">
        <f>IF(AND($AG$3=$H$2,$AH$3=$H$2),$H$2,$H$3)</f>
        <v>Não</v>
      </c>
      <c r="AK3" s="76" t="str">
        <f>IF(N3=$AK$10,$H$2,$H$3)</f>
        <v>Não</v>
      </c>
      <c r="AL3" s="76" t="str">
        <f>IF('TELA 2'!$F$28="x",$H$2,$H$3)</f>
        <v>Não</v>
      </c>
      <c r="AM3" s="76" t="s">
        <v>2290</v>
      </c>
      <c r="AN3" s="76" t="str">
        <f>IF('TELA 2'!$D$46="x",$H$2,$H$3)</f>
        <v>Não</v>
      </c>
      <c r="AO3" s="75" t="str">
        <f>IF('Tela 5 - LAS RAS'!$Z$114="x",$H$2,$H$3)</f>
        <v>Não</v>
      </c>
      <c r="AP3" s="75" t="s">
        <v>1714</v>
      </c>
      <c r="AQ3" s="76" t="s">
        <v>2314</v>
      </c>
      <c r="AR3" s="425" t="str">
        <f>IF('TELA 1'!I6="x",$H$2,$H$3)</f>
        <v>Não</v>
      </c>
      <c r="AS3" s="357" t="str">
        <f>IF(AND(OR('TELA 3'!N21=AX6,'TELA 3'!N21=AX7,'TELA 3'!N21=AX8),'TELA 3'!G36="x"),AX4,$H$3)</f>
        <v>Não</v>
      </c>
      <c r="AT3" s="357" t="s">
        <v>2151</v>
      </c>
      <c r="AU3" s="357"/>
      <c r="AV3" s="357" t="e">
        <f>VLOOKUP(N3,$AV$10:$AW$197,2,FALSE)</f>
        <v>#N/A</v>
      </c>
      <c r="AW3" s="357" t="e">
        <f>IF(AV3=$H$2,'TELA 3'!Y10,$H$3)</f>
        <v>#N/A</v>
      </c>
      <c r="AX3" s="526" t="s">
        <v>240</v>
      </c>
      <c r="AY3" s="357"/>
      <c r="AZ3" s="357"/>
      <c r="BA3" s="75" t="s">
        <v>2370</v>
      </c>
      <c r="BB3" s="75" t="str">
        <f>IF('TELA 1'!I6="","",$H$2)</f>
        <v/>
      </c>
    </row>
    <row r="4" spans="1:54" x14ac:dyDescent="0.25">
      <c r="C4" s="1" t="s">
        <v>241</v>
      </c>
      <c r="D4" s="75" t="str">
        <f>IF('TELA 3'!G79="x","Sim","Não")</f>
        <v>Não</v>
      </c>
      <c r="L4" s="78">
        <v>3</v>
      </c>
      <c r="M4" s="78" t="str">
        <f>IF(AND(N4&lt;&gt;0,N4&lt;&gt;"Não listado"),$H$2,$H$3)</f>
        <v>Não</v>
      </c>
      <c r="N4" s="79">
        <f>'TELA 3'!C12</f>
        <v>0</v>
      </c>
      <c r="O4" s="79" t="e">
        <f>VLOOKUP(N4,$O$10:$P$197,2,FALSE)</f>
        <v>#N/A</v>
      </c>
      <c r="P4" s="79" t="str">
        <f>IFERROR(O4,"Não")</f>
        <v>Não</v>
      </c>
      <c r="Q4" s="78" t="str">
        <f>IF(N4=$Q$10,$H$2,$H$3)</f>
        <v>Não</v>
      </c>
      <c r="R4" s="76" t="str">
        <f>IF(N4=$R$10,$H$2,$H$3)</f>
        <v>Não</v>
      </c>
      <c r="S4" s="76" t="str">
        <f>IF(N4=$S$10,$H$2,$H$3)</f>
        <v>Não</v>
      </c>
      <c r="T4" s="80" t="e">
        <f>VLOOKUP(N4,$T$10:$U$13,2,FALSE)</f>
        <v>#N/A</v>
      </c>
      <c r="U4" s="80" t="str">
        <f>IFERROR(T4,"Não")</f>
        <v>Não</v>
      </c>
      <c r="V4" s="76" t="str">
        <f>IF(N4=$V$10,$H$2,$H$3)</f>
        <v>Não</v>
      </c>
      <c r="W4" s="414" t="str">
        <f>IF('TELA 3'!$N$57="x",$H$2,$H$3)</f>
        <v>Não</v>
      </c>
      <c r="X4" s="414" t="s">
        <v>2284</v>
      </c>
      <c r="Y4" s="78" t="e">
        <f>VLOOKUP(N4,W15:X61,2,FALSE)</f>
        <v>#N/A</v>
      </c>
      <c r="Z4" s="80" t="str">
        <f>IFERROR(Y4,"Não")</f>
        <v>Não</v>
      </c>
      <c r="AA4" s="547" t="str">
        <f>IF(AND($Z$4=$H$2,$AH$4=$H$2),$H$2,$H$3)</f>
        <v>Não</v>
      </c>
      <c r="AB4" s="79" t="e">
        <f>VLOOKUP(N4,$AB$10:$AC$168,2,FALSE)</f>
        <v>#N/A</v>
      </c>
      <c r="AC4" s="79" t="str">
        <f>IFERROR(AB4,"Não")</f>
        <v>Não</v>
      </c>
      <c r="AF4" s="76" t="e">
        <f>VLOOKUP(N4,$AF$10:$AG$42,2,FALSE)</f>
        <v>#N/A</v>
      </c>
      <c r="AG4" s="134" t="str">
        <f>IFERROR(AF4,"Não")</f>
        <v>Não</v>
      </c>
      <c r="AH4" s="521" t="str">
        <f>IF(OR('TELA 3'!AF12="Não passível",'TELA 3'!AF12="-"),$H$3,$H$2)</f>
        <v>Não</v>
      </c>
      <c r="AI4" s="521" t="str">
        <f>IF(AND($AG$4=$H$2,$AH$4=$H$2),$H$2,$H$3)</f>
        <v>Não</v>
      </c>
      <c r="AK4" s="76" t="str">
        <f>IF(N4=$AK$10,$H$2,$H$3)</f>
        <v>Não</v>
      </c>
      <c r="AL4" s="76" t="str">
        <f>IF('TELA 2'!$F$31="x",$H$2,$H$3)</f>
        <v>Não</v>
      </c>
      <c r="AM4" s="76" t="s">
        <v>2291</v>
      </c>
      <c r="AQ4" s="76" t="s">
        <v>2144</v>
      </c>
      <c r="AR4" s="425" t="str">
        <f>IF('TELA 1'!D13="x",$H$2,$H$3)</f>
        <v>Não</v>
      </c>
      <c r="AS4" s="357" t="str">
        <f>IF(AND(OR('TELA 3'!N21=AX6,'TELA 3'!N21=AX7,'TELA 3'!N21=AX8),AU4=$H$2),AX4,$H$3)</f>
        <v>Não</v>
      </c>
      <c r="AT4" s="357" t="s">
        <v>2153</v>
      </c>
      <c r="AU4" s="357" t="str">
        <f>IF(AND('TELA 3'!AG42="x",'TELA 3'!AG43="x",'TELA 3'!AG44="x"),$H$2,$H$3)</f>
        <v>Não</v>
      </c>
      <c r="AV4" s="357" t="e">
        <f>VLOOKUP(N4,$AV$10:$AW$197,2,FALSE)</f>
        <v>#N/A</v>
      </c>
      <c r="AW4" s="357" t="e">
        <f>IF(AV4=$H$2,'TELA 3'!Y12,$H$3)</f>
        <v>#N/A</v>
      </c>
      <c r="AX4" s="526" t="s">
        <v>241</v>
      </c>
      <c r="AY4" s="357"/>
      <c r="AZ4" s="357"/>
      <c r="BA4" s="75" t="s">
        <v>1177</v>
      </c>
      <c r="BB4" s="75" t="str">
        <f>IF('TELA 1'!D13="","",$H$2)</f>
        <v/>
      </c>
    </row>
    <row r="5" spans="1:54" ht="15.75" x14ac:dyDescent="0.25">
      <c r="C5" s="487" t="s">
        <v>244</v>
      </c>
      <c r="L5" s="78">
        <v>4</v>
      </c>
      <c r="M5" s="78" t="str">
        <f>IF(AND(N5&lt;&gt;0,N5&lt;&gt;"Não listado"),$H$2,$H$3)</f>
        <v>Não</v>
      </c>
      <c r="N5" s="79">
        <f>'TELA 3'!C14</f>
        <v>0</v>
      </c>
      <c r="O5" s="79" t="e">
        <f>VLOOKUP(N5,$O$10:$P$197,2,FALSE)</f>
        <v>#N/A</v>
      </c>
      <c r="P5" s="79" t="str">
        <f>IFERROR(O5,"Não")</f>
        <v>Não</v>
      </c>
      <c r="Q5" s="78" t="str">
        <f>IF(N5=$Q$10,$H$2,$H$3)</f>
        <v>Não</v>
      </c>
      <c r="R5" s="76" t="str">
        <f>IF(N5=$R$10,$H$2,$H$3)</f>
        <v>Não</v>
      </c>
      <c r="S5" s="76" t="str">
        <f>IF(N5=$S$10,$H$2,$H$3)</f>
        <v>Não</v>
      </c>
      <c r="T5" s="80" t="e">
        <f>VLOOKUP(N5,$T$10:$U$13,2,FALSE)</f>
        <v>#N/A</v>
      </c>
      <c r="U5" s="80" t="str">
        <f>IFERROR(T5,"Não")</f>
        <v>Não</v>
      </c>
      <c r="V5" s="76" t="str">
        <f>IF(N5=$V$10,$H$2,$H$3)</f>
        <v>Não</v>
      </c>
      <c r="W5" s="414" t="str">
        <f>IF('TELA 3'!$N$60="x",$H$2,$H$3)</f>
        <v>Não</v>
      </c>
      <c r="X5" s="414" t="s">
        <v>2138</v>
      </c>
      <c r="Y5" s="78" t="str">
        <f>VLOOKUP(N5,W16:X62,2,FALSE)</f>
        <v>Não</v>
      </c>
      <c r="Z5" s="80" t="str">
        <f>IFERROR(Y5,"Não")</f>
        <v>Não</v>
      </c>
      <c r="AA5" s="547" t="str">
        <f>IF(AND($Z$5=$H$2,$AH$5=$H$2),$H$2,$H$3)</f>
        <v>Não</v>
      </c>
      <c r="AB5" s="79" t="e">
        <f>VLOOKUP(N5,$AB$10:$AC$168,2,FALSE)</f>
        <v>#N/A</v>
      </c>
      <c r="AC5" s="79" t="str">
        <f>IFERROR(AB5,"Não")</f>
        <v>Não</v>
      </c>
      <c r="AF5" s="76" t="e">
        <f>VLOOKUP(N5,$AF$10:$AG$42,2,FALSE)</f>
        <v>#N/A</v>
      </c>
      <c r="AG5" s="134" t="str">
        <f>IFERROR(AF5,"Não")</f>
        <v>Não</v>
      </c>
      <c r="AH5" s="521" t="str">
        <f>IF(OR('TELA 3'!AF14="Não passível",'TELA 3'!AF14="-"),$H$3,$H$2)</f>
        <v>Não</v>
      </c>
      <c r="AI5" s="521" t="str">
        <f>IF(AND($AG$5=$H$2,$AH$5=$H$2),$H$2,$H$3)</f>
        <v>Não</v>
      </c>
      <c r="AK5" s="76" t="str">
        <f>IF(N5=$AK$10,$H$2,$H$3)</f>
        <v>Não</v>
      </c>
      <c r="AL5" s="76" t="str">
        <f>IF('TELA 2'!$F$34="x",$H$2,$H$3)</f>
        <v>Não</v>
      </c>
      <c r="AM5" s="76" t="s">
        <v>2292</v>
      </c>
      <c r="AQ5" s="76" t="s">
        <v>1170</v>
      </c>
      <c r="AR5" s="425" t="str">
        <f>IF('TELA 1'!D14="x",$H$2,$H$3)</f>
        <v>Não</v>
      </c>
      <c r="AS5" s="357" t="str">
        <f>IF(AND(OR('TELA 3'!N21=AX3,'TELA 3'!N21=AX4),W11=$H$2),AX6,$H$3)</f>
        <v>Não</v>
      </c>
      <c r="AT5" s="357" t="s">
        <v>2155</v>
      </c>
      <c r="AU5" s="357" t="s">
        <v>2157</v>
      </c>
      <c r="AV5" s="357" t="e">
        <f>VLOOKUP(N5,$AV$10:$AW$197,2,FALSE)</f>
        <v>#N/A</v>
      </c>
      <c r="AW5" s="357" t="e">
        <f>IF(AV5=$H$2,'TELA 3'!Y14,$H$3)</f>
        <v>#N/A</v>
      </c>
      <c r="AX5" s="526" t="s">
        <v>1937</v>
      </c>
      <c r="AY5" s="357"/>
      <c r="AZ5" s="357"/>
      <c r="BA5" s="75" t="s">
        <v>2365</v>
      </c>
      <c r="BB5" s="75" t="str">
        <f>IF('TELA 1'!D14="","",$H$2)</f>
        <v/>
      </c>
    </row>
    <row r="6" spans="1:54" ht="15.75" x14ac:dyDescent="0.25">
      <c r="C6" s="487" t="s">
        <v>242</v>
      </c>
      <c r="E6" s="763" t="s">
        <v>1721</v>
      </c>
      <c r="F6" s="763"/>
      <c r="G6" s="763"/>
      <c r="L6" s="78">
        <v>5</v>
      </c>
      <c r="M6" s="78" t="str">
        <f>IF(AND(N6&lt;&gt;0,N6&lt;&gt;"Não listado"),$H$2,$H$3)</f>
        <v>Não</v>
      </c>
      <c r="N6" s="79">
        <f>'TELA 3'!C16</f>
        <v>0</v>
      </c>
      <c r="O6" s="79" t="e">
        <f>VLOOKUP(N6,$O$10:$P$197,2,FALSE)</f>
        <v>#N/A</v>
      </c>
      <c r="P6" s="79" t="str">
        <f>IFERROR(O6,"Não")</f>
        <v>Não</v>
      </c>
      <c r="Q6" s="78" t="str">
        <f>IF(N6=$Q$10,$H$2,$H$3)</f>
        <v>Não</v>
      </c>
      <c r="R6" s="76" t="str">
        <f>IF(N6=$R$10,$H$2,$H$3)</f>
        <v>Não</v>
      </c>
      <c r="S6" s="76" t="str">
        <f>IF(N6=$S$10,$H$2,$H$3)</f>
        <v>Não</v>
      </c>
      <c r="T6" s="80" t="e">
        <f>VLOOKUP(N6,$T$10:$U$13,2,FALSE)</f>
        <v>#N/A</v>
      </c>
      <c r="U6" s="80" t="str">
        <f>IFERROR(T6,"Não")</f>
        <v>Não</v>
      </c>
      <c r="V6" s="76" t="str">
        <f>IF(N6=$V$10,$H$2,$H$3)</f>
        <v>Não</v>
      </c>
      <c r="W6" s="414" t="str">
        <f>IF('TELA 3'!$N$63="x",$H$2,$H$3)</f>
        <v>Não</v>
      </c>
      <c r="X6" s="414" t="s">
        <v>2138</v>
      </c>
      <c r="Y6" s="78" t="str">
        <f>VLOOKUP(N6,W17:X63,2,FALSE)</f>
        <v>Não</v>
      </c>
      <c r="Z6" s="80" t="str">
        <f>IFERROR(Y6,"Não")</f>
        <v>Não</v>
      </c>
      <c r="AA6" s="547" t="str">
        <f>IF(AND($AZ$6=$H$2,$AH$6=$H$2),$H$2,$H$3)</f>
        <v>Não</v>
      </c>
      <c r="AB6" s="79" t="e">
        <f>VLOOKUP(N6,$AB$10:$AC$168,2,FALSE)</f>
        <v>#N/A</v>
      </c>
      <c r="AC6" s="79" t="str">
        <f>IFERROR(AB6,"Não")</f>
        <v>Não</v>
      </c>
      <c r="AF6" s="76" t="e">
        <f>VLOOKUP(N6,$AF$10:$AG$42,2,FALSE)</f>
        <v>#N/A</v>
      </c>
      <c r="AG6" s="134" t="str">
        <f>IFERROR(AF6,"Não")</f>
        <v>Não</v>
      </c>
      <c r="AH6" s="521" t="str">
        <f>IF(OR('TELA 3'!AF16="Não passível",'TELA 3'!AF16="-"),$H$3,$H$2)</f>
        <v>Não</v>
      </c>
      <c r="AI6" s="521" t="str">
        <f>IF(AND($AG$6=$H$2,$AH$6=$H$2),$H$2,$H$3)</f>
        <v>Não</v>
      </c>
      <c r="AK6" s="76" t="str">
        <f>IF(N6=$AK$10,$H$2,$H$3)</f>
        <v>Não</v>
      </c>
      <c r="AL6" s="76" t="str">
        <f>IF('TELA 1'!F88="x",$H$2,$H$3)</f>
        <v>Não</v>
      </c>
      <c r="AM6" s="76" t="s">
        <v>2293</v>
      </c>
      <c r="AR6" s="165">
        <f>COUNTIFS(AR2:AR5,"Sim")</f>
        <v>0</v>
      </c>
      <c r="AS6" s="357" t="str">
        <f>IF(AND('TELA 3'!N21=AX3,$AG$8=$H$2),AX4,$H$3)</f>
        <v>Não</v>
      </c>
      <c r="AT6" s="357"/>
      <c r="AU6" s="357" t="s">
        <v>1172</v>
      </c>
      <c r="AV6" s="357" t="e">
        <f>VLOOKUP(N6,$AV$10:$AW$197,2,FALSE)</f>
        <v>#N/A</v>
      </c>
      <c r="AW6" s="357" t="e">
        <f>IF(AV6=$H$2,'TELA 3'!Y16,$H$3)</f>
        <v>#N/A</v>
      </c>
      <c r="AX6" s="526" t="s">
        <v>244</v>
      </c>
      <c r="AY6" s="357"/>
      <c r="AZ6" s="357"/>
      <c r="BA6" s="75" t="s">
        <v>2366</v>
      </c>
      <c r="BB6" s="75" t="str">
        <f>IF('TELA 1'!D15="","",$H$2)</f>
        <v/>
      </c>
    </row>
    <row r="7" spans="1:54" ht="15.75" x14ac:dyDescent="0.25">
      <c r="C7" s="487" t="s">
        <v>1770</v>
      </c>
      <c r="E7" s="81"/>
      <c r="F7" s="81"/>
      <c r="G7" s="81"/>
      <c r="H7" s="82"/>
      <c r="I7" s="82"/>
      <c r="J7" s="82"/>
      <c r="K7" s="82"/>
      <c r="M7" s="85">
        <f>COUNTIFS(M2:M6,"Sim")</f>
        <v>0</v>
      </c>
      <c r="N7" s="83" t="s">
        <v>249</v>
      </c>
      <c r="O7" s="78">
        <f>COUNTIFS(P2:P6,"Sim")</f>
        <v>0</v>
      </c>
      <c r="P7" s="78" t="str">
        <f>IF(O7&gt;0,$H$2,$H$3)</f>
        <v>Não</v>
      </c>
      <c r="Q7" s="78">
        <f>COUNTIFS(Q2:Q6,"Sim")</f>
        <v>0</v>
      </c>
      <c r="R7" s="78">
        <f>COUNTIFS(R2:R6,"Sim")</f>
        <v>0</v>
      </c>
      <c r="S7" s="78">
        <f>COUNTIFS(S2:S6,"Sim")</f>
        <v>0</v>
      </c>
      <c r="T7" s="78">
        <f>COUNTIFS(U2:U6,"Sim")</f>
        <v>0</v>
      </c>
      <c r="U7" s="78" t="str">
        <f>IF(T7&gt;0,$H$2,$H$3)</f>
        <v>Não</v>
      </c>
      <c r="V7" s="78">
        <f>COUNTIFS(V2:V6,"Sim")</f>
        <v>0</v>
      </c>
      <c r="W7" s="414" t="str">
        <f>IF('TELA 3'!$N$48="x",$H$2,$H$3)</f>
        <v>Não</v>
      </c>
      <c r="X7" s="414" t="s">
        <v>2340</v>
      </c>
      <c r="Y7" s="78">
        <f>COUNTIFS(Y2:Y6,"Sim")</f>
        <v>0</v>
      </c>
      <c r="Z7" s="548" t="s">
        <v>2330</v>
      </c>
      <c r="AA7" s="357">
        <f>COUNTIFS(AA2:AA6,"Sim")</f>
        <v>0</v>
      </c>
      <c r="AB7" s="78">
        <f>COUNTIFS(AC2:AC6,"Sim")</f>
        <v>0</v>
      </c>
      <c r="AC7" s="78" t="str">
        <f>IF(AB7&gt;0,$H$2,$H$3)</f>
        <v>Não</v>
      </c>
      <c r="AD7" s="78">
        <f>COUNTIFS(AE10:AE20,"Sim")</f>
        <v>0</v>
      </c>
      <c r="AE7" s="78" t="str">
        <f>IF(AD7&gt;0,$H$2,$H$3)</f>
        <v>Não</v>
      </c>
      <c r="AF7" s="78">
        <f>COUNTIFS(AG2:AG6,"Sim")</f>
        <v>0</v>
      </c>
      <c r="AG7" s="136" t="str">
        <f>IF(AF7&gt;0,$H$2,$H$3)</f>
        <v>Não</v>
      </c>
      <c r="AH7" s="522">
        <f>COUNTIFS(AI2:AI6,"Sim")</f>
        <v>0</v>
      </c>
      <c r="AI7" s="169"/>
      <c r="AK7" s="78">
        <f>COUNTIFS(AK2:AK6,"Sim")</f>
        <v>0</v>
      </c>
      <c r="AL7" s="76" t="str">
        <f>IF('TELA 1'!F62="x",$H$2,$H$3)</f>
        <v>Não</v>
      </c>
      <c r="AM7" s="76" t="s">
        <v>2294</v>
      </c>
      <c r="AN7" s="78">
        <f>COUNTIFS(AN2:AN5,"Sim")</f>
        <v>0</v>
      </c>
      <c r="AR7" s="426" t="str">
        <f>IF(AR6&gt;0,$H$2,$H$3)</f>
        <v>Não</v>
      </c>
      <c r="AS7" s="78"/>
      <c r="AT7" s="357"/>
      <c r="AU7" s="76"/>
      <c r="AV7" s="357">
        <f>COUNTIFS(AV2:AV6,"Sim")</f>
        <v>0</v>
      </c>
      <c r="AW7" s="357">
        <f>COUNTIFS(AW2:AW6,"I")</f>
        <v>0</v>
      </c>
      <c r="AX7" s="526" t="s">
        <v>242</v>
      </c>
      <c r="AY7" s="357">
        <f>COUNTIFS(AY2:AY6,H2)</f>
        <v>0</v>
      </c>
      <c r="AZ7" s="357"/>
      <c r="BA7" s="75" t="s">
        <v>2368</v>
      </c>
      <c r="BB7" s="75" t="str">
        <f>IF('TELA 1'!D18="","",$H$2)</f>
        <v/>
      </c>
    </row>
    <row r="8" spans="1:54" ht="30" x14ac:dyDescent="0.25">
      <c r="C8" s="75" t="s">
        <v>1719</v>
      </c>
      <c r="D8" s="75" t="s">
        <v>164</v>
      </c>
      <c r="E8" s="81"/>
      <c r="F8" s="81"/>
      <c r="G8" s="81"/>
      <c r="H8" s="82"/>
      <c r="I8" s="82"/>
      <c r="J8" s="82"/>
      <c r="K8" s="82"/>
      <c r="M8" s="82"/>
      <c r="N8" s="84"/>
      <c r="O8" s="82"/>
      <c r="P8" s="85" t="str">
        <f>P7</f>
        <v>Não</v>
      </c>
      <c r="Q8" s="85" t="str">
        <f>IF(Q7&gt;0,$H$2,$H$3)</f>
        <v>Não</v>
      </c>
      <c r="R8" s="85" t="str">
        <f>IF(R7&gt;0,$H$2,$H$3)</f>
        <v>Não</v>
      </c>
      <c r="S8" s="85" t="str">
        <f>IF(S7&gt;0,$H$2,$H$3)</f>
        <v>Não</v>
      </c>
      <c r="T8" s="86"/>
      <c r="U8" s="85" t="str">
        <f>U7</f>
        <v>Não</v>
      </c>
      <c r="V8" s="85" t="str">
        <f>IF(V7&gt;0,$H$2,$H$3)</f>
        <v>Não</v>
      </c>
      <c r="W8" s="414" t="str">
        <f>IF('TELA 3'!$N$51="x",$H$2,$H$3)</f>
        <v>Não</v>
      </c>
      <c r="X8" s="414" t="s">
        <v>2341</v>
      </c>
      <c r="Y8" s="549" t="str">
        <f>IF(AA7&gt;0,$H$2,$H$3)</f>
        <v>Não</v>
      </c>
      <c r="Z8" s="413"/>
      <c r="AA8" s="413"/>
      <c r="AB8" s="86"/>
      <c r="AC8" s="85" t="str">
        <f>AC7</f>
        <v>Não</v>
      </c>
      <c r="AD8" s="86"/>
      <c r="AE8" s="85" t="str">
        <f>AE7</f>
        <v>Não</v>
      </c>
      <c r="AF8" s="122">
        <f>COUNTIFS(AH2:AH6,"Sim")</f>
        <v>0</v>
      </c>
      <c r="AG8" s="520" t="str">
        <f>IF(AND($AG$7=$H$2,$AH$8=$H$2),$H$2,$H$3)</f>
        <v>Não</v>
      </c>
      <c r="AH8" s="136" t="str">
        <f>IF($AH$7&gt;0,$H$2,$H$3)</f>
        <v>Não</v>
      </c>
      <c r="AK8" s="85" t="str">
        <f>IF(AK7&gt;0,$H$2,$H$3)</f>
        <v>Não</v>
      </c>
      <c r="AN8" s="136" t="str">
        <f>IF(AN7&gt;0,$H$2,$H$3)</f>
        <v>Não</v>
      </c>
      <c r="AS8" s="426" t="str">
        <f>IF(AS3&lt;&gt;$H$3,AS3,IF(AS4&lt;&gt;$H$3,AS4,IF(AS5&lt;&gt;$H$3,AS5,IF(AS6&lt;&gt;$H$3,AS6,auxiliar!D39))))</f>
        <v>Preenchimento incompleto.</v>
      </c>
      <c r="AV8" s="426" t="str">
        <f>IF(AV7&gt;0,$H$2,$H$3)</f>
        <v>Não</v>
      </c>
      <c r="AW8" s="443" t="str">
        <f>IF(AW7&gt;0,$H$2,$H$3)</f>
        <v>Não</v>
      </c>
      <c r="AX8" s="526" t="s">
        <v>1770</v>
      </c>
      <c r="AY8" s="426" t="str">
        <f>IF(AY7&gt;0,$H$2,$H$3)</f>
        <v>Não</v>
      </c>
      <c r="BB8" s="558">
        <f>COUNTIFS(BB2:BB7,"")</f>
        <v>6</v>
      </c>
    </row>
    <row r="9" spans="1:54" ht="30" customHeight="1" x14ac:dyDescent="0.25">
      <c r="C9" s="87"/>
      <c r="E9" s="88" t="s">
        <v>1715</v>
      </c>
      <c r="F9" s="88" t="s">
        <v>1714</v>
      </c>
      <c r="G9" s="88" t="s">
        <v>1716</v>
      </c>
      <c r="H9" s="758" t="s">
        <v>1713</v>
      </c>
      <c r="I9" s="758"/>
      <c r="J9" s="758"/>
      <c r="K9" s="168"/>
      <c r="N9" s="89" t="s">
        <v>1756</v>
      </c>
      <c r="O9" s="89" t="s">
        <v>1726</v>
      </c>
      <c r="P9" s="89"/>
      <c r="Q9" s="90" t="s">
        <v>1722</v>
      </c>
      <c r="R9" s="90" t="s">
        <v>1723</v>
      </c>
      <c r="S9" s="90" t="s">
        <v>1725</v>
      </c>
      <c r="T9" s="756" t="s">
        <v>1727</v>
      </c>
      <c r="U9" s="756"/>
      <c r="V9" s="90" t="s">
        <v>1729</v>
      </c>
      <c r="Y9" s="544" t="str">
        <f>IF(OR($W$11=$H$2,$Y$8=$H$2),$H$2,$H$3)</f>
        <v>Não</v>
      </c>
      <c r="Z9" s="469"/>
      <c r="AA9" s="469"/>
      <c r="AB9" s="759" t="s">
        <v>1735</v>
      </c>
      <c r="AC9" s="759"/>
      <c r="AD9" s="75" t="s">
        <v>1768</v>
      </c>
      <c r="AF9" s="75" t="s">
        <v>1768</v>
      </c>
      <c r="AH9" s="135" t="s">
        <v>2330</v>
      </c>
      <c r="AK9" s="76" t="s">
        <v>1792</v>
      </c>
      <c r="AL9" s="78">
        <f>COUNTIFS(AL2:AL7,"Sim")</f>
        <v>0</v>
      </c>
      <c r="AM9" s="82"/>
      <c r="AR9" s="135" t="s">
        <v>1964</v>
      </c>
      <c r="AS9" s="523" t="str">
        <f>IF(AS8=AU9,AS18,AS8)</f>
        <v>Preenchimento incompleto.</v>
      </c>
      <c r="AU9" s="197" t="s">
        <v>244</v>
      </c>
      <c r="BB9" s="75" t="str">
        <f>IF(BB8=0,H2,auxiliar!A61)</f>
        <v>Resposta obrigatória.</v>
      </c>
    </row>
    <row r="10" spans="1:54" x14ac:dyDescent="0.25">
      <c r="A10" s="87" t="s">
        <v>159</v>
      </c>
      <c r="B10" s="91"/>
      <c r="C10" s="92" t="s">
        <v>1720</v>
      </c>
      <c r="D10" s="87" t="s">
        <v>1688</v>
      </c>
      <c r="E10" s="93" t="s">
        <v>197</v>
      </c>
      <c r="F10" s="93" t="s">
        <v>197</v>
      </c>
      <c r="G10" s="93" t="s">
        <v>197</v>
      </c>
      <c r="H10" s="94" t="s">
        <v>1715</v>
      </c>
      <c r="I10" s="94" t="s">
        <v>1714</v>
      </c>
      <c r="J10" s="94" t="s">
        <v>1771</v>
      </c>
      <c r="K10" s="94" t="str">
        <f>IF('TELA 3'!Y81="","",'TELA 3'!Y81)</f>
        <v/>
      </c>
      <c r="L10" s="95" t="s">
        <v>249</v>
      </c>
      <c r="M10" s="82" t="s">
        <v>1757</v>
      </c>
      <c r="N10" s="391"/>
      <c r="O10" s="44" t="s">
        <v>1</v>
      </c>
      <c r="P10" s="96" t="s">
        <v>197</v>
      </c>
      <c r="Q10" s="44" t="s">
        <v>134</v>
      </c>
      <c r="R10" s="44" t="s">
        <v>109</v>
      </c>
      <c r="S10" s="52" t="s">
        <v>1724</v>
      </c>
      <c r="T10" s="52" t="s">
        <v>1833</v>
      </c>
      <c r="U10" s="79" t="s">
        <v>197</v>
      </c>
      <c r="V10" s="52" t="s">
        <v>1852</v>
      </c>
      <c r="W10" s="414">
        <f>COUNTIFS(W2:W8,"Sim")</f>
        <v>0</v>
      </c>
      <c r="X10" s="545"/>
      <c r="Y10" s="546" t="str">
        <f>IF(Y9=$H$2,$H$2,$H$3)</f>
        <v>Não</v>
      </c>
      <c r="Z10" s="470"/>
      <c r="AA10" s="470"/>
      <c r="AB10" s="44" t="s">
        <v>1</v>
      </c>
      <c r="AC10" s="97" t="s">
        <v>197</v>
      </c>
      <c r="AD10" s="75" t="s">
        <v>1756</v>
      </c>
      <c r="AE10" s="391" t="str">
        <f>IF('TELA 1'!$F$59="x",$H$2,$H$3)</f>
        <v>Não</v>
      </c>
      <c r="AF10" s="44" t="s">
        <v>1</v>
      </c>
      <c r="AG10" s="97" t="s">
        <v>197</v>
      </c>
      <c r="AH10" s="518"/>
      <c r="AK10" s="75" t="s">
        <v>1791</v>
      </c>
      <c r="AL10" s="136" t="str">
        <f>IF(AL9&gt;0,$H$2,$H$3)</f>
        <v>Não</v>
      </c>
      <c r="AM10" s="492"/>
      <c r="AV10" s="75" t="s">
        <v>8</v>
      </c>
      <c r="AW10" s="75" t="s">
        <v>197</v>
      </c>
      <c r="AY10" s="478" t="s">
        <v>2270</v>
      </c>
      <c r="AZ10" s="76" t="s">
        <v>197</v>
      </c>
    </row>
    <row r="11" spans="1:54" ht="30" x14ac:dyDescent="0.25">
      <c r="A11" s="157">
        <v>1</v>
      </c>
      <c r="B11" s="98" t="str">
        <f>IF(L11=$H$2,"x","")</f>
        <v/>
      </c>
      <c r="C11" s="377" t="s">
        <v>2350</v>
      </c>
      <c r="D11" s="375" t="s">
        <v>1700</v>
      </c>
      <c r="E11" s="101" t="s">
        <v>197</v>
      </c>
      <c r="F11" s="101" t="s">
        <v>197</v>
      </c>
      <c r="G11" s="101" t="s">
        <v>196</v>
      </c>
      <c r="H11" s="377" t="str">
        <f>IF($R$8="Sim",$H$2,$H$3)</f>
        <v>Não</v>
      </c>
      <c r="I11" s="377" t="str">
        <f>IF($R$8="Sim",$H$2,$H$3)</f>
        <v>Não</v>
      </c>
      <c r="J11" s="377" t="str">
        <f>IF($R$8="Sim",$H$2,$H$3)</f>
        <v>Não</v>
      </c>
      <c r="K11" s="377" t="str">
        <f>IF($R$8="Sim",$H$2,$H$3)</f>
        <v>Não</v>
      </c>
      <c r="L11" s="358" t="str">
        <f t="shared" ref="L11:L55" si="0">IF($D$3="Preenchimento incompleto.","",IF($D$2=$D$8,"",IF($C$2=$K$10,K11,IF($D$3=$H$10,H11,IF($D$3=$I$10,I11,J11)))))</f>
        <v/>
      </c>
      <c r="M11" s="757" t="s">
        <v>1758</v>
      </c>
      <c r="N11" s="391"/>
      <c r="O11" s="52" t="s">
        <v>2</v>
      </c>
      <c r="P11" s="103" t="s">
        <v>197</v>
      </c>
      <c r="Q11" s="559"/>
      <c r="S11" s="468" t="str">
        <f>IF(AND($M$7=1,$S$8=$H$2),auxiliar!$C$67,IF(AND($M$7&gt;1,auxiliar!D40=auxiliar!I36,$S$8=$H$2),auxiliar!C68,""))</f>
        <v/>
      </c>
      <c r="T11" s="44" t="s">
        <v>1843</v>
      </c>
      <c r="U11" s="76" t="s">
        <v>197</v>
      </c>
      <c r="V11" s="75" t="s">
        <v>1788</v>
      </c>
      <c r="W11" s="413" t="str">
        <f>IF(W10&gt;0,$H$2,$H$3)</f>
        <v>Não</v>
      </c>
      <c r="Y11" s="760" t="s">
        <v>1728</v>
      </c>
      <c r="Z11" s="357" t="str">
        <f>IF($Y$11=N2,$H$2,$H$3)</f>
        <v>Não</v>
      </c>
      <c r="AA11" s="97" t="str">
        <f>IF(AND(Z11=$H$2,'TELA 3'!$Y$8&gt;10),$H$2,$H$3)</f>
        <v>Não</v>
      </c>
      <c r="AB11" s="52" t="s">
        <v>2</v>
      </c>
      <c r="AC11" s="97" t="s">
        <v>197</v>
      </c>
      <c r="AD11" s="75" t="s">
        <v>1785</v>
      </c>
      <c r="AE11" s="169" t="str">
        <f>AG8</f>
        <v>Não</v>
      </c>
      <c r="AF11" s="52" t="s">
        <v>2</v>
      </c>
      <c r="AG11" s="97" t="s">
        <v>197</v>
      </c>
      <c r="AH11" s="518"/>
      <c r="AK11" s="75" t="s">
        <v>1787</v>
      </c>
      <c r="AS11" s="165" t="str">
        <f>IF(AND('TELA 3'!$R$71="x",'TELA 3'!$AE$71="x"),$AU$11,$AS$14)</f>
        <v>Não</v>
      </c>
      <c r="AT11" s="165" t="s">
        <v>2315</v>
      </c>
      <c r="AU11" s="197" t="s">
        <v>2329</v>
      </c>
    </row>
    <row r="12" spans="1:54" ht="30" x14ac:dyDescent="0.25">
      <c r="A12" s="157">
        <v>2</v>
      </c>
      <c r="B12" s="98" t="str">
        <f t="shared" ref="B12:B31" si="1">IF(L12=$H$2,"x","")</f>
        <v/>
      </c>
      <c r="C12" s="157" t="s">
        <v>1774</v>
      </c>
      <c r="D12" s="374" t="s">
        <v>1708</v>
      </c>
      <c r="E12" s="101" t="s">
        <v>196</v>
      </c>
      <c r="F12" s="101" t="s">
        <v>197</v>
      </c>
      <c r="G12" s="101" t="s">
        <v>196</v>
      </c>
      <c r="H12" s="157" t="str">
        <f>IF('TELA 2'!$H$12="X",$H$2,$H$3)</f>
        <v>Não</v>
      </c>
      <c r="I12" s="157" t="str">
        <f>IF('TELA 2'!$H$12="X",$H$2,$H$3)</f>
        <v>Não</v>
      </c>
      <c r="J12" s="157" t="str">
        <f>IF('TELA 2'!$H$12="X",$H$2,$H$3)</f>
        <v>Não</v>
      </c>
      <c r="K12" s="157" t="str">
        <f>IF('TELA 2'!$H$12="X",$H$2,$H$3)</f>
        <v>Não</v>
      </c>
      <c r="L12" s="358" t="str">
        <f t="shared" si="0"/>
        <v/>
      </c>
      <c r="M12" s="757"/>
      <c r="N12" s="391"/>
      <c r="O12" s="44" t="s">
        <v>1793</v>
      </c>
      <c r="P12" s="103" t="s">
        <v>197</v>
      </c>
      <c r="S12" s="391"/>
      <c r="T12" s="52" t="s">
        <v>1844</v>
      </c>
      <c r="U12" s="76" t="s">
        <v>197</v>
      </c>
      <c r="W12" s="759" t="s">
        <v>1730</v>
      </c>
      <c r="X12" s="759"/>
      <c r="Y12" s="761"/>
      <c r="Z12" s="357" t="str">
        <f>IF($Y$11=N3,$H$2,$H$3)</f>
        <v>Não</v>
      </c>
      <c r="AA12" s="97" t="str">
        <f>IF(AND(Z12=$H$2,'TELA 3'!Y10&gt;10),$H$2,$H$3)</f>
        <v>Não</v>
      </c>
      <c r="AB12" s="44" t="s">
        <v>1793</v>
      </c>
      <c r="AC12" s="97" t="s">
        <v>197</v>
      </c>
      <c r="AF12" s="44" t="s">
        <v>1793</v>
      </c>
      <c r="AG12" s="97" t="s">
        <v>197</v>
      </c>
      <c r="AH12" s="518"/>
      <c r="AS12" s="165" t="str">
        <f>IF(OR('TELA 3'!$AE$71="",'TELA 3'!$AE$71="x"),$H$3,$H$2)</f>
        <v>Não</v>
      </c>
      <c r="AT12" s="165" t="s">
        <v>2328</v>
      </c>
      <c r="AU12" s="165"/>
    </row>
    <row r="13" spans="1:54" ht="26.25" customHeight="1" x14ac:dyDescent="0.25">
      <c r="A13" s="157">
        <v>3</v>
      </c>
      <c r="B13" s="98" t="str">
        <f>IF(L13=$H$2,"x","")</f>
        <v/>
      </c>
      <c r="C13" s="360" t="str">
        <f>N13</f>
        <v>Arquivo GEO do polígono do empreendimento (kml ou shape zipado).</v>
      </c>
      <c r="D13" s="363" t="s">
        <v>2257</v>
      </c>
      <c r="E13" s="101" t="s">
        <v>197</v>
      </c>
      <c r="F13" s="101" t="s">
        <v>197</v>
      </c>
      <c r="G13" s="101" t="s">
        <v>197</v>
      </c>
      <c r="H13" s="102" t="s">
        <v>197</v>
      </c>
      <c r="I13" s="102" t="s">
        <v>197</v>
      </c>
      <c r="J13" s="102" t="s">
        <v>197</v>
      </c>
      <c r="K13" s="102" t="s">
        <v>197</v>
      </c>
      <c r="L13" s="358" t="str">
        <f t="shared" si="0"/>
        <v/>
      </c>
      <c r="M13" s="438" t="str">
        <f>IF(AND($M$7=1,$S$8="Sim"),$H$2,IF(AND($M$7&gt;1,$S$8="Sim"),$H$2,$H$3))</f>
        <v>Não</v>
      </c>
      <c r="N13" s="391" t="str">
        <f>IF(AND($M$7=1,$S$8="Sim"),auxiliar!A83,IF(AND($M$7&gt;1,$S$8="Sim"),auxiliar!I83,auxiliar!A82))</f>
        <v>Arquivo GEO do polígono do empreendimento (kml ou shape zipado).</v>
      </c>
      <c r="O13" s="52" t="s">
        <v>1794</v>
      </c>
      <c r="P13" s="103" t="s">
        <v>197</v>
      </c>
      <c r="T13" s="52" t="s">
        <v>1854</v>
      </c>
      <c r="U13" s="76" t="s">
        <v>197</v>
      </c>
      <c r="W13" s="52" t="s">
        <v>2</v>
      </c>
      <c r="X13" s="97" t="s">
        <v>197</v>
      </c>
      <c r="Y13" s="761"/>
      <c r="Z13" s="357" t="str">
        <f>IF($Y$11=N4,$H$2,$H$3)</f>
        <v>Não</v>
      </c>
      <c r="AA13" s="97" t="str">
        <f>IF(AND(Z13=$H$2,'TELA 3'!Y12&gt;10),$H$2,$H$3)</f>
        <v>Não</v>
      </c>
      <c r="AB13" s="52" t="s">
        <v>1794</v>
      </c>
      <c r="AC13" s="97" t="s">
        <v>197</v>
      </c>
      <c r="AF13" s="52" t="s">
        <v>1794</v>
      </c>
      <c r="AG13" s="97" t="s">
        <v>197</v>
      </c>
      <c r="AH13" s="518"/>
      <c r="AS13" s="165" t="str">
        <f>IF(OR('TELA 3'!O71="",'TELA 3'!O71="x"),$H$3,$H$2)</f>
        <v>Não</v>
      </c>
      <c r="AT13" s="165" t="s">
        <v>257</v>
      </c>
      <c r="AU13" s="165"/>
    </row>
    <row r="14" spans="1:54" ht="60" x14ac:dyDescent="0.25">
      <c r="A14" s="157">
        <v>4</v>
      </c>
      <c r="B14" s="98" t="str">
        <f t="shared" si="1"/>
        <v/>
      </c>
      <c r="C14" s="379" t="s">
        <v>1698</v>
      </c>
      <c r="D14" s="375" t="s">
        <v>1699</v>
      </c>
      <c r="E14" s="101" t="s">
        <v>197</v>
      </c>
      <c r="F14" s="101" t="s">
        <v>197</v>
      </c>
      <c r="G14" s="101" t="s">
        <v>197</v>
      </c>
      <c r="H14" s="377" t="str">
        <f>IF(AND('Tela 4 - LAS Cadastro'!N79="x",$Q$8="Sim"),$H$2,$H$3)</f>
        <v>Não</v>
      </c>
      <c r="I14" s="377" t="str">
        <f>IF($Q$8="Sim",$H$2,$H$3)</f>
        <v>Não</v>
      </c>
      <c r="J14" s="377" t="str">
        <f>IF($Q$8="Sim",$H$2,$H$3)</f>
        <v>Não</v>
      </c>
      <c r="K14" s="377" t="str">
        <f>IF($Q$8="Sim",$H$2,$H$3)</f>
        <v>Não</v>
      </c>
      <c r="L14" s="358" t="str">
        <f t="shared" si="0"/>
        <v/>
      </c>
      <c r="O14" s="44" t="s">
        <v>3</v>
      </c>
      <c r="P14" s="103" t="s">
        <v>197</v>
      </c>
      <c r="R14" s="75" t="s">
        <v>1791</v>
      </c>
      <c r="W14" s="52" t="s">
        <v>1794</v>
      </c>
      <c r="X14" s="97" t="s">
        <v>197</v>
      </c>
      <c r="Y14" s="761"/>
      <c r="Z14" s="357" t="str">
        <f>IF($Y$11=N5,$H$2,$H$3)</f>
        <v>Não</v>
      </c>
      <c r="AA14" s="97" t="str">
        <f>IF(AND(Z14=$H$2,'TELA 3'!Y14&gt;10),$H$2,$H$3)</f>
        <v>Não</v>
      </c>
      <c r="AB14" s="44" t="s">
        <v>3</v>
      </c>
      <c r="AC14" s="97" t="s">
        <v>197</v>
      </c>
      <c r="AD14" s="109"/>
      <c r="AF14" s="44" t="s">
        <v>3</v>
      </c>
      <c r="AG14" s="97" t="s">
        <v>197</v>
      </c>
      <c r="AH14" s="518"/>
      <c r="AS14" s="165" t="str">
        <f>IF(AND('TELA 3'!$R$71="x",'TELA 3'!$AA$71=""),$AU$14,IF(AND('TELA 3'!$R$71="x",'TELA 3'!$AA$71="x"),$AV$14,$H$3))</f>
        <v>Não</v>
      </c>
      <c r="AT14" s="165" t="s">
        <v>258</v>
      </c>
      <c r="AU14" s="197" t="s">
        <v>2318</v>
      </c>
      <c r="AV14" s="197" t="s">
        <v>2319</v>
      </c>
    </row>
    <row r="15" spans="1:54" ht="30" x14ac:dyDescent="0.25">
      <c r="A15" s="157">
        <v>5</v>
      </c>
      <c r="B15" s="98" t="str">
        <f t="shared" si="1"/>
        <v/>
      </c>
      <c r="C15" s="373" t="s">
        <v>1776</v>
      </c>
      <c r="D15" s="373" t="s">
        <v>1702</v>
      </c>
      <c r="E15" s="106" t="s">
        <v>197</v>
      </c>
      <c r="F15" s="106" t="s">
        <v>197</v>
      </c>
      <c r="G15" s="106" t="s">
        <v>197</v>
      </c>
      <c r="H15" s="157" t="str">
        <f>IF('TELA 2'!$D$12="x",$H$2,$H$3)</f>
        <v>Não</v>
      </c>
      <c r="I15" s="157" t="str">
        <f>IF('TELA 2'!$D$12="x",$H$2,$H$3)</f>
        <v>Não</v>
      </c>
      <c r="J15" s="157" t="str">
        <f>IF('TELA 2'!$D$12="x",$H$2,$H$3)</f>
        <v>Não</v>
      </c>
      <c r="K15" s="157" t="str">
        <f>IF('TELA 2'!$D$12="x",$H$2,$H$3)</f>
        <v>Não</v>
      </c>
      <c r="L15" s="358" t="str">
        <f t="shared" si="0"/>
        <v/>
      </c>
      <c r="O15" s="52" t="s">
        <v>1795</v>
      </c>
      <c r="P15" s="103" t="s">
        <v>197</v>
      </c>
      <c r="U15" s="44"/>
      <c r="W15" s="44" t="s">
        <v>8</v>
      </c>
      <c r="X15" s="97" t="s">
        <v>197</v>
      </c>
      <c r="Y15" s="762"/>
      <c r="Z15" s="357" t="str">
        <f>IF($Y$11=N6,$H$2,$H$3)</f>
        <v>Não</v>
      </c>
      <c r="AA15" s="97" t="str">
        <f>IF(AND(Z15=$H$2,'TELA 3'!Y16&gt;10),$H$2,$H$3)</f>
        <v>Não</v>
      </c>
      <c r="AB15" s="52" t="s">
        <v>1795</v>
      </c>
      <c r="AC15" s="97" t="s">
        <v>197</v>
      </c>
      <c r="AF15" s="52" t="s">
        <v>1795</v>
      </c>
      <c r="AG15" s="97" t="s">
        <v>197</v>
      </c>
      <c r="AH15" s="518"/>
      <c r="AS15" s="165" t="str">
        <f>IF(AND('TELA 3'!$W$71="x",'TELA 3'!$AE$73="x"),$AU$15,$H$3)</f>
        <v>Não</v>
      </c>
      <c r="AT15" s="165" t="s">
        <v>2320</v>
      </c>
      <c r="AU15" s="197" t="s">
        <v>2321</v>
      </c>
    </row>
    <row r="16" spans="1:54" ht="30" x14ac:dyDescent="0.25">
      <c r="A16" s="157">
        <v>6</v>
      </c>
      <c r="B16" s="98" t="str">
        <f t="shared" si="1"/>
        <v/>
      </c>
      <c r="C16" s="373" t="s">
        <v>1775</v>
      </c>
      <c r="D16" s="373" t="s">
        <v>1701</v>
      </c>
      <c r="E16" s="106" t="s">
        <v>197</v>
      </c>
      <c r="F16" s="106" t="s">
        <v>197</v>
      </c>
      <c r="G16" s="106" t="s">
        <v>197</v>
      </c>
      <c r="H16" s="157" t="str">
        <f>IF('TELA 2'!$D$11="x",$H$2,$H$3)</f>
        <v>Não</v>
      </c>
      <c r="I16" s="157" t="str">
        <f>IF('TELA 2'!$D$11="x",$H$2,$H$3)</f>
        <v>Não</v>
      </c>
      <c r="J16" s="157" t="str">
        <f>IF('TELA 2'!$D$11="x",$H$2,$H$3)</f>
        <v>Não</v>
      </c>
      <c r="K16" s="157" t="str">
        <f>IF('TELA 2'!$D$11="x",$H$2,$H$3)</f>
        <v>Não</v>
      </c>
      <c r="L16" s="358" t="str">
        <f t="shared" si="0"/>
        <v/>
      </c>
      <c r="O16" s="44" t="s">
        <v>1796</v>
      </c>
      <c r="P16" s="103" t="s">
        <v>197</v>
      </c>
      <c r="U16" s="44"/>
      <c r="W16" s="44" t="s">
        <v>14</v>
      </c>
      <c r="X16" s="97" t="s">
        <v>197</v>
      </c>
      <c r="Y16" s="97"/>
      <c r="Z16" s="473" t="str">
        <f>IF(AA16&gt;0,$H$2,$H$3)</f>
        <v>Não</v>
      </c>
      <c r="AA16" s="473">
        <f>COUNTIFS(AA11:AA15,"Sim")</f>
        <v>0</v>
      </c>
      <c r="AB16" s="44" t="s">
        <v>1796</v>
      </c>
      <c r="AC16" s="97" t="s">
        <v>197</v>
      </c>
      <c r="AF16" s="44" t="s">
        <v>1796</v>
      </c>
      <c r="AG16" s="97" t="s">
        <v>197</v>
      </c>
      <c r="AH16" s="518"/>
      <c r="AS16" s="165" t="str">
        <f>IF(AND('TELA 3'!$W$71="x",OR('TELA 3'!$W$73="x",'TELA 3'!$AB$73="x")),$AU$16,$H$3)</f>
        <v>Não</v>
      </c>
      <c r="AT16" s="165" t="s">
        <v>2320</v>
      </c>
      <c r="AU16" s="197" t="s">
        <v>2322</v>
      </c>
    </row>
    <row r="17" spans="1:48" ht="30" x14ac:dyDescent="0.25">
      <c r="A17" s="157">
        <v>7</v>
      </c>
      <c r="B17" s="98" t="str">
        <f t="shared" si="1"/>
        <v/>
      </c>
      <c r="C17" s="397" t="s">
        <v>2142</v>
      </c>
      <c r="D17" s="345" t="s">
        <v>2298</v>
      </c>
      <c r="E17" s="101" t="s">
        <v>197</v>
      </c>
      <c r="F17" s="101" t="s">
        <v>197</v>
      </c>
      <c r="G17" s="101" t="s">
        <v>197</v>
      </c>
      <c r="H17" s="343" t="str">
        <f>IF(OR('Tela 4 - LAS Cadastro'!$W$28="x",'Tela 8 - Transporte'!$W$14="x"),$H$2,$H$3)</f>
        <v>Não</v>
      </c>
      <c r="I17" s="343" t="str">
        <f>IF('Tela 5 - LAS RAS'!$W$28="x",$H$2,$H$3)</f>
        <v>Não</v>
      </c>
      <c r="J17" s="343" t="str">
        <f>IF('Tela 6 - LA'!$W$28="x",$H$2,$H$3)</f>
        <v>Não</v>
      </c>
      <c r="K17" s="560" t="str">
        <f>IF(AND($C$2=$E$2,$D$3="Cadastro",'TELA 1'!I6="x"),$H$17,IF('Tela 7 - Renovação'!$W$28="x",$H$2,$H$3))</f>
        <v>Não</v>
      </c>
      <c r="L17" s="358" t="str">
        <f t="shared" si="0"/>
        <v/>
      </c>
      <c r="O17" s="52" t="s">
        <v>4</v>
      </c>
      <c r="P17" s="103" t="s">
        <v>197</v>
      </c>
      <c r="U17" s="44"/>
      <c r="W17" s="44" t="s">
        <v>21</v>
      </c>
      <c r="X17" s="97" t="s">
        <v>197</v>
      </c>
      <c r="Y17" s="760" t="s">
        <v>1852</v>
      </c>
      <c r="Z17" s="357" t="str">
        <f>IF($Y$17=$N$2,$H$2,$H$3)</f>
        <v>Não</v>
      </c>
      <c r="AA17" s="97" t="str">
        <f>IF(AND(Z17=$H$2,'TELA 3'!$Y$8&gt;10),$H$2,$H$3)</f>
        <v>Não</v>
      </c>
      <c r="AB17" s="52" t="s">
        <v>4</v>
      </c>
      <c r="AC17" s="97" t="s">
        <v>197</v>
      </c>
      <c r="AF17" s="52" t="s">
        <v>4</v>
      </c>
      <c r="AG17" s="97" t="s">
        <v>197</v>
      </c>
      <c r="AH17" s="518"/>
      <c r="AS17" s="165" t="str">
        <f>IF(OR('TELA 3'!$AA$71="",'TELA 3'!$AA$71="x"),$H$3,$H$2)</f>
        <v>Não</v>
      </c>
      <c r="AT17" s="165" t="s">
        <v>2323</v>
      </c>
      <c r="AU17" s="165"/>
      <c r="AV17" s="165"/>
    </row>
    <row r="18" spans="1:48" ht="60" x14ac:dyDescent="0.25">
      <c r="A18" s="157">
        <v>8</v>
      </c>
      <c r="B18" s="98" t="str">
        <f t="shared" si="1"/>
        <v/>
      </c>
      <c r="C18" s="382" t="s">
        <v>1971</v>
      </c>
      <c r="D18" s="383" t="s">
        <v>2182</v>
      </c>
      <c r="E18" s="100" t="s">
        <v>197</v>
      </c>
      <c r="F18" s="100" t="s">
        <v>197</v>
      </c>
      <c r="G18" s="100" t="s">
        <v>197</v>
      </c>
      <c r="H18" s="356" t="str">
        <f>IF($M$18=$H$3,$H$2,$H$3)</f>
        <v>Sim</v>
      </c>
      <c r="I18" s="356" t="str">
        <f>IF($M$18=$H$3,$H$2,$H$3)</f>
        <v>Sim</v>
      </c>
      <c r="J18" s="356" t="str">
        <f>IF($M$18=$H$3,$H$2,$H$3)</f>
        <v>Sim</v>
      </c>
      <c r="K18" s="356" t="str">
        <f>IF($M$18=$H$3,$H$2,$H$3)</f>
        <v>Sim</v>
      </c>
      <c r="L18" s="358" t="str">
        <f t="shared" si="0"/>
        <v/>
      </c>
      <c r="M18" s="489" t="str">
        <f>IF(AND($M$7=1,$S$8="Sim"),$H$2,$H$3)</f>
        <v>Não</v>
      </c>
      <c r="O18" s="44" t="s">
        <v>5</v>
      </c>
      <c r="P18" s="103" t="s">
        <v>197</v>
      </c>
      <c r="U18" s="44"/>
      <c r="W18" s="44" t="s">
        <v>1797</v>
      </c>
      <c r="X18" s="97" t="s">
        <v>197</v>
      </c>
      <c r="Y18" s="761"/>
      <c r="Z18" s="357" t="str">
        <f>IF($Y$17=$N$3,$H$2,$H$3)</f>
        <v>Não</v>
      </c>
      <c r="AA18" s="97" t="str">
        <f>IF(AND(Z18=$H$2,'TELA 3'!$Y$10&gt;10),$H$2,$H$3)</f>
        <v>Não</v>
      </c>
      <c r="AB18" s="44" t="s">
        <v>5</v>
      </c>
      <c r="AC18" s="97" t="s">
        <v>197</v>
      </c>
      <c r="AF18" s="44" t="s">
        <v>1257</v>
      </c>
      <c r="AG18" s="97" t="s">
        <v>197</v>
      </c>
      <c r="AH18" s="518"/>
      <c r="AS18" s="517" t="str">
        <f>IF(AS11&lt;&gt;$H$3,AS11,IF(AS12&lt;&gt;$H$3,AS12,IF(AS13&lt;&gt;$H$3,AS13,IF(AS14&lt;&gt;$H$3,AS14,IF(AS15&lt;&gt;$H$3,AS15,IF(AS16&lt;&gt;$H$3,AS16,IF(AS17&lt;&gt;$H$3,AS17,AU9)))))))</f>
        <v>LAC1</v>
      </c>
    </row>
    <row r="19" spans="1:48" ht="30" x14ac:dyDescent="0.25">
      <c r="A19" s="157">
        <v>9</v>
      </c>
      <c r="B19" s="98" t="str">
        <f t="shared" si="1"/>
        <v/>
      </c>
      <c r="C19" s="378" t="s">
        <v>2342</v>
      </c>
      <c r="D19" s="375" t="s">
        <v>1706</v>
      </c>
      <c r="E19" s="101" t="s">
        <v>197</v>
      </c>
      <c r="F19" s="101" t="s">
        <v>197</v>
      </c>
      <c r="G19" s="101" t="s">
        <v>197</v>
      </c>
      <c r="H19" s="377" t="str">
        <f>IF($S$8="Sim",$H$2,$H$3)</f>
        <v>Não</v>
      </c>
      <c r="I19" s="377" t="str">
        <f>IF($S$8="Sim",$H$2,$H$3)</f>
        <v>Não</v>
      </c>
      <c r="J19" s="377" t="str">
        <f>IF($S$8="Sim",$H$2,$H$3)</f>
        <v>Não</v>
      </c>
      <c r="K19" s="377" t="str">
        <f>IF($S$8="Sim",$H$2,$H$3)</f>
        <v>Não</v>
      </c>
      <c r="L19" s="358" t="str">
        <f t="shared" si="0"/>
        <v/>
      </c>
      <c r="O19" s="52" t="s">
        <v>1247</v>
      </c>
      <c r="P19" s="103" t="s">
        <v>197</v>
      </c>
      <c r="W19" s="44" t="s">
        <v>47</v>
      </c>
      <c r="X19" s="97" t="s">
        <v>197</v>
      </c>
      <c r="Y19" s="761"/>
      <c r="Z19" s="357" t="str">
        <f>IF($Y$17=$N$4,$H$2,$H$3)</f>
        <v>Não</v>
      </c>
      <c r="AA19" s="97" t="str">
        <f>IF(AND(Z19=$H$2,'TELA 3'!$Y$12&gt;10),$H$2,$H$3)</f>
        <v>Não</v>
      </c>
      <c r="AB19" s="44" t="s">
        <v>6</v>
      </c>
      <c r="AC19" s="97" t="s">
        <v>197</v>
      </c>
      <c r="AF19" s="52" t="s">
        <v>1260</v>
      </c>
      <c r="AG19" s="97" t="s">
        <v>197</v>
      </c>
      <c r="AH19" s="518"/>
    </row>
    <row r="20" spans="1:48" ht="30" x14ac:dyDescent="0.25">
      <c r="A20" s="157">
        <v>10</v>
      </c>
      <c r="B20" s="98" t="str">
        <f t="shared" si="1"/>
        <v/>
      </c>
      <c r="C20" s="379" t="s">
        <v>1917</v>
      </c>
      <c r="D20" s="375" t="s">
        <v>1690</v>
      </c>
      <c r="E20" s="100" t="s">
        <v>197</v>
      </c>
      <c r="F20" s="100" t="s">
        <v>197</v>
      </c>
      <c r="G20" s="100" t="s">
        <v>197</v>
      </c>
      <c r="H20" s="377" t="str">
        <f>IF($AC$8="Sim",$H$2,$H$3)</f>
        <v>Não</v>
      </c>
      <c r="I20" s="377" t="str">
        <f>IF($AC$8="Sim",$H$2,$H$3)</f>
        <v>Não</v>
      </c>
      <c r="J20" s="377" t="str">
        <f>IF($AC$8="Sim",$H$2,$H$3)</f>
        <v>Não</v>
      </c>
      <c r="K20" s="377" t="str">
        <f>IF($AC$8="Sim",$H$2,$H$3)</f>
        <v>Não</v>
      </c>
      <c r="L20" s="358" t="str">
        <f t="shared" si="0"/>
        <v/>
      </c>
      <c r="O20" s="44" t="s">
        <v>6</v>
      </c>
      <c r="P20" s="103" t="s">
        <v>197</v>
      </c>
      <c r="W20" s="44" t="s">
        <v>1813</v>
      </c>
      <c r="X20" s="97" t="s">
        <v>197</v>
      </c>
      <c r="Y20" s="761"/>
      <c r="Z20" s="357" t="str">
        <f>IF($Y$17=$N$5,$H$2,$H$3)</f>
        <v>Não</v>
      </c>
      <c r="AA20" s="97" t="str">
        <f>IF(AND(Z20=$H$2,'TELA 3'!$Y$14&gt;10),$H$2,$H$3)</f>
        <v>Não</v>
      </c>
      <c r="AB20" s="52" t="s">
        <v>7</v>
      </c>
      <c r="AC20" s="97" t="s">
        <v>197</v>
      </c>
      <c r="AF20" s="44" t="s">
        <v>8</v>
      </c>
      <c r="AG20" s="97" t="s">
        <v>197</v>
      </c>
      <c r="AH20" s="518"/>
    </row>
    <row r="21" spans="1:48" ht="30" x14ac:dyDescent="0.25">
      <c r="A21" s="157">
        <v>11</v>
      </c>
      <c r="B21" s="98" t="str">
        <f t="shared" si="1"/>
        <v/>
      </c>
      <c r="C21" s="382" t="s">
        <v>1969</v>
      </c>
      <c r="D21" s="383" t="s">
        <v>1691</v>
      </c>
      <c r="E21" s="100" t="s">
        <v>197</v>
      </c>
      <c r="F21" s="100" t="s">
        <v>197</v>
      </c>
      <c r="G21" s="100" t="s">
        <v>197</v>
      </c>
      <c r="H21" s="356" t="str">
        <f>IF(OR('Tela 8 - Transporte'!$AD$15="x",'Tela 4 - LAS Cadastro'!$K$14="x"),$H$2,$H$3)</f>
        <v>Não</v>
      </c>
      <c r="I21" s="356" t="str">
        <f>IF('Tela 5 - LAS RAS'!$K$14="x",$H$2,$H$3)</f>
        <v>Não</v>
      </c>
      <c r="J21" s="356" t="str">
        <f>IF('Tela 6 - LA'!$K$14="x",$H$2,$H$3)</f>
        <v>Não</v>
      </c>
      <c r="K21" s="560" t="str">
        <f>IF(AND($C$2=$E$2,$D$3="Cadastro",'TELA 1'!I6="x"),$H$21,IF('Tela 7 - Renovação'!$K$14="x",$H$2,$H$3))</f>
        <v>Não</v>
      </c>
      <c r="L21" s="358" t="str">
        <f>IF($D$3="Preenchimento incompleto.","",IF($D$2=$D$8,"",IF($C$2=$K$10,K21,IF($D$3=$H$10,H21,IF($D$3=$I$10,I21,J21)))))</f>
        <v/>
      </c>
      <c r="M21" s="166"/>
      <c r="O21" s="44" t="s">
        <v>1257</v>
      </c>
      <c r="P21" s="103" t="s">
        <v>197</v>
      </c>
      <c r="W21" s="52" t="s">
        <v>1814</v>
      </c>
      <c r="X21" s="97" t="s">
        <v>197</v>
      </c>
      <c r="Y21" s="762"/>
      <c r="Z21" s="357" t="str">
        <f>IF($Y$17=$N$6,$H$2,$H$3)</f>
        <v>Não</v>
      </c>
      <c r="AA21" s="97" t="str">
        <f>IF(AND(Z21=$H$2,'TELA 3'!$Y$16&gt;10),$H$2,$H$3)</f>
        <v>Não</v>
      </c>
      <c r="AB21" s="44" t="s">
        <v>1257</v>
      </c>
      <c r="AC21" s="97" t="s">
        <v>197</v>
      </c>
      <c r="AF21" s="52" t="s">
        <v>9</v>
      </c>
      <c r="AG21" s="97" t="s">
        <v>197</v>
      </c>
      <c r="AH21" s="518"/>
    </row>
    <row r="22" spans="1:48" ht="30" x14ac:dyDescent="0.25">
      <c r="A22" s="157">
        <v>12</v>
      </c>
      <c r="B22" s="98" t="str">
        <f t="shared" si="1"/>
        <v/>
      </c>
      <c r="C22" s="382" t="s">
        <v>1970</v>
      </c>
      <c r="D22" s="383" t="s">
        <v>1692</v>
      </c>
      <c r="E22" s="100" t="s">
        <v>197</v>
      </c>
      <c r="F22" s="100" t="s">
        <v>197</v>
      </c>
      <c r="G22" s="100" t="s">
        <v>197</v>
      </c>
      <c r="H22" s="493" t="str">
        <f>IF('Tela 4 - LAS Cadastro'!$Z$14="x",$H$2,$H$3)</f>
        <v>Não</v>
      </c>
      <c r="I22" s="356" t="str">
        <f>IF('Tela 5 - LAS RAS'!$Z$14="x",$H$2,$H$3)</f>
        <v>Não</v>
      </c>
      <c r="J22" s="356" t="str">
        <f>IF('Tela 6 - LA'!$Z$14="x",$H$2,$H$3)</f>
        <v>Não</v>
      </c>
      <c r="K22" s="560" t="str">
        <f>IF(AND($C$2=$E$2,$D$3="Cadastro",'TELA 1'!I6="x"),$H$22,IF('Tela 7 - Renovação'!$Z$14="x",$H$2,$H$3))</f>
        <v>Não</v>
      </c>
      <c r="L22" s="358" t="str">
        <f t="shared" si="0"/>
        <v/>
      </c>
      <c r="O22" s="52" t="s">
        <v>1260</v>
      </c>
      <c r="P22" s="103" t="s">
        <v>197</v>
      </c>
      <c r="W22" s="52" t="s">
        <v>1819</v>
      </c>
      <c r="X22" s="97" t="s">
        <v>197</v>
      </c>
      <c r="Y22" s="97"/>
      <c r="Z22" s="473" t="str">
        <f>IF(AA22&gt;0,$H$2,$H$3)</f>
        <v>Não</v>
      </c>
      <c r="AA22" s="473">
        <f>COUNTIFS(AA17:AA21,"Sim")</f>
        <v>0</v>
      </c>
      <c r="AB22" s="44" t="s">
        <v>8</v>
      </c>
      <c r="AC22" s="97" t="s">
        <v>197</v>
      </c>
      <c r="AF22" s="44" t="s">
        <v>10</v>
      </c>
      <c r="AG22" s="97" t="s">
        <v>197</v>
      </c>
      <c r="AH22" s="518"/>
    </row>
    <row r="23" spans="1:48" ht="30" x14ac:dyDescent="0.25">
      <c r="A23" s="157">
        <v>13</v>
      </c>
      <c r="B23" s="98" t="str">
        <f t="shared" si="1"/>
        <v/>
      </c>
      <c r="C23" s="373" t="s">
        <v>2137</v>
      </c>
      <c r="D23" s="385" t="s">
        <v>1705</v>
      </c>
      <c r="E23" s="101" t="s">
        <v>197</v>
      </c>
      <c r="F23" s="101" t="s">
        <v>197</v>
      </c>
      <c r="G23" s="101" t="s">
        <v>196</v>
      </c>
      <c r="H23" s="355" t="str">
        <f>IF($AN$8=$H$2,$H$2,$H$3)</f>
        <v>Não</v>
      </c>
      <c r="I23" s="355" t="str">
        <f>IF($AN$8=$H$2,$H$2,$H$3)</f>
        <v>Não</v>
      </c>
      <c r="J23" s="76" t="s">
        <v>196</v>
      </c>
      <c r="K23" s="551" t="str">
        <f>IF($D$3="Cadastro",$H$23,IF($D$3="RAS",$I$23,$H$3))</f>
        <v>Não</v>
      </c>
      <c r="L23" s="358" t="str">
        <f t="shared" si="0"/>
        <v/>
      </c>
      <c r="O23" s="44" t="s">
        <v>8</v>
      </c>
      <c r="P23" s="103" t="s">
        <v>197</v>
      </c>
      <c r="W23" s="44" t="s">
        <v>1820</v>
      </c>
      <c r="X23" s="97" t="s">
        <v>197</v>
      </c>
      <c r="Y23" s="760" t="s">
        <v>109</v>
      </c>
      <c r="Z23" s="357" t="str">
        <f>IF($Y$23=$N$2,$H$2,$H$3)</f>
        <v>Não</v>
      </c>
      <c r="AA23" s="97" t="str">
        <f>IF(AND(Z23=$H$2,'TELA 3'!$Y$8&gt;100),$H$2,$H$3)</f>
        <v>Não</v>
      </c>
      <c r="AB23" s="52" t="s">
        <v>9</v>
      </c>
      <c r="AC23" s="97" t="s">
        <v>197</v>
      </c>
      <c r="AF23" s="52" t="s">
        <v>1267</v>
      </c>
      <c r="AG23" s="97" t="s">
        <v>197</v>
      </c>
      <c r="AH23" s="518"/>
    </row>
    <row r="24" spans="1:48" ht="30" x14ac:dyDescent="0.25">
      <c r="A24" s="157"/>
      <c r="B24" s="98" t="str">
        <f t="shared" si="1"/>
        <v/>
      </c>
      <c r="C24" s="384" t="s">
        <v>2125</v>
      </c>
      <c r="D24" s="385" t="s">
        <v>2119</v>
      </c>
      <c r="E24" s="101"/>
      <c r="F24" s="101"/>
      <c r="G24" s="101"/>
      <c r="H24" s="355" t="str">
        <f>AO2</f>
        <v>Não</v>
      </c>
      <c r="I24" s="355" t="str">
        <f>AO3</f>
        <v>Não</v>
      </c>
      <c r="J24" s="76" t="s">
        <v>196</v>
      </c>
      <c r="K24" s="551" t="str">
        <f>IF($D$3="Cadastro",$H$24,IF($D$3="RAS",$I$24,$H$3))</f>
        <v>Não</v>
      </c>
      <c r="L24" s="358" t="str">
        <f t="shared" si="0"/>
        <v/>
      </c>
      <c r="O24" s="44"/>
      <c r="P24" s="103"/>
      <c r="W24" s="52" t="s">
        <v>1821</v>
      </c>
      <c r="X24" s="97" t="s">
        <v>197</v>
      </c>
      <c r="Y24" s="761"/>
      <c r="Z24" s="357" t="str">
        <f>IF($Y$23=$N$3,$H$2,$H$3)</f>
        <v>Não</v>
      </c>
      <c r="AA24" s="97" t="str">
        <f>IF(AND(Z24=$H$2,'TELA 3'!$Y$133&gt;10),$H$2,$H$3)</f>
        <v>Não</v>
      </c>
      <c r="AB24" s="44" t="s">
        <v>11</v>
      </c>
      <c r="AC24" s="97" t="s">
        <v>197</v>
      </c>
      <c r="AF24" s="44" t="s">
        <v>11</v>
      </c>
      <c r="AG24" s="97" t="s">
        <v>197</v>
      </c>
      <c r="AH24" s="518"/>
    </row>
    <row r="25" spans="1:48" ht="30" x14ac:dyDescent="0.25">
      <c r="A25" s="157"/>
      <c r="B25" s="98" t="str">
        <f t="shared" si="1"/>
        <v/>
      </c>
      <c r="C25" s="384" t="s">
        <v>2124</v>
      </c>
      <c r="D25" s="385" t="s">
        <v>2296</v>
      </c>
      <c r="E25" s="101" t="s">
        <v>197</v>
      </c>
      <c r="F25" s="101" t="s">
        <v>197</v>
      </c>
      <c r="G25" s="101" t="s">
        <v>197</v>
      </c>
      <c r="H25" s="494" t="str">
        <f>IF(OR($AL$10=$H$2,'Tela 4 - LAS Cadastro'!$F$132="x"),$H$2,$H$3)</f>
        <v>Não</v>
      </c>
      <c r="I25" s="495" t="str">
        <f>IF(OR($AL$10=$H$2,'Tela 5 - LAS RAS'!$F$127="x"),$H$2,$H$3)</f>
        <v>Não</v>
      </c>
      <c r="J25" s="76" t="s">
        <v>196</v>
      </c>
      <c r="K25" s="551" t="str">
        <f>IF($D$3="Cadastro",$H$25,IF($D$3="RAS",$I$25,$H$3))</f>
        <v>Não</v>
      </c>
      <c r="L25" s="358" t="str">
        <f t="shared" si="0"/>
        <v/>
      </c>
      <c r="O25" s="52"/>
      <c r="P25" s="103"/>
      <c r="W25" s="52" t="s">
        <v>1822</v>
      </c>
      <c r="X25" s="97" t="s">
        <v>197</v>
      </c>
      <c r="Y25" s="761"/>
      <c r="Z25" s="357" t="str">
        <f>IF($Y$23=$N$4,$H$2,$H$3)</f>
        <v>Não</v>
      </c>
      <c r="AA25" s="97" t="str">
        <f>IF(AND(Z25=$H$2,'TELA 3'!$Y$12&gt;100),$H$2,$H$3)</f>
        <v>Não</v>
      </c>
      <c r="AB25" s="346" t="s">
        <v>16</v>
      </c>
      <c r="AC25" s="348" t="s">
        <v>197</v>
      </c>
      <c r="AD25" s="169"/>
      <c r="AE25" s="169"/>
      <c r="AF25" s="346" t="s">
        <v>1271</v>
      </c>
      <c r="AG25" s="348" t="s">
        <v>197</v>
      </c>
      <c r="AH25" s="519"/>
    </row>
    <row r="26" spans="1:48" ht="30" x14ac:dyDescent="0.25">
      <c r="A26" s="157"/>
      <c r="B26" s="98" t="str">
        <f t="shared" si="1"/>
        <v/>
      </c>
      <c r="C26" s="397" t="s">
        <v>2343</v>
      </c>
      <c r="D26" s="349" t="s">
        <v>1694</v>
      </c>
      <c r="E26" s="105" t="s">
        <v>197</v>
      </c>
      <c r="F26" s="105" t="s">
        <v>197</v>
      </c>
      <c r="G26" s="105" t="s">
        <v>197</v>
      </c>
      <c r="H26" s="343" t="str">
        <f>IF('Tela 4 - LAS Cadastro'!$W$30="x",$H$2,$H$3)</f>
        <v>Não</v>
      </c>
      <c r="I26" s="343" t="str">
        <f>IF('Tela 5 - LAS RAS'!$W$30="x",$H$2,$H$3)</f>
        <v>Não</v>
      </c>
      <c r="J26" s="343" t="str">
        <f>IF('Tela 6 - LA'!$W$30="x",$H$2,$H$3)</f>
        <v>Não</v>
      </c>
      <c r="K26" s="560" t="str">
        <f>IF(AND($C$2=$E$2,$D$3="Cadastro",'TELA 1'!I6="x"),$H$26,IF('Tela 7 - Renovação'!$W$30="x",$H$2,$H$3))</f>
        <v>Não</v>
      </c>
      <c r="L26" s="358" t="str">
        <f t="shared" si="0"/>
        <v/>
      </c>
      <c r="O26" s="52"/>
      <c r="P26" s="103"/>
      <c r="W26" s="44" t="s">
        <v>1823</v>
      </c>
      <c r="X26" s="97" t="s">
        <v>197</v>
      </c>
      <c r="Y26" s="761"/>
      <c r="Z26" s="357" t="str">
        <f>IF($Y$23=$N$5,$H$2,$H$3)</f>
        <v>Não</v>
      </c>
      <c r="AA26" s="97" t="str">
        <f>IF(AND(Z26=$H$2,'TELA 3'!$Y$14&gt;100),$H$2,$H$3)</f>
        <v>Não</v>
      </c>
      <c r="AB26" s="52" t="s">
        <v>17</v>
      </c>
      <c r="AC26" s="97" t="s">
        <v>197</v>
      </c>
      <c r="AF26" s="44" t="s">
        <v>1275</v>
      </c>
      <c r="AG26" s="97" t="s">
        <v>197</v>
      </c>
      <c r="AH26" s="518"/>
    </row>
    <row r="27" spans="1:48" ht="75" x14ac:dyDescent="0.25">
      <c r="A27" s="157"/>
      <c r="B27" s="98" t="str">
        <f t="shared" si="1"/>
        <v/>
      </c>
      <c r="C27" s="398" t="s">
        <v>2136</v>
      </c>
      <c r="D27" s="349" t="s">
        <v>1696</v>
      </c>
      <c r="E27" s="105" t="s">
        <v>197</v>
      </c>
      <c r="F27" s="105" t="s">
        <v>197</v>
      </c>
      <c r="G27" s="105" t="s">
        <v>197</v>
      </c>
      <c r="H27" s="343" t="str">
        <f>IF('Tela 4 - LAS Cadastro'!$W$31="x",$H$2,$H$3)</f>
        <v>Não</v>
      </c>
      <c r="I27" s="343" t="str">
        <f>IF('Tela 5 - LAS RAS'!$W$31="x",$H$2,$H$3)</f>
        <v>Não</v>
      </c>
      <c r="J27" s="343" t="str">
        <f>IF('Tela 6 - LA'!$W$31="x",$H$2,$H$3)</f>
        <v>Não</v>
      </c>
      <c r="K27" s="560" t="str">
        <f>IF(AND($C$2=$E$2,$D$3="Cadastro",'TELA 1'!I6="x"),$H$27,IF('Tela 7 - Renovação'!$W$31="x",$H$2,$H$3))</f>
        <v>Não</v>
      </c>
      <c r="L27" s="358" t="str">
        <f t="shared" si="0"/>
        <v/>
      </c>
      <c r="O27" s="52"/>
      <c r="P27" s="103"/>
      <c r="W27" s="52" t="s">
        <v>1833</v>
      </c>
      <c r="X27" s="473" t="str">
        <f>IF('TELA 3'!N48="x",$H$2,$H$3)</f>
        <v>Não</v>
      </c>
      <c r="Y27" s="762"/>
      <c r="Z27" s="357" t="str">
        <f>IF($Y$23=$N$6,$H$2,$H$3)</f>
        <v>Não</v>
      </c>
      <c r="AA27" s="97" t="str">
        <f>IF(AND(Z27=$H$2,'TELA 3'!$Y$16&gt;100),$H$2,$H$3)</f>
        <v>Não</v>
      </c>
      <c r="AB27" s="44" t="s">
        <v>18</v>
      </c>
      <c r="AC27" s="97" t="s">
        <v>197</v>
      </c>
      <c r="AF27" s="52" t="s">
        <v>1279</v>
      </c>
      <c r="AG27" s="97" t="s">
        <v>197</v>
      </c>
      <c r="AH27" s="518"/>
    </row>
    <row r="28" spans="1:48" x14ac:dyDescent="0.25">
      <c r="A28" s="157">
        <v>14</v>
      </c>
      <c r="B28" s="98" t="str">
        <f t="shared" si="1"/>
        <v/>
      </c>
      <c r="C28" s="360" t="s">
        <v>1968</v>
      </c>
      <c r="D28" s="363" t="s">
        <v>1689</v>
      </c>
      <c r="E28" s="100" t="s">
        <v>197</v>
      </c>
      <c r="F28" s="100" t="s">
        <v>197</v>
      </c>
      <c r="G28" s="100" t="s">
        <v>197</v>
      </c>
      <c r="H28" s="102" t="s">
        <v>197</v>
      </c>
      <c r="I28" s="102" t="s">
        <v>197</v>
      </c>
      <c r="J28" s="102" t="s">
        <v>197</v>
      </c>
      <c r="K28" s="102" t="s">
        <v>197</v>
      </c>
      <c r="L28" s="358" t="str">
        <f t="shared" si="0"/>
        <v/>
      </c>
      <c r="O28" s="52" t="s">
        <v>9</v>
      </c>
      <c r="P28" s="103" t="s">
        <v>197</v>
      </c>
      <c r="W28" s="52" t="s">
        <v>1835</v>
      </c>
      <c r="X28" s="97" t="s">
        <v>197</v>
      </c>
      <c r="Y28" s="97"/>
      <c r="Z28" s="473" t="str">
        <f>IF(AA28&gt;0,$H$2,$H$3)</f>
        <v>Não</v>
      </c>
      <c r="AA28" s="473">
        <f>COUNTIFS(AA23:AA27,"Sim")</f>
        <v>0</v>
      </c>
      <c r="AB28" s="52" t="s">
        <v>19</v>
      </c>
      <c r="AC28" s="97" t="s">
        <v>197</v>
      </c>
      <c r="AF28" s="52" t="s">
        <v>13</v>
      </c>
      <c r="AG28" s="97" t="s">
        <v>197</v>
      </c>
      <c r="AH28" s="518"/>
    </row>
    <row r="29" spans="1:48" s="169" customFormat="1" x14ac:dyDescent="0.25">
      <c r="A29" s="343">
        <v>15</v>
      </c>
      <c r="B29" s="98" t="str">
        <f t="shared" si="1"/>
        <v/>
      </c>
      <c r="C29" s="344" t="s">
        <v>1965</v>
      </c>
      <c r="D29" s="345" t="s">
        <v>2103</v>
      </c>
      <c r="E29" s="345" t="s">
        <v>197</v>
      </c>
      <c r="F29" s="345" t="s">
        <v>197</v>
      </c>
      <c r="G29" s="345" t="s">
        <v>197</v>
      </c>
      <c r="H29" s="343" t="str">
        <f>IF($M$29="Sim","Não","Sim")</f>
        <v>Sim</v>
      </c>
      <c r="I29" s="343" t="str">
        <f>IF($M$29="Sim","Não","Sim")</f>
        <v>Sim</v>
      </c>
      <c r="J29" s="343" t="str">
        <f>IF($M$29="Sim","Não","Sim")</f>
        <v>Sim</v>
      </c>
      <c r="K29" s="343" t="str">
        <f>IF($M$29="Sim","Não","Sim")</f>
        <v>Sim</v>
      </c>
      <c r="L29" s="358" t="str">
        <f t="shared" si="0"/>
        <v/>
      </c>
      <c r="M29" s="77" t="str">
        <f>IF(OR($L$17="Sim",$L$30="Sim",$L$27="Sim",$L$26="Sim"),"Sim","Não")</f>
        <v>Não</v>
      </c>
      <c r="O29" s="346" t="s">
        <v>10</v>
      </c>
      <c r="P29" s="347" t="s">
        <v>197</v>
      </c>
      <c r="W29" s="52" t="s">
        <v>1837</v>
      </c>
      <c r="X29" s="97" t="s">
        <v>197</v>
      </c>
      <c r="Y29" s="760" t="s">
        <v>110</v>
      </c>
      <c r="Z29" s="357" t="str">
        <f>IF($Y$29=$N$2,$H$2,$H$3)</f>
        <v>Não</v>
      </c>
      <c r="AA29" s="97" t="str">
        <f>IF(AND(Z29=$H$2,'TELA 3'!$Y$8&gt;100),$H$2,$H$3)</f>
        <v>Não</v>
      </c>
      <c r="AB29" s="44" t="s">
        <v>21</v>
      </c>
      <c r="AC29" s="97" t="s">
        <v>197</v>
      </c>
      <c r="AD29" s="75"/>
      <c r="AE29" s="75"/>
      <c r="AF29" s="44" t="s">
        <v>14</v>
      </c>
      <c r="AG29" s="97" t="s">
        <v>197</v>
      </c>
      <c r="AH29" s="518"/>
    </row>
    <row r="30" spans="1:48" ht="60" x14ac:dyDescent="0.25">
      <c r="A30" s="157">
        <v>16</v>
      </c>
      <c r="B30" s="98" t="str">
        <f t="shared" si="1"/>
        <v/>
      </c>
      <c r="C30" s="104" t="s">
        <v>1973</v>
      </c>
      <c r="D30" s="349" t="s">
        <v>1695</v>
      </c>
      <c r="E30" s="105" t="s">
        <v>197</v>
      </c>
      <c r="F30" s="105" t="s">
        <v>197</v>
      </c>
      <c r="G30" s="105" t="s">
        <v>197</v>
      </c>
      <c r="H30" s="359" t="str">
        <f>IF('Tela 4 - LAS Cadastro'!$W$29="x",$H$2,$H$3)</f>
        <v>Não</v>
      </c>
      <c r="I30" s="359" t="str">
        <f>IF('Tela 5 - LAS RAS'!$W$29="x",$H$2,$H$3)</f>
        <v>Não</v>
      </c>
      <c r="J30" s="359" t="str">
        <f>IF('Tela 6 - LA'!$W$29="x",$H$2,$H$3)</f>
        <v>Não</v>
      </c>
      <c r="K30" s="560" t="str">
        <f>IF(AND($C$2=$E$2,$D$3="Cadastro",'TELA 1'!I6="x"),$H$30,IF('Tela 7 - Renovação'!$W$29="x",$H$2,$H$3))</f>
        <v>Não</v>
      </c>
      <c r="L30" s="358" t="str">
        <f t="shared" si="0"/>
        <v/>
      </c>
      <c r="O30" s="52" t="s">
        <v>1267</v>
      </c>
      <c r="P30" s="103" t="s">
        <v>197</v>
      </c>
      <c r="W30" s="44" t="s">
        <v>1840</v>
      </c>
      <c r="X30" s="97" t="s">
        <v>197</v>
      </c>
      <c r="Y30" s="761"/>
      <c r="Z30" s="357" t="str">
        <f>IF($Y$29=$N$3,$H$2,$H$3)</f>
        <v>Não</v>
      </c>
      <c r="AA30" s="97" t="str">
        <f>IF(AND(Z30=$H$2,'TELA 3'!$Y$10&gt;100),$H$2,$H$3)</f>
        <v>Não</v>
      </c>
      <c r="AB30" s="52" t="s">
        <v>23</v>
      </c>
      <c r="AC30" s="97" t="s">
        <v>197</v>
      </c>
      <c r="AF30" s="52" t="s">
        <v>15</v>
      </c>
      <c r="AG30" s="97" t="s">
        <v>197</v>
      </c>
      <c r="AH30" s="518"/>
    </row>
    <row r="31" spans="1:48" ht="75" x14ac:dyDescent="0.25">
      <c r="A31" s="157">
        <v>17</v>
      </c>
      <c r="B31" s="98" t="str">
        <f t="shared" si="1"/>
        <v/>
      </c>
      <c r="C31" s="378" t="s">
        <v>2143</v>
      </c>
      <c r="D31" s="365" t="s">
        <v>1697</v>
      </c>
      <c r="E31" s="106" t="s">
        <v>197</v>
      </c>
      <c r="F31" s="106" t="s">
        <v>197</v>
      </c>
      <c r="G31" s="106" t="s">
        <v>197</v>
      </c>
      <c r="H31" s="365" t="str">
        <f>IF($P$8="Sim",$H$2,$H$3)</f>
        <v>Não</v>
      </c>
      <c r="I31" s="365" t="str">
        <f>IF($P$8="Sim",$H$2,$H$3)</f>
        <v>Não</v>
      </c>
      <c r="J31" s="365" t="str">
        <f>IF($P$8="Sim",$H$2,$H$3)</f>
        <v>Não</v>
      </c>
      <c r="K31" s="365" t="str">
        <f>IF($P$8="Sim",$H$2,$H$3)</f>
        <v>Não</v>
      </c>
      <c r="L31" s="358" t="str">
        <f t="shared" si="0"/>
        <v/>
      </c>
      <c r="O31" s="44" t="s">
        <v>11</v>
      </c>
      <c r="P31" s="103" t="s">
        <v>197</v>
      </c>
      <c r="W31" s="52" t="s">
        <v>1841</v>
      </c>
      <c r="X31" s="97" t="s">
        <v>197</v>
      </c>
      <c r="Y31" s="761"/>
      <c r="Z31" s="357" t="str">
        <f>IF($Y$29=$N$4,$H$2,$H$3)</f>
        <v>Não</v>
      </c>
      <c r="AA31" s="97" t="str">
        <f>IF(AND(Z31=$H$2,'TELA 3'!$Y$12&gt;100),$H$2,$H$3)</f>
        <v>Não</v>
      </c>
      <c r="AB31" s="44" t="s">
        <v>24</v>
      </c>
      <c r="AC31" s="97" t="s">
        <v>197</v>
      </c>
      <c r="AF31" s="52" t="s">
        <v>38</v>
      </c>
      <c r="AG31" s="97" t="s">
        <v>197</v>
      </c>
      <c r="AH31" s="518"/>
    </row>
    <row r="32" spans="1:48" x14ac:dyDescent="0.25">
      <c r="A32" s="157">
        <v>18</v>
      </c>
      <c r="B32" s="98" t="str">
        <f>IF(L32=$H$2,"x","")</f>
        <v/>
      </c>
      <c r="C32" s="382" t="s">
        <v>1972</v>
      </c>
      <c r="D32" s="383" t="s">
        <v>1693</v>
      </c>
      <c r="E32" s="100" t="s">
        <v>197</v>
      </c>
      <c r="F32" s="100" t="s">
        <v>197</v>
      </c>
      <c r="G32" s="100" t="s">
        <v>197</v>
      </c>
      <c r="H32" s="493" t="str">
        <f>IF('Tela 4 - LAS Cadastro'!$D$15="x",$H$2,$H$3)</f>
        <v>Não</v>
      </c>
      <c r="I32" s="356" t="str">
        <f>IF('Tela 5 - LAS RAS'!$D$15="x",$H$2,$H$3)</f>
        <v>Não</v>
      </c>
      <c r="J32" s="356" t="str">
        <f>IF('Tela 6 - LA'!$D$15="x",$H$2,$H$3)</f>
        <v>Não</v>
      </c>
      <c r="K32" s="560" t="str">
        <f>IF(AND($C$2=$E$2,$D$3="Cadastro",'TELA 1'!I6="x"),$H$32,IF('Tela 7 - Renovação'!$D$15="x",$H$2,$H$3))</f>
        <v>Não</v>
      </c>
      <c r="L32" s="358" t="str">
        <f t="shared" si="0"/>
        <v/>
      </c>
      <c r="O32" s="52" t="s">
        <v>1271</v>
      </c>
      <c r="P32" s="103" t="s">
        <v>197</v>
      </c>
      <c r="W32" s="44" t="s">
        <v>1842</v>
      </c>
      <c r="X32" s="97" t="s">
        <v>197</v>
      </c>
      <c r="Y32" s="761"/>
      <c r="Z32" s="357" t="str">
        <f>IF($Y$29=$N$5,$H$2,$H$3)</f>
        <v>Não</v>
      </c>
      <c r="AA32" s="97" t="str">
        <f>IF(AND(Z32=$H$2,'TELA 3'!$Y$14&gt;100),$H$2,$H$3)</f>
        <v>Não</v>
      </c>
      <c r="AB32" s="52" t="s">
        <v>25</v>
      </c>
      <c r="AC32" s="97" t="s">
        <v>197</v>
      </c>
      <c r="AF32" s="44" t="s">
        <v>1779</v>
      </c>
      <c r="AG32" s="97" t="s">
        <v>197</v>
      </c>
      <c r="AH32" s="518"/>
    </row>
    <row r="33" spans="1:34" x14ac:dyDescent="0.25">
      <c r="A33" s="157">
        <v>19</v>
      </c>
      <c r="B33" s="98" t="str">
        <f>IF(L33=$H$2,"x","")</f>
        <v/>
      </c>
      <c r="C33" s="360" t="s">
        <v>1967</v>
      </c>
      <c r="D33" s="363" t="s">
        <v>2356</v>
      </c>
      <c r="E33" s="101" t="s">
        <v>197</v>
      </c>
      <c r="F33" s="101" t="s">
        <v>197</v>
      </c>
      <c r="G33" s="101" t="s">
        <v>197</v>
      </c>
      <c r="H33" s="102" t="str">
        <f>IF($M$33=$H$3,$H$2,$H$3)</f>
        <v>Sim</v>
      </c>
      <c r="I33" s="102" t="str">
        <f>IF($M$33=$H$3,$H$2,$H$3)</f>
        <v>Sim</v>
      </c>
      <c r="J33" s="102" t="str">
        <f>IF($M$33=$H$3,$H$2,$H$3)</f>
        <v>Sim</v>
      </c>
      <c r="K33" s="419" t="s">
        <v>196</v>
      </c>
      <c r="L33" s="358" t="str">
        <f>IF($D$3="Preenchimento incompleto.","",IF($D$2=$D$8,"",IF($C$2=$K$10,K33,IF($D$3=$H$10,H33,IF($D$3=$I$10,I33,J33)))))</f>
        <v/>
      </c>
      <c r="M33" s="489" t="str">
        <f>IF(AND($M$7=1,$S$8="Sim"),$H$2,$H$3)</f>
        <v>Não</v>
      </c>
      <c r="O33" s="44" t="s">
        <v>1275</v>
      </c>
      <c r="P33" s="103" t="s">
        <v>197</v>
      </c>
      <c r="W33" s="52" t="s">
        <v>1791</v>
      </c>
      <c r="X33" s="97" t="s">
        <v>197</v>
      </c>
      <c r="Y33" s="762"/>
      <c r="Z33" s="357" t="str">
        <f>IF($Y$29=$N$6,$H$2,$H$3)</f>
        <v>Não</v>
      </c>
      <c r="AA33" s="97" t="str">
        <f>IF(AND(Z33=$H$2,'TELA 3'!$Y$16&gt;100),$H$2,$H$3)</f>
        <v>Não</v>
      </c>
      <c r="AB33" s="44" t="s">
        <v>1797</v>
      </c>
      <c r="AC33" s="97" t="s">
        <v>197</v>
      </c>
      <c r="AF33" s="44" t="s">
        <v>105</v>
      </c>
      <c r="AG33" s="97" t="s">
        <v>197</v>
      </c>
      <c r="AH33" s="518"/>
    </row>
    <row r="34" spans="1:34" ht="30" x14ac:dyDescent="0.25">
      <c r="A34" s="157">
        <v>20</v>
      </c>
      <c r="B34" s="98" t="str">
        <f>IF(L34=$H$2,"x","")</f>
        <v/>
      </c>
      <c r="C34" s="76" t="s">
        <v>2123</v>
      </c>
      <c r="D34" s="100" t="s">
        <v>1704</v>
      </c>
      <c r="E34" s="101" t="s">
        <v>197</v>
      </c>
      <c r="F34" s="101" t="s">
        <v>197</v>
      </c>
      <c r="G34" s="101" t="s">
        <v>197</v>
      </c>
      <c r="H34" s="76" t="s">
        <v>196</v>
      </c>
      <c r="I34" s="76" t="s">
        <v>196</v>
      </c>
      <c r="J34" s="469" t="str">
        <f>IF($Y$10=$H$2,$H$2,$H$3)</f>
        <v>Não</v>
      </c>
      <c r="K34" s="78" t="s">
        <v>196</v>
      </c>
      <c r="L34" s="358" t="str">
        <f>IF($D$3="Preenchimento incompleto.","",IF($D$2=$D$8,"",IF($C$2=$K$10,K34,IF($D$3=$H$10,H34,IF(D4=H2,"",IF($D$3=$I$10,I34,J3))))))</f>
        <v/>
      </c>
      <c r="O34" s="52" t="s">
        <v>1279</v>
      </c>
      <c r="P34" s="103" t="s">
        <v>197</v>
      </c>
      <c r="W34" s="44" t="s">
        <v>1843</v>
      </c>
      <c r="X34" s="97" t="s">
        <v>197</v>
      </c>
      <c r="Y34" s="97"/>
      <c r="Z34" s="473" t="str">
        <f>IF(AA34&gt;0,$H$2,$H$3)</f>
        <v>Não</v>
      </c>
      <c r="AA34" s="473">
        <f>COUNTIFS(AA29:AA33,"Sim")</f>
        <v>0</v>
      </c>
      <c r="AB34" s="44" t="s">
        <v>1798</v>
      </c>
      <c r="AC34" s="97" t="s">
        <v>197</v>
      </c>
      <c r="AD34" s="112"/>
      <c r="AE34" s="112"/>
      <c r="AF34" s="44" t="s">
        <v>1780</v>
      </c>
      <c r="AG34" s="97" t="s">
        <v>197</v>
      </c>
      <c r="AH34" s="518"/>
    </row>
    <row r="35" spans="1:34" ht="60" x14ac:dyDescent="0.25">
      <c r="A35" s="157">
        <v>21</v>
      </c>
      <c r="B35" s="98" t="str">
        <f>IF(L35=$H$2,"x","")</f>
        <v/>
      </c>
      <c r="C35" s="372" t="s">
        <v>1984</v>
      </c>
      <c r="D35" s="372" t="s">
        <v>1982</v>
      </c>
      <c r="E35" s="106" t="s">
        <v>196</v>
      </c>
      <c r="F35" s="106" t="s">
        <v>197</v>
      </c>
      <c r="G35" s="106" t="s">
        <v>197</v>
      </c>
      <c r="H35" s="370" t="s">
        <v>196</v>
      </c>
      <c r="I35" s="371" t="str">
        <f>IF('TELA 1'!$F$50="x",$H$2,$H$3)</f>
        <v>Não</v>
      </c>
      <c r="J35" s="371" t="str">
        <f>IF('TELA 1'!$F$50="x",$H$2,$H$3)</f>
        <v>Não</v>
      </c>
      <c r="K35" s="392" t="s">
        <v>196</v>
      </c>
      <c r="L35" s="358" t="str">
        <f>IF($D$3="Preenchimento incompleto.","",IF($D$2=$D$8,"",IF($C$2=$K$10,K35,IF($D$3=$H$10,H35,IF($D$3=$I$10,I35,J35)))))</f>
        <v/>
      </c>
      <c r="O35" s="44" t="s">
        <v>16</v>
      </c>
      <c r="P35" s="103" t="s">
        <v>197</v>
      </c>
      <c r="W35" s="52" t="s">
        <v>1844</v>
      </c>
      <c r="X35" s="97" t="s">
        <v>197</v>
      </c>
      <c r="AB35" s="52" t="s">
        <v>1799</v>
      </c>
      <c r="AC35" s="97" t="s">
        <v>197</v>
      </c>
      <c r="AD35" s="84"/>
      <c r="AE35" s="84"/>
      <c r="AF35" s="52" t="s">
        <v>104</v>
      </c>
      <c r="AG35" s="97" t="s">
        <v>197</v>
      </c>
      <c r="AH35" s="518"/>
    </row>
    <row r="36" spans="1:34" ht="45" x14ac:dyDescent="0.25">
      <c r="A36" s="157">
        <v>22</v>
      </c>
      <c r="B36" s="98" t="str">
        <f t="shared" ref="B36:B54" si="2">IF(L36=$H$2,"x","")</f>
        <v/>
      </c>
      <c r="C36" s="366" t="s">
        <v>2287</v>
      </c>
      <c r="D36" s="366" t="s">
        <v>1712</v>
      </c>
      <c r="E36" s="106" t="s">
        <v>197</v>
      </c>
      <c r="F36" s="106" t="s">
        <v>197</v>
      </c>
      <c r="G36" s="106" t="s">
        <v>197</v>
      </c>
      <c r="H36" s="370" t="s">
        <v>196</v>
      </c>
      <c r="I36" s="392" t="s">
        <v>196</v>
      </c>
      <c r="J36" s="504" t="str">
        <f>IF(AND('TELA 1'!$F$53="x",'TELA 1'!$D$56="x"),$H$2,$H$3)</f>
        <v>Não</v>
      </c>
      <c r="K36" s="392" t="s">
        <v>196</v>
      </c>
      <c r="L36" s="358" t="str">
        <f t="shared" si="0"/>
        <v/>
      </c>
      <c r="O36" s="52" t="s">
        <v>17</v>
      </c>
      <c r="P36" s="103" t="s">
        <v>197</v>
      </c>
      <c r="W36" s="44" t="s">
        <v>1845</v>
      </c>
      <c r="X36" s="97" t="s">
        <v>197</v>
      </c>
      <c r="AB36" s="44" t="s">
        <v>1800</v>
      </c>
      <c r="AC36" s="97" t="s">
        <v>197</v>
      </c>
      <c r="AF36" s="52" t="s">
        <v>110</v>
      </c>
      <c r="AG36" s="97" t="s">
        <v>197</v>
      </c>
      <c r="AH36" s="518"/>
    </row>
    <row r="37" spans="1:34" ht="60" x14ac:dyDescent="0.25">
      <c r="A37" s="76">
        <v>23</v>
      </c>
      <c r="B37" s="98" t="str">
        <f t="shared" si="2"/>
        <v/>
      </c>
      <c r="C37" s="369" t="s">
        <v>1985</v>
      </c>
      <c r="D37" s="369" t="s">
        <v>1980</v>
      </c>
      <c r="E37" s="106" t="s">
        <v>196</v>
      </c>
      <c r="F37" s="106" t="s">
        <v>197</v>
      </c>
      <c r="G37" s="106" t="s">
        <v>197</v>
      </c>
      <c r="H37" s="370" t="s">
        <v>196</v>
      </c>
      <c r="I37" s="368" t="str">
        <f>IF('TELA 1'!$F$41="x",$H$2,$H$3)</f>
        <v>Não</v>
      </c>
      <c r="J37" s="368" t="str">
        <f>IF('TELA 1'!$F$41="x",$H$2,$H$3)</f>
        <v>Não</v>
      </c>
      <c r="K37" s="392" t="s">
        <v>196</v>
      </c>
      <c r="L37" s="358" t="str">
        <f t="shared" si="0"/>
        <v/>
      </c>
      <c r="M37" s="112"/>
      <c r="O37" s="44" t="s">
        <v>18</v>
      </c>
      <c r="P37" s="103" t="s">
        <v>197</v>
      </c>
      <c r="W37" s="52" t="s">
        <v>1846</v>
      </c>
      <c r="X37" s="97" t="s">
        <v>197</v>
      </c>
      <c r="AB37" s="52" t="s">
        <v>1779</v>
      </c>
      <c r="AC37" s="97" t="s">
        <v>197</v>
      </c>
      <c r="AF37" s="44" t="s">
        <v>130</v>
      </c>
      <c r="AG37" s="97" t="s">
        <v>197</v>
      </c>
      <c r="AH37" s="518"/>
    </row>
    <row r="38" spans="1:34" s="112" customFormat="1" ht="45" x14ac:dyDescent="0.25">
      <c r="A38" s="76">
        <v>24</v>
      </c>
      <c r="B38" s="98" t="str">
        <f t="shared" si="2"/>
        <v/>
      </c>
      <c r="C38" s="372" t="s">
        <v>2288</v>
      </c>
      <c r="D38" s="372" t="s">
        <v>1711</v>
      </c>
      <c r="E38" s="106" t="s">
        <v>196</v>
      </c>
      <c r="F38" s="106" t="s">
        <v>197</v>
      </c>
      <c r="G38" s="106" t="s">
        <v>197</v>
      </c>
      <c r="H38" s="370" t="s">
        <v>196</v>
      </c>
      <c r="I38" s="371" t="str">
        <f>IF('TELA 1'!$F$47="x",$H$2,$H$3)</f>
        <v>Não</v>
      </c>
      <c r="J38" s="371" t="str">
        <f>IF('TELA 1'!$F$47="x",$H$2,$H$3)</f>
        <v>Não</v>
      </c>
      <c r="K38" s="392" t="s">
        <v>196</v>
      </c>
      <c r="L38" s="358" t="str">
        <f t="shared" si="0"/>
        <v/>
      </c>
      <c r="M38" s="84"/>
      <c r="O38" s="52" t="s">
        <v>19</v>
      </c>
      <c r="P38" s="107" t="s">
        <v>197</v>
      </c>
      <c r="W38" s="52" t="s">
        <v>1848</v>
      </c>
      <c r="X38" s="97" t="s">
        <v>197</v>
      </c>
      <c r="Y38" s="75"/>
      <c r="Z38" s="75"/>
      <c r="AA38" s="75"/>
      <c r="AB38" s="44" t="s">
        <v>26</v>
      </c>
      <c r="AC38" s="97" t="s">
        <v>197</v>
      </c>
      <c r="AD38" s="75"/>
      <c r="AE38" s="75"/>
      <c r="AF38" s="44" t="s">
        <v>1781</v>
      </c>
      <c r="AG38" s="97" t="s">
        <v>197</v>
      </c>
      <c r="AH38" s="518"/>
    </row>
    <row r="39" spans="1:34" s="84" customFormat="1" ht="60" x14ac:dyDescent="0.25">
      <c r="A39" s="76">
        <v>25</v>
      </c>
      <c r="B39" s="98" t="str">
        <f t="shared" si="2"/>
        <v/>
      </c>
      <c r="C39" s="366" t="s">
        <v>1986</v>
      </c>
      <c r="D39" s="366" t="s">
        <v>1979</v>
      </c>
      <c r="E39" s="106" t="s">
        <v>196</v>
      </c>
      <c r="F39" s="106" t="s">
        <v>197</v>
      </c>
      <c r="G39" s="106" t="s">
        <v>197</v>
      </c>
      <c r="H39" s="370" t="s">
        <v>196</v>
      </c>
      <c r="I39" s="367" t="str">
        <f>IF('TELA 1'!$F$38="x",$H$2,$H$3)</f>
        <v>Não</v>
      </c>
      <c r="J39" s="367" t="str">
        <f>IF('TELA 1'!$F$38="x",$H$2,$H$3)</f>
        <v>Não</v>
      </c>
      <c r="K39" s="392" t="s">
        <v>196</v>
      </c>
      <c r="L39" s="358" t="str">
        <f t="shared" si="0"/>
        <v/>
      </c>
      <c r="M39" s="75"/>
      <c r="O39" s="44" t="s">
        <v>21</v>
      </c>
      <c r="P39" s="103" t="s">
        <v>197</v>
      </c>
      <c r="W39" s="52" t="s">
        <v>1850</v>
      </c>
      <c r="X39" s="97" t="s">
        <v>197</v>
      </c>
      <c r="Y39" s="75"/>
      <c r="Z39" s="75"/>
      <c r="AA39" s="75"/>
      <c r="AB39" s="52" t="s">
        <v>27</v>
      </c>
      <c r="AC39" s="97" t="s">
        <v>197</v>
      </c>
      <c r="AD39" s="75"/>
      <c r="AE39" s="75"/>
      <c r="AF39" s="52" t="s">
        <v>1782</v>
      </c>
      <c r="AG39" s="97" t="s">
        <v>197</v>
      </c>
      <c r="AH39" s="518"/>
    </row>
    <row r="40" spans="1:34" ht="45" x14ac:dyDescent="0.25">
      <c r="A40" s="157">
        <v>26</v>
      </c>
      <c r="B40" s="98" t="str">
        <f t="shared" si="2"/>
        <v/>
      </c>
      <c r="C40" s="369" t="s">
        <v>1987</v>
      </c>
      <c r="D40" s="369" t="s">
        <v>1981</v>
      </c>
      <c r="E40" s="106" t="s">
        <v>196</v>
      </c>
      <c r="F40" s="106" t="s">
        <v>197</v>
      </c>
      <c r="G40" s="106" t="s">
        <v>197</v>
      </c>
      <c r="H40" s="370" t="s">
        <v>196</v>
      </c>
      <c r="I40" s="368" t="str">
        <f>IF('TELA 1'!$F$44="x",$H$2,$H$3)</f>
        <v>Não</v>
      </c>
      <c r="J40" s="368" t="str">
        <f>IF('TELA 1'!$F$44="x",$H$2,$H$3)</f>
        <v>Não</v>
      </c>
      <c r="K40" s="392" t="s">
        <v>196</v>
      </c>
      <c r="L40" s="358" t="str">
        <f t="shared" si="0"/>
        <v/>
      </c>
      <c r="O40" s="52" t="s">
        <v>23</v>
      </c>
      <c r="P40" s="103" t="s">
        <v>197</v>
      </c>
      <c r="W40" s="52" t="s">
        <v>1728</v>
      </c>
      <c r="X40" s="474" t="str">
        <f>$Z$16</f>
        <v>Não</v>
      </c>
      <c r="AB40" s="44" t="s">
        <v>28</v>
      </c>
      <c r="AC40" s="97" t="s">
        <v>197</v>
      </c>
      <c r="AF40" s="52" t="s">
        <v>1783</v>
      </c>
      <c r="AG40" s="97" t="s">
        <v>197</v>
      </c>
      <c r="AH40" s="518"/>
    </row>
    <row r="41" spans="1:34" ht="60" x14ac:dyDescent="0.25">
      <c r="A41" s="157">
        <v>27</v>
      </c>
      <c r="B41" s="98" t="str">
        <f t="shared" si="2"/>
        <v/>
      </c>
      <c r="C41" s="372" t="s">
        <v>1988</v>
      </c>
      <c r="D41" s="372" t="s">
        <v>1976</v>
      </c>
      <c r="E41" s="106" t="s">
        <v>196</v>
      </c>
      <c r="F41" s="106" t="s">
        <v>197</v>
      </c>
      <c r="G41" s="106" t="s">
        <v>197</v>
      </c>
      <c r="H41" s="370" t="s">
        <v>196</v>
      </c>
      <c r="I41" s="371" t="str">
        <f>IF('TELA 1'!$F$22="x",$H$2,$H$3)</f>
        <v>Não</v>
      </c>
      <c r="J41" s="371" t="str">
        <f>IF('TELA 1'!$F$22="x",$H$2,$H$3)</f>
        <v>Não</v>
      </c>
      <c r="K41" s="392" t="s">
        <v>196</v>
      </c>
      <c r="L41" s="358" t="str">
        <f t="shared" si="0"/>
        <v/>
      </c>
      <c r="O41" s="44" t="s">
        <v>24</v>
      </c>
      <c r="P41" s="103" t="s">
        <v>197</v>
      </c>
      <c r="W41" s="52" t="s">
        <v>1852</v>
      </c>
      <c r="X41" s="474" t="str">
        <f>Z22</f>
        <v>Não</v>
      </c>
      <c r="AB41" s="52" t="s">
        <v>29</v>
      </c>
      <c r="AC41" s="97" t="s">
        <v>197</v>
      </c>
      <c r="AF41" s="44" t="s">
        <v>1784</v>
      </c>
      <c r="AG41" s="97" t="s">
        <v>197</v>
      </c>
      <c r="AH41" s="518"/>
    </row>
    <row r="42" spans="1:34" ht="60" x14ac:dyDescent="0.25">
      <c r="A42" s="157">
        <v>28</v>
      </c>
      <c r="B42" s="98" t="str">
        <f t="shared" si="2"/>
        <v/>
      </c>
      <c r="C42" s="366" t="s">
        <v>1989</v>
      </c>
      <c r="D42" s="366" t="s">
        <v>1978</v>
      </c>
      <c r="E42" s="106" t="s">
        <v>196</v>
      </c>
      <c r="F42" s="106" t="s">
        <v>197</v>
      </c>
      <c r="G42" s="106" t="s">
        <v>197</v>
      </c>
      <c r="H42" s="370" t="s">
        <v>196</v>
      </c>
      <c r="I42" s="367" t="str">
        <f>IF('TELA 1'!$F$31="x",$H$2,$H$3)</f>
        <v>Não</v>
      </c>
      <c r="J42" s="367" t="str">
        <f>IF('TELA 1'!$F$31="x",$H$2,$H$3)</f>
        <v>Não</v>
      </c>
      <c r="K42" s="392" t="s">
        <v>196</v>
      </c>
      <c r="L42" s="358" t="str">
        <f t="shared" si="0"/>
        <v/>
      </c>
      <c r="O42" s="52" t="s">
        <v>25</v>
      </c>
      <c r="P42" s="103" t="s">
        <v>197</v>
      </c>
      <c r="W42" s="52" t="s">
        <v>1858</v>
      </c>
      <c r="X42" s="97" t="s">
        <v>197</v>
      </c>
      <c r="AB42" s="44" t="s">
        <v>1801</v>
      </c>
      <c r="AC42" s="97" t="s">
        <v>197</v>
      </c>
      <c r="AF42" s="44" t="s">
        <v>140</v>
      </c>
      <c r="AG42" s="97" t="s">
        <v>197</v>
      </c>
      <c r="AH42" s="518"/>
    </row>
    <row r="43" spans="1:34" ht="90" x14ac:dyDescent="0.25">
      <c r="A43" s="157">
        <v>29</v>
      </c>
      <c r="B43" s="98" t="str">
        <f t="shared" si="2"/>
        <v/>
      </c>
      <c r="C43" s="369" t="s">
        <v>1990</v>
      </c>
      <c r="D43" s="369" t="s">
        <v>1977</v>
      </c>
      <c r="E43" s="106" t="s">
        <v>196</v>
      </c>
      <c r="F43" s="106" t="s">
        <v>197</v>
      </c>
      <c r="G43" s="106" t="s">
        <v>197</v>
      </c>
      <c r="H43" s="370" t="s">
        <v>196</v>
      </c>
      <c r="I43" s="368" t="str">
        <f>IF('TELA 1'!$F$26="x",$H$2,$H$3)</f>
        <v>Não</v>
      </c>
      <c r="J43" s="368" t="str">
        <f>IF('TELA 1'!$F$26="x",$H$2,$H$3)</f>
        <v>Não</v>
      </c>
      <c r="K43" s="392" t="s">
        <v>196</v>
      </c>
      <c r="L43" s="358" t="str">
        <f t="shared" si="0"/>
        <v/>
      </c>
      <c r="O43" s="44" t="s">
        <v>1797</v>
      </c>
      <c r="P43" s="103" t="s">
        <v>197</v>
      </c>
      <c r="W43" s="44" t="s">
        <v>105</v>
      </c>
      <c r="X43" s="474" t="str">
        <f>IF('TELA 3'!N51="x",$H$2,$H$3)</f>
        <v>Não</v>
      </c>
      <c r="AB43" s="52" t="s">
        <v>1802</v>
      </c>
      <c r="AC43" s="97" t="s">
        <v>197</v>
      </c>
    </row>
    <row r="44" spans="1:34" ht="30" x14ac:dyDescent="0.25">
      <c r="A44" s="157">
        <v>30</v>
      </c>
      <c r="B44" s="98" t="str">
        <f t="shared" si="2"/>
        <v/>
      </c>
      <c r="C44" s="360" t="s">
        <v>2112</v>
      </c>
      <c r="D44" s="363" t="s">
        <v>1689</v>
      </c>
      <c r="E44" s="101" t="s">
        <v>197</v>
      </c>
      <c r="F44" s="101" t="s">
        <v>197</v>
      </c>
      <c r="G44" s="101" t="s">
        <v>197</v>
      </c>
      <c r="H44" s="102" t="s">
        <v>197</v>
      </c>
      <c r="I44" s="102" t="s">
        <v>197</v>
      </c>
      <c r="J44" s="102" t="s">
        <v>197</v>
      </c>
      <c r="K44" s="102" t="s">
        <v>197</v>
      </c>
      <c r="L44" s="358" t="str">
        <f t="shared" si="0"/>
        <v/>
      </c>
      <c r="O44" s="52" t="s">
        <v>1311</v>
      </c>
      <c r="P44" s="103" t="s">
        <v>197</v>
      </c>
      <c r="W44" s="44" t="s">
        <v>109</v>
      </c>
      <c r="X44" s="474" t="str">
        <f>Z28</f>
        <v>Não</v>
      </c>
      <c r="AB44" s="52"/>
      <c r="AC44" s="97"/>
    </row>
    <row r="45" spans="1:34" ht="30" x14ac:dyDescent="0.25">
      <c r="A45" s="157">
        <v>31</v>
      </c>
      <c r="B45" s="98" t="str">
        <f t="shared" si="2"/>
        <v/>
      </c>
      <c r="C45" s="360" t="s">
        <v>2113</v>
      </c>
      <c r="D45" s="363" t="s">
        <v>1689</v>
      </c>
      <c r="E45" s="101" t="s">
        <v>197</v>
      </c>
      <c r="F45" s="101" t="s">
        <v>197</v>
      </c>
      <c r="G45" s="101" t="s">
        <v>197</v>
      </c>
      <c r="H45" s="102" t="s">
        <v>197</v>
      </c>
      <c r="I45" s="102" t="s">
        <v>197</v>
      </c>
      <c r="J45" s="102" t="s">
        <v>197</v>
      </c>
      <c r="K45" s="102" t="s">
        <v>197</v>
      </c>
      <c r="L45" s="358" t="str">
        <f>IF($D$3="Preenchimento incompleto.","",IF($D$2=$D$8,"",IF($C$2=$K$10,K45,IF($D$3=$H$10,H45,IF($D$3=$I$10,I45,J45)))))</f>
        <v/>
      </c>
      <c r="O45" s="44" t="s">
        <v>1798</v>
      </c>
      <c r="P45" s="103" t="s">
        <v>197</v>
      </c>
      <c r="W45" s="52" t="s">
        <v>110</v>
      </c>
      <c r="X45" s="474" t="str">
        <f>Z34</f>
        <v>Não</v>
      </c>
      <c r="AB45" s="44" t="s">
        <v>30</v>
      </c>
      <c r="AC45" s="97" t="s">
        <v>197</v>
      </c>
    </row>
    <row r="46" spans="1:34" ht="30" x14ac:dyDescent="0.25">
      <c r="A46" s="76">
        <v>32</v>
      </c>
      <c r="B46" s="98" t="str">
        <f t="shared" si="2"/>
        <v/>
      </c>
      <c r="C46" s="360" t="s">
        <v>1991</v>
      </c>
      <c r="D46" s="363" t="s">
        <v>1689</v>
      </c>
      <c r="E46" s="354" t="s">
        <v>196</v>
      </c>
      <c r="F46" s="101" t="s">
        <v>197</v>
      </c>
      <c r="G46" s="101" t="s">
        <v>197</v>
      </c>
      <c r="H46" s="102" t="s">
        <v>196</v>
      </c>
      <c r="I46" s="102" t="s">
        <v>197</v>
      </c>
      <c r="J46" s="102" t="s">
        <v>197</v>
      </c>
      <c r="K46" s="550" t="str">
        <f>IF($D$3="Cadastro",$H$46,IF($D$3="RAS",$I$46,$H$2))</f>
        <v>Sim</v>
      </c>
      <c r="L46" s="358" t="str">
        <f t="shared" si="0"/>
        <v/>
      </c>
      <c r="O46" s="52" t="s">
        <v>1799</v>
      </c>
      <c r="P46" s="103" t="s">
        <v>197</v>
      </c>
      <c r="W46" s="52" t="s">
        <v>1863</v>
      </c>
      <c r="X46" s="97" t="s">
        <v>197</v>
      </c>
      <c r="AB46" s="52" t="s">
        <v>1803</v>
      </c>
      <c r="AC46" s="97" t="s">
        <v>197</v>
      </c>
    </row>
    <row r="47" spans="1:34" ht="60" x14ac:dyDescent="0.25">
      <c r="A47" s="157">
        <v>33</v>
      </c>
      <c r="B47" s="98" t="str">
        <f t="shared" si="2"/>
        <v/>
      </c>
      <c r="C47" s="373" t="s">
        <v>1974</v>
      </c>
      <c r="D47" s="373" t="s">
        <v>1703</v>
      </c>
      <c r="E47" s="106" t="s">
        <v>196</v>
      </c>
      <c r="F47" s="106" t="s">
        <v>196</v>
      </c>
      <c r="G47" s="106" t="s">
        <v>197</v>
      </c>
      <c r="H47" s="157" t="str">
        <f>IF('TELA 2'!$H$11="x",$H$2,$H$3)</f>
        <v>Não</v>
      </c>
      <c r="I47" s="157" t="str">
        <f>IF('TELA 2'!$H$11="x",$H$2,$H$3)</f>
        <v>Não</v>
      </c>
      <c r="J47" s="157" t="str">
        <f>IF('TELA 2'!$H$11="x",$H$2,$H$3)</f>
        <v>Não</v>
      </c>
      <c r="K47" s="157" t="str">
        <f>IF('TELA 2'!$H$11="x",$H$2,$H$3)</f>
        <v>Não</v>
      </c>
      <c r="L47" s="358" t="str">
        <f t="shared" si="0"/>
        <v/>
      </c>
      <c r="O47" s="44" t="s">
        <v>1800</v>
      </c>
      <c r="P47" s="103" t="s">
        <v>197</v>
      </c>
      <c r="W47" s="52" t="s">
        <v>129</v>
      </c>
      <c r="X47" s="97" t="s">
        <v>197</v>
      </c>
      <c r="AB47" s="44" t="s">
        <v>31</v>
      </c>
      <c r="AC47" s="97" t="s">
        <v>197</v>
      </c>
    </row>
    <row r="48" spans="1:34" x14ac:dyDescent="0.25">
      <c r="A48" s="157"/>
      <c r="B48" s="98" t="str">
        <f t="shared" si="2"/>
        <v/>
      </c>
      <c r="C48" s="213" t="s">
        <v>2128</v>
      </c>
      <c r="D48" s="215" t="s">
        <v>1734</v>
      </c>
      <c r="E48" s="216" t="s">
        <v>197</v>
      </c>
      <c r="F48" s="216" t="s">
        <v>197</v>
      </c>
      <c r="G48" s="216" t="s">
        <v>197</v>
      </c>
      <c r="H48" s="76" t="s">
        <v>196</v>
      </c>
      <c r="I48" s="76" t="s">
        <v>196</v>
      </c>
      <c r="J48" s="76" t="s">
        <v>197</v>
      </c>
      <c r="K48" s="76" t="s">
        <v>196</v>
      </c>
      <c r="L48" s="358" t="str">
        <f t="shared" si="0"/>
        <v/>
      </c>
      <c r="O48" s="44"/>
      <c r="P48" s="103"/>
      <c r="W48" s="52" t="s">
        <v>1876</v>
      </c>
      <c r="X48" s="97" t="s">
        <v>197</v>
      </c>
      <c r="Y48" s="75" t="s">
        <v>2280</v>
      </c>
      <c r="AB48" s="52" t="s">
        <v>1804</v>
      </c>
      <c r="AC48" s="97" t="s">
        <v>197</v>
      </c>
    </row>
    <row r="49" spans="1:29" ht="30" x14ac:dyDescent="0.25">
      <c r="A49" s="157">
        <v>34</v>
      </c>
      <c r="B49" s="98" t="str">
        <f t="shared" si="2"/>
        <v/>
      </c>
      <c r="C49" s="380" t="s">
        <v>1975</v>
      </c>
      <c r="D49" s="376" t="s">
        <v>1706</v>
      </c>
      <c r="E49" s="216" t="s">
        <v>197</v>
      </c>
      <c r="F49" s="216" t="s">
        <v>197</v>
      </c>
      <c r="G49" s="216" t="s">
        <v>197</v>
      </c>
      <c r="H49" s="377" t="str">
        <f>IF($S$8="Sim",$H$2,$H$3)</f>
        <v>Não</v>
      </c>
      <c r="I49" s="377" t="str">
        <f>IF($S$8="Sim",$H$2,$H$3)</f>
        <v>Não</v>
      </c>
      <c r="J49" s="377" t="str">
        <f>IF($S$8="Sim",$H$2,$H$3)</f>
        <v>Não</v>
      </c>
      <c r="K49" s="377" t="str">
        <f>IF($S$8="Sim",$H$2,$H$3)</f>
        <v>Não</v>
      </c>
      <c r="L49" s="358" t="str">
        <f>IF($D$3="Preenchimento incompleto.","",IF($D$2=$D$8,"",IF($C$2=$K$10,K49,IF($D$3=$H$10,H49,IF($D$3=$I$10,I49,J49)))))</f>
        <v/>
      </c>
      <c r="O49" s="52" t="s">
        <v>1779</v>
      </c>
      <c r="P49" s="103" t="s">
        <v>197</v>
      </c>
      <c r="W49" s="52" t="s">
        <v>1878</v>
      </c>
      <c r="X49" s="97" t="s">
        <v>197</v>
      </c>
      <c r="AB49" s="44" t="s">
        <v>32</v>
      </c>
      <c r="AC49" s="97" t="s">
        <v>197</v>
      </c>
    </row>
    <row r="50" spans="1:29" x14ac:dyDescent="0.25">
      <c r="A50" s="157">
        <v>35</v>
      </c>
      <c r="B50" s="98" t="str">
        <f t="shared" si="2"/>
        <v/>
      </c>
      <c r="C50" s="361" t="s">
        <v>1966</v>
      </c>
      <c r="D50" s="364" t="s">
        <v>1689</v>
      </c>
      <c r="E50" s="216" t="s">
        <v>197</v>
      </c>
      <c r="F50" s="216" t="s">
        <v>197</v>
      </c>
      <c r="G50" s="216" t="s">
        <v>197</v>
      </c>
      <c r="H50" s="102" t="s">
        <v>197</v>
      </c>
      <c r="I50" s="102" t="s">
        <v>197</v>
      </c>
      <c r="J50" s="102" t="s">
        <v>197</v>
      </c>
      <c r="K50" s="102" t="s">
        <v>197</v>
      </c>
      <c r="L50" s="358" t="str">
        <f t="shared" si="0"/>
        <v/>
      </c>
      <c r="O50" s="44" t="s">
        <v>26</v>
      </c>
      <c r="P50" s="103" t="s">
        <v>197</v>
      </c>
      <c r="W50" s="52" t="s">
        <v>1880</v>
      </c>
      <c r="X50" s="97" t="s">
        <v>197</v>
      </c>
      <c r="AB50" s="52" t="s">
        <v>33</v>
      </c>
      <c r="AC50" s="97" t="s">
        <v>197</v>
      </c>
    </row>
    <row r="51" spans="1:29" x14ac:dyDescent="0.25">
      <c r="A51" s="157">
        <v>36</v>
      </c>
      <c r="B51" s="98" t="str">
        <f t="shared" si="2"/>
        <v/>
      </c>
      <c r="C51" s="362" t="s">
        <v>2126</v>
      </c>
      <c r="D51" s="362" t="s">
        <v>1689</v>
      </c>
      <c r="E51" s="162" t="s">
        <v>196</v>
      </c>
      <c r="F51" s="162" t="s">
        <v>197</v>
      </c>
      <c r="G51" s="162" t="s">
        <v>197</v>
      </c>
      <c r="H51" s="76" t="s">
        <v>196</v>
      </c>
      <c r="I51" s="102" t="str">
        <f>IF($D$3="RAS",$H$2,$H$3)</f>
        <v>Não</v>
      </c>
      <c r="J51" s="76" t="s">
        <v>196</v>
      </c>
      <c r="K51" s="76" t="s">
        <v>196</v>
      </c>
      <c r="L51" s="358" t="str">
        <f>IF($D$3="Preenchimento incompleto.","",IF($D$2=$D$8,"",IF($C$2=$K$10,K51,IF($D$3=$H$10,H51,IF($D$3=$I$10,I51,J51)))))</f>
        <v/>
      </c>
      <c r="O51" s="52" t="s">
        <v>27</v>
      </c>
      <c r="P51" s="103" t="s">
        <v>197</v>
      </c>
      <c r="W51" s="52" t="s">
        <v>138</v>
      </c>
      <c r="X51" s="97"/>
      <c r="AB51" s="44" t="s">
        <v>34</v>
      </c>
      <c r="AC51" s="97" t="s">
        <v>197</v>
      </c>
    </row>
    <row r="52" spans="1:29" x14ac:dyDescent="0.25">
      <c r="A52" s="157">
        <v>37</v>
      </c>
      <c r="B52" s="98" t="str">
        <f t="shared" si="2"/>
        <v/>
      </c>
      <c r="C52" s="161" t="s">
        <v>2331</v>
      </c>
      <c r="D52" s="161" t="s">
        <v>1983</v>
      </c>
      <c r="E52" s="162" t="s">
        <v>196</v>
      </c>
      <c r="F52" s="162" t="s">
        <v>197</v>
      </c>
      <c r="G52" s="162" t="s">
        <v>196</v>
      </c>
      <c r="H52" s="76" t="s">
        <v>196</v>
      </c>
      <c r="I52" s="76" t="s">
        <v>196</v>
      </c>
      <c r="J52" s="76" t="s">
        <v>196</v>
      </c>
      <c r="K52" s="102" t="str">
        <f>IF(AND($C$2=$E$2,$D$3="RAS"),$H$2,$H$3)</f>
        <v>Não</v>
      </c>
      <c r="L52" s="358" t="str">
        <f t="shared" si="0"/>
        <v/>
      </c>
      <c r="O52" s="44" t="s">
        <v>28</v>
      </c>
      <c r="P52" s="103" t="s">
        <v>197</v>
      </c>
      <c r="W52" s="44" t="s">
        <v>1885</v>
      </c>
      <c r="X52" s="97"/>
      <c r="AB52" s="44"/>
      <c r="AC52" s="97"/>
    </row>
    <row r="53" spans="1:29" x14ac:dyDescent="0.25">
      <c r="A53" s="157">
        <v>38</v>
      </c>
      <c r="B53" s="98" t="str">
        <f t="shared" si="2"/>
        <v/>
      </c>
      <c r="C53" s="161" t="s">
        <v>2127</v>
      </c>
      <c r="D53" s="161" t="s">
        <v>2120</v>
      </c>
      <c r="E53" s="162"/>
      <c r="F53" s="162"/>
      <c r="G53" s="162"/>
      <c r="H53" s="76" t="s">
        <v>196</v>
      </c>
      <c r="I53" s="76" t="s">
        <v>196</v>
      </c>
      <c r="J53" s="76" t="s">
        <v>196</v>
      </c>
      <c r="K53" s="524" t="str">
        <f>IF(AND($C$2=$E$2,$D$3="LA",'TELA 1'!I6="x"),$H$2,$H$3)</f>
        <v>Não</v>
      </c>
      <c r="L53" s="358" t="str">
        <f t="shared" si="0"/>
        <v/>
      </c>
      <c r="O53" s="52" t="s">
        <v>29</v>
      </c>
      <c r="P53" s="103" t="s">
        <v>197</v>
      </c>
      <c r="W53" s="52" t="s">
        <v>139</v>
      </c>
      <c r="X53" s="97"/>
      <c r="AB53" s="52" t="s">
        <v>35</v>
      </c>
      <c r="AC53" s="97" t="s">
        <v>197</v>
      </c>
    </row>
    <row r="54" spans="1:29" ht="30" x14ac:dyDescent="0.25">
      <c r="A54" s="157">
        <v>39</v>
      </c>
      <c r="B54" s="98" t="str">
        <f t="shared" si="2"/>
        <v/>
      </c>
      <c r="C54" s="161" t="s">
        <v>2129</v>
      </c>
      <c r="D54" s="214" t="s">
        <v>1732</v>
      </c>
      <c r="E54" s="213" t="s">
        <v>196</v>
      </c>
      <c r="F54" s="213" t="s">
        <v>196</v>
      </c>
      <c r="G54" s="213" t="s">
        <v>197</v>
      </c>
      <c r="H54" s="76" t="s">
        <v>196</v>
      </c>
      <c r="I54" s="76" t="s">
        <v>196</v>
      </c>
      <c r="J54" s="102" t="str">
        <f>IF($J$34=$H$2,$H$3,$H$2)</f>
        <v>Sim</v>
      </c>
      <c r="K54" s="76" t="s">
        <v>196</v>
      </c>
      <c r="L54" s="358" t="str">
        <f t="shared" si="0"/>
        <v/>
      </c>
      <c r="O54" s="44" t="s">
        <v>1801</v>
      </c>
      <c r="P54" s="103" t="s">
        <v>197</v>
      </c>
      <c r="W54" s="44" t="s">
        <v>140</v>
      </c>
      <c r="X54" s="97"/>
      <c r="AB54" s="44" t="s">
        <v>36</v>
      </c>
      <c r="AC54" s="97" t="s">
        <v>197</v>
      </c>
    </row>
    <row r="55" spans="1:29" ht="30" x14ac:dyDescent="0.25">
      <c r="A55" s="157">
        <v>40</v>
      </c>
      <c r="B55" s="98" t="str">
        <f>IF(L55=$H$2,"x","")</f>
        <v/>
      </c>
      <c r="C55" s="161" t="s">
        <v>1709</v>
      </c>
      <c r="D55" s="161" t="s">
        <v>1710</v>
      </c>
      <c r="E55" s="162" t="s">
        <v>197</v>
      </c>
      <c r="F55" s="162" t="s">
        <v>197</v>
      </c>
      <c r="G55" s="162" t="s">
        <v>196</v>
      </c>
      <c r="H55" s="76" t="s">
        <v>196</v>
      </c>
      <c r="I55" s="76" t="s">
        <v>196</v>
      </c>
      <c r="J55" s="76" t="s">
        <v>196</v>
      </c>
      <c r="K55" s="343" t="str">
        <f>IF(D3="Cadastro",$H$3,IF($C$2=$E$2,$H$2,$H$3))</f>
        <v>Não</v>
      </c>
      <c r="L55" s="358" t="str">
        <f t="shared" si="0"/>
        <v/>
      </c>
      <c r="O55" s="52" t="s">
        <v>1802</v>
      </c>
      <c r="P55" s="103" t="s">
        <v>197</v>
      </c>
      <c r="W55" s="52" t="s">
        <v>141</v>
      </c>
      <c r="X55" s="97"/>
      <c r="AB55" s="52" t="s">
        <v>1805</v>
      </c>
      <c r="AC55" s="97" t="s">
        <v>197</v>
      </c>
    </row>
    <row r="56" spans="1:29" ht="60" x14ac:dyDescent="0.25">
      <c r="A56" s="157"/>
      <c r="B56" s="98" t="str">
        <f>IF(L56=$H$2,"x","")</f>
        <v/>
      </c>
      <c r="C56" s="381" t="s">
        <v>2376</v>
      </c>
      <c r="D56" s="376" t="s">
        <v>1699</v>
      </c>
      <c r="E56" s="216" t="s">
        <v>197</v>
      </c>
      <c r="F56" s="216" t="s">
        <v>197</v>
      </c>
      <c r="G56" s="216" t="s">
        <v>197</v>
      </c>
      <c r="H56" s="377" t="str">
        <f>IF(AND('Tela 4 - LAS Cadastro'!N79="x",$Q$8="Sim"),$H$2,$H$3)</f>
        <v>Não</v>
      </c>
      <c r="I56" s="377" t="str">
        <f>IF($Q$8="Sim",$H$2,$H$3)</f>
        <v>Não</v>
      </c>
      <c r="J56" s="377" t="str">
        <f>IF($Q$8="Sim",$H$2,$H$3)</f>
        <v>Não</v>
      </c>
      <c r="K56" s="377" t="str">
        <f>IF($Q$8="Sim",$H$2,$H$3)</f>
        <v>Não</v>
      </c>
      <c r="L56" s="358" t="str">
        <f>IF($D$3="Preenchimento incompleto.","",IF($D$2=$D$8,"",IF($C$2=$K$10,K56,IF($D$3=$H$10,H56,IF($D$3=$I$10,I56,J56)))))</f>
        <v/>
      </c>
      <c r="O56" s="52"/>
      <c r="P56" s="103"/>
      <c r="W56" s="44" t="s">
        <v>142</v>
      </c>
      <c r="X56" s="97"/>
      <c r="AB56" s="44" t="s">
        <v>37</v>
      </c>
      <c r="AC56" s="97" t="s">
        <v>197</v>
      </c>
    </row>
    <row r="57" spans="1:29" ht="30" x14ac:dyDescent="0.25">
      <c r="A57" s="157">
        <v>41</v>
      </c>
      <c r="B57" s="98" t="str">
        <f>IF(L57=$H$2,"x","")</f>
        <v/>
      </c>
      <c r="C57" s="529" t="s">
        <v>2352</v>
      </c>
      <c r="D57" s="529" t="s">
        <v>2346</v>
      </c>
      <c r="E57" s="529"/>
      <c r="F57" s="529"/>
      <c r="G57" s="529"/>
      <c r="H57" s="529" t="s">
        <v>196</v>
      </c>
      <c r="I57" s="542" t="str">
        <f>IF($AY$8="Sim",$H$2,$H$3)</f>
        <v>Não</v>
      </c>
      <c r="J57" s="529" t="s">
        <v>196</v>
      </c>
      <c r="K57" s="529" t="s">
        <v>196</v>
      </c>
      <c r="L57" s="358" t="str">
        <f>IF($D$3="Preenchimento incompleto.","",IF($D$2=$D$8,"",IF($C$2=$K$10,K57,IF($D$3=$H$10,H57,IF($D$3=$I$10,I57,J57)))))</f>
        <v/>
      </c>
      <c r="O57" s="44" t="s">
        <v>30</v>
      </c>
      <c r="P57" s="103" t="s">
        <v>197</v>
      </c>
      <c r="W57" s="52" t="s">
        <v>144</v>
      </c>
      <c r="X57" s="97"/>
      <c r="AB57" s="52" t="s">
        <v>38</v>
      </c>
      <c r="AC57" s="97" t="s">
        <v>197</v>
      </c>
    </row>
    <row r="58" spans="1:29" ht="75" x14ac:dyDescent="0.25">
      <c r="A58" s="157">
        <v>42</v>
      </c>
      <c r="B58" s="98" t="str">
        <f>IF(L58=$H$2,"x","")</f>
        <v/>
      </c>
      <c r="C58" s="530" t="s">
        <v>2351</v>
      </c>
      <c r="D58" s="530" t="s">
        <v>2346</v>
      </c>
      <c r="E58" s="530"/>
      <c r="F58" s="530"/>
      <c r="G58" s="530"/>
      <c r="H58" s="530" t="s">
        <v>196</v>
      </c>
      <c r="I58" s="543" t="str">
        <f>IF('TELA 3'!$G$76="x",$H$2,$H$3)</f>
        <v>Não</v>
      </c>
      <c r="J58" s="530" t="s">
        <v>196</v>
      </c>
      <c r="K58" s="530" t="s">
        <v>196</v>
      </c>
      <c r="L58" s="358" t="str">
        <f>IF($D$3="Preenchimento incompleto.","",IF($D$2=$D$8,"",IF($C$2=$K$10,K58,IF($D$3=$H$10,H58,IF($D$3=$I$10,I58,J58)))))</f>
        <v/>
      </c>
      <c r="O58" s="52" t="s">
        <v>1803</v>
      </c>
      <c r="P58" s="103" t="s">
        <v>197</v>
      </c>
      <c r="W58" s="44" t="s">
        <v>146</v>
      </c>
      <c r="X58" s="97"/>
      <c r="AB58" s="44" t="s">
        <v>39</v>
      </c>
      <c r="AC58" s="97" t="s">
        <v>197</v>
      </c>
    </row>
    <row r="59" spans="1:29" x14ac:dyDescent="0.25">
      <c r="A59" s="157">
        <v>43</v>
      </c>
      <c r="B59" s="98" t="str">
        <f>IF(L56=$H$2,"x","")</f>
        <v/>
      </c>
      <c r="O59" s="44" t="s">
        <v>31</v>
      </c>
      <c r="P59" s="103" t="s">
        <v>197</v>
      </c>
      <c r="W59" s="44" t="s">
        <v>1887</v>
      </c>
      <c r="X59" s="97" t="s">
        <v>197</v>
      </c>
      <c r="AB59" s="52" t="s">
        <v>40</v>
      </c>
      <c r="AC59" s="97" t="s">
        <v>197</v>
      </c>
    </row>
    <row r="60" spans="1:29" ht="66.75" customHeight="1" x14ac:dyDescent="0.25">
      <c r="A60" s="157"/>
      <c r="B60" s="98" t="str">
        <f>IF(L60=$H$2,"x","")</f>
        <v/>
      </c>
      <c r="C60" s="99"/>
      <c r="D60" s="100"/>
      <c r="E60" s="101"/>
      <c r="F60" s="101"/>
      <c r="G60" s="101"/>
      <c r="H60" s="76"/>
      <c r="I60" s="76"/>
      <c r="J60" s="76"/>
      <c r="K60" s="76"/>
      <c r="L60" s="357"/>
      <c r="O60" s="52" t="s">
        <v>1804</v>
      </c>
      <c r="P60" s="103" t="s">
        <v>197</v>
      </c>
      <c r="AB60" s="44" t="s">
        <v>41</v>
      </c>
      <c r="AC60" s="97" t="s">
        <v>197</v>
      </c>
    </row>
    <row r="61" spans="1:29" ht="30" x14ac:dyDescent="0.25">
      <c r="A61" s="157">
        <v>45</v>
      </c>
      <c r="B61" s="164"/>
      <c r="L61" s="165"/>
      <c r="O61" s="44" t="s">
        <v>32</v>
      </c>
      <c r="P61" s="103" t="s">
        <v>197</v>
      </c>
      <c r="V61" s="135" t="s">
        <v>2345</v>
      </c>
      <c r="W61" s="135" t="e">
        <f>VLOOKUP(W59,W62:X66,2,FALSE)</f>
        <v>#N/A</v>
      </c>
      <c r="X61" s="135"/>
      <c r="Y61" s="135">
        <f>COUNTIFS(Y62:Y66,"Sim")</f>
        <v>0</v>
      </c>
      <c r="AB61" s="52" t="s">
        <v>42</v>
      </c>
      <c r="AC61" s="97" t="s">
        <v>197</v>
      </c>
    </row>
    <row r="62" spans="1:29" x14ac:dyDescent="0.25">
      <c r="B62" s="164"/>
      <c r="C62" s="163"/>
      <c r="D62" s="163"/>
      <c r="E62" s="163"/>
      <c r="F62" s="163"/>
      <c r="G62" s="163"/>
      <c r="L62" s="165"/>
      <c r="O62" s="52" t="s">
        <v>33</v>
      </c>
      <c r="P62" s="103" t="s">
        <v>197</v>
      </c>
      <c r="V62" s="135"/>
      <c r="W62" s="135">
        <f>N2</f>
        <v>0</v>
      </c>
      <c r="X62" s="135" t="str">
        <f>IF('TELA 3'!C8=W59,H2,H3)</f>
        <v>Não</v>
      </c>
      <c r="Y62" s="135" t="str">
        <f>IF(AND(X62=H2,'TELA 3'!Y8&gt;1000),H2,H3)</f>
        <v>Não</v>
      </c>
      <c r="AB62" s="44" t="s">
        <v>1806</v>
      </c>
      <c r="AC62" s="97" t="s">
        <v>197</v>
      </c>
    </row>
    <row r="63" spans="1:29" x14ac:dyDescent="0.25">
      <c r="B63" s="164"/>
      <c r="C63" s="76"/>
      <c r="D63" s="163"/>
      <c r="E63" s="163"/>
      <c r="F63" s="163"/>
      <c r="G63" s="163"/>
      <c r="L63" s="165"/>
      <c r="O63" s="44" t="s">
        <v>34</v>
      </c>
      <c r="P63" s="103" t="s">
        <v>197</v>
      </c>
      <c r="V63" s="135"/>
      <c r="W63" s="135">
        <f>N3</f>
        <v>0</v>
      </c>
      <c r="X63" s="135" t="str">
        <f>IF('TELA 3'!C10=W59,H2,H3)</f>
        <v>Não</v>
      </c>
      <c r="Y63" s="135" t="str">
        <f>IF(AND(X63=H2,'TELA 3'!Y10&gt;1000),H2,H3)</f>
        <v>Não</v>
      </c>
      <c r="AB63" s="52" t="s">
        <v>1807</v>
      </c>
      <c r="AC63" s="97" t="s">
        <v>197</v>
      </c>
    </row>
    <row r="64" spans="1:29" x14ac:dyDescent="0.25">
      <c r="B64" s="164"/>
      <c r="D64" s="163"/>
      <c r="E64" s="163"/>
      <c r="F64" s="163"/>
      <c r="G64" s="163"/>
      <c r="L64" s="165"/>
      <c r="O64" s="52" t="s">
        <v>35</v>
      </c>
      <c r="P64" s="103" t="s">
        <v>197</v>
      </c>
      <c r="V64" s="135"/>
      <c r="W64" s="135">
        <f>N4</f>
        <v>0</v>
      </c>
      <c r="X64" s="135" t="str">
        <f>IF('TELA 3'!C12=W59,H2,H3)</f>
        <v>Não</v>
      </c>
      <c r="Y64" s="135" t="str">
        <f>IF(AND(X64=H2,'TELA 3'!Y12&gt;1000),H2,H3)</f>
        <v>Não</v>
      </c>
      <c r="AB64" s="44" t="s">
        <v>43</v>
      </c>
      <c r="AC64" s="97" t="s">
        <v>197</v>
      </c>
    </row>
    <row r="65" spans="2:29" x14ac:dyDescent="0.25">
      <c r="B65" s="164"/>
      <c r="C65" s="104"/>
      <c r="D65" s="163"/>
      <c r="E65" s="163"/>
      <c r="F65" s="163"/>
      <c r="G65" s="163"/>
      <c r="L65" s="165"/>
      <c r="O65" s="44" t="s">
        <v>36</v>
      </c>
      <c r="P65" s="103" t="s">
        <v>197</v>
      </c>
      <c r="V65" s="135"/>
      <c r="W65" s="135">
        <f>N5</f>
        <v>0</v>
      </c>
      <c r="X65" s="135" t="str">
        <f>IF('TELA 3'!C14=W59,H2,H3)</f>
        <v>Não</v>
      </c>
      <c r="Y65" s="135" t="str">
        <f>IF(AND(X65=H2,'TELA 3'!Y14&gt;1000),H2,H3)</f>
        <v>Não</v>
      </c>
      <c r="AB65" s="44" t="s">
        <v>44</v>
      </c>
      <c r="AC65" s="97" t="s">
        <v>197</v>
      </c>
    </row>
    <row r="66" spans="2:29" x14ac:dyDescent="0.25">
      <c r="B66" s="164"/>
      <c r="C66" s="163"/>
      <c r="D66" s="163"/>
      <c r="E66" s="163"/>
      <c r="F66" s="163"/>
      <c r="G66" s="163"/>
      <c r="L66" s="165"/>
      <c r="O66" s="52" t="s">
        <v>1805</v>
      </c>
      <c r="P66" s="103" t="s">
        <v>197</v>
      </c>
      <c r="V66" s="135"/>
      <c r="W66" s="135">
        <f>N6</f>
        <v>0</v>
      </c>
      <c r="X66" s="135" t="str">
        <f>IF('TELA 3'!C16=W59,H2,H3)</f>
        <v>Não</v>
      </c>
      <c r="Y66" s="135" t="str">
        <f>IF(AND(X66=H2,'TELA 3'!Y16&gt;1000),H2,H3)</f>
        <v>Não</v>
      </c>
      <c r="AB66" s="52" t="s">
        <v>45</v>
      </c>
      <c r="AC66" s="97" t="s">
        <v>197</v>
      </c>
    </row>
    <row r="67" spans="2:29" ht="30" x14ac:dyDescent="0.25">
      <c r="B67" s="164"/>
      <c r="C67" s="467" t="s">
        <v>1707</v>
      </c>
      <c r="D67" s="375" t="s">
        <v>1706</v>
      </c>
      <c r="E67" s="101" t="s">
        <v>197</v>
      </c>
      <c r="F67" s="101" t="s">
        <v>197</v>
      </c>
      <c r="G67" s="101" t="s">
        <v>197</v>
      </c>
      <c r="H67" s="377" t="str">
        <f>IF($S$8="Sim",$H$2,$H$3)</f>
        <v>Não</v>
      </c>
      <c r="I67" s="377" t="str">
        <f>IF($S$8="Sim",$H$2,$H$3)</f>
        <v>Não</v>
      </c>
      <c r="J67" s="377" t="str">
        <f>IF($S$8="Sim",$H$2,$H$3)</f>
        <v>Não</v>
      </c>
      <c r="K67" s="377" t="str">
        <f>IF($S$8="Sim",$H$2,$H$3)</f>
        <v>Não</v>
      </c>
      <c r="L67" s="358" t="str">
        <f>IF($D$3="Preenchimento incompleto.","",IF($C$2=$K$10,K67,IF($D$3=$H$10,H67,IF($D$3=$I$10,I67,J67))))</f>
        <v/>
      </c>
      <c r="O67" s="44" t="s">
        <v>37</v>
      </c>
      <c r="P67" s="103" t="s">
        <v>197</v>
      </c>
      <c r="AB67" s="44" t="s">
        <v>46</v>
      </c>
      <c r="AC67" s="97" t="s">
        <v>197</v>
      </c>
    </row>
    <row r="68" spans="2:29" x14ac:dyDescent="0.25">
      <c r="B68" s="164"/>
      <c r="C68" s="163"/>
      <c r="D68" s="163"/>
      <c r="E68" s="163"/>
      <c r="F68" s="163"/>
      <c r="G68" s="163"/>
      <c r="L68" s="165"/>
      <c r="O68" s="52" t="s">
        <v>38</v>
      </c>
      <c r="P68" s="103" t="s">
        <v>197</v>
      </c>
      <c r="AB68" s="44" t="s">
        <v>47</v>
      </c>
      <c r="AC68" s="97" t="s">
        <v>197</v>
      </c>
    </row>
    <row r="69" spans="2:29" x14ac:dyDescent="0.25">
      <c r="B69" s="164"/>
      <c r="C69" s="163"/>
      <c r="D69" s="163"/>
      <c r="E69" s="163"/>
      <c r="F69" s="163"/>
      <c r="G69" s="163"/>
      <c r="L69" s="165"/>
      <c r="O69" s="44" t="s">
        <v>39</v>
      </c>
      <c r="P69" s="103" t="s">
        <v>197</v>
      </c>
      <c r="AB69" s="52" t="s">
        <v>48</v>
      </c>
      <c r="AC69" s="97" t="s">
        <v>197</v>
      </c>
    </row>
    <row r="70" spans="2:29" x14ac:dyDescent="0.25">
      <c r="B70" s="164"/>
      <c r="C70" s="163"/>
      <c r="D70" s="163"/>
      <c r="E70" s="163"/>
      <c r="F70" s="163"/>
      <c r="G70" s="163"/>
      <c r="L70" s="165"/>
      <c r="O70" s="52" t="s">
        <v>40</v>
      </c>
      <c r="P70" s="103" t="s">
        <v>197</v>
      </c>
      <c r="AB70" s="44" t="s">
        <v>49</v>
      </c>
      <c r="AC70" s="97" t="s">
        <v>197</v>
      </c>
    </row>
    <row r="71" spans="2:29" x14ac:dyDescent="0.25">
      <c r="O71" s="44" t="s">
        <v>41</v>
      </c>
      <c r="P71" s="103" t="s">
        <v>197</v>
      </c>
      <c r="AB71" s="52" t="s">
        <v>50</v>
      </c>
      <c r="AC71" s="97" t="s">
        <v>197</v>
      </c>
    </row>
    <row r="72" spans="2:29" x14ac:dyDescent="0.25">
      <c r="O72" s="52" t="s">
        <v>42</v>
      </c>
      <c r="P72" s="103" t="s">
        <v>197</v>
      </c>
      <c r="AB72" s="44" t="s">
        <v>51</v>
      </c>
      <c r="AC72" s="97" t="s">
        <v>197</v>
      </c>
    </row>
    <row r="73" spans="2:29" x14ac:dyDescent="0.25">
      <c r="O73" s="44" t="s">
        <v>1806</v>
      </c>
      <c r="P73" s="103" t="s">
        <v>197</v>
      </c>
      <c r="AB73" s="52" t="s">
        <v>52</v>
      </c>
      <c r="AC73" s="97" t="s">
        <v>197</v>
      </c>
    </row>
    <row r="74" spans="2:29" x14ac:dyDescent="0.25">
      <c r="O74" s="52" t="s">
        <v>1807</v>
      </c>
      <c r="P74" s="103" t="s">
        <v>197</v>
      </c>
      <c r="AB74" s="44" t="s">
        <v>53</v>
      </c>
      <c r="AC74" s="97" t="s">
        <v>197</v>
      </c>
    </row>
    <row r="75" spans="2:29" x14ac:dyDescent="0.25">
      <c r="C75" s="163"/>
      <c r="D75" s="163"/>
      <c r="E75" s="163"/>
      <c r="F75" s="163"/>
      <c r="G75" s="163"/>
      <c r="O75" s="44" t="s">
        <v>43</v>
      </c>
      <c r="P75" s="103" t="s">
        <v>197</v>
      </c>
      <c r="AB75" s="52" t="s">
        <v>1810</v>
      </c>
      <c r="AC75" s="97" t="s">
        <v>197</v>
      </c>
    </row>
    <row r="76" spans="2:29" x14ac:dyDescent="0.25">
      <c r="O76" s="52" t="s">
        <v>1808</v>
      </c>
      <c r="P76" s="103" t="s">
        <v>197</v>
      </c>
      <c r="AB76" s="44" t="s">
        <v>1811</v>
      </c>
      <c r="AC76" s="97" t="s">
        <v>197</v>
      </c>
    </row>
    <row r="77" spans="2:29" x14ac:dyDescent="0.25">
      <c r="D77" s="166"/>
      <c r="E77" s="166"/>
      <c r="F77" s="166"/>
      <c r="G77" s="166"/>
      <c r="O77" s="44" t="s">
        <v>44</v>
      </c>
      <c r="P77" s="103" t="s">
        <v>197</v>
      </c>
      <c r="AB77" s="52" t="s">
        <v>54</v>
      </c>
      <c r="AC77" s="97" t="s">
        <v>197</v>
      </c>
    </row>
    <row r="78" spans="2:29" x14ac:dyDescent="0.25">
      <c r="D78" s="166"/>
      <c r="E78" s="166"/>
      <c r="F78" s="166"/>
      <c r="G78" s="166"/>
      <c r="O78" s="52" t="s">
        <v>45</v>
      </c>
      <c r="P78" s="103" t="s">
        <v>197</v>
      </c>
      <c r="AB78" s="44" t="s">
        <v>55</v>
      </c>
      <c r="AC78" s="97" t="s">
        <v>197</v>
      </c>
    </row>
    <row r="79" spans="2:29" x14ac:dyDescent="0.25">
      <c r="C79" s="167"/>
      <c r="D79" s="166"/>
      <c r="E79" s="166"/>
      <c r="F79" s="166"/>
      <c r="G79" s="166"/>
      <c r="O79" s="44" t="s">
        <v>46</v>
      </c>
      <c r="P79" s="103" t="s">
        <v>197</v>
      </c>
      <c r="AB79" s="52" t="s">
        <v>1812</v>
      </c>
      <c r="AC79" s="97" t="s">
        <v>197</v>
      </c>
    </row>
    <row r="80" spans="2:29" x14ac:dyDescent="0.25">
      <c r="D80" s="166"/>
      <c r="E80" s="166"/>
      <c r="F80" s="166"/>
      <c r="G80" s="166"/>
      <c r="O80" s="52" t="s">
        <v>1809</v>
      </c>
      <c r="P80" s="103" t="s">
        <v>197</v>
      </c>
      <c r="AB80" s="44" t="s">
        <v>1813</v>
      </c>
      <c r="AC80" s="97" t="s">
        <v>197</v>
      </c>
    </row>
    <row r="81" spans="3:29" x14ac:dyDescent="0.25">
      <c r="C81" s="163"/>
      <c r="D81" s="163"/>
      <c r="E81" s="163"/>
      <c r="F81" s="163"/>
      <c r="G81" s="163"/>
      <c r="O81" s="44" t="s">
        <v>47</v>
      </c>
      <c r="P81" s="103" t="s">
        <v>197</v>
      </c>
      <c r="AB81" s="52" t="s">
        <v>1814</v>
      </c>
      <c r="AC81" s="97" t="s">
        <v>197</v>
      </c>
    </row>
    <row r="82" spans="3:29" x14ac:dyDescent="0.25">
      <c r="O82" s="52" t="s">
        <v>48</v>
      </c>
      <c r="P82" s="103" t="s">
        <v>197</v>
      </c>
      <c r="AB82" s="44" t="s">
        <v>1815</v>
      </c>
      <c r="AC82" s="97" t="s">
        <v>197</v>
      </c>
    </row>
    <row r="83" spans="3:29" x14ac:dyDescent="0.25">
      <c r="O83" s="44" t="s">
        <v>49</v>
      </c>
      <c r="P83" s="103" t="s">
        <v>197</v>
      </c>
      <c r="AB83" s="44" t="s">
        <v>57</v>
      </c>
      <c r="AC83" s="97" t="s">
        <v>197</v>
      </c>
    </row>
    <row r="84" spans="3:29" x14ac:dyDescent="0.25">
      <c r="O84" s="52" t="s">
        <v>50</v>
      </c>
      <c r="P84" s="103" t="s">
        <v>197</v>
      </c>
      <c r="AB84" s="52" t="s">
        <v>1816</v>
      </c>
      <c r="AC84" s="97" t="s">
        <v>197</v>
      </c>
    </row>
    <row r="85" spans="3:29" x14ac:dyDescent="0.25">
      <c r="O85" s="44" t="s">
        <v>51</v>
      </c>
      <c r="P85" s="103" t="s">
        <v>197</v>
      </c>
      <c r="AB85" s="44" t="s">
        <v>59</v>
      </c>
      <c r="AC85" s="97" t="s">
        <v>197</v>
      </c>
    </row>
    <row r="86" spans="3:29" x14ac:dyDescent="0.25">
      <c r="O86" s="52" t="s">
        <v>52</v>
      </c>
      <c r="P86" s="103" t="s">
        <v>197</v>
      </c>
      <c r="AB86" s="52" t="s">
        <v>60</v>
      </c>
      <c r="AC86" s="97" t="s">
        <v>197</v>
      </c>
    </row>
    <row r="87" spans="3:29" x14ac:dyDescent="0.25">
      <c r="O87" s="44" t="s">
        <v>53</v>
      </c>
      <c r="P87" s="103" t="s">
        <v>197</v>
      </c>
      <c r="AB87" s="44" t="s">
        <v>61</v>
      </c>
      <c r="AC87" s="97" t="s">
        <v>197</v>
      </c>
    </row>
    <row r="88" spans="3:29" x14ac:dyDescent="0.25">
      <c r="O88" s="52" t="s">
        <v>1810</v>
      </c>
      <c r="P88" s="103" t="s">
        <v>197</v>
      </c>
      <c r="AB88" s="52" t="s">
        <v>1817</v>
      </c>
      <c r="AC88" s="97" t="s">
        <v>197</v>
      </c>
    </row>
    <row r="89" spans="3:29" x14ac:dyDescent="0.25">
      <c r="O89" s="44" t="s">
        <v>1811</v>
      </c>
      <c r="P89" s="103" t="s">
        <v>197</v>
      </c>
      <c r="AB89" s="44" t="s">
        <v>1818</v>
      </c>
      <c r="AC89" s="97" t="s">
        <v>197</v>
      </c>
    </row>
    <row r="90" spans="3:29" x14ac:dyDescent="0.25">
      <c r="O90" s="52" t="s">
        <v>54</v>
      </c>
      <c r="P90" s="103" t="s">
        <v>197</v>
      </c>
      <c r="AB90" s="52" t="s">
        <v>1819</v>
      </c>
      <c r="AC90" s="97" t="s">
        <v>197</v>
      </c>
    </row>
    <row r="91" spans="3:29" x14ac:dyDescent="0.25">
      <c r="O91" s="44" t="s">
        <v>55</v>
      </c>
      <c r="P91" s="103" t="s">
        <v>197</v>
      </c>
      <c r="AB91" s="44" t="s">
        <v>1820</v>
      </c>
      <c r="AC91" s="97" t="s">
        <v>197</v>
      </c>
    </row>
    <row r="92" spans="3:29" x14ac:dyDescent="0.25">
      <c r="O92" s="52" t="s">
        <v>1812</v>
      </c>
      <c r="P92" s="103" t="s">
        <v>197</v>
      </c>
      <c r="AB92" s="52" t="s">
        <v>1821</v>
      </c>
      <c r="AC92" s="97" t="s">
        <v>197</v>
      </c>
    </row>
    <row r="93" spans="3:29" x14ac:dyDescent="0.25">
      <c r="O93" s="44" t="s">
        <v>1813</v>
      </c>
      <c r="P93" s="103" t="s">
        <v>197</v>
      </c>
      <c r="AB93" s="44" t="s">
        <v>62</v>
      </c>
      <c r="AC93" s="97" t="s">
        <v>197</v>
      </c>
    </row>
    <row r="94" spans="3:29" x14ac:dyDescent="0.25">
      <c r="O94" s="52" t="s">
        <v>1814</v>
      </c>
      <c r="P94" s="103" t="s">
        <v>197</v>
      </c>
      <c r="AB94" s="52" t="s">
        <v>1822</v>
      </c>
      <c r="AC94" s="97" t="s">
        <v>197</v>
      </c>
    </row>
    <row r="95" spans="3:29" x14ac:dyDescent="0.25">
      <c r="O95" s="44" t="s">
        <v>1815</v>
      </c>
      <c r="P95" s="103" t="s">
        <v>197</v>
      </c>
      <c r="AB95" s="44" t="s">
        <v>1823</v>
      </c>
      <c r="AC95" s="97" t="s">
        <v>197</v>
      </c>
    </row>
    <row r="96" spans="3:29" x14ac:dyDescent="0.25">
      <c r="O96" s="52" t="s">
        <v>1401</v>
      </c>
      <c r="P96" s="103" t="s">
        <v>197</v>
      </c>
      <c r="AB96" s="52" t="s">
        <v>1824</v>
      </c>
      <c r="AC96" s="97" t="s">
        <v>197</v>
      </c>
    </row>
    <row r="97" spans="15:29" x14ac:dyDescent="0.25">
      <c r="O97" s="44" t="s">
        <v>57</v>
      </c>
      <c r="P97" s="103" t="s">
        <v>197</v>
      </c>
      <c r="AB97" s="44" t="s">
        <v>1825</v>
      </c>
      <c r="AC97" s="97" t="s">
        <v>197</v>
      </c>
    </row>
    <row r="98" spans="15:29" x14ac:dyDescent="0.25">
      <c r="O98" s="52" t="s">
        <v>1816</v>
      </c>
      <c r="P98" s="103" t="s">
        <v>197</v>
      </c>
      <c r="AB98" s="52" t="s">
        <v>63</v>
      </c>
      <c r="AC98" s="97" t="s">
        <v>197</v>
      </c>
    </row>
    <row r="99" spans="15:29" x14ac:dyDescent="0.25">
      <c r="O99" s="44" t="s">
        <v>59</v>
      </c>
      <c r="P99" s="103" t="s">
        <v>197</v>
      </c>
      <c r="AB99" s="44" t="s">
        <v>64</v>
      </c>
      <c r="AC99" s="97" t="s">
        <v>197</v>
      </c>
    </row>
    <row r="100" spans="15:29" x14ac:dyDescent="0.25">
      <c r="O100" s="52" t="s">
        <v>60</v>
      </c>
      <c r="P100" s="103" t="s">
        <v>197</v>
      </c>
      <c r="AB100" s="52" t="s">
        <v>65</v>
      </c>
      <c r="AC100" s="97" t="s">
        <v>197</v>
      </c>
    </row>
    <row r="101" spans="15:29" x14ac:dyDescent="0.25">
      <c r="O101" s="44" t="s">
        <v>61</v>
      </c>
      <c r="P101" s="103" t="s">
        <v>197</v>
      </c>
      <c r="AB101" s="44" t="s">
        <v>66</v>
      </c>
      <c r="AC101" s="97" t="s">
        <v>197</v>
      </c>
    </row>
    <row r="102" spans="15:29" x14ac:dyDescent="0.25">
      <c r="O102" s="52" t="s">
        <v>1817</v>
      </c>
      <c r="P102" s="103" t="s">
        <v>197</v>
      </c>
      <c r="AB102" s="52" t="s">
        <v>67</v>
      </c>
      <c r="AC102" s="97" t="s">
        <v>197</v>
      </c>
    </row>
    <row r="103" spans="15:29" x14ac:dyDescent="0.25">
      <c r="O103" s="44" t="s">
        <v>1818</v>
      </c>
      <c r="P103" s="103" t="s">
        <v>197</v>
      </c>
      <c r="AB103" s="44" t="s">
        <v>68</v>
      </c>
      <c r="AC103" s="97" t="s">
        <v>197</v>
      </c>
    </row>
    <row r="104" spans="15:29" x14ac:dyDescent="0.25">
      <c r="O104" s="52" t="s">
        <v>1819</v>
      </c>
      <c r="P104" s="103" t="s">
        <v>197</v>
      </c>
      <c r="AB104" s="44" t="s">
        <v>69</v>
      </c>
      <c r="AC104" s="97" t="s">
        <v>197</v>
      </c>
    </row>
    <row r="105" spans="15:29" x14ac:dyDescent="0.25">
      <c r="O105" s="44" t="s">
        <v>1820</v>
      </c>
      <c r="P105" s="103" t="s">
        <v>197</v>
      </c>
      <c r="AB105" s="52" t="s">
        <v>70</v>
      </c>
      <c r="AC105" s="97" t="s">
        <v>197</v>
      </c>
    </row>
    <row r="106" spans="15:29" x14ac:dyDescent="0.25">
      <c r="O106" s="52" t="s">
        <v>1821</v>
      </c>
      <c r="P106" s="103" t="s">
        <v>197</v>
      </c>
      <c r="AB106" s="44" t="s">
        <v>71</v>
      </c>
      <c r="AC106" s="97" t="s">
        <v>197</v>
      </c>
    </row>
    <row r="107" spans="15:29" x14ac:dyDescent="0.25">
      <c r="O107" s="44" t="s">
        <v>62</v>
      </c>
      <c r="P107" s="103" t="s">
        <v>197</v>
      </c>
      <c r="AB107" s="52" t="s">
        <v>72</v>
      </c>
      <c r="AC107" s="97" t="s">
        <v>197</v>
      </c>
    </row>
    <row r="108" spans="15:29" x14ac:dyDescent="0.25">
      <c r="O108" s="52" t="s">
        <v>1822</v>
      </c>
      <c r="P108" s="103" t="s">
        <v>197</v>
      </c>
      <c r="AB108" s="44" t="s">
        <v>73</v>
      </c>
      <c r="AC108" s="97" t="s">
        <v>197</v>
      </c>
    </row>
    <row r="109" spans="15:29" x14ac:dyDescent="0.25">
      <c r="O109" s="44" t="s">
        <v>1823</v>
      </c>
      <c r="P109" s="103" t="s">
        <v>197</v>
      </c>
      <c r="AB109" s="44" t="s">
        <v>1828</v>
      </c>
      <c r="AC109" s="97" t="s">
        <v>197</v>
      </c>
    </row>
    <row r="110" spans="15:29" x14ac:dyDescent="0.25">
      <c r="O110" s="52" t="s">
        <v>1824</v>
      </c>
      <c r="P110" s="103" t="s">
        <v>197</v>
      </c>
      <c r="AB110" s="44" t="s">
        <v>74</v>
      </c>
      <c r="AC110" s="97" t="s">
        <v>197</v>
      </c>
    </row>
    <row r="111" spans="15:29" x14ac:dyDescent="0.25">
      <c r="O111" s="44" t="s">
        <v>1825</v>
      </c>
      <c r="P111" s="103" t="s">
        <v>197</v>
      </c>
      <c r="AB111" s="52" t="s">
        <v>75</v>
      </c>
      <c r="AC111" s="97" t="s">
        <v>197</v>
      </c>
    </row>
    <row r="112" spans="15:29" x14ac:dyDescent="0.25">
      <c r="O112" s="52" t="s">
        <v>63</v>
      </c>
      <c r="P112" s="103" t="s">
        <v>197</v>
      </c>
      <c r="AB112" s="52" t="s">
        <v>76</v>
      </c>
      <c r="AC112" s="97" t="s">
        <v>197</v>
      </c>
    </row>
    <row r="113" spans="15:29" x14ac:dyDescent="0.25">
      <c r="O113" s="44" t="s">
        <v>64</v>
      </c>
      <c r="P113" s="103" t="s">
        <v>197</v>
      </c>
      <c r="AB113" s="52" t="s">
        <v>1833</v>
      </c>
      <c r="AC113" s="97" t="s">
        <v>197</v>
      </c>
    </row>
    <row r="114" spans="15:29" x14ac:dyDescent="0.25">
      <c r="O114" s="52" t="s">
        <v>65</v>
      </c>
      <c r="P114" s="103" t="s">
        <v>197</v>
      </c>
      <c r="AB114" s="52" t="s">
        <v>77</v>
      </c>
      <c r="AC114" s="97" t="s">
        <v>197</v>
      </c>
    </row>
    <row r="115" spans="15:29" x14ac:dyDescent="0.25">
      <c r="O115" s="44" t="s">
        <v>66</v>
      </c>
      <c r="P115" s="103" t="s">
        <v>197</v>
      </c>
      <c r="AB115" s="44" t="s">
        <v>78</v>
      </c>
      <c r="AC115" s="97" t="s">
        <v>197</v>
      </c>
    </row>
    <row r="116" spans="15:29" x14ac:dyDescent="0.25">
      <c r="O116" s="52" t="s">
        <v>67</v>
      </c>
      <c r="P116" s="103" t="s">
        <v>197</v>
      </c>
      <c r="AB116" s="52" t="s">
        <v>79</v>
      </c>
      <c r="AC116" s="97" t="s">
        <v>197</v>
      </c>
    </row>
    <row r="117" spans="15:29" x14ac:dyDescent="0.25">
      <c r="O117" s="44" t="s">
        <v>68</v>
      </c>
      <c r="P117" s="103" t="s">
        <v>197</v>
      </c>
      <c r="AB117" s="44" t="s">
        <v>80</v>
      </c>
      <c r="AC117" s="97" t="s">
        <v>197</v>
      </c>
    </row>
    <row r="118" spans="15:29" x14ac:dyDescent="0.25">
      <c r="O118" s="52" t="s">
        <v>1826</v>
      </c>
      <c r="P118" s="103" t="s">
        <v>197</v>
      </c>
      <c r="AB118" s="52" t="s">
        <v>81</v>
      </c>
      <c r="AC118" s="97" t="s">
        <v>197</v>
      </c>
    </row>
    <row r="119" spans="15:29" x14ac:dyDescent="0.25">
      <c r="O119" s="44" t="s">
        <v>69</v>
      </c>
      <c r="P119" s="103" t="s">
        <v>197</v>
      </c>
      <c r="AB119" s="52" t="s">
        <v>83</v>
      </c>
      <c r="AC119" s="97" t="s">
        <v>197</v>
      </c>
    </row>
    <row r="120" spans="15:29" x14ac:dyDescent="0.25">
      <c r="O120" s="52" t="s">
        <v>70</v>
      </c>
      <c r="P120" s="103" t="s">
        <v>197</v>
      </c>
      <c r="AB120" s="44" t="s">
        <v>84</v>
      </c>
      <c r="AC120" s="97" t="s">
        <v>197</v>
      </c>
    </row>
    <row r="121" spans="15:29" x14ac:dyDescent="0.25">
      <c r="O121" s="44" t="s">
        <v>71</v>
      </c>
      <c r="P121" s="103" t="s">
        <v>197</v>
      </c>
      <c r="AB121" s="52" t="s">
        <v>85</v>
      </c>
      <c r="AC121" s="97" t="s">
        <v>197</v>
      </c>
    </row>
    <row r="122" spans="15:29" x14ac:dyDescent="0.25">
      <c r="O122" s="52" t="s">
        <v>72</v>
      </c>
      <c r="P122" s="103" t="s">
        <v>197</v>
      </c>
      <c r="AB122" s="44" t="s">
        <v>86</v>
      </c>
      <c r="AC122" s="97" t="s">
        <v>197</v>
      </c>
    </row>
    <row r="123" spans="15:29" x14ac:dyDescent="0.25">
      <c r="O123" s="44" t="s">
        <v>73</v>
      </c>
      <c r="P123" s="103" t="s">
        <v>197</v>
      </c>
      <c r="AB123" s="52" t="s">
        <v>87</v>
      </c>
      <c r="AC123" s="97" t="s">
        <v>197</v>
      </c>
    </row>
    <row r="124" spans="15:29" x14ac:dyDescent="0.25">
      <c r="O124" s="52" t="s">
        <v>1827</v>
      </c>
      <c r="P124" s="103" t="s">
        <v>197</v>
      </c>
      <c r="AB124" s="44" t="s">
        <v>88</v>
      </c>
      <c r="AC124" s="97" t="s">
        <v>197</v>
      </c>
    </row>
    <row r="125" spans="15:29" x14ac:dyDescent="0.25">
      <c r="O125" s="44" t="s">
        <v>1828</v>
      </c>
      <c r="P125" s="103" t="s">
        <v>197</v>
      </c>
      <c r="AB125" s="52" t="s">
        <v>1835</v>
      </c>
      <c r="AC125" s="97" t="s">
        <v>197</v>
      </c>
    </row>
    <row r="126" spans="15:29" x14ac:dyDescent="0.25">
      <c r="O126" s="52" t="s">
        <v>1829</v>
      </c>
      <c r="P126" s="103" t="s">
        <v>197</v>
      </c>
      <c r="AB126" s="52" t="s">
        <v>1837</v>
      </c>
      <c r="AC126" s="97" t="s">
        <v>197</v>
      </c>
    </row>
    <row r="127" spans="15:29" x14ac:dyDescent="0.25">
      <c r="O127" s="44" t="s">
        <v>1830</v>
      </c>
      <c r="P127" s="103" t="s">
        <v>197</v>
      </c>
      <c r="AB127" s="44" t="s">
        <v>1838</v>
      </c>
      <c r="AC127" s="97" t="s">
        <v>197</v>
      </c>
    </row>
    <row r="128" spans="15:29" x14ac:dyDescent="0.25">
      <c r="O128" s="52" t="s">
        <v>1831</v>
      </c>
      <c r="P128" s="103" t="s">
        <v>197</v>
      </c>
      <c r="AB128" s="44" t="s">
        <v>1840</v>
      </c>
      <c r="AC128" s="97" t="s">
        <v>197</v>
      </c>
    </row>
    <row r="129" spans="15:29" x14ac:dyDescent="0.25">
      <c r="O129" s="44" t="s">
        <v>74</v>
      </c>
      <c r="P129" s="103" t="s">
        <v>197</v>
      </c>
      <c r="AB129" s="52" t="s">
        <v>1841</v>
      </c>
      <c r="AC129" s="97" t="s">
        <v>197</v>
      </c>
    </row>
    <row r="130" spans="15:29" x14ac:dyDescent="0.25">
      <c r="O130" s="52" t="s">
        <v>75</v>
      </c>
      <c r="P130" s="103" t="s">
        <v>197</v>
      </c>
      <c r="AB130" s="44" t="s">
        <v>1842</v>
      </c>
      <c r="AC130" s="97" t="s">
        <v>197</v>
      </c>
    </row>
    <row r="131" spans="15:29" x14ac:dyDescent="0.25">
      <c r="O131" s="44" t="s">
        <v>1832</v>
      </c>
      <c r="P131" s="103" t="s">
        <v>197</v>
      </c>
      <c r="AB131" s="52" t="s">
        <v>1791</v>
      </c>
      <c r="AC131" s="97" t="s">
        <v>197</v>
      </c>
    </row>
    <row r="132" spans="15:29" x14ac:dyDescent="0.25">
      <c r="O132" s="52" t="s">
        <v>76</v>
      </c>
      <c r="P132" s="103" t="s">
        <v>197</v>
      </c>
      <c r="AB132" s="44" t="s">
        <v>1843</v>
      </c>
      <c r="AC132" s="97" t="s">
        <v>197</v>
      </c>
    </row>
    <row r="133" spans="15:29" x14ac:dyDescent="0.25">
      <c r="O133" s="44" t="s">
        <v>1472</v>
      </c>
      <c r="P133" s="103" t="s">
        <v>197</v>
      </c>
      <c r="AB133" s="52" t="s">
        <v>1844</v>
      </c>
      <c r="AC133" s="97" t="s">
        <v>197</v>
      </c>
    </row>
    <row r="134" spans="15:29" x14ac:dyDescent="0.25">
      <c r="O134" s="52" t="s">
        <v>1833</v>
      </c>
      <c r="P134" s="103" t="s">
        <v>197</v>
      </c>
      <c r="AB134" s="44" t="s">
        <v>1845</v>
      </c>
      <c r="AC134" s="97" t="s">
        <v>197</v>
      </c>
    </row>
    <row r="135" spans="15:29" x14ac:dyDescent="0.25">
      <c r="O135" s="44" t="s">
        <v>1834</v>
      </c>
      <c r="P135" s="103" t="s">
        <v>197</v>
      </c>
      <c r="AB135" s="52" t="s">
        <v>1846</v>
      </c>
      <c r="AC135" s="97" t="s">
        <v>197</v>
      </c>
    </row>
    <row r="136" spans="15:29" x14ac:dyDescent="0.25">
      <c r="O136" s="52" t="s">
        <v>77</v>
      </c>
      <c r="P136" s="103" t="s">
        <v>197</v>
      </c>
      <c r="AB136" s="44" t="s">
        <v>1847</v>
      </c>
      <c r="AC136" s="97" t="s">
        <v>197</v>
      </c>
    </row>
    <row r="137" spans="15:29" x14ac:dyDescent="0.25">
      <c r="O137" s="44" t="s">
        <v>78</v>
      </c>
      <c r="P137" s="103" t="s">
        <v>197</v>
      </c>
      <c r="AB137" s="52" t="s">
        <v>1848</v>
      </c>
      <c r="AC137" s="97" t="s">
        <v>197</v>
      </c>
    </row>
    <row r="138" spans="15:29" x14ac:dyDescent="0.25">
      <c r="O138" s="52" t="s">
        <v>79</v>
      </c>
      <c r="P138" s="103" t="s">
        <v>197</v>
      </c>
      <c r="AB138" s="52" t="s">
        <v>1852</v>
      </c>
      <c r="AC138" s="97" t="s">
        <v>197</v>
      </c>
    </row>
    <row r="139" spans="15:29" x14ac:dyDescent="0.25">
      <c r="O139" s="44" t="s">
        <v>80</v>
      </c>
      <c r="P139" s="103" t="s">
        <v>197</v>
      </c>
      <c r="AB139" s="52" t="s">
        <v>1854</v>
      </c>
      <c r="AC139" s="97" t="s">
        <v>197</v>
      </c>
    </row>
    <row r="140" spans="15:29" x14ac:dyDescent="0.25">
      <c r="O140" s="52" t="s">
        <v>81</v>
      </c>
      <c r="P140" s="103" t="s">
        <v>197</v>
      </c>
      <c r="AB140" s="44" t="s">
        <v>1855</v>
      </c>
      <c r="AC140" s="97" t="s">
        <v>197</v>
      </c>
    </row>
    <row r="141" spans="15:29" x14ac:dyDescent="0.25">
      <c r="O141" s="44" t="s">
        <v>82</v>
      </c>
      <c r="P141" s="103" t="s">
        <v>197</v>
      </c>
      <c r="AB141" s="44" t="s">
        <v>1859</v>
      </c>
      <c r="AC141" s="97" t="s">
        <v>197</v>
      </c>
    </row>
    <row r="142" spans="15:29" x14ac:dyDescent="0.25">
      <c r="O142" s="52" t="s">
        <v>83</v>
      </c>
      <c r="P142" s="103" t="s">
        <v>197</v>
      </c>
      <c r="AB142" s="52" t="s">
        <v>102</v>
      </c>
      <c r="AC142" s="97" t="s">
        <v>197</v>
      </c>
    </row>
    <row r="143" spans="15:29" x14ac:dyDescent="0.25">
      <c r="O143" s="44" t="s">
        <v>84</v>
      </c>
      <c r="P143" s="103" t="s">
        <v>197</v>
      </c>
      <c r="AB143" s="44" t="s">
        <v>103</v>
      </c>
      <c r="AC143" s="97" t="s">
        <v>197</v>
      </c>
    </row>
    <row r="144" spans="15:29" x14ac:dyDescent="0.25">
      <c r="O144" s="52" t="s">
        <v>85</v>
      </c>
      <c r="P144" s="103" t="s">
        <v>197</v>
      </c>
      <c r="AB144" s="44" t="s">
        <v>105</v>
      </c>
      <c r="AC144" s="97" t="s">
        <v>197</v>
      </c>
    </row>
    <row r="145" spans="15:29" x14ac:dyDescent="0.25">
      <c r="O145" s="44" t="s">
        <v>86</v>
      </c>
      <c r="P145" s="103" t="s">
        <v>197</v>
      </c>
      <c r="AB145" s="52" t="s">
        <v>110</v>
      </c>
      <c r="AC145" s="97" t="s">
        <v>197</v>
      </c>
    </row>
    <row r="146" spans="15:29" x14ac:dyDescent="0.25">
      <c r="O146" s="52" t="s">
        <v>87</v>
      </c>
      <c r="P146" s="103" t="s">
        <v>197</v>
      </c>
      <c r="AB146" s="52" t="s">
        <v>1862</v>
      </c>
      <c r="AC146" s="97" t="s">
        <v>197</v>
      </c>
    </row>
    <row r="147" spans="15:29" x14ac:dyDescent="0.25">
      <c r="O147" s="44" t="s">
        <v>88</v>
      </c>
      <c r="P147" s="103" t="s">
        <v>197</v>
      </c>
      <c r="AB147" s="44" t="s">
        <v>111</v>
      </c>
      <c r="AC147" s="97" t="s">
        <v>197</v>
      </c>
    </row>
    <row r="148" spans="15:29" x14ac:dyDescent="0.25">
      <c r="O148" s="52" t="s">
        <v>1837</v>
      </c>
      <c r="P148" s="103" t="s">
        <v>197</v>
      </c>
      <c r="AB148" s="52" t="s">
        <v>1863</v>
      </c>
      <c r="AC148" s="97" t="s">
        <v>197</v>
      </c>
    </row>
    <row r="149" spans="15:29" x14ac:dyDescent="0.25">
      <c r="O149" s="52" t="s">
        <v>1791</v>
      </c>
      <c r="P149" s="103" t="s">
        <v>197</v>
      </c>
      <c r="AB149" s="52" t="s">
        <v>1724</v>
      </c>
      <c r="AC149" s="97" t="s">
        <v>197</v>
      </c>
    </row>
    <row r="150" spans="15:29" x14ac:dyDescent="0.25">
      <c r="O150" s="44" t="s">
        <v>1843</v>
      </c>
      <c r="P150" s="103" t="s">
        <v>197</v>
      </c>
      <c r="AB150" s="44" t="s">
        <v>124</v>
      </c>
      <c r="AC150" s="97" t="s">
        <v>197</v>
      </c>
    </row>
    <row r="151" spans="15:29" x14ac:dyDescent="0.25">
      <c r="O151" s="52" t="s">
        <v>1844</v>
      </c>
      <c r="P151" s="103" t="s">
        <v>197</v>
      </c>
      <c r="AB151" s="139" t="s">
        <v>1873</v>
      </c>
      <c r="AC151" s="97" t="s">
        <v>197</v>
      </c>
    </row>
    <row r="152" spans="15:29" x14ac:dyDescent="0.25">
      <c r="O152" s="44" t="s">
        <v>1845</v>
      </c>
      <c r="P152" s="103" t="s">
        <v>197</v>
      </c>
      <c r="AB152" s="52" t="s">
        <v>129</v>
      </c>
      <c r="AC152" s="97" t="s">
        <v>197</v>
      </c>
    </row>
    <row r="153" spans="15:29" x14ac:dyDescent="0.25">
      <c r="O153" s="52" t="s">
        <v>1848</v>
      </c>
      <c r="P153" s="103" t="s">
        <v>197</v>
      </c>
      <c r="AB153" s="44" t="s">
        <v>130</v>
      </c>
      <c r="AC153" s="97" t="s">
        <v>197</v>
      </c>
    </row>
    <row r="154" spans="15:29" x14ac:dyDescent="0.25">
      <c r="O154" s="44" t="s">
        <v>1853</v>
      </c>
      <c r="P154" s="103" t="s">
        <v>197</v>
      </c>
      <c r="AB154" s="52" t="s">
        <v>1876</v>
      </c>
      <c r="AC154" s="97" t="s">
        <v>197</v>
      </c>
    </row>
    <row r="155" spans="15:29" x14ac:dyDescent="0.25">
      <c r="O155" s="44" t="s">
        <v>114</v>
      </c>
      <c r="P155" s="103" t="s">
        <v>197</v>
      </c>
      <c r="AB155" s="52" t="s">
        <v>1878</v>
      </c>
      <c r="AC155" s="97" t="s">
        <v>197</v>
      </c>
    </row>
    <row r="156" spans="15:29" x14ac:dyDescent="0.25">
      <c r="O156" s="52" t="s">
        <v>115</v>
      </c>
      <c r="P156" s="103" t="s">
        <v>197</v>
      </c>
      <c r="AB156" s="44" t="s">
        <v>134</v>
      </c>
      <c r="AC156" s="97" t="s">
        <v>197</v>
      </c>
    </row>
    <row r="157" spans="15:29" x14ac:dyDescent="0.25">
      <c r="O157" s="44" t="s">
        <v>116</v>
      </c>
      <c r="P157" s="103" t="s">
        <v>197</v>
      </c>
      <c r="AB157" s="52" t="s">
        <v>136</v>
      </c>
      <c r="AC157" s="97" t="s">
        <v>197</v>
      </c>
    </row>
    <row r="158" spans="15:29" x14ac:dyDescent="0.25">
      <c r="O158" s="52" t="s">
        <v>1866</v>
      </c>
      <c r="P158" s="103" t="s">
        <v>197</v>
      </c>
      <c r="AB158" s="52" t="s">
        <v>138</v>
      </c>
      <c r="AC158" s="97" t="s">
        <v>197</v>
      </c>
    </row>
    <row r="159" spans="15:29" x14ac:dyDescent="0.25">
      <c r="O159" s="44" t="s">
        <v>1867</v>
      </c>
      <c r="P159" s="103" t="s">
        <v>197</v>
      </c>
      <c r="AB159" s="44" t="s">
        <v>1885</v>
      </c>
      <c r="AC159" s="97" t="s">
        <v>197</v>
      </c>
    </row>
    <row r="160" spans="15:29" x14ac:dyDescent="0.25">
      <c r="O160" s="52" t="s">
        <v>1868</v>
      </c>
      <c r="P160" s="103" t="s">
        <v>197</v>
      </c>
      <c r="AB160" s="52" t="s">
        <v>139</v>
      </c>
      <c r="AC160" s="97" t="s">
        <v>197</v>
      </c>
    </row>
    <row r="161" spans="15:29" x14ac:dyDescent="0.25">
      <c r="O161" s="44" t="s">
        <v>1869</v>
      </c>
      <c r="P161" s="103" t="s">
        <v>197</v>
      </c>
      <c r="AB161" s="44" t="s">
        <v>140</v>
      </c>
      <c r="AC161" s="97" t="s">
        <v>197</v>
      </c>
    </row>
    <row r="162" spans="15:29" x14ac:dyDescent="0.25">
      <c r="O162" s="52" t="s">
        <v>1870</v>
      </c>
      <c r="P162" s="103" t="s">
        <v>197</v>
      </c>
      <c r="AB162" s="52" t="s">
        <v>141</v>
      </c>
      <c r="AC162" s="97" t="s">
        <v>197</v>
      </c>
    </row>
    <row r="163" spans="15:29" x14ac:dyDescent="0.25">
      <c r="O163" s="44" t="s">
        <v>1593</v>
      </c>
      <c r="P163" s="103" t="s">
        <v>197</v>
      </c>
      <c r="AB163" s="44" t="s">
        <v>142</v>
      </c>
      <c r="AC163" s="97" t="s">
        <v>197</v>
      </c>
    </row>
    <row r="164" spans="15:29" x14ac:dyDescent="0.25">
      <c r="O164" s="52" t="s">
        <v>1595</v>
      </c>
      <c r="P164" s="103" t="s">
        <v>197</v>
      </c>
      <c r="AB164" s="52" t="s">
        <v>143</v>
      </c>
      <c r="AC164" s="97" t="s">
        <v>197</v>
      </c>
    </row>
    <row r="165" spans="15:29" x14ac:dyDescent="0.25">
      <c r="O165" s="44" t="s">
        <v>1871</v>
      </c>
      <c r="P165" s="103" t="s">
        <v>197</v>
      </c>
      <c r="AB165" s="44" t="s">
        <v>1886</v>
      </c>
      <c r="AC165" s="97" t="s">
        <v>197</v>
      </c>
    </row>
    <row r="166" spans="15:29" x14ac:dyDescent="0.25">
      <c r="O166" s="52" t="s">
        <v>1724</v>
      </c>
      <c r="P166" s="103" t="s">
        <v>197</v>
      </c>
      <c r="AB166" s="52" t="s">
        <v>144</v>
      </c>
      <c r="AC166" s="97" t="s">
        <v>197</v>
      </c>
    </row>
    <row r="167" spans="15:29" x14ac:dyDescent="0.25">
      <c r="O167" s="44" t="s">
        <v>121</v>
      </c>
      <c r="P167" s="103" t="s">
        <v>197</v>
      </c>
      <c r="AB167" s="44" t="s">
        <v>146</v>
      </c>
      <c r="AC167" s="97" t="s">
        <v>197</v>
      </c>
    </row>
    <row r="168" spans="15:29" x14ac:dyDescent="0.25">
      <c r="O168" s="52" t="s">
        <v>1872</v>
      </c>
      <c r="P168" s="103" t="s">
        <v>197</v>
      </c>
      <c r="AB168" s="52" t="s">
        <v>149</v>
      </c>
      <c r="AC168" s="97" t="s">
        <v>197</v>
      </c>
    </row>
    <row r="169" spans="15:29" x14ac:dyDescent="0.25">
      <c r="O169" s="44" t="s">
        <v>122</v>
      </c>
      <c r="P169" s="103" t="s">
        <v>197</v>
      </c>
    </row>
    <row r="170" spans="15:29" x14ac:dyDescent="0.25">
      <c r="O170" s="52" t="s">
        <v>123</v>
      </c>
      <c r="P170" s="103" t="s">
        <v>197</v>
      </c>
    </row>
    <row r="171" spans="15:29" x14ac:dyDescent="0.25">
      <c r="O171" s="44" t="s">
        <v>124</v>
      </c>
      <c r="P171" s="103" t="s">
        <v>197</v>
      </c>
    </row>
    <row r="172" spans="15:29" x14ac:dyDescent="0.25">
      <c r="O172" s="52" t="s">
        <v>125</v>
      </c>
      <c r="P172" s="103" t="s">
        <v>197</v>
      </c>
    </row>
    <row r="173" spans="15:29" x14ac:dyDescent="0.25">
      <c r="O173" s="44" t="s">
        <v>126</v>
      </c>
      <c r="P173" s="103" t="s">
        <v>197</v>
      </c>
    </row>
    <row r="174" spans="15:29" x14ac:dyDescent="0.25">
      <c r="O174" s="52" t="s">
        <v>127</v>
      </c>
      <c r="P174" s="103" t="s">
        <v>197</v>
      </c>
    </row>
    <row r="175" spans="15:29" x14ac:dyDescent="0.25">
      <c r="O175" s="44" t="s">
        <v>1873</v>
      </c>
      <c r="P175" s="103" t="s">
        <v>197</v>
      </c>
    </row>
    <row r="176" spans="15:29" x14ac:dyDescent="0.25">
      <c r="O176" s="52" t="s">
        <v>1874</v>
      </c>
      <c r="P176" s="103" t="s">
        <v>197</v>
      </c>
    </row>
    <row r="177" spans="15:16" x14ac:dyDescent="0.25">
      <c r="O177" s="44" t="s">
        <v>1875</v>
      </c>
      <c r="P177" s="103" t="s">
        <v>197</v>
      </c>
    </row>
    <row r="178" spans="15:16" x14ac:dyDescent="0.25">
      <c r="O178" s="52" t="s">
        <v>129</v>
      </c>
      <c r="P178" s="103" t="s">
        <v>197</v>
      </c>
    </row>
    <row r="179" spans="15:16" x14ac:dyDescent="0.25">
      <c r="O179" s="44" t="s">
        <v>130</v>
      </c>
      <c r="P179" s="103" t="s">
        <v>197</v>
      </c>
    </row>
    <row r="180" spans="15:16" x14ac:dyDescent="0.25">
      <c r="O180" s="52" t="s">
        <v>1876</v>
      </c>
      <c r="P180" s="103" t="s">
        <v>197</v>
      </c>
    </row>
    <row r="181" spans="15:16" x14ac:dyDescent="0.25">
      <c r="O181" s="44" t="s">
        <v>1781</v>
      </c>
      <c r="P181" s="103" t="s">
        <v>197</v>
      </c>
    </row>
    <row r="182" spans="15:16" x14ac:dyDescent="0.25">
      <c r="O182" s="52" t="s">
        <v>1782</v>
      </c>
      <c r="P182" s="103" t="s">
        <v>197</v>
      </c>
    </row>
    <row r="183" spans="15:16" x14ac:dyDescent="0.25">
      <c r="O183" s="44" t="s">
        <v>1877</v>
      </c>
      <c r="P183" s="103" t="s">
        <v>197</v>
      </c>
    </row>
    <row r="184" spans="15:16" x14ac:dyDescent="0.25">
      <c r="O184" s="52" t="s">
        <v>1878</v>
      </c>
      <c r="P184" s="103" t="s">
        <v>197</v>
      </c>
    </row>
    <row r="185" spans="15:16" x14ac:dyDescent="0.25">
      <c r="O185" s="44" t="s">
        <v>1879</v>
      </c>
      <c r="P185" s="103" t="s">
        <v>197</v>
      </c>
    </row>
    <row r="186" spans="15:16" x14ac:dyDescent="0.25">
      <c r="O186" s="52" t="s">
        <v>131</v>
      </c>
      <c r="P186" s="103" t="s">
        <v>197</v>
      </c>
    </row>
    <row r="187" spans="15:16" x14ac:dyDescent="0.25">
      <c r="O187" s="44" t="s">
        <v>132</v>
      </c>
      <c r="P187" s="103" t="s">
        <v>197</v>
      </c>
    </row>
    <row r="188" spans="15:16" x14ac:dyDescent="0.25">
      <c r="O188" s="52" t="s">
        <v>1783</v>
      </c>
      <c r="P188" s="103" t="s">
        <v>197</v>
      </c>
    </row>
    <row r="189" spans="15:16" x14ac:dyDescent="0.25">
      <c r="O189" s="44" t="s">
        <v>1784</v>
      </c>
      <c r="P189" s="103" t="s">
        <v>197</v>
      </c>
    </row>
    <row r="190" spans="15:16" x14ac:dyDescent="0.25">
      <c r="O190" s="52" t="s">
        <v>1880</v>
      </c>
      <c r="P190" s="103" t="s">
        <v>197</v>
      </c>
    </row>
    <row r="191" spans="15:16" x14ac:dyDescent="0.25">
      <c r="O191" s="44" t="s">
        <v>134</v>
      </c>
      <c r="P191" s="103" t="s">
        <v>197</v>
      </c>
    </row>
    <row r="192" spans="15:16" x14ac:dyDescent="0.25">
      <c r="O192" s="52" t="s">
        <v>136</v>
      </c>
      <c r="P192" s="103" t="s">
        <v>197</v>
      </c>
    </row>
    <row r="193" spans="15:16" x14ac:dyDescent="0.25">
      <c r="O193" s="44" t="s">
        <v>137</v>
      </c>
      <c r="P193" s="103" t="s">
        <v>197</v>
      </c>
    </row>
    <row r="194" spans="15:16" x14ac:dyDescent="0.25">
      <c r="O194" s="52" t="s">
        <v>1881</v>
      </c>
      <c r="P194" s="103" t="s">
        <v>197</v>
      </c>
    </row>
    <row r="195" spans="15:16" x14ac:dyDescent="0.25">
      <c r="O195" s="44" t="s">
        <v>1882</v>
      </c>
      <c r="P195" s="103" t="s">
        <v>197</v>
      </c>
    </row>
    <row r="196" spans="15:16" x14ac:dyDescent="0.25">
      <c r="O196" s="52" t="s">
        <v>1883</v>
      </c>
      <c r="P196" s="103" t="s">
        <v>197</v>
      </c>
    </row>
    <row r="197" spans="15:16" x14ac:dyDescent="0.25">
      <c r="O197" s="44" t="s">
        <v>1884</v>
      </c>
      <c r="P197" s="103" t="s">
        <v>197</v>
      </c>
    </row>
  </sheetData>
  <autoFilter ref="A10:AZ197" xr:uid="{7829C164-10CC-4848-B8AE-93AFD3ECD202}"/>
  <mergeCells count="19">
    <mergeCell ref="Y17:Y21"/>
    <mergeCell ref="Y23:Y27"/>
    <mergeCell ref="Y29:Y33"/>
    <mergeCell ref="AQ1:AR1"/>
    <mergeCell ref="AS1:AU1"/>
    <mergeCell ref="E6:G6"/>
    <mergeCell ref="O1:P1"/>
    <mergeCell ref="T1:U1"/>
    <mergeCell ref="AB1:AC1"/>
    <mergeCell ref="AF1:AI1"/>
    <mergeCell ref="AD1:AE1"/>
    <mergeCell ref="Y1:AA1"/>
    <mergeCell ref="BA1:BB1"/>
    <mergeCell ref="T9:U9"/>
    <mergeCell ref="M11:M12"/>
    <mergeCell ref="H9:J9"/>
    <mergeCell ref="AB9:AC9"/>
    <mergeCell ref="W12:X12"/>
    <mergeCell ref="Y11:Y15"/>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BDB5D-E256-49FD-9FB6-DBCC81F78A7D}">
  <sheetPr>
    <tabColor rgb="FF64C6A8"/>
  </sheetPr>
  <dimension ref="A1:T124"/>
  <sheetViews>
    <sheetView topLeftCell="A94" workbookViewId="0">
      <selection activeCell="B40" sqref="B40"/>
    </sheetView>
  </sheetViews>
  <sheetFormatPr defaultColWidth="9.140625" defaultRowHeight="15" x14ac:dyDescent="0.25"/>
  <cols>
    <col min="1" max="1" width="9.85546875" bestFit="1" customWidth="1"/>
    <col min="3" max="3" width="11.42578125" customWidth="1"/>
    <col min="4" max="4" width="13.42578125" customWidth="1"/>
    <col min="11" max="11" width="12.85546875" customWidth="1"/>
    <col min="13" max="13" width="12" customWidth="1"/>
  </cols>
  <sheetData>
    <row r="1" spans="1:15" ht="15.75" x14ac:dyDescent="0.25">
      <c r="A1" s="171" t="s">
        <v>1679</v>
      </c>
      <c r="B1" s="172"/>
      <c r="C1" s="172"/>
      <c r="D1" s="172"/>
      <c r="E1" s="172"/>
      <c r="F1" s="173"/>
    </row>
    <row r="2" spans="1:15" ht="15.75" x14ac:dyDescent="0.25">
      <c r="A2" s="174"/>
      <c r="D2" s="178" t="s">
        <v>210</v>
      </c>
      <c r="F2" s="175"/>
    </row>
    <row r="3" spans="1:15" x14ac:dyDescent="0.25">
      <c r="A3" s="176" t="s">
        <v>213</v>
      </c>
      <c r="B3" s="177" t="str">
        <f>'TELA 1'!O24</f>
        <v>Resposta obrigatória.</v>
      </c>
      <c r="D3" s="212" t="s">
        <v>2316</v>
      </c>
      <c r="E3" s="179" t="str">
        <f>IF('TELA 1'!D6="x",'TELA 1'!O18,"")</f>
        <v/>
      </c>
      <c r="F3" s="180" t="s">
        <v>1937</v>
      </c>
      <c r="H3" s="181">
        <f>'TELA 3'!C8</f>
        <v>0</v>
      </c>
      <c r="I3" s="181" t="str">
        <f>'TELA 3'!AF8</f>
        <v>-</v>
      </c>
      <c r="K3" s="110" t="s">
        <v>150</v>
      </c>
      <c r="L3" s="182" t="s">
        <v>248</v>
      </c>
      <c r="M3" s="182" t="s">
        <v>249</v>
      </c>
      <c r="O3" s="324" t="s">
        <v>2434</v>
      </c>
    </row>
    <row r="4" spans="1:15" x14ac:dyDescent="0.25">
      <c r="A4" s="176" t="s">
        <v>215</v>
      </c>
      <c r="B4" s="177" t="str">
        <f>'TELA 1'!O28</f>
        <v>Resposta obrigatória.</v>
      </c>
      <c r="D4" s="212" t="s">
        <v>2317</v>
      </c>
      <c r="E4" s="516" t="str">
        <f>IF('TELA 1'!I6="x",'TELA 1'!O18,"")</f>
        <v/>
      </c>
      <c r="F4" s="180"/>
      <c r="H4" s="181">
        <f>'TELA 3'!C10</f>
        <v>0</v>
      </c>
      <c r="I4" s="181" t="str">
        <f>'TELA 3'!AF10</f>
        <v>-</v>
      </c>
      <c r="K4" s="110" t="s">
        <v>164</v>
      </c>
      <c r="L4" s="110">
        <f>COUNTIF($I$3:$I$7,"Não passível")</f>
        <v>0</v>
      </c>
      <c r="M4" s="777" t="str">
        <f>IF(L10&gt;0,K10,IF(L9&gt;0,K9,IF(L8&gt;0,K8,IF(L7&gt;0,K7,IF(L6&gt;0,K6:K6,IF(L5&gt;0,K5,IF(L4&gt;0,K4,"")))))))</f>
        <v/>
      </c>
      <c r="O4" t="s">
        <v>2416</v>
      </c>
    </row>
    <row r="5" spans="1:15" x14ac:dyDescent="0.25">
      <c r="A5" s="176" t="s">
        <v>217</v>
      </c>
      <c r="B5" s="177" t="str">
        <f>'TELA 1'!O33</f>
        <v>Resposta obrigatória.</v>
      </c>
      <c r="D5" s="110" t="s">
        <v>1177</v>
      </c>
      <c r="E5" s="110" t="str">
        <f>IF('TELA 1'!D13="x",'TELA 1'!O18,"")</f>
        <v/>
      </c>
      <c r="F5" s="175"/>
      <c r="H5" s="181">
        <f>'TELA 3'!C12</f>
        <v>0</v>
      </c>
      <c r="I5" s="181" t="str">
        <f>'TELA 3'!AF12</f>
        <v>-</v>
      </c>
      <c r="K5" s="183">
        <v>1</v>
      </c>
      <c r="L5" s="110">
        <f>COUNTIF($I$3:$I$7,"1")</f>
        <v>0</v>
      </c>
      <c r="M5" s="777"/>
      <c r="O5" t="s">
        <v>2415</v>
      </c>
    </row>
    <row r="6" spans="1:15" x14ac:dyDescent="0.25">
      <c r="A6" s="176" t="s">
        <v>219</v>
      </c>
      <c r="B6" s="177" t="str">
        <f>'TELA 1'!O38</f>
        <v>Resposta obrigatória.</v>
      </c>
      <c r="D6" s="110" t="s">
        <v>1170</v>
      </c>
      <c r="E6" s="110" t="str">
        <f>IF('TELA 1'!D14="x",'TELA 1'!O18,"")</f>
        <v/>
      </c>
      <c r="F6" s="175"/>
      <c r="H6" s="181">
        <f>'TELA 3'!C14</f>
        <v>0</v>
      </c>
      <c r="I6" s="181" t="str">
        <f>'TELA 3'!AF14</f>
        <v>-</v>
      </c>
      <c r="K6" s="183">
        <v>2</v>
      </c>
      <c r="L6" s="110">
        <f>COUNTIF($I$3:$I$7,"2")</f>
        <v>0</v>
      </c>
      <c r="M6" s="777"/>
      <c r="O6" t="s">
        <v>2414</v>
      </c>
    </row>
    <row r="7" spans="1:15" x14ac:dyDescent="0.25">
      <c r="A7" s="176" t="s">
        <v>221</v>
      </c>
      <c r="B7" s="177" t="str">
        <f>'TELA 1'!O41</f>
        <v>Resposta obrigatória.</v>
      </c>
      <c r="D7" t="s">
        <v>2159</v>
      </c>
      <c r="E7">
        <f>COUNTIF(E3:E6,"0")</f>
        <v>0</v>
      </c>
      <c r="F7" s="175"/>
      <c r="H7" s="181">
        <f>'TELA 3'!C16</f>
        <v>0</v>
      </c>
      <c r="I7" s="181" t="str">
        <f>'TELA 3'!AF16</f>
        <v>-</v>
      </c>
      <c r="K7" s="183">
        <v>3</v>
      </c>
      <c r="L7" s="110">
        <f>COUNTIF($I$3:$I$7,"3")</f>
        <v>0</v>
      </c>
      <c r="M7" s="777"/>
      <c r="O7" t="s">
        <v>2399</v>
      </c>
    </row>
    <row r="8" spans="1:15" x14ac:dyDescent="0.25">
      <c r="A8" s="176" t="s">
        <v>223</v>
      </c>
      <c r="B8" s="177" t="str">
        <f>'TELA 1'!O44</f>
        <v>Resposta obrigatória.</v>
      </c>
      <c r="F8" s="175"/>
      <c r="K8" s="183">
        <v>4</v>
      </c>
      <c r="L8" s="110">
        <f>COUNTIF($I$3:$I$7,"4")</f>
        <v>0</v>
      </c>
      <c r="M8" s="777"/>
      <c r="O8" t="s">
        <v>2412</v>
      </c>
    </row>
    <row r="9" spans="1:15" x14ac:dyDescent="0.25">
      <c r="A9" s="176" t="s">
        <v>224</v>
      </c>
      <c r="B9" s="177" t="str">
        <f>'TELA 1'!O47</f>
        <v>Resposta obrigatória.</v>
      </c>
      <c r="F9" s="175"/>
      <c r="K9" s="183">
        <v>5</v>
      </c>
      <c r="L9" s="110">
        <f>COUNTIF($I$3:$I$7,"5")</f>
        <v>0</v>
      </c>
      <c r="M9" s="777"/>
      <c r="O9" t="s">
        <v>2417</v>
      </c>
    </row>
    <row r="10" spans="1:15" x14ac:dyDescent="0.25">
      <c r="A10" s="176" t="s">
        <v>226</v>
      </c>
      <c r="B10" s="177" t="str">
        <f>'TELA 1'!O50</f>
        <v>Resposta obrigatória.</v>
      </c>
      <c r="F10" s="175"/>
      <c r="K10" s="183">
        <v>6</v>
      </c>
      <c r="L10" s="110">
        <f>COUNTIF($I$3:$I$7,"6")</f>
        <v>0</v>
      </c>
      <c r="M10" s="777"/>
      <c r="O10" t="s">
        <v>2435</v>
      </c>
    </row>
    <row r="11" spans="1:15" x14ac:dyDescent="0.25">
      <c r="A11" s="184" t="s">
        <v>228</v>
      </c>
      <c r="B11" s="177" t="str">
        <f>'TELA 1'!O53</f>
        <v>Resposta obrigatória.</v>
      </c>
      <c r="F11" s="175"/>
      <c r="O11" t="s">
        <v>2436</v>
      </c>
    </row>
    <row r="12" spans="1:15" x14ac:dyDescent="0.25">
      <c r="A12" s="176" t="s">
        <v>1897</v>
      </c>
      <c r="B12" s="177" t="str">
        <f>'TELA 1'!O67</f>
        <v>Resposta obrigatória.</v>
      </c>
      <c r="F12" s="175"/>
      <c r="G12" t="s">
        <v>1995</v>
      </c>
      <c r="H12" t="s">
        <v>1992</v>
      </c>
    </row>
    <row r="13" spans="1:15" x14ac:dyDescent="0.25">
      <c r="A13" s="176" t="s">
        <v>1897</v>
      </c>
      <c r="B13" s="177" t="str">
        <f>'TELA 1'!O70</f>
        <v>Resposta obrigatória.</v>
      </c>
      <c r="F13" s="175"/>
      <c r="G13">
        <v>1</v>
      </c>
      <c r="I13" t="s">
        <v>1993</v>
      </c>
      <c r="J13" t="s">
        <v>1994</v>
      </c>
    </row>
    <row r="14" spans="1:15" x14ac:dyDescent="0.25">
      <c r="A14" s="176" t="s">
        <v>1935</v>
      </c>
      <c r="B14" s="177" t="str">
        <f>'TELA 1'!O93</f>
        <v>Resposta obrigatória.</v>
      </c>
      <c r="F14" s="175"/>
    </row>
    <row r="15" spans="1:15" x14ac:dyDescent="0.25">
      <c r="A15" s="176" t="s">
        <v>1936</v>
      </c>
      <c r="B15" s="177" t="str">
        <f>'TELA 1'!O96</f>
        <v>Resposta obrigatória.</v>
      </c>
      <c r="F15" s="175"/>
    </row>
    <row r="16" spans="1:15" x14ac:dyDescent="0.25">
      <c r="A16" s="185" t="s">
        <v>247</v>
      </c>
      <c r="B16" s="138" t="str">
        <f>C19</f>
        <v>Preenchimento incompleto.</v>
      </c>
      <c r="F16" s="175"/>
    </row>
    <row r="17" spans="1:20" x14ac:dyDescent="0.25">
      <c r="A17" s="186"/>
      <c r="F17" s="175"/>
    </row>
    <row r="18" spans="1:20" ht="24" x14ac:dyDescent="0.25">
      <c r="A18" s="187" t="s">
        <v>246</v>
      </c>
      <c r="B18" s="182" t="s">
        <v>248</v>
      </c>
      <c r="C18" s="182" t="s">
        <v>249</v>
      </c>
      <c r="F18" s="175"/>
    </row>
    <row r="19" spans="1:20" ht="15" customHeight="1" x14ac:dyDescent="0.25">
      <c r="A19" s="188">
        <v>0</v>
      </c>
      <c r="B19" s="189">
        <f>COUNTIF(B3:B15,"0")</f>
        <v>0</v>
      </c>
      <c r="C19" s="778" t="str">
        <f>IF(E7&gt;0,A19,IF(B22&gt;A19,A63,IF(B21&gt;A19,A21,IF(B20&lt;&gt;A19,A20,IF(B19&lt;&gt;B22,A19,A63)))))</f>
        <v>Preenchimento incompleto.</v>
      </c>
      <c r="F19" s="175"/>
    </row>
    <row r="20" spans="1:20" ht="15" customHeight="1" x14ac:dyDescent="0.25">
      <c r="A20" s="188">
        <v>1</v>
      </c>
      <c r="B20" s="189">
        <f>COUNTIF(B3:B15,"1")</f>
        <v>0</v>
      </c>
      <c r="C20" s="779"/>
      <c r="F20" s="175"/>
    </row>
    <row r="21" spans="1:20" ht="15" customHeight="1" x14ac:dyDescent="0.25">
      <c r="A21" s="188">
        <v>2</v>
      </c>
      <c r="B21" s="189">
        <f>COUNTIF(B3:B15,"2")</f>
        <v>0</v>
      </c>
      <c r="C21" s="779"/>
      <c r="F21" s="175"/>
    </row>
    <row r="22" spans="1:20" ht="45" x14ac:dyDescent="0.25">
      <c r="A22" s="188" t="s">
        <v>1718</v>
      </c>
      <c r="B22" s="189">
        <f>COUNTIF(B3:B15,"Resposta obrigatória.")</f>
        <v>13</v>
      </c>
      <c r="C22" s="780"/>
      <c r="F22" s="175"/>
    </row>
    <row r="23" spans="1:20" ht="15.75" thickBot="1" x14ac:dyDescent="0.3">
      <c r="A23" s="190"/>
      <c r="B23" s="191"/>
      <c r="C23" s="191"/>
      <c r="D23" s="191"/>
      <c r="E23" s="191"/>
      <c r="F23" s="192"/>
    </row>
    <row r="28" spans="1:20" ht="31.5" customHeight="1" x14ac:dyDescent="0.25">
      <c r="B28" s="193"/>
      <c r="C28" s="194"/>
      <c r="D28" s="781" t="s">
        <v>232</v>
      </c>
      <c r="E28" s="781"/>
      <c r="F28" s="781"/>
      <c r="G28" s="781"/>
      <c r="H28" s="781"/>
      <c r="I28" s="781"/>
      <c r="K28" s="193"/>
      <c r="L28" s="194"/>
      <c r="M28" s="194"/>
      <c r="N28" s="771"/>
      <c r="O28" s="771"/>
      <c r="P28" s="771"/>
      <c r="Q28" s="771"/>
      <c r="R28" s="771"/>
      <c r="S28" s="771"/>
    </row>
    <row r="29" spans="1:20" ht="15.75" x14ac:dyDescent="0.25">
      <c r="B29" s="194"/>
      <c r="C29" s="194"/>
      <c r="D29" s="195" t="s">
        <v>233</v>
      </c>
      <c r="E29" s="195" t="s">
        <v>234</v>
      </c>
      <c r="F29" s="195" t="s">
        <v>235</v>
      </c>
      <c r="G29" s="195" t="s">
        <v>236</v>
      </c>
      <c r="H29" s="195" t="s">
        <v>237</v>
      </c>
      <c r="I29" s="195" t="s">
        <v>238</v>
      </c>
      <c r="K29" s="194"/>
      <c r="L29" s="194"/>
      <c r="M29" s="194"/>
      <c r="N29" s="194"/>
      <c r="O29" s="194"/>
      <c r="P29" s="194"/>
      <c r="Q29" s="194"/>
      <c r="R29" s="194"/>
      <c r="S29" s="194"/>
    </row>
    <row r="30" spans="1:20" ht="15.75" x14ac:dyDescent="0.25">
      <c r="B30" s="194"/>
      <c r="C30" s="194"/>
      <c r="D30" s="195">
        <v>1</v>
      </c>
      <c r="E30" s="195">
        <v>2</v>
      </c>
      <c r="F30" s="195">
        <v>3</v>
      </c>
      <c r="G30" s="195">
        <v>4</v>
      </c>
      <c r="H30" s="195">
        <v>5</v>
      </c>
      <c r="I30" s="195">
        <v>6</v>
      </c>
      <c r="K30" s="194"/>
      <c r="L30" s="194"/>
      <c r="M30" s="194"/>
      <c r="N30" s="194"/>
      <c r="O30" s="194"/>
      <c r="P30" s="194"/>
      <c r="Q30" s="194"/>
      <c r="R30" s="194"/>
      <c r="S30" s="194"/>
    </row>
    <row r="31" spans="1:20" ht="47.25" x14ac:dyDescent="0.25">
      <c r="A31" s="772" t="s">
        <v>208</v>
      </c>
      <c r="B31" s="44">
        <v>0</v>
      </c>
      <c r="C31" s="196" t="s">
        <v>239</v>
      </c>
      <c r="D31" s="197" t="s">
        <v>240</v>
      </c>
      <c r="E31" s="197" t="s">
        <v>240</v>
      </c>
      <c r="F31" s="197" t="s">
        <v>241</v>
      </c>
      <c r="G31" s="197" t="s">
        <v>244</v>
      </c>
      <c r="H31" s="197" t="s">
        <v>242</v>
      </c>
      <c r="I31" s="197" t="s">
        <v>242</v>
      </c>
      <c r="K31" s="773"/>
      <c r="L31" s="198"/>
      <c r="M31" s="198"/>
      <c r="N31" s="198"/>
      <c r="O31" s="198"/>
      <c r="P31" s="198"/>
      <c r="Q31" s="198"/>
      <c r="R31" s="198"/>
      <c r="S31" s="198"/>
      <c r="T31" s="198"/>
    </row>
    <row r="32" spans="1:20" ht="31.5" x14ac:dyDescent="0.25">
      <c r="A32" s="772"/>
      <c r="B32" s="44">
        <v>1</v>
      </c>
      <c r="C32" s="196" t="s">
        <v>243</v>
      </c>
      <c r="D32" s="197" t="s">
        <v>240</v>
      </c>
      <c r="E32" s="197" t="s">
        <v>241</v>
      </c>
      <c r="F32" s="197" t="s">
        <v>244</v>
      </c>
      <c r="G32" s="197" t="s">
        <v>242</v>
      </c>
      <c r="H32" s="197" t="s">
        <v>242</v>
      </c>
      <c r="I32" s="197" t="s">
        <v>1770</v>
      </c>
      <c r="K32" s="773"/>
      <c r="L32" s="198"/>
      <c r="M32" s="198"/>
      <c r="N32" s="198"/>
      <c r="O32" s="198"/>
      <c r="P32" s="198"/>
      <c r="Q32" s="198"/>
      <c r="R32" s="198"/>
      <c r="S32" s="198"/>
      <c r="T32" s="198"/>
    </row>
    <row r="33" spans="1:20" ht="15.75" x14ac:dyDescent="0.25">
      <c r="A33" s="772"/>
      <c r="B33" s="44">
        <v>2</v>
      </c>
      <c r="C33" s="196" t="s">
        <v>245</v>
      </c>
      <c r="D33" s="197" t="s">
        <v>241</v>
      </c>
      <c r="E33" s="197" t="s">
        <v>244</v>
      </c>
      <c r="F33" s="197" t="s">
        <v>242</v>
      </c>
      <c r="G33" s="197" t="s">
        <v>242</v>
      </c>
      <c r="H33" s="197" t="s">
        <v>1770</v>
      </c>
      <c r="I33" s="197" t="s">
        <v>1770</v>
      </c>
      <c r="K33" s="773"/>
      <c r="L33" s="198"/>
      <c r="M33" s="198"/>
      <c r="N33" s="198"/>
      <c r="O33" s="198"/>
      <c r="P33" s="198"/>
      <c r="Q33" s="198"/>
      <c r="R33" s="198"/>
      <c r="S33" s="198"/>
      <c r="T33" s="198"/>
    </row>
    <row r="34" spans="1:20" ht="15.75" x14ac:dyDescent="0.25">
      <c r="L34" s="198"/>
      <c r="M34" s="198"/>
      <c r="N34" s="198"/>
      <c r="O34" s="198"/>
      <c r="P34" s="198"/>
      <c r="Q34" s="198"/>
      <c r="R34" s="198"/>
      <c r="S34" s="198"/>
      <c r="T34" s="198"/>
    </row>
    <row r="35" spans="1:20" x14ac:dyDescent="0.25">
      <c r="A35" s="199"/>
      <c r="B35" s="199"/>
      <c r="C35" s="199"/>
      <c r="D35" s="199"/>
      <c r="E35" s="199"/>
      <c r="F35" s="199"/>
      <c r="G35" s="199"/>
      <c r="H35" s="199"/>
      <c r="I35" s="200" t="s">
        <v>1962</v>
      </c>
      <c r="J35" s="199"/>
      <c r="K35" s="199"/>
      <c r="L35" s="199"/>
    </row>
    <row r="36" spans="1:20" x14ac:dyDescent="0.25">
      <c r="A36" s="199"/>
      <c r="B36" s="199"/>
      <c r="C36" s="199"/>
      <c r="D36" s="199"/>
      <c r="E36" s="199"/>
      <c r="F36" s="199"/>
      <c r="G36" s="199"/>
      <c r="H36" s="199"/>
      <c r="I36" s="200" t="s">
        <v>240</v>
      </c>
      <c r="J36" s="199"/>
      <c r="K36" s="199"/>
      <c r="L36" s="199" t="s">
        <v>197</v>
      </c>
    </row>
    <row r="37" spans="1:20" ht="24" x14ac:dyDescent="0.25">
      <c r="A37" s="199"/>
      <c r="B37" s="199" t="s">
        <v>246</v>
      </c>
      <c r="C37" s="199"/>
      <c r="D37" s="137" t="str">
        <f>B16</f>
        <v>Preenchimento incompleto.</v>
      </c>
      <c r="E37" s="199"/>
      <c r="F37" s="199" t="str">
        <f>IF(D37=B31,C31,IF(D37=B32,C32,IF(D37=B33,C33,"Pendente")))</f>
        <v>Pendente</v>
      </c>
      <c r="G37" s="199"/>
      <c r="H37" s="199"/>
      <c r="I37" s="200" t="s">
        <v>241</v>
      </c>
      <c r="J37" s="199"/>
      <c r="K37" s="199"/>
      <c r="L37" s="199" t="s">
        <v>196</v>
      </c>
    </row>
    <row r="38" spans="1:20" x14ac:dyDescent="0.25">
      <c r="A38" s="199"/>
      <c r="B38" s="199" t="s">
        <v>150</v>
      </c>
      <c r="C38" s="199"/>
      <c r="D38" s="201" t="str">
        <f>M4</f>
        <v/>
      </c>
      <c r="E38" s="199"/>
      <c r="F38" s="199" t="str">
        <f>IF(D38=1,D29,IF(D38=2,E29,IF(D38=3,F29,IF(D38=4,G29,IF(D38=5,H29,IF(D38=6,I29,"Pendente"))))))</f>
        <v>Pendente</v>
      </c>
      <c r="G38" s="199"/>
      <c r="H38" s="199"/>
      <c r="I38" s="200" t="s">
        <v>1937</v>
      </c>
      <c r="J38" s="199"/>
      <c r="K38" s="199"/>
      <c r="L38" s="199" t="s">
        <v>2033</v>
      </c>
    </row>
    <row r="39" spans="1:20" x14ac:dyDescent="0.25">
      <c r="A39" s="199"/>
      <c r="B39" s="199" t="e">
        <f ca="1">INDIRECT(F37) INDIRECT(F38)</f>
        <v>#REF!</v>
      </c>
      <c r="C39" s="199"/>
      <c r="D39" s="199" t="str">
        <f>IF(D37="Preenchimento incompleto.",A63,IFERROR(B39,D38))</f>
        <v>Preenchimento incompleto.</v>
      </c>
      <c r="E39" s="199"/>
      <c r="F39" s="199"/>
      <c r="G39" s="199"/>
      <c r="H39" s="199"/>
      <c r="I39" s="200" t="s">
        <v>244</v>
      </c>
      <c r="J39" s="199"/>
      <c r="K39" s="199"/>
      <c r="L39" s="199"/>
    </row>
    <row r="40" spans="1:20" x14ac:dyDescent="0.25">
      <c r="A40" s="199"/>
      <c r="B40" s="199"/>
      <c r="C40" s="199" t="s">
        <v>2160</v>
      </c>
      <c r="D40" s="202" t="str">
        <f>IF(E40=I37,E40,'Documentos gerais'!AS8)</f>
        <v>Preenchimento incompleto.</v>
      </c>
      <c r="E40" s="528" t="str">
        <f>IF('Documentos gerais'!AY8="Sim",I37,"Não")</f>
        <v>Não</v>
      </c>
      <c r="F40" s="528" t="s">
        <v>2336</v>
      </c>
      <c r="G40" s="199"/>
      <c r="H40" s="199"/>
      <c r="I40" s="199"/>
      <c r="J40" s="199"/>
      <c r="K40" s="199"/>
      <c r="L40" s="199"/>
    </row>
    <row r="41" spans="1:20" x14ac:dyDescent="0.25">
      <c r="A41" s="199"/>
      <c r="B41" s="199"/>
      <c r="C41" s="199" t="s">
        <v>1937</v>
      </c>
      <c r="D41" s="200" t="str">
        <f>IF(OR(E3=0,E4=0),F3,"")</f>
        <v/>
      </c>
      <c r="E41" s="199"/>
      <c r="F41" s="199"/>
      <c r="G41" s="199"/>
      <c r="H41" s="199" t="s">
        <v>1890</v>
      </c>
      <c r="I41" s="199"/>
      <c r="J41" s="199"/>
      <c r="K41" s="199"/>
      <c r="L41" s="199"/>
    </row>
    <row r="42" spans="1:20" x14ac:dyDescent="0.25">
      <c r="A42" s="774" t="s">
        <v>1964</v>
      </c>
      <c r="B42" s="774"/>
      <c r="C42" s="199"/>
      <c r="D42" s="199"/>
      <c r="E42" s="199"/>
      <c r="F42" s="199"/>
      <c r="G42" s="199"/>
      <c r="H42" s="312" t="str">
        <f>IF('TELA 3'!N81="Preenchimento incompleto.",L38,IF($D$38="Não passível",$A$75,IF('TELA 3'!N81=I36,A64,IF('TELA 3'!N81=I37,A65,IF(D41=I38,A67,A66)))))</f>
        <v>Aguardando preenchimento.</v>
      </c>
      <c r="I42" s="199"/>
      <c r="J42" s="199"/>
      <c r="K42" s="199"/>
      <c r="L42" s="199"/>
    </row>
    <row r="43" spans="1:20" x14ac:dyDescent="0.25">
      <c r="A43" s="427"/>
      <c r="B43" s="427"/>
      <c r="C43" s="427"/>
      <c r="D43" s="427"/>
      <c r="E43" s="428" t="s">
        <v>1944</v>
      </c>
      <c r="F43" s="427" t="s">
        <v>1999</v>
      </c>
      <c r="G43" s="427" t="s">
        <v>2061</v>
      </c>
      <c r="H43" s="170"/>
      <c r="I43" s="199"/>
      <c r="J43" s="199"/>
      <c r="K43" s="199"/>
      <c r="L43" s="199"/>
    </row>
    <row r="44" spans="1:20" x14ac:dyDescent="0.25">
      <c r="A44" s="776" t="s">
        <v>1769</v>
      </c>
      <c r="B44" s="776"/>
      <c r="C44" s="429" t="s">
        <v>1939</v>
      </c>
      <c r="D44" s="430" t="str">
        <f>IF(D38="","",IF(OR(D38&gt;2,L37,'Documentos gerais'!AE8=L37),L37,L36))</f>
        <v/>
      </c>
      <c r="E44" s="431"/>
      <c r="F44" s="432" t="str">
        <f>IF(AND(OR(D39=I36,D39=I37),'Documentos gerais'!W11=$L$36),I39,D40)</f>
        <v>Preenchimento incompleto.</v>
      </c>
      <c r="G44" s="430" t="str">
        <f>IF('TELA 3'!G69="x",CONCATENATE(A70,"."," ",A75),"")</f>
        <v/>
      </c>
      <c r="H44" s="199"/>
      <c r="I44" s="199"/>
      <c r="J44" s="199"/>
      <c r="K44" s="199"/>
      <c r="L44" s="199"/>
    </row>
    <row r="45" spans="1:20" x14ac:dyDescent="0.25">
      <c r="A45" s="776"/>
      <c r="B45" s="776"/>
      <c r="C45" s="429" t="s">
        <v>1172</v>
      </c>
      <c r="D45" s="430" t="str">
        <f>IF(AND(D39=I36,$D$44="Sim"),$I$37,D39)</f>
        <v>Preenchimento incompleto.</v>
      </c>
      <c r="E45" s="430" t="str">
        <f>IF(OR('TELA 3'!J36&lt;&gt;"",'TELA 3'!T39&lt;&gt;""),auxiliar!I37,"Não")</f>
        <v>Não</v>
      </c>
      <c r="F45" s="427"/>
      <c r="G45" s="430" t="str">
        <f>IF(G44="","",A75)</f>
        <v/>
      </c>
      <c r="H45" s="199"/>
      <c r="I45" s="199"/>
      <c r="J45" s="199"/>
      <c r="K45" s="199"/>
      <c r="L45" s="199"/>
    </row>
    <row r="46" spans="1:20" x14ac:dyDescent="0.25">
      <c r="A46" s="776"/>
      <c r="B46" s="776"/>
      <c r="C46" s="429" t="s">
        <v>1937</v>
      </c>
      <c r="D46" s="433">
        <f>IF(E3=0,F3,C47)</f>
        <v>0</v>
      </c>
      <c r="E46" s="433"/>
      <c r="F46" s="431"/>
      <c r="G46" s="431"/>
    </row>
    <row r="47" spans="1:20" x14ac:dyDescent="0.25">
      <c r="A47" s="775"/>
      <c r="B47" s="775"/>
      <c r="C47" s="431"/>
      <c r="D47" s="431"/>
      <c r="E47" s="430" t="str">
        <f>IF(F44=I39,I39,IF(E45=I37,I37,D40))</f>
        <v>Preenchimento incompleto.</v>
      </c>
      <c r="F47" s="431"/>
      <c r="G47" s="431"/>
    </row>
    <row r="48" spans="1:20" x14ac:dyDescent="0.25">
      <c r="A48" s="203" t="s">
        <v>1163</v>
      </c>
    </row>
    <row r="50" spans="1:8" x14ac:dyDescent="0.25">
      <c r="A50" s="204" t="s">
        <v>1164</v>
      </c>
    </row>
    <row r="51" spans="1:8" x14ac:dyDescent="0.25">
      <c r="A51" s="205" t="s">
        <v>1951</v>
      </c>
    </row>
    <row r="52" spans="1:8" x14ac:dyDescent="0.25">
      <c r="A52" s="204" t="s">
        <v>1165</v>
      </c>
    </row>
    <row r="53" spans="1:8" x14ac:dyDescent="0.25">
      <c r="A53" s="205" t="s">
        <v>1952</v>
      </c>
    </row>
    <row r="54" spans="1:8" x14ac:dyDescent="0.25">
      <c r="A54" s="205" t="s">
        <v>1953</v>
      </c>
    </row>
    <row r="55" spans="1:8" x14ac:dyDescent="0.25">
      <c r="A55" s="206" t="s">
        <v>2421</v>
      </c>
    </row>
    <row r="56" spans="1:8" x14ac:dyDescent="0.25">
      <c r="A56" s="206" t="s">
        <v>2422</v>
      </c>
    </row>
    <row r="57" spans="1:8" x14ac:dyDescent="0.25">
      <c r="A57" s="206" t="s">
        <v>2423</v>
      </c>
    </row>
    <row r="60" spans="1:8" x14ac:dyDescent="0.25">
      <c r="A60" s="207" t="s">
        <v>251</v>
      </c>
      <c r="F60" t="s">
        <v>1898</v>
      </c>
      <c r="H60" s="208" t="s">
        <v>1908</v>
      </c>
    </row>
    <row r="61" spans="1:8" x14ac:dyDescent="0.25">
      <c r="A61" t="s">
        <v>1167</v>
      </c>
      <c r="F61" t="s">
        <v>1899</v>
      </c>
      <c r="H61" s="208" t="s">
        <v>1715</v>
      </c>
    </row>
    <row r="62" spans="1:8" x14ac:dyDescent="0.25">
      <c r="A62" t="s">
        <v>252</v>
      </c>
      <c r="F62" s="209" t="str">
        <f>IF(D40="LAT",F60,IF(OR(D40="LAC1",D40="LAC2"),F61,""))</f>
        <v/>
      </c>
      <c r="H62" s="208" t="s">
        <v>1753</v>
      </c>
    </row>
    <row r="63" spans="1:8" x14ac:dyDescent="0.25">
      <c r="A63" t="s">
        <v>1719</v>
      </c>
    </row>
    <row r="64" spans="1:8" x14ac:dyDescent="0.25">
      <c r="A64" t="s">
        <v>1215</v>
      </c>
      <c r="C64" t="s">
        <v>2197</v>
      </c>
    </row>
    <row r="65" spans="1:11" x14ac:dyDescent="0.25">
      <c r="A65" t="s">
        <v>1216</v>
      </c>
      <c r="E65" t="s">
        <v>2147</v>
      </c>
    </row>
    <row r="66" spans="1:11" x14ac:dyDescent="0.25">
      <c r="A66" t="s">
        <v>1945</v>
      </c>
      <c r="E66" t="s">
        <v>250</v>
      </c>
    </row>
    <row r="67" spans="1:11" x14ac:dyDescent="0.25">
      <c r="A67" t="s">
        <v>1961</v>
      </c>
      <c r="C67" t="s">
        <v>2256</v>
      </c>
      <c r="E67" t="s">
        <v>241</v>
      </c>
    </row>
    <row r="68" spans="1:11" x14ac:dyDescent="0.25">
      <c r="A68" t="s">
        <v>1996</v>
      </c>
      <c r="C68" t="s">
        <v>2279</v>
      </c>
      <c r="E68" t="s">
        <v>294</v>
      </c>
    </row>
    <row r="69" spans="1:11" x14ac:dyDescent="0.25">
      <c r="A69" t="s">
        <v>2146</v>
      </c>
      <c r="E69" t="s">
        <v>1182</v>
      </c>
    </row>
    <row r="70" spans="1:11" x14ac:dyDescent="0.25">
      <c r="A70" t="s">
        <v>164</v>
      </c>
      <c r="E70" t="s">
        <v>1183</v>
      </c>
    </row>
    <row r="71" spans="1:11" x14ac:dyDescent="0.25">
      <c r="A71" s="210" t="s">
        <v>2185</v>
      </c>
      <c r="G71" s="210" t="s">
        <v>2187</v>
      </c>
    </row>
    <row r="72" spans="1:11" x14ac:dyDescent="0.25">
      <c r="A72" s="210" t="s">
        <v>2186</v>
      </c>
      <c r="G72" s="210" t="s">
        <v>2286</v>
      </c>
    </row>
    <row r="73" spans="1:11" x14ac:dyDescent="0.25">
      <c r="A73" s="337" t="s">
        <v>2102</v>
      </c>
      <c r="C73" t="s">
        <v>2096</v>
      </c>
      <c r="K73" s="334"/>
    </row>
    <row r="74" spans="1:11" x14ac:dyDescent="0.25">
      <c r="A74" s="336"/>
      <c r="C74" t="s">
        <v>2188</v>
      </c>
      <c r="K74" s="333" t="str">
        <f>IF('Documentos gerais'!AE11="Não","",auxiliar!C74)</f>
        <v/>
      </c>
    </row>
    <row r="75" spans="1:11" x14ac:dyDescent="0.25">
      <c r="A75" t="s">
        <v>2255</v>
      </c>
      <c r="K75" s="335" t="str">
        <f>CONCATENATE(A74," ",K74)</f>
        <v xml:space="preserve"> </v>
      </c>
    </row>
    <row r="76" spans="1:11" x14ac:dyDescent="0.25">
      <c r="A76" t="s">
        <v>1215</v>
      </c>
      <c r="D76" t="s">
        <v>1945</v>
      </c>
      <c r="K76" t="str">
        <f>IF(D44=$L$36,K75,"")</f>
        <v/>
      </c>
    </row>
    <row r="77" spans="1:11" x14ac:dyDescent="0.25">
      <c r="A77" t="s">
        <v>1216</v>
      </c>
    </row>
    <row r="78" spans="1:11" x14ac:dyDescent="0.25">
      <c r="A78" t="s">
        <v>295</v>
      </c>
    </row>
    <row r="79" spans="1:11" x14ac:dyDescent="0.25">
      <c r="A79" t="s">
        <v>1166</v>
      </c>
      <c r="F79" t="s">
        <v>2337</v>
      </c>
      <c r="H79" s="527" t="s">
        <v>2338</v>
      </c>
    </row>
    <row r="80" spans="1:11" x14ac:dyDescent="0.25">
      <c r="A80" t="s">
        <v>2145</v>
      </c>
    </row>
    <row r="81" spans="1:9" x14ac:dyDescent="0.25">
      <c r="A81" t="s">
        <v>1938</v>
      </c>
    </row>
    <row r="82" spans="1:9" x14ac:dyDescent="0.25">
      <c r="A82" t="s">
        <v>2333</v>
      </c>
    </row>
    <row r="83" spans="1:9" x14ac:dyDescent="0.25">
      <c r="A83" t="s">
        <v>2334</v>
      </c>
      <c r="I83" t="s">
        <v>2278</v>
      </c>
    </row>
    <row r="84" spans="1:9" x14ac:dyDescent="0.25">
      <c r="A84" t="s">
        <v>1786</v>
      </c>
      <c r="G84" t="s">
        <v>1792</v>
      </c>
      <c r="I84" s="110" t="str">
        <f>IF(B86=E87,A87,"")</f>
        <v/>
      </c>
    </row>
    <row r="85" spans="1:9" x14ac:dyDescent="0.25">
      <c r="B85" s="110" t="s">
        <v>1792</v>
      </c>
      <c r="C85" s="110" t="s">
        <v>1891</v>
      </c>
      <c r="G85" t="s">
        <v>1891</v>
      </c>
      <c r="I85" t="str">
        <f>IF(C86=E88,A88,"")</f>
        <v/>
      </c>
    </row>
    <row r="86" spans="1:9" x14ac:dyDescent="0.25">
      <c r="A86" t="s">
        <v>194</v>
      </c>
      <c r="B86" s="110" t="str">
        <f>IF('Documentos gerais'!AK8="Sim",'Documentos gerais'!AK10,"")</f>
        <v/>
      </c>
      <c r="C86" s="110" t="str">
        <f>IF('Documentos gerais'!V8="Sim",'Documentos gerais'!V10,"")</f>
        <v/>
      </c>
    </row>
    <row r="87" spans="1:9" x14ac:dyDescent="0.25">
      <c r="A87" t="s">
        <v>1998</v>
      </c>
      <c r="E87" s="75" t="s">
        <v>1791</v>
      </c>
    </row>
    <row r="88" spans="1:9" x14ac:dyDescent="0.25">
      <c r="A88" t="s">
        <v>1997</v>
      </c>
      <c r="E88" s="75" t="s">
        <v>1728</v>
      </c>
    </row>
    <row r="89" spans="1:9" x14ac:dyDescent="0.25">
      <c r="A89" t="s">
        <v>1789</v>
      </c>
    </row>
    <row r="90" spans="1:9" x14ac:dyDescent="0.25">
      <c r="A90" t="s">
        <v>1790</v>
      </c>
    </row>
    <row r="92" spans="1:9" x14ac:dyDescent="0.25">
      <c r="A92" s="75" t="s">
        <v>1728</v>
      </c>
    </row>
    <row r="93" spans="1:9" ht="15.75" x14ac:dyDescent="0.25">
      <c r="A93" s="109" t="s">
        <v>1778</v>
      </c>
    </row>
    <row r="94" spans="1:9" ht="15.75" x14ac:dyDescent="0.25">
      <c r="A94" s="211" t="s">
        <v>1948</v>
      </c>
    </row>
    <row r="95" spans="1:9" x14ac:dyDescent="0.25">
      <c r="A95" s="210" t="s">
        <v>1949</v>
      </c>
    </row>
    <row r="96" spans="1:9" x14ac:dyDescent="0.25">
      <c r="A96" s="210" t="s">
        <v>2154</v>
      </c>
    </row>
    <row r="98" spans="1:3" x14ac:dyDescent="0.25">
      <c r="A98" s="75" t="s">
        <v>1791</v>
      </c>
    </row>
    <row r="99" spans="1:3" x14ac:dyDescent="0.25">
      <c r="A99" t="s">
        <v>1777</v>
      </c>
    </row>
    <row r="100" spans="1:3" x14ac:dyDescent="0.25">
      <c r="A100" t="s">
        <v>1892</v>
      </c>
      <c r="C100" t="s">
        <v>1941</v>
      </c>
    </row>
    <row r="101" spans="1:3" x14ac:dyDescent="0.25">
      <c r="C101" t="s">
        <v>1893</v>
      </c>
    </row>
    <row r="103" spans="1:3" x14ac:dyDescent="0.25">
      <c r="A103" s="212" t="e">
        <f ca="1">IF(E3=0,F3,B39)</f>
        <v>#REF!</v>
      </c>
    </row>
    <row r="105" spans="1:3" x14ac:dyDescent="0.25">
      <c r="A105" s="75" t="s">
        <v>8</v>
      </c>
      <c r="B105" t="s">
        <v>2191</v>
      </c>
      <c r="C105" t="s">
        <v>2192</v>
      </c>
    </row>
    <row r="106" spans="1:3" x14ac:dyDescent="0.25">
      <c r="B106" s="334" t="s">
        <v>1939</v>
      </c>
      <c r="C106" s="334" t="str">
        <f>IF('Documentos gerais'!$AW$8=$L$36,$C$105,"")</f>
        <v/>
      </c>
    </row>
    <row r="107" spans="1:3" x14ac:dyDescent="0.25">
      <c r="B107" t="s">
        <v>2091</v>
      </c>
    </row>
    <row r="108" spans="1:3" x14ac:dyDescent="0.25">
      <c r="B108" s="329" t="s">
        <v>2092</v>
      </c>
    </row>
    <row r="110" spans="1:3" x14ac:dyDescent="0.25">
      <c r="A110" t="s">
        <v>2094</v>
      </c>
      <c r="B110" t="e">
        <f>#VALUE!</f>
        <v>#VALUE!</v>
      </c>
    </row>
    <row r="112" spans="1:3" x14ac:dyDescent="0.25">
      <c r="B112" t="s">
        <v>2347</v>
      </c>
    </row>
    <row r="113" spans="1:15" x14ac:dyDescent="0.25">
      <c r="A113" t="s">
        <v>2104</v>
      </c>
      <c r="B113" t="str">
        <f>CONCATENATE('Tela 4 - LAS Cadastro'!C43," ",'Tela 4 - LAS Cadastro'!C45," ",'Tela 4 - LAS Cadastro'!C47," ",'Tela 4 - LAS Cadastro'!C49," ",'Tela 4 - LAS Cadastro'!C51)</f>
        <v xml:space="preserve">    </v>
      </c>
      <c r="C113" s="324" t="str">
        <f>IF(B113=";;;;","",B113)</f>
        <v xml:space="preserve">    </v>
      </c>
    </row>
    <row r="114" spans="1:15" x14ac:dyDescent="0.25">
      <c r="A114" t="s">
        <v>2105</v>
      </c>
      <c r="B114" s="324" t="str">
        <f>'Tela 4 - LAS Cadastro'!M19</f>
        <v/>
      </c>
    </row>
    <row r="115" spans="1:15" x14ac:dyDescent="0.25">
      <c r="A115" t="s">
        <v>2106</v>
      </c>
      <c r="B115" s="324" t="str">
        <f>'Tela 4 - LAS Cadastro'!G20</f>
        <v/>
      </c>
    </row>
    <row r="116" spans="1:15" x14ac:dyDescent="0.25">
      <c r="A116" t="s">
        <v>2107</v>
      </c>
      <c r="B116" t="str">
        <f>'Tela 4 - LAS Cadastro'!V24</f>
        <v>São Gotardo</v>
      </c>
    </row>
    <row r="117" spans="1:15" x14ac:dyDescent="0.25">
      <c r="A117" t="s">
        <v>2108</v>
      </c>
      <c r="B117" s="324" t="str">
        <f>'Tela 4 - LAS Cadastro'!V56</f>
        <v/>
      </c>
    </row>
    <row r="118" spans="1:15" ht="45" x14ac:dyDescent="0.25">
      <c r="A118" s="330" t="s">
        <v>2109</v>
      </c>
      <c r="B118" t="str">
        <f>'TELA 3'!N20</f>
        <v>Preenchimento incompleto.</v>
      </c>
    </row>
    <row r="120" spans="1:15" ht="15.75" customHeight="1" x14ac:dyDescent="0.25">
      <c r="A120" s="552" t="s">
        <v>2372</v>
      </c>
      <c r="B120" s="211"/>
      <c r="C120" s="211"/>
      <c r="D120" s="211"/>
      <c r="E120" s="211"/>
      <c r="F120" s="211"/>
      <c r="G120" s="211"/>
      <c r="H120" s="211"/>
      <c r="I120" s="211"/>
      <c r="J120" s="211"/>
      <c r="K120" s="211"/>
      <c r="L120" s="211"/>
      <c r="M120" s="211"/>
      <c r="N120" s="552"/>
      <c r="O120" s="552"/>
    </row>
    <row r="121" spans="1:15" ht="15.75" customHeight="1" x14ac:dyDescent="0.25">
      <c r="A121" s="555" t="s">
        <v>2361</v>
      </c>
      <c r="B121" s="211"/>
      <c r="C121" s="211"/>
      <c r="D121" s="211"/>
      <c r="E121" s="211"/>
      <c r="F121" s="211"/>
      <c r="G121" s="211"/>
      <c r="H121" s="211"/>
      <c r="I121" s="211"/>
      <c r="J121" s="211"/>
      <c r="K121" s="211"/>
      <c r="L121" s="211"/>
      <c r="M121" s="211"/>
      <c r="N121" s="552"/>
      <c r="O121" s="552"/>
    </row>
    <row r="122" spans="1:15" x14ac:dyDescent="0.25">
      <c r="A122" s="210" t="s">
        <v>2371</v>
      </c>
    </row>
    <row r="124" spans="1:15" x14ac:dyDescent="0.25">
      <c r="A124" t="s">
        <v>2420</v>
      </c>
    </row>
  </sheetData>
  <sheetProtection sheet="1" objects="1" scenarios="1"/>
  <mergeCells count="9">
    <mergeCell ref="M4:M10"/>
    <mergeCell ref="C19:C22"/>
    <mergeCell ref="D28:I28"/>
    <mergeCell ref="N28:S28"/>
    <mergeCell ref="A31:A33"/>
    <mergeCell ref="K31:K33"/>
    <mergeCell ref="A42:B42"/>
    <mergeCell ref="A47:B47"/>
    <mergeCell ref="A44:B46"/>
  </mergeCells>
  <pageMargins left="0.511811024" right="0.511811024" top="0.78740157499999996" bottom="0.78740157499999996" header="0.31496062000000002" footer="0.31496062000000002"/>
  <pageSetup paperSize="9" orientation="portrait" r:id="rId1"/>
  <ignoredErrors>
    <ignoredError sqref="B39 A10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369F2-7722-4318-8FB7-5D0085443D02}">
  <dimension ref="A2:K147"/>
  <sheetViews>
    <sheetView workbookViewId="0">
      <selection activeCell="C9" sqref="C9"/>
    </sheetView>
  </sheetViews>
  <sheetFormatPr defaultRowHeight="15" x14ac:dyDescent="0.25"/>
  <cols>
    <col min="1" max="1" width="16.7109375" style="1" customWidth="1"/>
    <col min="2" max="2" width="10.85546875" style="1" customWidth="1"/>
    <col min="3" max="16384" width="9.140625" style="1"/>
  </cols>
  <sheetData>
    <row r="2" spans="1:11" x14ac:dyDescent="0.25">
      <c r="B2" s="1">
        <v>1</v>
      </c>
      <c r="C2" s="1">
        <v>2</v>
      </c>
      <c r="D2" s="1">
        <v>3</v>
      </c>
      <c r="E2" s="1">
        <v>4</v>
      </c>
      <c r="F2" s="1">
        <v>5</v>
      </c>
    </row>
    <row r="3" spans="1:11" x14ac:dyDescent="0.25">
      <c r="A3" s="1" t="s">
        <v>194</v>
      </c>
      <c r="B3" s="113">
        <f>'TELA 3'!C8</f>
        <v>0</v>
      </c>
      <c r="C3" s="114">
        <f>'TELA 3'!C10</f>
        <v>0</v>
      </c>
      <c r="D3" s="114">
        <f>'TELA 3'!C12</f>
        <v>0</v>
      </c>
      <c r="E3" s="114">
        <f>'TELA 3'!C14</f>
        <v>0</v>
      </c>
      <c r="F3" s="114">
        <f>'TELA 3'!C16</f>
        <v>0</v>
      </c>
    </row>
    <row r="4" spans="1:11" x14ac:dyDescent="0.25">
      <c r="B4" s="117" t="str">
        <f>IF($B$3=0,"-",IFERROR(VLOOKUP($B$3,$B$14:$G$147,2,FALSE),"Estado"))</f>
        <v>-</v>
      </c>
      <c r="C4" s="117" t="str">
        <f>IF($C$3=0,"-",IFERROR(VLOOKUP($C$3,$B$14:$D$147,3,FALSE),"Estado"))</f>
        <v>-</v>
      </c>
      <c r="D4" s="117" t="str">
        <f>IF($D$3=0,"-",IFERROR(VLOOKUP($D$3,$B$14:$G$147,4,FALSE),"Estado"))</f>
        <v>-</v>
      </c>
      <c r="E4" s="117" t="str">
        <f>IF($E$3=0,"-",IFERROR(VLOOKUP($E$3,$B$14:$G$147,5,FALSE),"Estado"))</f>
        <v>-</v>
      </c>
      <c r="F4" s="117" t="str">
        <f>IF($F$3=0,"-",IFERROR(VLOOKUP($F$3,$B$14:$G$147,6,FALSE),"Estado"))</f>
        <v>-</v>
      </c>
    </row>
    <row r="5" spans="1:11" x14ac:dyDescent="0.25">
      <c r="A5" s="1" t="s">
        <v>150</v>
      </c>
      <c r="B5" s="117" t="str">
        <f>'TELA 3'!AF8</f>
        <v>-</v>
      </c>
      <c r="C5" s="117" t="str">
        <f>'TELA 3'!AF10</f>
        <v>-</v>
      </c>
      <c r="D5" s="117" t="str">
        <f>'TELA 3'!AF12</f>
        <v>-</v>
      </c>
      <c r="E5" s="117" t="str">
        <f>'TELA 3'!AF14</f>
        <v>-</v>
      </c>
      <c r="F5" s="117" t="str">
        <f>'TELA 3'!AF16</f>
        <v>-</v>
      </c>
    </row>
    <row r="6" spans="1:11" x14ac:dyDescent="0.25">
      <c r="A6" s="1" t="s">
        <v>198</v>
      </c>
      <c r="B6" s="7">
        <f>COUNTIFS(B4:F4,"Estado")</f>
        <v>0</v>
      </c>
      <c r="C6" s="782" t="str">
        <f>IF(B6=0,$C$8,"")</f>
        <v>ATENÇÃO: Atividade pode ser licenciada pelo município. (DN COPAM nº 213/17)</v>
      </c>
      <c r="D6" s="782"/>
      <c r="E6" s="782"/>
      <c r="F6" s="782"/>
      <c r="G6" s="9"/>
    </row>
    <row r="7" spans="1:11" x14ac:dyDescent="0.25">
      <c r="A7" s="1" t="s">
        <v>1890</v>
      </c>
      <c r="B7" s="311" t="str">
        <f>IF('TELA 3'!N81="Preenchimento incompleto.","",C6)</f>
        <v/>
      </c>
      <c r="C7" s="9"/>
      <c r="D7" s="9"/>
      <c r="E7" s="9"/>
      <c r="F7" s="9"/>
      <c r="G7" s="9"/>
    </row>
    <row r="8" spans="1:11" x14ac:dyDescent="0.25">
      <c r="C8" s="1" t="s">
        <v>1960</v>
      </c>
    </row>
    <row r="9" spans="1:11" x14ac:dyDescent="0.25">
      <c r="C9" s="640" t="s">
        <v>1947</v>
      </c>
      <c r="D9"/>
      <c r="E9"/>
      <c r="F9"/>
      <c r="G9"/>
    </row>
    <row r="10" spans="1:11" x14ac:dyDescent="0.25">
      <c r="C10"/>
      <c r="D10"/>
      <c r="E10"/>
      <c r="F10"/>
      <c r="G10"/>
    </row>
    <row r="11" spans="1:11" x14ac:dyDescent="0.25">
      <c r="B11" s="1">
        <v>1</v>
      </c>
      <c r="C11" s="18">
        <v>2</v>
      </c>
      <c r="D11" s="18">
        <v>3</v>
      </c>
      <c r="E11" s="18">
        <v>4</v>
      </c>
      <c r="F11" s="18">
        <v>5</v>
      </c>
      <c r="G11" s="18">
        <v>6</v>
      </c>
    </row>
    <row r="12" spans="1:11" x14ac:dyDescent="0.25">
      <c r="H12" s="783" t="s">
        <v>150</v>
      </c>
      <c r="I12" s="784"/>
      <c r="J12" s="784"/>
      <c r="K12" s="785"/>
    </row>
    <row r="13" spans="1:11" x14ac:dyDescent="0.25">
      <c r="A13" s="10"/>
      <c r="B13" s="11" t="s">
        <v>195</v>
      </c>
      <c r="C13" s="11" t="s">
        <v>150</v>
      </c>
      <c r="D13" s="11" t="s">
        <v>150</v>
      </c>
      <c r="E13" s="11" t="s">
        <v>150</v>
      </c>
      <c r="F13" s="11" t="s">
        <v>150</v>
      </c>
      <c r="G13" s="11" t="s">
        <v>150</v>
      </c>
      <c r="H13" s="12">
        <v>1</v>
      </c>
      <c r="I13" s="12">
        <v>2</v>
      </c>
      <c r="J13" s="12">
        <v>3</v>
      </c>
      <c r="K13" s="13">
        <v>4</v>
      </c>
    </row>
    <row r="14" spans="1:11" x14ac:dyDescent="0.25">
      <c r="A14" s="14">
        <v>1</v>
      </c>
      <c r="B14" s="44" t="s">
        <v>5</v>
      </c>
      <c r="C14" s="15" t="str">
        <f>IF($B$5&gt;=5,"Estado",IF($B$5=$K$13,K14,IF($B$5=$J$13,J14,IF($B$5=$I$13,I14,H14))))</f>
        <v>Estado</v>
      </c>
      <c r="D14" s="15" t="str">
        <f t="shared" ref="D14:D45" si="0">IF($C$5&gt;=5,"Estado",IF($C$5=$K$13,K14,IF($C$5=$J$13,J14,IF($C$5=$I$13,I14,H14))))</f>
        <v>Estado</v>
      </c>
      <c r="E14" s="15" t="str">
        <f>IF($D$5&gt;=5,"Estado",IF($D$5=$K$13,K14,IF($D$5=$J$13,J14,IF($D$5=$I$13,I14,H14))))</f>
        <v>Estado</v>
      </c>
      <c r="F14" s="15" t="str">
        <f>IF($E$5&gt;=5,"Estado",IF($E$5=$K$13,K14,IF($E$5=$J$13,J14,IF($E$5=$I$13,I14,H14))))</f>
        <v>Estado</v>
      </c>
      <c r="G14" s="15" t="str">
        <f>IF($F$5&gt;=5,"Estado",IF($F$5=$K$13,K14,IF($F$5=$J$13,J14,IF($F$5=$I$13,I14,H14))))</f>
        <v>Estado</v>
      </c>
      <c r="H14" s="115" t="s">
        <v>1946</v>
      </c>
      <c r="I14" s="115" t="s">
        <v>197</v>
      </c>
      <c r="J14" s="115" t="s">
        <v>197</v>
      </c>
      <c r="K14" s="115" t="s">
        <v>1946</v>
      </c>
    </row>
    <row r="15" spans="1:11" x14ac:dyDescent="0.25">
      <c r="A15" s="16">
        <v>2</v>
      </c>
      <c r="B15" s="44" t="s">
        <v>6</v>
      </c>
      <c r="C15" s="15" t="str">
        <f t="shared" ref="C15:C45" si="1">IF($B$5&gt;=5,"Estado",IF($B$5=$K$13,K15,IF($B$5=$J$13,J15,IF($B$5=$I$13,I15,H15))))</f>
        <v>Estado</v>
      </c>
      <c r="D15" s="15" t="str">
        <f t="shared" si="0"/>
        <v>Estado</v>
      </c>
      <c r="E15" s="15" t="str">
        <f t="shared" ref="E15:E78" si="2">IF($D$5&gt;=5,"Estado",IF($D$5=$K$13,K15,IF($D$5=$J$13,J15,IF($D$5=$I$13,I15,H15))))</f>
        <v>Estado</v>
      </c>
      <c r="F15" s="15" t="str">
        <f t="shared" ref="F15:F78" si="3">IF($E$5&gt;=5,"Estado",IF($E$5=$K$13,K15,IF($E$5=$J$13,J15,IF($E$5=$I$13,I15,H15))))</f>
        <v>Estado</v>
      </c>
      <c r="G15" s="15" t="str">
        <f t="shared" ref="G15:G78" si="4">IF($F$5&gt;=5,"Estado",IF($F$5=$K$13,K15,IF($F$5=$J$13,J15,IF($F$5=$I$13,I15,H15))))</f>
        <v>Estado</v>
      </c>
      <c r="H15" s="115" t="s">
        <v>1946</v>
      </c>
      <c r="I15" s="115" t="s">
        <v>197</v>
      </c>
      <c r="J15" s="115" t="s">
        <v>197</v>
      </c>
      <c r="K15" s="115" t="s">
        <v>1946</v>
      </c>
    </row>
    <row r="16" spans="1:11" x14ac:dyDescent="0.25">
      <c r="A16" s="17">
        <v>3</v>
      </c>
      <c r="B16" s="52" t="s">
        <v>7</v>
      </c>
      <c r="C16" s="15" t="str">
        <f t="shared" si="1"/>
        <v>Estado</v>
      </c>
      <c r="D16" s="15" t="str">
        <f t="shared" si="0"/>
        <v>Estado</v>
      </c>
      <c r="E16" s="15" t="str">
        <f t="shared" si="2"/>
        <v>Estado</v>
      </c>
      <c r="F16" s="15" t="str">
        <f t="shared" si="3"/>
        <v>Estado</v>
      </c>
      <c r="G16" s="15" t="str">
        <f t="shared" si="4"/>
        <v>Estado</v>
      </c>
      <c r="H16" s="115" t="s">
        <v>197</v>
      </c>
      <c r="I16" s="115" t="s">
        <v>1946</v>
      </c>
      <c r="J16" s="115" t="s">
        <v>1946</v>
      </c>
      <c r="K16" s="115" t="s">
        <v>1946</v>
      </c>
    </row>
    <row r="17" spans="1:11" x14ac:dyDescent="0.25">
      <c r="A17" s="16">
        <v>4</v>
      </c>
      <c r="B17" s="44" t="s">
        <v>16</v>
      </c>
      <c r="C17" s="15" t="str">
        <f t="shared" si="1"/>
        <v>Estado</v>
      </c>
      <c r="D17" s="15" t="str">
        <f t="shared" si="0"/>
        <v>Estado</v>
      </c>
      <c r="E17" s="15" t="str">
        <f t="shared" si="2"/>
        <v>Estado</v>
      </c>
      <c r="F17" s="15" t="str">
        <f t="shared" si="3"/>
        <v>Estado</v>
      </c>
      <c r="G17" s="15" t="str">
        <f t="shared" si="4"/>
        <v>Estado</v>
      </c>
      <c r="H17" s="115" t="s">
        <v>1946</v>
      </c>
      <c r="I17" s="115" t="s">
        <v>197</v>
      </c>
      <c r="J17" s="115" t="s">
        <v>1946</v>
      </c>
      <c r="K17" s="115" t="s">
        <v>1946</v>
      </c>
    </row>
    <row r="18" spans="1:11" x14ac:dyDescent="0.25">
      <c r="A18" s="16">
        <v>5</v>
      </c>
      <c r="B18" s="44" t="s">
        <v>18</v>
      </c>
      <c r="C18" s="15" t="str">
        <f t="shared" si="1"/>
        <v>Estado</v>
      </c>
      <c r="D18" s="15" t="str">
        <f t="shared" si="0"/>
        <v>Estado</v>
      </c>
      <c r="E18" s="15" t="str">
        <f t="shared" si="2"/>
        <v>Estado</v>
      </c>
      <c r="F18" s="15" t="str">
        <f t="shared" si="3"/>
        <v>Estado</v>
      </c>
      <c r="G18" s="15" t="str">
        <f t="shared" si="4"/>
        <v>Estado</v>
      </c>
      <c r="H18" s="115" t="s">
        <v>197</v>
      </c>
      <c r="I18" s="115" t="s">
        <v>1946</v>
      </c>
      <c r="J18" s="115" t="s">
        <v>1946</v>
      </c>
      <c r="K18" s="115" t="s">
        <v>1946</v>
      </c>
    </row>
    <row r="19" spans="1:11" x14ac:dyDescent="0.25">
      <c r="A19" s="16">
        <v>6</v>
      </c>
      <c r="B19" s="52" t="s">
        <v>19</v>
      </c>
      <c r="C19" s="15" t="str">
        <f t="shared" si="1"/>
        <v>Estado</v>
      </c>
      <c r="D19" s="15" t="str">
        <f t="shared" si="0"/>
        <v>Estado</v>
      </c>
      <c r="E19" s="15" t="str">
        <f t="shared" si="2"/>
        <v>Estado</v>
      </c>
      <c r="F19" s="15" t="str">
        <f t="shared" si="3"/>
        <v>Estado</v>
      </c>
      <c r="G19" s="15" t="str">
        <f t="shared" si="4"/>
        <v>Estado</v>
      </c>
      <c r="H19" s="115" t="s">
        <v>1946</v>
      </c>
      <c r="I19" s="115" t="s">
        <v>197</v>
      </c>
      <c r="J19" s="115" t="s">
        <v>1946</v>
      </c>
      <c r="K19" s="115" t="s">
        <v>1946</v>
      </c>
    </row>
    <row r="20" spans="1:11" x14ac:dyDescent="0.25">
      <c r="A20" s="16">
        <v>7</v>
      </c>
      <c r="B20" s="52" t="s">
        <v>23</v>
      </c>
      <c r="C20" s="15" t="str">
        <f t="shared" si="1"/>
        <v>Estado</v>
      </c>
      <c r="D20" s="15" t="str">
        <f t="shared" si="0"/>
        <v>Estado</v>
      </c>
      <c r="E20" s="15" t="str">
        <f t="shared" si="2"/>
        <v>Estado</v>
      </c>
      <c r="F20" s="15" t="str">
        <f t="shared" si="3"/>
        <v>Estado</v>
      </c>
      <c r="G20" s="15" t="str">
        <f t="shared" si="4"/>
        <v>Estado</v>
      </c>
      <c r="H20" s="115" t="s">
        <v>1946</v>
      </c>
      <c r="I20" s="115" t="s">
        <v>1946</v>
      </c>
      <c r="J20" s="115" t="s">
        <v>1946</v>
      </c>
      <c r="K20" s="115" t="s">
        <v>197</v>
      </c>
    </row>
    <row r="21" spans="1:11" x14ac:dyDescent="0.25">
      <c r="A21" s="16">
        <v>8</v>
      </c>
      <c r="B21" s="44" t="s">
        <v>24</v>
      </c>
      <c r="C21" s="15" t="str">
        <f t="shared" si="1"/>
        <v>Estado</v>
      </c>
      <c r="D21" s="15" t="str">
        <f t="shared" si="0"/>
        <v>Estado</v>
      </c>
      <c r="E21" s="15" t="str">
        <f t="shared" si="2"/>
        <v>Estado</v>
      </c>
      <c r="F21" s="15" t="str">
        <f t="shared" si="3"/>
        <v>Estado</v>
      </c>
      <c r="G21" s="15" t="str">
        <f t="shared" si="4"/>
        <v>Estado</v>
      </c>
      <c r="H21" s="115" t="s">
        <v>1946</v>
      </c>
      <c r="I21" s="115" t="s">
        <v>197</v>
      </c>
      <c r="J21" s="115" t="s">
        <v>1946</v>
      </c>
      <c r="K21" s="115" t="s">
        <v>1946</v>
      </c>
    </row>
    <row r="22" spans="1:11" x14ac:dyDescent="0.25">
      <c r="A22" s="16">
        <v>9</v>
      </c>
      <c r="B22" s="52" t="s">
        <v>25</v>
      </c>
      <c r="C22" s="15" t="str">
        <f t="shared" si="1"/>
        <v>Estado</v>
      </c>
      <c r="D22" s="15" t="str">
        <f t="shared" si="0"/>
        <v>Estado</v>
      </c>
      <c r="E22" s="15" t="str">
        <f t="shared" si="2"/>
        <v>Estado</v>
      </c>
      <c r="F22" s="15" t="str">
        <f t="shared" si="3"/>
        <v>Estado</v>
      </c>
      <c r="G22" s="15" t="str">
        <f t="shared" si="4"/>
        <v>Estado</v>
      </c>
      <c r="H22" s="115" t="s">
        <v>1946</v>
      </c>
      <c r="I22" s="115" t="s">
        <v>197</v>
      </c>
      <c r="J22" s="115" t="s">
        <v>1946</v>
      </c>
      <c r="K22" s="115" t="s">
        <v>1946</v>
      </c>
    </row>
    <row r="23" spans="1:11" x14ac:dyDescent="0.25">
      <c r="A23" s="16">
        <v>10</v>
      </c>
      <c r="B23" s="44" t="s">
        <v>26</v>
      </c>
      <c r="C23" s="15" t="str">
        <f t="shared" si="1"/>
        <v>Estado</v>
      </c>
      <c r="D23" s="15" t="str">
        <f t="shared" si="0"/>
        <v>Estado</v>
      </c>
      <c r="E23" s="15" t="str">
        <f t="shared" si="2"/>
        <v>Estado</v>
      </c>
      <c r="F23" s="15" t="str">
        <f t="shared" si="3"/>
        <v>Estado</v>
      </c>
      <c r="G23" s="15" t="str">
        <f t="shared" si="4"/>
        <v>Estado</v>
      </c>
      <c r="H23" s="115" t="s">
        <v>1946</v>
      </c>
      <c r="I23" s="115" t="s">
        <v>197</v>
      </c>
      <c r="J23" s="115" t="s">
        <v>1946</v>
      </c>
      <c r="K23" s="115" t="s">
        <v>1946</v>
      </c>
    </row>
    <row r="24" spans="1:11" x14ac:dyDescent="0.25">
      <c r="A24" s="16">
        <v>11</v>
      </c>
      <c r="B24" s="52" t="s">
        <v>27</v>
      </c>
      <c r="C24" s="15" t="str">
        <f t="shared" si="1"/>
        <v>Estado</v>
      </c>
      <c r="D24" s="15" t="str">
        <f t="shared" si="0"/>
        <v>Estado</v>
      </c>
      <c r="E24" s="15" t="str">
        <f t="shared" si="2"/>
        <v>Estado</v>
      </c>
      <c r="F24" s="15" t="str">
        <f t="shared" si="3"/>
        <v>Estado</v>
      </c>
      <c r="G24" s="15" t="str">
        <f t="shared" si="4"/>
        <v>Estado</v>
      </c>
      <c r="H24" s="115" t="s">
        <v>1946</v>
      </c>
      <c r="I24" s="115" t="s">
        <v>1946</v>
      </c>
      <c r="J24" s="115" t="s">
        <v>1946</v>
      </c>
      <c r="K24" s="115" t="s">
        <v>197</v>
      </c>
    </row>
    <row r="25" spans="1:11" x14ac:dyDescent="0.25">
      <c r="A25" s="16">
        <v>12</v>
      </c>
      <c r="B25" s="44" t="s">
        <v>28</v>
      </c>
      <c r="C25" s="15" t="str">
        <f t="shared" si="1"/>
        <v>Estado</v>
      </c>
      <c r="D25" s="15" t="str">
        <f t="shared" si="0"/>
        <v>Estado</v>
      </c>
      <c r="E25" s="15" t="str">
        <f t="shared" si="2"/>
        <v>Estado</v>
      </c>
      <c r="F25" s="15" t="str">
        <f t="shared" si="3"/>
        <v>Estado</v>
      </c>
      <c r="G25" s="15" t="str">
        <f t="shared" si="4"/>
        <v>Estado</v>
      </c>
      <c r="H25" s="115" t="s">
        <v>1946</v>
      </c>
      <c r="I25" s="115" t="s">
        <v>197</v>
      </c>
      <c r="J25" s="115" t="s">
        <v>1946</v>
      </c>
      <c r="K25" s="115" t="s">
        <v>1946</v>
      </c>
    </row>
    <row r="26" spans="1:11" x14ac:dyDescent="0.25">
      <c r="A26" s="16">
        <v>13</v>
      </c>
      <c r="B26" s="44" t="s">
        <v>1801</v>
      </c>
      <c r="C26" s="15" t="str">
        <f t="shared" si="1"/>
        <v>Estado</v>
      </c>
      <c r="D26" s="15" t="str">
        <f t="shared" si="0"/>
        <v>Estado</v>
      </c>
      <c r="E26" s="15" t="str">
        <f t="shared" si="2"/>
        <v>Estado</v>
      </c>
      <c r="F26" s="15" t="str">
        <f t="shared" si="3"/>
        <v>Estado</v>
      </c>
      <c r="G26" s="15" t="str">
        <f t="shared" si="4"/>
        <v>Estado</v>
      </c>
      <c r="H26" s="115" t="s">
        <v>1946</v>
      </c>
      <c r="I26" s="115" t="s">
        <v>197</v>
      </c>
      <c r="J26" s="115" t="s">
        <v>1946</v>
      </c>
      <c r="K26" s="115" t="s">
        <v>1946</v>
      </c>
    </row>
    <row r="27" spans="1:11" x14ac:dyDescent="0.25">
      <c r="A27" s="16">
        <v>14</v>
      </c>
      <c r="B27" s="44" t="s">
        <v>30</v>
      </c>
      <c r="C27" s="15" t="str">
        <f t="shared" si="1"/>
        <v>Estado</v>
      </c>
      <c r="D27" s="15" t="str">
        <f t="shared" si="0"/>
        <v>Estado</v>
      </c>
      <c r="E27" s="15" t="str">
        <f t="shared" si="2"/>
        <v>Estado</v>
      </c>
      <c r="F27" s="15" t="str">
        <f t="shared" si="3"/>
        <v>Estado</v>
      </c>
      <c r="G27" s="15" t="str">
        <f t="shared" si="4"/>
        <v>Estado</v>
      </c>
      <c r="H27" s="115" t="s">
        <v>1946</v>
      </c>
      <c r="I27" s="115" t="s">
        <v>197</v>
      </c>
      <c r="J27" s="115" t="s">
        <v>197</v>
      </c>
      <c r="K27" s="115" t="s">
        <v>1946</v>
      </c>
    </row>
    <row r="28" spans="1:11" x14ac:dyDescent="0.25">
      <c r="A28" s="16">
        <v>15</v>
      </c>
      <c r="B28" s="44" t="s">
        <v>31</v>
      </c>
      <c r="C28" s="15" t="str">
        <f t="shared" si="1"/>
        <v>Estado</v>
      </c>
      <c r="D28" s="15" t="str">
        <f t="shared" si="0"/>
        <v>Estado</v>
      </c>
      <c r="E28" s="15" t="str">
        <f t="shared" si="2"/>
        <v>Estado</v>
      </c>
      <c r="F28" s="15" t="str">
        <f t="shared" si="3"/>
        <v>Estado</v>
      </c>
      <c r="G28" s="15" t="str">
        <f t="shared" si="4"/>
        <v>Estado</v>
      </c>
      <c r="H28" s="115" t="s">
        <v>197</v>
      </c>
      <c r="I28" s="115" t="s">
        <v>1946</v>
      </c>
      <c r="J28" s="115" t="s">
        <v>1946</v>
      </c>
      <c r="K28" s="115" t="s">
        <v>1946</v>
      </c>
    </row>
    <row r="29" spans="1:11" x14ac:dyDescent="0.25">
      <c r="A29" s="16">
        <v>16</v>
      </c>
      <c r="B29" s="52" t="s">
        <v>1804</v>
      </c>
      <c r="C29" s="15" t="str">
        <f t="shared" si="1"/>
        <v>Estado</v>
      </c>
      <c r="D29" s="15" t="str">
        <f t="shared" si="0"/>
        <v>Estado</v>
      </c>
      <c r="E29" s="15" t="str">
        <f t="shared" si="2"/>
        <v>Estado</v>
      </c>
      <c r="F29" s="15" t="str">
        <f t="shared" si="3"/>
        <v>Estado</v>
      </c>
      <c r="G29" s="15" t="str">
        <f t="shared" si="4"/>
        <v>Estado</v>
      </c>
      <c r="H29" s="115" t="s">
        <v>1946</v>
      </c>
      <c r="I29" s="115" t="s">
        <v>197</v>
      </c>
      <c r="J29" s="115" t="s">
        <v>197</v>
      </c>
      <c r="K29" s="115" t="s">
        <v>1946</v>
      </c>
    </row>
    <row r="30" spans="1:11" x14ac:dyDescent="0.25">
      <c r="A30" s="16">
        <v>17</v>
      </c>
      <c r="B30" s="44" t="s">
        <v>32</v>
      </c>
      <c r="C30" s="15" t="str">
        <f t="shared" si="1"/>
        <v>Estado</v>
      </c>
      <c r="D30" s="15" t="str">
        <f t="shared" si="0"/>
        <v>Estado</v>
      </c>
      <c r="E30" s="15" t="str">
        <f t="shared" si="2"/>
        <v>Estado</v>
      </c>
      <c r="F30" s="15" t="str">
        <f t="shared" si="3"/>
        <v>Estado</v>
      </c>
      <c r="G30" s="15" t="str">
        <f t="shared" si="4"/>
        <v>Estado</v>
      </c>
      <c r="H30" s="115" t="s">
        <v>1946</v>
      </c>
      <c r="I30" s="115" t="s">
        <v>197</v>
      </c>
      <c r="J30" s="115" t="s">
        <v>197</v>
      </c>
      <c r="K30" s="115" t="s">
        <v>1946</v>
      </c>
    </row>
    <row r="31" spans="1:11" x14ac:dyDescent="0.25">
      <c r="A31" s="16">
        <v>18</v>
      </c>
      <c r="B31" s="52" t="s">
        <v>33</v>
      </c>
      <c r="C31" s="15" t="str">
        <f t="shared" si="1"/>
        <v>Estado</v>
      </c>
      <c r="D31" s="15" t="str">
        <f t="shared" si="0"/>
        <v>Estado</v>
      </c>
      <c r="E31" s="15" t="str">
        <f t="shared" si="2"/>
        <v>Estado</v>
      </c>
      <c r="F31" s="15" t="str">
        <f t="shared" si="3"/>
        <v>Estado</v>
      </c>
      <c r="G31" s="15" t="str">
        <f t="shared" si="4"/>
        <v>Estado</v>
      </c>
      <c r="H31" s="115" t="s">
        <v>1946</v>
      </c>
      <c r="I31" s="115" t="s">
        <v>1946</v>
      </c>
      <c r="J31" s="115" t="s">
        <v>1946</v>
      </c>
      <c r="K31" s="115" t="s">
        <v>197</v>
      </c>
    </row>
    <row r="32" spans="1:11" x14ac:dyDescent="0.25">
      <c r="A32" s="16">
        <v>19</v>
      </c>
      <c r="B32" s="44" t="s">
        <v>34</v>
      </c>
      <c r="C32" s="15" t="str">
        <f t="shared" si="1"/>
        <v>Estado</v>
      </c>
      <c r="D32" s="15" t="str">
        <f t="shared" si="0"/>
        <v>Estado</v>
      </c>
      <c r="E32" s="15" t="str">
        <f t="shared" si="2"/>
        <v>Estado</v>
      </c>
      <c r="F32" s="15" t="str">
        <f t="shared" si="3"/>
        <v>Estado</v>
      </c>
      <c r="G32" s="15" t="str">
        <f t="shared" si="4"/>
        <v>Estado</v>
      </c>
      <c r="H32" s="115" t="s">
        <v>1946</v>
      </c>
      <c r="I32" s="115" t="s">
        <v>197</v>
      </c>
      <c r="J32" s="115" t="s">
        <v>1946</v>
      </c>
      <c r="K32" s="115" t="s">
        <v>1946</v>
      </c>
    </row>
    <row r="33" spans="1:11" x14ac:dyDescent="0.25">
      <c r="A33" s="16">
        <v>20</v>
      </c>
      <c r="B33" s="52" t="s">
        <v>35</v>
      </c>
      <c r="C33" s="15" t="str">
        <f t="shared" si="1"/>
        <v>Estado</v>
      </c>
      <c r="D33" s="15" t="str">
        <f t="shared" si="0"/>
        <v>Estado</v>
      </c>
      <c r="E33" s="15" t="str">
        <f t="shared" si="2"/>
        <v>Estado</v>
      </c>
      <c r="F33" s="15" t="str">
        <f t="shared" si="3"/>
        <v>Estado</v>
      </c>
      <c r="G33" s="15" t="str">
        <f t="shared" si="4"/>
        <v>Estado</v>
      </c>
      <c r="H33" s="115" t="s">
        <v>1946</v>
      </c>
      <c r="I33" s="115" t="s">
        <v>197</v>
      </c>
      <c r="J33" s="115" t="s">
        <v>1946</v>
      </c>
      <c r="K33" s="115" t="s">
        <v>1946</v>
      </c>
    </row>
    <row r="34" spans="1:11" x14ac:dyDescent="0.25">
      <c r="A34" s="16">
        <v>21</v>
      </c>
      <c r="B34" s="44" t="s">
        <v>36</v>
      </c>
      <c r="C34" s="15" t="str">
        <f t="shared" si="1"/>
        <v>Estado</v>
      </c>
      <c r="D34" s="15" t="str">
        <f t="shared" si="0"/>
        <v>Estado</v>
      </c>
      <c r="E34" s="15" t="str">
        <f t="shared" si="2"/>
        <v>Estado</v>
      </c>
      <c r="F34" s="15" t="str">
        <f t="shared" si="3"/>
        <v>Estado</v>
      </c>
      <c r="G34" s="15" t="str">
        <f t="shared" si="4"/>
        <v>Estado</v>
      </c>
      <c r="H34" s="115" t="s">
        <v>1946</v>
      </c>
      <c r="I34" s="115" t="s">
        <v>197</v>
      </c>
      <c r="J34" s="115" t="s">
        <v>1946</v>
      </c>
      <c r="K34" s="115" t="s">
        <v>1946</v>
      </c>
    </row>
    <row r="35" spans="1:11" x14ac:dyDescent="0.25">
      <c r="A35" s="16">
        <v>22</v>
      </c>
      <c r="B35" s="44" t="s">
        <v>37</v>
      </c>
      <c r="C35" s="15" t="str">
        <f t="shared" si="1"/>
        <v>Estado</v>
      </c>
      <c r="D35" s="15" t="str">
        <f t="shared" si="0"/>
        <v>Estado</v>
      </c>
      <c r="E35" s="15" t="str">
        <f t="shared" si="2"/>
        <v>Estado</v>
      </c>
      <c r="F35" s="15" t="str">
        <f t="shared" si="3"/>
        <v>Estado</v>
      </c>
      <c r="G35" s="15" t="str">
        <f t="shared" si="4"/>
        <v>Estado</v>
      </c>
      <c r="H35" s="115" t="s">
        <v>1946</v>
      </c>
      <c r="I35" s="115" t="s">
        <v>197</v>
      </c>
      <c r="J35" s="115" t="s">
        <v>1946</v>
      </c>
      <c r="K35" s="115" t="s">
        <v>1946</v>
      </c>
    </row>
    <row r="36" spans="1:11" x14ac:dyDescent="0.25">
      <c r="A36" s="16">
        <v>23</v>
      </c>
      <c r="B36" s="52" t="s">
        <v>38</v>
      </c>
      <c r="C36" s="15" t="str">
        <f t="shared" si="1"/>
        <v>Estado</v>
      </c>
      <c r="D36" s="15" t="str">
        <f t="shared" si="0"/>
        <v>Estado</v>
      </c>
      <c r="E36" s="15" t="str">
        <f t="shared" si="2"/>
        <v>Estado</v>
      </c>
      <c r="F36" s="15" t="str">
        <f t="shared" si="3"/>
        <v>Estado</v>
      </c>
      <c r="G36" s="15" t="str">
        <f t="shared" si="4"/>
        <v>Estado</v>
      </c>
      <c r="H36" s="115" t="s">
        <v>1946</v>
      </c>
      <c r="I36" s="115" t="s">
        <v>197</v>
      </c>
      <c r="J36" s="115" t="s">
        <v>197</v>
      </c>
      <c r="K36" s="115" t="s">
        <v>1946</v>
      </c>
    </row>
    <row r="37" spans="1:11" x14ac:dyDescent="0.25">
      <c r="A37" s="16">
        <v>24</v>
      </c>
      <c r="B37" s="44" t="s">
        <v>39</v>
      </c>
      <c r="C37" s="15" t="str">
        <f t="shared" si="1"/>
        <v>Estado</v>
      </c>
      <c r="D37" s="15" t="str">
        <f t="shared" si="0"/>
        <v>Estado</v>
      </c>
      <c r="E37" s="15" t="str">
        <f t="shared" si="2"/>
        <v>Estado</v>
      </c>
      <c r="F37" s="15" t="str">
        <f t="shared" si="3"/>
        <v>Estado</v>
      </c>
      <c r="G37" s="15" t="str">
        <f t="shared" si="4"/>
        <v>Estado</v>
      </c>
      <c r="H37" s="115" t="s">
        <v>1946</v>
      </c>
      <c r="I37" s="115" t="s">
        <v>197</v>
      </c>
      <c r="J37" s="115" t="s">
        <v>1946</v>
      </c>
      <c r="K37" s="115" t="s">
        <v>1946</v>
      </c>
    </row>
    <row r="38" spans="1:11" x14ac:dyDescent="0.25">
      <c r="A38" s="16">
        <v>25</v>
      </c>
      <c r="B38" s="52" t="s">
        <v>40</v>
      </c>
      <c r="C38" s="15" t="str">
        <f t="shared" si="1"/>
        <v>Estado</v>
      </c>
      <c r="D38" s="15" t="str">
        <f t="shared" si="0"/>
        <v>Estado</v>
      </c>
      <c r="E38" s="15" t="str">
        <f t="shared" si="2"/>
        <v>Estado</v>
      </c>
      <c r="F38" s="15" t="str">
        <f t="shared" si="3"/>
        <v>Estado</v>
      </c>
      <c r="G38" s="15" t="str">
        <f t="shared" si="4"/>
        <v>Estado</v>
      </c>
      <c r="H38" s="115" t="s">
        <v>1946</v>
      </c>
      <c r="I38" s="115" t="s">
        <v>1946</v>
      </c>
      <c r="J38" s="115" t="s">
        <v>1946</v>
      </c>
      <c r="K38" s="115" t="s">
        <v>197</v>
      </c>
    </row>
    <row r="39" spans="1:11" x14ac:dyDescent="0.25">
      <c r="A39" s="16">
        <v>26</v>
      </c>
      <c r="B39" s="44" t="s">
        <v>41</v>
      </c>
      <c r="C39" s="15" t="str">
        <f t="shared" si="1"/>
        <v>Estado</v>
      </c>
      <c r="D39" s="15" t="str">
        <f t="shared" si="0"/>
        <v>Estado</v>
      </c>
      <c r="E39" s="15" t="str">
        <f t="shared" si="2"/>
        <v>Estado</v>
      </c>
      <c r="F39" s="15" t="str">
        <f t="shared" si="3"/>
        <v>Estado</v>
      </c>
      <c r="G39" s="15" t="str">
        <f t="shared" si="4"/>
        <v>Estado</v>
      </c>
      <c r="H39" s="115" t="s">
        <v>1946</v>
      </c>
      <c r="I39" s="115" t="s">
        <v>197</v>
      </c>
      <c r="J39" s="115" t="s">
        <v>197</v>
      </c>
      <c r="K39" s="115" t="s">
        <v>1946</v>
      </c>
    </row>
    <row r="40" spans="1:11" x14ac:dyDescent="0.25">
      <c r="A40" s="16">
        <v>27</v>
      </c>
      <c r="B40" s="52" t="s">
        <v>42</v>
      </c>
      <c r="C40" s="15" t="str">
        <f t="shared" si="1"/>
        <v>Estado</v>
      </c>
      <c r="D40" s="15" t="str">
        <f t="shared" si="0"/>
        <v>Estado</v>
      </c>
      <c r="E40" s="15" t="str">
        <f t="shared" si="2"/>
        <v>Estado</v>
      </c>
      <c r="F40" s="15" t="str">
        <f t="shared" si="3"/>
        <v>Estado</v>
      </c>
      <c r="G40" s="15" t="str">
        <f t="shared" si="4"/>
        <v>Estado</v>
      </c>
      <c r="H40" s="115" t="s">
        <v>1946</v>
      </c>
      <c r="I40" s="115" t="s">
        <v>1946</v>
      </c>
      <c r="J40" s="115" t="s">
        <v>1946</v>
      </c>
      <c r="K40" s="115" t="s">
        <v>197</v>
      </c>
    </row>
    <row r="41" spans="1:11" x14ac:dyDescent="0.25">
      <c r="A41" s="16">
        <v>28</v>
      </c>
      <c r="B41" s="44" t="s">
        <v>43</v>
      </c>
      <c r="C41" s="15" t="str">
        <f t="shared" si="1"/>
        <v>Estado</v>
      </c>
      <c r="D41" s="15" t="str">
        <f t="shared" si="0"/>
        <v>Estado</v>
      </c>
      <c r="E41" s="15" t="str">
        <f t="shared" si="2"/>
        <v>Estado</v>
      </c>
      <c r="F41" s="15" t="str">
        <f t="shared" si="3"/>
        <v>Estado</v>
      </c>
      <c r="G41" s="15" t="str">
        <f t="shared" si="4"/>
        <v>Estado</v>
      </c>
      <c r="H41" s="115" t="s">
        <v>1946</v>
      </c>
      <c r="I41" s="115" t="s">
        <v>1946</v>
      </c>
      <c r="J41" s="115" t="s">
        <v>1946</v>
      </c>
      <c r="K41" s="115" t="s">
        <v>197</v>
      </c>
    </row>
    <row r="42" spans="1:11" x14ac:dyDescent="0.25">
      <c r="A42" s="16">
        <v>29</v>
      </c>
      <c r="B42" s="52" t="s">
        <v>1808</v>
      </c>
      <c r="C42" s="15" t="str">
        <f t="shared" si="1"/>
        <v>Estado</v>
      </c>
      <c r="D42" s="15" t="str">
        <f t="shared" si="0"/>
        <v>Estado</v>
      </c>
      <c r="E42" s="15" t="str">
        <f t="shared" si="2"/>
        <v>Estado</v>
      </c>
      <c r="F42" s="15" t="str">
        <f t="shared" si="3"/>
        <v>Estado</v>
      </c>
      <c r="G42" s="15" t="str">
        <f t="shared" si="4"/>
        <v>Estado</v>
      </c>
      <c r="H42" s="115" t="s">
        <v>197</v>
      </c>
      <c r="I42" s="115" t="s">
        <v>1946</v>
      </c>
      <c r="J42" s="115" t="s">
        <v>1946</v>
      </c>
      <c r="K42" s="115" t="s">
        <v>1946</v>
      </c>
    </row>
    <row r="43" spans="1:11" x14ac:dyDescent="0.25">
      <c r="A43" s="16">
        <v>30</v>
      </c>
      <c r="B43" s="44" t="s">
        <v>44</v>
      </c>
      <c r="C43" s="15" t="str">
        <f t="shared" si="1"/>
        <v>Estado</v>
      </c>
      <c r="D43" s="15" t="str">
        <f t="shared" si="0"/>
        <v>Estado</v>
      </c>
      <c r="E43" s="15" t="str">
        <f t="shared" si="2"/>
        <v>Estado</v>
      </c>
      <c r="F43" s="15" t="str">
        <f t="shared" si="3"/>
        <v>Estado</v>
      </c>
      <c r="G43" s="15" t="str">
        <f t="shared" si="4"/>
        <v>Estado</v>
      </c>
      <c r="H43" s="115" t="s">
        <v>1946</v>
      </c>
      <c r="I43" s="115" t="s">
        <v>197</v>
      </c>
      <c r="J43" s="115" t="s">
        <v>197</v>
      </c>
      <c r="K43" s="115" t="s">
        <v>1946</v>
      </c>
    </row>
    <row r="44" spans="1:11" x14ac:dyDescent="0.25">
      <c r="A44" s="16">
        <v>31</v>
      </c>
      <c r="B44" s="52" t="s">
        <v>45</v>
      </c>
      <c r="C44" s="15" t="str">
        <f t="shared" si="1"/>
        <v>Estado</v>
      </c>
      <c r="D44" s="15" t="str">
        <f t="shared" si="0"/>
        <v>Estado</v>
      </c>
      <c r="E44" s="15" t="str">
        <f t="shared" si="2"/>
        <v>Estado</v>
      </c>
      <c r="F44" s="15" t="str">
        <f t="shared" si="3"/>
        <v>Estado</v>
      </c>
      <c r="G44" s="15" t="str">
        <f t="shared" si="4"/>
        <v>Estado</v>
      </c>
      <c r="H44" s="115" t="s">
        <v>1946</v>
      </c>
      <c r="I44" s="115" t="s">
        <v>1946</v>
      </c>
      <c r="J44" s="115" t="s">
        <v>1946</v>
      </c>
      <c r="K44" s="115" t="s">
        <v>197</v>
      </c>
    </row>
    <row r="45" spans="1:11" x14ac:dyDescent="0.25">
      <c r="A45" s="16">
        <v>32</v>
      </c>
      <c r="B45" s="44" t="s">
        <v>46</v>
      </c>
      <c r="C45" s="15" t="str">
        <f t="shared" si="1"/>
        <v>Estado</v>
      </c>
      <c r="D45" s="15" t="str">
        <f t="shared" si="0"/>
        <v>Estado</v>
      </c>
      <c r="E45" s="15" t="str">
        <f t="shared" si="2"/>
        <v>Estado</v>
      </c>
      <c r="F45" s="15" t="str">
        <f t="shared" si="3"/>
        <v>Estado</v>
      </c>
      <c r="G45" s="15" t="str">
        <f t="shared" si="4"/>
        <v>Estado</v>
      </c>
      <c r="H45" s="115" t="s">
        <v>1946</v>
      </c>
      <c r="I45" s="115" t="s">
        <v>197</v>
      </c>
      <c r="J45" s="115" t="s">
        <v>1946</v>
      </c>
      <c r="K45" s="115" t="s">
        <v>1946</v>
      </c>
    </row>
    <row r="46" spans="1:11" x14ac:dyDescent="0.25">
      <c r="A46" s="16">
        <v>33</v>
      </c>
      <c r="B46" s="52" t="s">
        <v>1809</v>
      </c>
      <c r="C46" s="15" t="str">
        <f t="shared" ref="C46:C77" si="5">IF($B$5&gt;=5,"Estado",IF($B$5=$K$13,K46,IF($B$5=$J$13,J46,IF($B$5=$I$13,I46,H46))))</f>
        <v>Estado</v>
      </c>
      <c r="D46" s="15" t="str">
        <f t="shared" ref="D46:D77" si="6">IF($C$5&gt;=5,"Estado",IF($C$5=$K$13,K46,IF($C$5=$J$13,J46,IF($C$5=$I$13,I46,H46))))</f>
        <v>Estado</v>
      </c>
      <c r="E46" s="15" t="str">
        <f t="shared" si="2"/>
        <v>Estado</v>
      </c>
      <c r="F46" s="15" t="str">
        <f t="shared" si="3"/>
        <v>Estado</v>
      </c>
      <c r="G46" s="15" t="str">
        <f t="shared" si="4"/>
        <v>Estado</v>
      </c>
      <c r="H46" s="115" t="s">
        <v>1946</v>
      </c>
      <c r="I46" s="115" t="s">
        <v>1946</v>
      </c>
      <c r="J46" s="115" t="s">
        <v>1946</v>
      </c>
      <c r="K46" s="115" t="s">
        <v>197</v>
      </c>
    </row>
    <row r="47" spans="1:11" x14ac:dyDescent="0.25">
      <c r="A47" s="16">
        <v>34</v>
      </c>
      <c r="B47" s="44" t="s">
        <v>47</v>
      </c>
      <c r="C47" s="15" t="str">
        <f t="shared" si="5"/>
        <v>Estado</v>
      </c>
      <c r="D47" s="15" t="str">
        <f t="shared" si="6"/>
        <v>Estado</v>
      </c>
      <c r="E47" s="15" t="str">
        <f t="shared" si="2"/>
        <v>Estado</v>
      </c>
      <c r="F47" s="15" t="str">
        <f t="shared" si="3"/>
        <v>Estado</v>
      </c>
      <c r="G47" s="15" t="str">
        <f t="shared" si="4"/>
        <v>Estado</v>
      </c>
      <c r="H47" s="115" t="s">
        <v>1946</v>
      </c>
      <c r="I47" s="115" t="s">
        <v>1946</v>
      </c>
      <c r="J47" s="115" t="s">
        <v>1946</v>
      </c>
      <c r="K47" s="115" t="s">
        <v>197</v>
      </c>
    </row>
    <row r="48" spans="1:11" x14ac:dyDescent="0.25">
      <c r="A48" s="16">
        <v>35</v>
      </c>
      <c r="B48" s="52" t="s">
        <v>48</v>
      </c>
      <c r="C48" s="15" t="str">
        <f t="shared" si="5"/>
        <v>Estado</v>
      </c>
      <c r="D48" s="15" t="str">
        <f t="shared" si="6"/>
        <v>Estado</v>
      </c>
      <c r="E48" s="15" t="str">
        <f t="shared" si="2"/>
        <v>Estado</v>
      </c>
      <c r="F48" s="15" t="str">
        <f t="shared" si="3"/>
        <v>Estado</v>
      </c>
      <c r="G48" s="15" t="str">
        <f t="shared" si="4"/>
        <v>Estado</v>
      </c>
      <c r="H48" s="115" t="s">
        <v>1946</v>
      </c>
      <c r="I48" s="115" t="s">
        <v>197</v>
      </c>
      <c r="J48" s="115" t="s">
        <v>197</v>
      </c>
      <c r="K48" s="115" t="s">
        <v>1946</v>
      </c>
    </row>
    <row r="49" spans="1:11" x14ac:dyDescent="0.25">
      <c r="A49" s="16">
        <v>36</v>
      </c>
      <c r="B49" s="44" t="s">
        <v>49</v>
      </c>
      <c r="C49" s="15" t="str">
        <f t="shared" si="5"/>
        <v>Estado</v>
      </c>
      <c r="D49" s="15" t="str">
        <f t="shared" si="6"/>
        <v>Estado</v>
      </c>
      <c r="E49" s="15" t="str">
        <f t="shared" si="2"/>
        <v>Estado</v>
      </c>
      <c r="F49" s="15" t="str">
        <f t="shared" si="3"/>
        <v>Estado</v>
      </c>
      <c r="G49" s="15" t="str">
        <f t="shared" si="4"/>
        <v>Estado</v>
      </c>
      <c r="H49" s="115" t="s">
        <v>1946</v>
      </c>
      <c r="I49" s="115" t="s">
        <v>197</v>
      </c>
      <c r="J49" s="115" t="s">
        <v>197</v>
      </c>
      <c r="K49" s="115" t="s">
        <v>1946</v>
      </c>
    </row>
    <row r="50" spans="1:11" x14ac:dyDescent="0.25">
      <c r="A50" s="16">
        <v>37</v>
      </c>
      <c r="B50" s="52" t="s">
        <v>50</v>
      </c>
      <c r="C50" s="15" t="str">
        <f t="shared" si="5"/>
        <v>Estado</v>
      </c>
      <c r="D50" s="15" t="str">
        <f t="shared" si="6"/>
        <v>Estado</v>
      </c>
      <c r="E50" s="15" t="str">
        <f t="shared" si="2"/>
        <v>Estado</v>
      </c>
      <c r="F50" s="15" t="str">
        <f t="shared" si="3"/>
        <v>Estado</v>
      </c>
      <c r="G50" s="15" t="str">
        <f t="shared" si="4"/>
        <v>Estado</v>
      </c>
      <c r="H50" s="115" t="s">
        <v>1946</v>
      </c>
      <c r="I50" s="115" t="s">
        <v>1946</v>
      </c>
      <c r="J50" s="115" t="s">
        <v>1946</v>
      </c>
      <c r="K50" s="115" t="s">
        <v>197</v>
      </c>
    </row>
    <row r="51" spans="1:11" x14ac:dyDescent="0.25">
      <c r="A51" s="16">
        <v>38</v>
      </c>
      <c r="B51" s="44" t="s">
        <v>51</v>
      </c>
      <c r="C51" s="15" t="str">
        <f t="shared" si="5"/>
        <v>Estado</v>
      </c>
      <c r="D51" s="15" t="str">
        <f t="shared" si="6"/>
        <v>Estado</v>
      </c>
      <c r="E51" s="15" t="str">
        <f t="shared" si="2"/>
        <v>Estado</v>
      </c>
      <c r="F51" s="15" t="str">
        <f t="shared" si="3"/>
        <v>Estado</v>
      </c>
      <c r="G51" s="15" t="str">
        <f t="shared" si="4"/>
        <v>Estado</v>
      </c>
      <c r="H51" s="115" t="s">
        <v>1946</v>
      </c>
      <c r="I51" s="115" t="s">
        <v>1946</v>
      </c>
      <c r="J51" s="115" t="s">
        <v>1946</v>
      </c>
      <c r="K51" s="115" t="s">
        <v>197</v>
      </c>
    </row>
    <row r="52" spans="1:11" x14ac:dyDescent="0.25">
      <c r="A52" s="17">
        <v>39</v>
      </c>
      <c r="B52" s="52" t="s">
        <v>52</v>
      </c>
      <c r="C52" s="15" t="str">
        <f t="shared" si="5"/>
        <v>Estado</v>
      </c>
      <c r="D52" s="15" t="str">
        <f t="shared" si="6"/>
        <v>Estado</v>
      </c>
      <c r="E52" s="15" t="str">
        <f t="shared" si="2"/>
        <v>Estado</v>
      </c>
      <c r="F52" s="15" t="str">
        <f t="shared" si="3"/>
        <v>Estado</v>
      </c>
      <c r="G52" s="15" t="str">
        <f t="shared" si="4"/>
        <v>Estado</v>
      </c>
      <c r="H52" s="115" t="s">
        <v>1946</v>
      </c>
      <c r="I52" s="115" t="s">
        <v>197</v>
      </c>
      <c r="J52" s="115" t="s">
        <v>197</v>
      </c>
      <c r="K52" s="115" t="s">
        <v>1946</v>
      </c>
    </row>
    <row r="53" spans="1:11" x14ac:dyDescent="0.25">
      <c r="A53" s="16">
        <v>40</v>
      </c>
      <c r="B53" s="44" t="s">
        <v>53</v>
      </c>
      <c r="C53" s="15" t="str">
        <f t="shared" si="5"/>
        <v>Estado</v>
      </c>
      <c r="D53" s="15" t="str">
        <f t="shared" si="6"/>
        <v>Estado</v>
      </c>
      <c r="E53" s="15" t="str">
        <f t="shared" si="2"/>
        <v>Estado</v>
      </c>
      <c r="F53" s="15" t="str">
        <f t="shared" si="3"/>
        <v>Estado</v>
      </c>
      <c r="G53" s="15" t="str">
        <f t="shared" si="4"/>
        <v>Estado</v>
      </c>
      <c r="H53" s="115" t="s">
        <v>1946</v>
      </c>
      <c r="I53" s="115" t="s">
        <v>197</v>
      </c>
      <c r="J53" s="115" t="s">
        <v>197</v>
      </c>
      <c r="K53" s="115" t="s">
        <v>1946</v>
      </c>
    </row>
    <row r="54" spans="1:11" x14ac:dyDescent="0.25">
      <c r="A54" s="16">
        <v>41</v>
      </c>
      <c r="B54" s="52" t="s">
        <v>1810</v>
      </c>
      <c r="C54" s="15" t="str">
        <f t="shared" si="5"/>
        <v>Estado</v>
      </c>
      <c r="D54" s="15" t="str">
        <f t="shared" si="6"/>
        <v>Estado</v>
      </c>
      <c r="E54" s="15" t="str">
        <f t="shared" si="2"/>
        <v>Estado</v>
      </c>
      <c r="F54" s="15" t="str">
        <f t="shared" si="3"/>
        <v>Estado</v>
      </c>
      <c r="G54" s="15" t="str">
        <f t="shared" si="4"/>
        <v>Estado</v>
      </c>
      <c r="H54" s="115" t="s">
        <v>1946</v>
      </c>
      <c r="I54" s="115" t="s">
        <v>197</v>
      </c>
      <c r="J54" s="115" t="s">
        <v>197</v>
      </c>
      <c r="K54" s="115" t="s">
        <v>197</v>
      </c>
    </row>
    <row r="55" spans="1:11" x14ac:dyDescent="0.25">
      <c r="A55" s="16">
        <v>42</v>
      </c>
      <c r="B55" s="52" t="s">
        <v>54</v>
      </c>
      <c r="C55" s="15" t="str">
        <f t="shared" si="5"/>
        <v>Estado</v>
      </c>
      <c r="D55" s="15" t="str">
        <f t="shared" si="6"/>
        <v>Estado</v>
      </c>
      <c r="E55" s="15" t="str">
        <f t="shared" si="2"/>
        <v>Estado</v>
      </c>
      <c r="F55" s="15" t="str">
        <f t="shared" si="3"/>
        <v>Estado</v>
      </c>
      <c r="G55" s="15" t="str">
        <f t="shared" si="4"/>
        <v>Estado</v>
      </c>
      <c r="H55" s="115" t="s">
        <v>1946</v>
      </c>
      <c r="I55" s="115" t="s">
        <v>197</v>
      </c>
      <c r="J55" s="115" t="s">
        <v>197</v>
      </c>
      <c r="K55" s="115" t="s">
        <v>1946</v>
      </c>
    </row>
    <row r="56" spans="1:11" x14ac:dyDescent="0.25">
      <c r="A56" s="16">
        <v>43</v>
      </c>
      <c r="B56" s="44" t="s">
        <v>55</v>
      </c>
      <c r="C56" s="15" t="str">
        <f t="shared" si="5"/>
        <v>Estado</v>
      </c>
      <c r="D56" s="15" t="str">
        <f t="shared" si="6"/>
        <v>Estado</v>
      </c>
      <c r="E56" s="15" t="str">
        <f t="shared" si="2"/>
        <v>Estado</v>
      </c>
      <c r="F56" s="15" t="str">
        <f t="shared" si="3"/>
        <v>Estado</v>
      </c>
      <c r="G56" s="15" t="str">
        <f t="shared" si="4"/>
        <v>Estado</v>
      </c>
      <c r="H56" s="115" t="s">
        <v>1946</v>
      </c>
      <c r="I56" s="115" t="s">
        <v>197</v>
      </c>
      <c r="J56" s="115" t="s">
        <v>197</v>
      </c>
      <c r="K56" s="115" t="s">
        <v>1946</v>
      </c>
    </row>
    <row r="57" spans="1:11" x14ac:dyDescent="0.25">
      <c r="A57" s="16">
        <v>44</v>
      </c>
      <c r="B57" s="44" t="s">
        <v>57</v>
      </c>
      <c r="C57" s="15" t="str">
        <f t="shared" si="5"/>
        <v>Estado</v>
      </c>
      <c r="D57" s="15" t="str">
        <f t="shared" si="6"/>
        <v>Estado</v>
      </c>
      <c r="E57" s="15" t="str">
        <f t="shared" si="2"/>
        <v>Estado</v>
      </c>
      <c r="F57" s="15" t="str">
        <f t="shared" si="3"/>
        <v>Estado</v>
      </c>
      <c r="G57" s="15" t="str">
        <f t="shared" si="4"/>
        <v>Estado</v>
      </c>
      <c r="H57" s="115" t="s">
        <v>1946</v>
      </c>
      <c r="I57" s="115" t="s">
        <v>197</v>
      </c>
      <c r="J57" s="115" t="s">
        <v>197</v>
      </c>
      <c r="K57" s="115" t="s">
        <v>1946</v>
      </c>
    </row>
    <row r="58" spans="1:11" x14ac:dyDescent="0.25">
      <c r="A58" s="16">
        <v>45</v>
      </c>
      <c r="B58" s="44" t="s">
        <v>59</v>
      </c>
      <c r="C58" s="15" t="str">
        <f t="shared" si="5"/>
        <v>Estado</v>
      </c>
      <c r="D58" s="15" t="str">
        <f t="shared" si="6"/>
        <v>Estado</v>
      </c>
      <c r="E58" s="15" t="str">
        <f t="shared" si="2"/>
        <v>Estado</v>
      </c>
      <c r="F58" s="15" t="str">
        <f t="shared" si="3"/>
        <v>Estado</v>
      </c>
      <c r="G58" s="15" t="str">
        <f t="shared" si="4"/>
        <v>Estado</v>
      </c>
      <c r="H58" s="115" t="s">
        <v>1946</v>
      </c>
      <c r="I58" s="115" t="s">
        <v>197</v>
      </c>
      <c r="J58" s="115" t="s">
        <v>197</v>
      </c>
      <c r="K58" s="115" t="s">
        <v>1946</v>
      </c>
    </row>
    <row r="59" spans="1:11" x14ac:dyDescent="0.25">
      <c r="A59" s="16">
        <v>46</v>
      </c>
      <c r="B59" s="52" t="s">
        <v>60</v>
      </c>
      <c r="C59" s="15" t="str">
        <f t="shared" si="5"/>
        <v>Estado</v>
      </c>
      <c r="D59" s="15" t="str">
        <f t="shared" si="6"/>
        <v>Estado</v>
      </c>
      <c r="E59" s="15" t="str">
        <f t="shared" si="2"/>
        <v>Estado</v>
      </c>
      <c r="F59" s="15" t="str">
        <f t="shared" si="3"/>
        <v>Estado</v>
      </c>
      <c r="G59" s="15" t="str">
        <f t="shared" si="4"/>
        <v>Estado</v>
      </c>
      <c r="H59" s="115" t="s">
        <v>1946</v>
      </c>
      <c r="I59" s="115" t="s">
        <v>197</v>
      </c>
      <c r="J59" s="115" t="s">
        <v>197</v>
      </c>
      <c r="K59" s="115" t="s">
        <v>1946</v>
      </c>
    </row>
    <row r="60" spans="1:11" x14ac:dyDescent="0.25">
      <c r="A60" s="16">
        <v>47</v>
      </c>
      <c r="B60" s="44" t="s">
        <v>61</v>
      </c>
      <c r="C60" s="15" t="str">
        <f t="shared" si="5"/>
        <v>Estado</v>
      </c>
      <c r="D60" s="15" t="str">
        <f t="shared" si="6"/>
        <v>Estado</v>
      </c>
      <c r="E60" s="15" t="str">
        <f t="shared" si="2"/>
        <v>Estado</v>
      </c>
      <c r="F60" s="15" t="str">
        <f t="shared" si="3"/>
        <v>Estado</v>
      </c>
      <c r="G60" s="15" t="str">
        <f t="shared" si="4"/>
        <v>Estado</v>
      </c>
      <c r="H60" s="115" t="s">
        <v>1946</v>
      </c>
      <c r="I60" s="115" t="s">
        <v>1946</v>
      </c>
      <c r="J60" s="115" t="s">
        <v>1946</v>
      </c>
      <c r="K60" s="115" t="s">
        <v>197</v>
      </c>
    </row>
    <row r="61" spans="1:11" x14ac:dyDescent="0.25">
      <c r="A61" s="16">
        <v>48</v>
      </c>
      <c r="B61" s="44" t="s">
        <v>62</v>
      </c>
      <c r="C61" s="15" t="str">
        <f t="shared" si="5"/>
        <v>Estado</v>
      </c>
      <c r="D61" s="15" t="str">
        <f t="shared" si="6"/>
        <v>Estado</v>
      </c>
      <c r="E61" s="15" t="str">
        <f t="shared" si="2"/>
        <v>Estado</v>
      </c>
      <c r="F61" s="15" t="str">
        <f t="shared" si="3"/>
        <v>Estado</v>
      </c>
      <c r="G61" s="15" t="str">
        <f t="shared" si="4"/>
        <v>Estado</v>
      </c>
      <c r="H61" s="115" t="s">
        <v>197</v>
      </c>
      <c r="I61" s="115" t="s">
        <v>1946</v>
      </c>
      <c r="J61" s="115" t="s">
        <v>1946</v>
      </c>
      <c r="K61" s="115" t="s">
        <v>1946</v>
      </c>
    </row>
    <row r="62" spans="1:11" x14ac:dyDescent="0.25">
      <c r="A62" s="16">
        <v>49</v>
      </c>
      <c r="B62" s="44" t="s">
        <v>1825</v>
      </c>
      <c r="C62" s="15" t="str">
        <f t="shared" si="5"/>
        <v>Estado</v>
      </c>
      <c r="D62" s="15" t="str">
        <f t="shared" si="6"/>
        <v>Estado</v>
      </c>
      <c r="E62" s="15" t="str">
        <f t="shared" si="2"/>
        <v>Estado</v>
      </c>
      <c r="F62" s="15" t="str">
        <f t="shared" si="3"/>
        <v>Estado</v>
      </c>
      <c r="G62" s="15" t="str">
        <f t="shared" si="4"/>
        <v>Estado</v>
      </c>
      <c r="H62" s="115" t="s">
        <v>1946</v>
      </c>
      <c r="I62" s="115" t="s">
        <v>197</v>
      </c>
      <c r="J62" s="115" t="s">
        <v>197</v>
      </c>
      <c r="K62" s="115" t="s">
        <v>1946</v>
      </c>
    </row>
    <row r="63" spans="1:11" x14ac:dyDescent="0.25">
      <c r="A63" s="16">
        <v>50</v>
      </c>
      <c r="B63" s="52" t="s">
        <v>63</v>
      </c>
      <c r="C63" s="15" t="str">
        <f t="shared" si="5"/>
        <v>Estado</v>
      </c>
      <c r="D63" s="15" t="str">
        <f t="shared" si="6"/>
        <v>Estado</v>
      </c>
      <c r="E63" s="15" t="str">
        <f t="shared" si="2"/>
        <v>Estado</v>
      </c>
      <c r="F63" s="15" t="str">
        <f t="shared" si="3"/>
        <v>Estado</v>
      </c>
      <c r="G63" s="15" t="str">
        <f t="shared" si="4"/>
        <v>Estado</v>
      </c>
      <c r="H63" s="115" t="s">
        <v>1946</v>
      </c>
      <c r="I63" s="115" t="s">
        <v>197</v>
      </c>
      <c r="J63" s="115" t="s">
        <v>197</v>
      </c>
      <c r="K63" s="115" t="s">
        <v>1946</v>
      </c>
    </row>
    <row r="64" spans="1:11" x14ac:dyDescent="0.25">
      <c r="A64" s="16">
        <v>51</v>
      </c>
      <c r="B64" s="44" t="s">
        <v>64</v>
      </c>
      <c r="C64" s="15" t="str">
        <f t="shared" si="5"/>
        <v>Estado</v>
      </c>
      <c r="D64" s="15" t="str">
        <f t="shared" si="6"/>
        <v>Estado</v>
      </c>
      <c r="E64" s="15" t="str">
        <f t="shared" si="2"/>
        <v>Estado</v>
      </c>
      <c r="F64" s="15" t="str">
        <f t="shared" si="3"/>
        <v>Estado</v>
      </c>
      <c r="G64" s="15" t="str">
        <f t="shared" si="4"/>
        <v>Estado</v>
      </c>
      <c r="H64" s="115" t="s">
        <v>1946</v>
      </c>
      <c r="I64" s="115" t="s">
        <v>197</v>
      </c>
      <c r="J64" s="115" t="s">
        <v>197</v>
      </c>
      <c r="K64" s="115" t="s">
        <v>1946</v>
      </c>
    </row>
    <row r="65" spans="1:11" x14ac:dyDescent="0.25">
      <c r="A65" s="16">
        <v>52</v>
      </c>
      <c r="B65" s="52" t="s">
        <v>65</v>
      </c>
      <c r="C65" s="15" t="str">
        <f t="shared" si="5"/>
        <v>Estado</v>
      </c>
      <c r="D65" s="15" t="str">
        <f t="shared" si="6"/>
        <v>Estado</v>
      </c>
      <c r="E65" s="15" t="str">
        <f t="shared" si="2"/>
        <v>Estado</v>
      </c>
      <c r="F65" s="15" t="str">
        <f t="shared" si="3"/>
        <v>Estado</v>
      </c>
      <c r="G65" s="15" t="str">
        <f t="shared" si="4"/>
        <v>Estado</v>
      </c>
      <c r="H65" s="115" t="s">
        <v>1946</v>
      </c>
      <c r="I65" s="115" t="s">
        <v>197</v>
      </c>
      <c r="J65" s="115" t="s">
        <v>197</v>
      </c>
      <c r="K65" s="115" t="s">
        <v>1946</v>
      </c>
    </row>
    <row r="66" spans="1:11" x14ac:dyDescent="0.25">
      <c r="A66" s="16">
        <v>53</v>
      </c>
      <c r="B66" s="44" t="s">
        <v>66</v>
      </c>
      <c r="C66" s="15" t="str">
        <f t="shared" si="5"/>
        <v>Estado</v>
      </c>
      <c r="D66" s="15" t="str">
        <f t="shared" si="6"/>
        <v>Estado</v>
      </c>
      <c r="E66" s="15" t="str">
        <f t="shared" si="2"/>
        <v>Estado</v>
      </c>
      <c r="F66" s="15" t="str">
        <f t="shared" si="3"/>
        <v>Estado</v>
      </c>
      <c r="G66" s="15" t="str">
        <f t="shared" si="4"/>
        <v>Estado</v>
      </c>
      <c r="H66" s="115" t="s">
        <v>1946</v>
      </c>
      <c r="I66" s="115" t="s">
        <v>197</v>
      </c>
      <c r="J66" s="115" t="s">
        <v>197</v>
      </c>
      <c r="K66" s="115" t="s">
        <v>1946</v>
      </c>
    </row>
    <row r="67" spans="1:11" x14ac:dyDescent="0.25">
      <c r="A67" s="16">
        <v>54</v>
      </c>
      <c r="B67" s="52" t="s">
        <v>67</v>
      </c>
      <c r="C67" s="15" t="str">
        <f t="shared" si="5"/>
        <v>Estado</v>
      </c>
      <c r="D67" s="15" t="str">
        <f t="shared" si="6"/>
        <v>Estado</v>
      </c>
      <c r="E67" s="15" t="str">
        <f t="shared" si="2"/>
        <v>Estado</v>
      </c>
      <c r="F67" s="15" t="str">
        <f t="shared" si="3"/>
        <v>Estado</v>
      </c>
      <c r="G67" s="15" t="str">
        <f t="shared" si="4"/>
        <v>Estado</v>
      </c>
      <c r="H67" s="115" t="s">
        <v>1946</v>
      </c>
      <c r="I67" s="115" t="s">
        <v>197</v>
      </c>
      <c r="J67" s="115" t="s">
        <v>197</v>
      </c>
      <c r="K67" s="115" t="s">
        <v>1946</v>
      </c>
    </row>
    <row r="68" spans="1:11" x14ac:dyDescent="0.25">
      <c r="A68" s="16">
        <v>55</v>
      </c>
      <c r="B68" s="44" t="s">
        <v>68</v>
      </c>
      <c r="C68" s="15" t="str">
        <f t="shared" si="5"/>
        <v>Estado</v>
      </c>
      <c r="D68" s="15" t="str">
        <f t="shared" si="6"/>
        <v>Estado</v>
      </c>
      <c r="E68" s="15" t="str">
        <f t="shared" si="2"/>
        <v>Estado</v>
      </c>
      <c r="F68" s="15" t="str">
        <f t="shared" si="3"/>
        <v>Estado</v>
      </c>
      <c r="G68" s="15" t="str">
        <f t="shared" si="4"/>
        <v>Estado</v>
      </c>
      <c r="H68" s="115" t="s">
        <v>1946</v>
      </c>
      <c r="I68" s="115" t="s">
        <v>197</v>
      </c>
      <c r="J68" s="115" t="s">
        <v>197</v>
      </c>
      <c r="K68" s="115" t="s">
        <v>1946</v>
      </c>
    </row>
    <row r="69" spans="1:11" x14ac:dyDescent="0.25">
      <c r="A69" s="16">
        <v>56</v>
      </c>
      <c r="B69" s="52" t="s">
        <v>1826</v>
      </c>
      <c r="C69" s="15" t="str">
        <f t="shared" si="5"/>
        <v>Estado</v>
      </c>
      <c r="D69" s="15" t="str">
        <f t="shared" si="6"/>
        <v>Estado</v>
      </c>
      <c r="E69" s="15" t="str">
        <f t="shared" si="2"/>
        <v>Estado</v>
      </c>
      <c r="F69" s="15" t="str">
        <f t="shared" si="3"/>
        <v>Estado</v>
      </c>
      <c r="G69" s="15" t="str">
        <f t="shared" si="4"/>
        <v>Estado</v>
      </c>
      <c r="H69" s="115" t="s">
        <v>1946</v>
      </c>
      <c r="I69" s="115" t="s">
        <v>1946</v>
      </c>
      <c r="J69" s="115" t="s">
        <v>1946</v>
      </c>
      <c r="K69" s="115" t="s">
        <v>197</v>
      </c>
    </row>
    <row r="70" spans="1:11" x14ac:dyDescent="0.25">
      <c r="A70" s="16">
        <v>57</v>
      </c>
      <c r="B70" s="44" t="s">
        <v>69</v>
      </c>
      <c r="C70" s="15" t="str">
        <f t="shared" si="5"/>
        <v>Estado</v>
      </c>
      <c r="D70" s="15" t="str">
        <f t="shared" si="6"/>
        <v>Estado</v>
      </c>
      <c r="E70" s="15" t="str">
        <f t="shared" si="2"/>
        <v>Estado</v>
      </c>
      <c r="F70" s="15" t="str">
        <f t="shared" si="3"/>
        <v>Estado</v>
      </c>
      <c r="G70" s="15" t="str">
        <f t="shared" si="4"/>
        <v>Estado</v>
      </c>
      <c r="H70" s="115" t="s">
        <v>1946</v>
      </c>
      <c r="I70" s="115" t="s">
        <v>197</v>
      </c>
      <c r="J70" s="115" t="s">
        <v>197</v>
      </c>
      <c r="K70" s="115" t="s">
        <v>1946</v>
      </c>
    </row>
    <row r="71" spans="1:11" x14ac:dyDescent="0.25">
      <c r="A71" s="16">
        <v>58</v>
      </c>
      <c r="B71" s="52" t="s">
        <v>70</v>
      </c>
      <c r="C71" s="15" t="str">
        <f t="shared" si="5"/>
        <v>Estado</v>
      </c>
      <c r="D71" s="15" t="str">
        <f t="shared" si="6"/>
        <v>Estado</v>
      </c>
      <c r="E71" s="15" t="str">
        <f t="shared" si="2"/>
        <v>Estado</v>
      </c>
      <c r="F71" s="15" t="str">
        <f t="shared" si="3"/>
        <v>Estado</v>
      </c>
      <c r="G71" s="15" t="str">
        <f t="shared" si="4"/>
        <v>Estado</v>
      </c>
      <c r="H71" s="115" t="s">
        <v>1946</v>
      </c>
      <c r="I71" s="115" t="s">
        <v>197</v>
      </c>
      <c r="J71" s="115" t="s">
        <v>197</v>
      </c>
      <c r="K71" s="115" t="s">
        <v>1946</v>
      </c>
    </row>
    <row r="72" spans="1:11" x14ac:dyDescent="0.25">
      <c r="A72" s="16">
        <v>59</v>
      </c>
      <c r="B72" s="44" t="s">
        <v>71</v>
      </c>
      <c r="C72" s="15" t="str">
        <f t="shared" si="5"/>
        <v>Estado</v>
      </c>
      <c r="D72" s="15" t="str">
        <f t="shared" si="6"/>
        <v>Estado</v>
      </c>
      <c r="E72" s="15" t="str">
        <f t="shared" si="2"/>
        <v>Estado</v>
      </c>
      <c r="F72" s="15" t="str">
        <f t="shared" si="3"/>
        <v>Estado</v>
      </c>
      <c r="G72" s="15" t="str">
        <f t="shared" si="4"/>
        <v>Estado</v>
      </c>
      <c r="H72" s="115" t="s">
        <v>1946</v>
      </c>
      <c r="I72" s="115" t="s">
        <v>197</v>
      </c>
      <c r="J72" s="115" t="s">
        <v>1946</v>
      </c>
      <c r="K72" s="115" t="s">
        <v>1946</v>
      </c>
    </row>
    <row r="73" spans="1:11" x14ac:dyDescent="0.25">
      <c r="A73" s="16">
        <v>60</v>
      </c>
      <c r="B73" s="52" t="s">
        <v>72</v>
      </c>
      <c r="C73" s="15" t="str">
        <f t="shared" si="5"/>
        <v>Estado</v>
      </c>
      <c r="D73" s="15" t="str">
        <f t="shared" si="6"/>
        <v>Estado</v>
      </c>
      <c r="E73" s="15" t="str">
        <f t="shared" si="2"/>
        <v>Estado</v>
      </c>
      <c r="F73" s="15" t="str">
        <f t="shared" si="3"/>
        <v>Estado</v>
      </c>
      <c r="G73" s="15" t="str">
        <f t="shared" si="4"/>
        <v>Estado</v>
      </c>
      <c r="H73" s="115" t="s">
        <v>1946</v>
      </c>
      <c r="I73" s="115" t="s">
        <v>197</v>
      </c>
      <c r="J73" s="115" t="s">
        <v>197</v>
      </c>
      <c r="K73" s="115" t="s">
        <v>1946</v>
      </c>
    </row>
    <row r="74" spans="1:11" x14ac:dyDescent="0.25">
      <c r="A74" s="16">
        <v>61</v>
      </c>
      <c r="B74" s="44" t="s">
        <v>73</v>
      </c>
      <c r="C74" s="15" t="str">
        <f t="shared" si="5"/>
        <v>Estado</v>
      </c>
      <c r="D74" s="15" t="str">
        <f t="shared" si="6"/>
        <v>Estado</v>
      </c>
      <c r="E74" s="15" t="str">
        <f t="shared" si="2"/>
        <v>Estado</v>
      </c>
      <c r="F74" s="15" t="str">
        <f t="shared" si="3"/>
        <v>Estado</v>
      </c>
      <c r="G74" s="15" t="str">
        <f t="shared" si="4"/>
        <v>Estado</v>
      </c>
      <c r="H74" s="115" t="s">
        <v>197</v>
      </c>
      <c r="I74" s="115" t="s">
        <v>1946</v>
      </c>
      <c r="J74" s="115" t="s">
        <v>1946</v>
      </c>
      <c r="K74" s="115" t="s">
        <v>1946</v>
      </c>
    </row>
    <row r="75" spans="1:11" x14ac:dyDescent="0.25">
      <c r="A75" s="16">
        <v>62</v>
      </c>
      <c r="B75" s="52" t="s">
        <v>1827</v>
      </c>
      <c r="C75" s="15" t="str">
        <f t="shared" si="5"/>
        <v>Estado</v>
      </c>
      <c r="D75" s="15" t="str">
        <f t="shared" si="6"/>
        <v>Estado</v>
      </c>
      <c r="E75" s="15" t="str">
        <f t="shared" si="2"/>
        <v>Estado</v>
      </c>
      <c r="F75" s="15" t="str">
        <f t="shared" si="3"/>
        <v>Estado</v>
      </c>
      <c r="G75" s="15" t="str">
        <f t="shared" si="4"/>
        <v>Estado</v>
      </c>
      <c r="H75" s="115" t="s">
        <v>1946</v>
      </c>
      <c r="I75" s="115" t="s">
        <v>197</v>
      </c>
      <c r="J75" s="115" t="s">
        <v>197</v>
      </c>
      <c r="K75" s="115" t="s">
        <v>1946</v>
      </c>
    </row>
    <row r="76" spans="1:11" x14ac:dyDescent="0.25">
      <c r="A76" s="16">
        <v>63</v>
      </c>
      <c r="B76" s="52" t="s">
        <v>1831</v>
      </c>
      <c r="C76" s="15" t="str">
        <f t="shared" si="5"/>
        <v>Estado</v>
      </c>
      <c r="D76" s="15" t="str">
        <f t="shared" si="6"/>
        <v>Estado</v>
      </c>
      <c r="E76" s="15" t="str">
        <f t="shared" si="2"/>
        <v>Estado</v>
      </c>
      <c r="F76" s="15" t="str">
        <f t="shared" si="3"/>
        <v>Estado</v>
      </c>
      <c r="G76" s="15" t="str">
        <f t="shared" si="4"/>
        <v>Estado</v>
      </c>
      <c r="H76" s="115" t="s">
        <v>1946</v>
      </c>
      <c r="I76" s="115" t="s">
        <v>197</v>
      </c>
      <c r="J76" s="115" t="s">
        <v>197</v>
      </c>
      <c r="K76" s="115" t="s">
        <v>1946</v>
      </c>
    </row>
    <row r="77" spans="1:11" x14ac:dyDescent="0.25">
      <c r="A77" s="16">
        <v>64</v>
      </c>
      <c r="B77" s="44" t="s">
        <v>74</v>
      </c>
      <c r="C77" s="15" t="str">
        <f t="shared" si="5"/>
        <v>Estado</v>
      </c>
      <c r="D77" s="15" t="str">
        <f t="shared" si="6"/>
        <v>Estado</v>
      </c>
      <c r="E77" s="15" t="str">
        <f t="shared" si="2"/>
        <v>Estado</v>
      </c>
      <c r="F77" s="15" t="str">
        <f t="shared" si="3"/>
        <v>Estado</v>
      </c>
      <c r="G77" s="15" t="str">
        <f t="shared" si="4"/>
        <v>Estado</v>
      </c>
      <c r="H77" s="115" t="s">
        <v>1946</v>
      </c>
      <c r="I77" s="115" t="s">
        <v>197</v>
      </c>
      <c r="J77" s="115" t="s">
        <v>197</v>
      </c>
      <c r="K77" s="115" t="s">
        <v>1946</v>
      </c>
    </row>
    <row r="78" spans="1:11" x14ac:dyDescent="0.25">
      <c r="A78" s="16">
        <v>65</v>
      </c>
      <c r="B78" s="52" t="s">
        <v>75</v>
      </c>
      <c r="C78" s="15" t="str">
        <f t="shared" ref="C78:C109" si="7">IF($B$5&gt;=5,"Estado",IF($B$5=$K$13,K78,IF($B$5=$J$13,J78,IF($B$5=$I$13,I78,H78))))</f>
        <v>Estado</v>
      </c>
      <c r="D78" s="15" t="str">
        <f t="shared" ref="D78:D109" si="8">IF($C$5&gt;=5,"Estado",IF($C$5=$K$13,K78,IF($C$5=$J$13,J78,IF($C$5=$I$13,I78,H78))))</f>
        <v>Estado</v>
      </c>
      <c r="E78" s="15" t="str">
        <f t="shared" si="2"/>
        <v>Estado</v>
      </c>
      <c r="F78" s="15" t="str">
        <f t="shared" si="3"/>
        <v>Estado</v>
      </c>
      <c r="G78" s="15" t="str">
        <f t="shared" si="4"/>
        <v>Estado</v>
      </c>
      <c r="H78" s="115" t="s">
        <v>1946</v>
      </c>
      <c r="I78" s="115" t="s">
        <v>197</v>
      </c>
      <c r="J78" s="115" t="s">
        <v>1946</v>
      </c>
      <c r="K78" s="115" t="s">
        <v>1946</v>
      </c>
    </row>
    <row r="79" spans="1:11" x14ac:dyDescent="0.25">
      <c r="A79" s="16">
        <v>66</v>
      </c>
      <c r="B79" s="44" t="s">
        <v>1832</v>
      </c>
      <c r="C79" s="15" t="str">
        <f t="shared" si="7"/>
        <v>Estado</v>
      </c>
      <c r="D79" s="15" t="str">
        <f t="shared" si="8"/>
        <v>Estado</v>
      </c>
      <c r="E79" s="15" t="str">
        <f t="shared" ref="E79:E142" si="9">IF($D$5&gt;=5,"Estado",IF($D$5=$K$13,K79,IF($D$5=$J$13,J79,IF($D$5=$I$13,I79,H79))))</f>
        <v>Estado</v>
      </c>
      <c r="F79" s="15" t="str">
        <f t="shared" ref="F79:F142" si="10">IF($E$5&gt;=5,"Estado",IF($E$5=$K$13,K79,IF($E$5=$J$13,J79,IF($E$5=$I$13,I79,H79))))</f>
        <v>Estado</v>
      </c>
      <c r="G79" s="15" t="str">
        <f t="shared" ref="G79:G142" si="11">IF($F$5&gt;=5,"Estado",IF($F$5=$K$13,K79,IF($F$5=$J$13,J79,IF($F$5=$I$13,I79,H79))))</f>
        <v>Estado</v>
      </c>
      <c r="H79" s="115" t="s">
        <v>1946</v>
      </c>
      <c r="I79" s="115" t="s">
        <v>197</v>
      </c>
      <c r="J79" s="115" t="s">
        <v>197</v>
      </c>
      <c r="K79" s="115" t="s">
        <v>1946</v>
      </c>
    </row>
    <row r="80" spans="1:11" x14ac:dyDescent="0.25">
      <c r="A80" s="16">
        <v>67</v>
      </c>
      <c r="B80" s="52" t="s">
        <v>76</v>
      </c>
      <c r="C80" s="15" t="str">
        <f t="shared" si="7"/>
        <v>Estado</v>
      </c>
      <c r="D80" s="15" t="str">
        <f t="shared" si="8"/>
        <v>Estado</v>
      </c>
      <c r="E80" s="15" t="str">
        <f t="shared" si="9"/>
        <v>Estado</v>
      </c>
      <c r="F80" s="15" t="str">
        <f t="shared" si="10"/>
        <v>Estado</v>
      </c>
      <c r="G80" s="15" t="str">
        <f t="shared" si="11"/>
        <v>Estado</v>
      </c>
      <c r="H80" s="115" t="s">
        <v>197</v>
      </c>
      <c r="I80" s="115" t="s">
        <v>1946</v>
      </c>
      <c r="J80" s="115" t="s">
        <v>1946</v>
      </c>
      <c r="K80" s="115" t="s">
        <v>1946</v>
      </c>
    </row>
    <row r="81" spans="1:11" x14ac:dyDescent="0.25">
      <c r="A81" s="16">
        <v>68</v>
      </c>
      <c r="B81" s="44" t="s">
        <v>1472</v>
      </c>
      <c r="C81" s="15" t="str">
        <f t="shared" si="7"/>
        <v>Estado</v>
      </c>
      <c r="D81" s="15" t="str">
        <f t="shared" si="8"/>
        <v>Estado</v>
      </c>
      <c r="E81" s="15" t="str">
        <f t="shared" si="9"/>
        <v>Estado</v>
      </c>
      <c r="F81" s="15" t="str">
        <f t="shared" si="10"/>
        <v>Estado</v>
      </c>
      <c r="G81" s="15" t="str">
        <f t="shared" si="11"/>
        <v>Estado</v>
      </c>
      <c r="H81" s="115" t="s">
        <v>1946</v>
      </c>
      <c r="I81" s="115" t="s">
        <v>197</v>
      </c>
      <c r="J81" s="115" t="s">
        <v>197</v>
      </c>
      <c r="K81" s="115" t="s">
        <v>1946</v>
      </c>
    </row>
    <row r="82" spans="1:11" x14ac:dyDescent="0.25">
      <c r="A82" s="16">
        <v>69</v>
      </c>
      <c r="B82" s="44" t="s">
        <v>1834</v>
      </c>
      <c r="C82" s="15" t="str">
        <f t="shared" si="7"/>
        <v>Estado</v>
      </c>
      <c r="D82" s="15" t="str">
        <f t="shared" si="8"/>
        <v>Estado</v>
      </c>
      <c r="E82" s="15" t="str">
        <f t="shared" si="9"/>
        <v>Estado</v>
      </c>
      <c r="F82" s="15" t="str">
        <f t="shared" si="10"/>
        <v>Estado</v>
      </c>
      <c r="G82" s="15" t="str">
        <f t="shared" si="11"/>
        <v>Estado</v>
      </c>
      <c r="H82" s="115" t="s">
        <v>197</v>
      </c>
      <c r="I82" s="115" t="s">
        <v>1946</v>
      </c>
      <c r="J82" s="115" t="s">
        <v>1946</v>
      </c>
      <c r="K82" s="115" t="s">
        <v>1946</v>
      </c>
    </row>
    <row r="83" spans="1:11" x14ac:dyDescent="0.25">
      <c r="A83" s="16">
        <v>70</v>
      </c>
      <c r="B83" s="52" t="s">
        <v>77</v>
      </c>
      <c r="C83" s="15" t="str">
        <f t="shared" si="7"/>
        <v>Estado</v>
      </c>
      <c r="D83" s="15" t="str">
        <f t="shared" si="8"/>
        <v>Estado</v>
      </c>
      <c r="E83" s="15" t="str">
        <f t="shared" si="9"/>
        <v>Estado</v>
      </c>
      <c r="F83" s="15" t="str">
        <f t="shared" si="10"/>
        <v>Estado</v>
      </c>
      <c r="G83" s="15" t="str">
        <f t="shared" si="11"/>
        <v>Estado</v>
      </c>
      <c r="H83" s="115" t="s">
        <v>1946</v>
      </c>
      <c r="I83" s="115" t="s">
        <v>197</v>
      </c>
      <c r="J83" s="115" t="s">
        <v>197</v>
      </c>
      <c r="K83" s="115" t="s">
        <v>1946</v>
      </c>
    </row>
    <row r="84" spans="1:11" x14ac:dyDescent="0.25">
      <c r="A84" s="16">
        <v>71</v>
      </c>
      <c r="B84" s="44" t="s">
        <v>78</v>
      </c>
      <c r="C84" s="15" t="str">
        <f t="shared" si="7"/>
        <v>Estado</v>
      </c>
      <c r="D84" s="15" t="str">
        <f t="shared" si="8"/>
        <v>Estado</v>
      </c>
      <c r="E84" s="15" t="str">
        <f t="shared" si="9"/>
        <v>Estado</v>
      </c>
      <c r="F84" s="15" t="str">
        <f t="shared" si="10"/>
        <v>Estado</v>
      </c>
      <c r="G84" s="15" t="str">
        <f t="shared" si="11"/>
        <v>Estado</v>
      </c>
      <c r="H84" s="115" t="s">
        <v>197</v>
      </c>
      <c r="I84" s="115" t="s">
        <v>1946</v>
      </c>
      <c r="J84" s="115" t="s">
        <v>1946</v>
      </c>
      <c r="K84" s="115" t="s">
        <v>1946</v>
      </c>
    </row>
    <row r="85" spans="1:11" x14ac:dyDescent="0.25">
      <c r="A85" s="16">
        <v>72</v>
      </c>
      <c r="B85" s="52" t="s">
        <v>79</v>
      </c>
      <c r="C85" s="15" t="str">
        <f t="shared" si="7"/>
        <v>Estado</v>
      </c>
      <c r="D85" s="15" t="str">
        <f t="shared" si="8"/>
        <v>Estado</v>
      </c>
      <c r="E85" s="15" t="str">
        <f t="shared" si="9"/>
        <v>Estado</v>
      </c>
      <c r="F85" s="15" t="str">
        <f t="shared" si="10"/>
        <v>Estado</v>
      </c>
      <c r="G85" s="15" t="str">
        <f t="shared" si="11"/>
        <v>Estado</v>
      </c>
      <c r="H85" s="115" t="s">
        <v>197</v>
      </c>
      <c r="I85" s="115" t="s">
        <v>1946</v>
      </c>
      <c r="J85" s="115" t="s">
        <v>1946</v>
      </c>
      <c r="K85" s="115" t="s">
        <v>1946</v>
      </c>
    </row>
    <row r="86" spans="1:11" x14ac:dyDescent="0.25">
      <c r="A86" s="16">
        <v>73</v>
      </c>
      <c r="B86" s="44" t="s">
        <v>80</v>
      </c>
      <c r="C86" s="15" t="str">
        <f t="shared" si="7"/>
        <v>Estado</v>
      </c>
      <c r="D86" s="15" t="str">
        <f t="shared" si="8"/>
        <v>Estado</v>
      </c>
      <c r="E86" s="15" t="str">
        <f t="shared" si="9"/>
        <v>Estado</v>
      </c>
      <c r="F86" s="15" t="str">
        <f t="shared" si="10"/>
        <v>Estado</v>
      </c>
      <c r="G86" s="15" t="str">
        <f t="shared" si="11"/>
        <v>Estado</v>
      </c>
      <c r="H86" s="115" t="s">
        <v>197</v>
      </c>
      <c r="I86" s="115" t="s">
        <v>1946</v>
      </c>
      <c r="J86" s="115" t="s">
        <v>1946</v>
      </c>
      <c r="K86" s="115" t="s">
        <v>1946</v>
      </c>
    </row>
    <row r="87" spans="1:11" x14ac:dyDescent="0.25">
      <c r="A87" s="16">
        <v>74</v>
      </c>
      <c r="B87" s="52" t="s">
        <v>81</v>
      </c>
      <c r="C87" s="15" t="str">
        <f t="shared" si="7"/>
        <v>Estado</v>
      </c>
      <c r="D87" s="15" t="str">
        <f t="shared" si="8"/>
        <v>Estado</v>
      </c>
      <c r="E87" s="15" t="str">
        <f t="shared" si="9"/>
        <v>Estado</v>
      </c>
      <c r="F87" s="15" t="str">
        <f t="shared" si="10"/>
        <v>Estado</v>
      </c>
      <c r="G87" s="15" t="str">
        <f t="shared" si="11"/>
        <v>Estado</v>
      </c>
      <c r="H87" s="115" t="s">
        <v>1946</v>
      </c>
      <c r="I87" s="115" t="s">
        <v>197</v>
      </c>
      <c r="J87" s="115" t="s">
        <v>197</v>
      </c>
      <c r="K87" s="115" t="s">
        <v>1946</v>
      </c>
    </row>
    <row r="88" spans="1:11" x14ac:dyDescent="0.25">
      <c r="A88" s="16">
        <v>75</v>
      </c>
      <c r="B88" s="44" t="s">
        <v>82</v>
      </c>
      <c r="C88" s="15" t="str">
        <f t="shared" si="7"/>
        <v>Estado</v>
      </c>
      <c r="D88" s="15" t="str">
        <f t="shared" si="8"/>
        <v>Estado</v>
      </c>
      <c r="E88" s="15" t="str">
        <f t="shared" si="9"/>
        <v>Estado</v>
      </c>
      <c r="F88" s="15" t="str">
        <f t="shared" si="10"/>
        <v>Estado</v>
      </c>
      <c r="G88" s="15" t="str">
        <f t="shared" si="11"/>
        <v>Estado</v>
      </c>
      <c r="H88" s="115" t="s">
        <v>1946</v>
      </c>
      <c r="I88" s="115" t="s">
        <v>197</v>
      </c>
      <c r="J88" s="115" t="s">
        <v>197</v>
      </c>
      <c r="K88" s="115" t="s">
        <v>1946</v>
      </c>
    </row>
    <row r="89" spans="1:11" x14ac:dyDescent="0.25">
      <c r="A89" s="16">
        <v>76</v>
      </c>
      <c r="B89" s="52" t="s">
        <v>83</v>
      </c>
      <c r="C89" s="15" t="str">
        <f t="shared" si="7"/>
        <v>Estado</v>
      </c>
      <c r="D89" s="15" t="str">
        <f t="shared" si="8"/>
        <v>Estado</v>
      </c>
      <c r="E89" s="15" t="str">
        <f t="shared" si="9"/>
        <v>Estado</v>
      </c>
      <c r="F89" s="15" t="str">
        <f t="shared" si="10"/>
        <v>Estado</v>
      </c>
      <c r="G89" s="15" t="str">
        <f t="shared" si="11"/>
        <v>Estado</v>
      </c>
      <c r="H89" s="115" t="s">
        <v>1946</v>
      </c>
      <c r="I89" s="115" t="s">
        <v>197</v>
      </c>
      <c r="J89" s="115" t="s">
        <v>197</v>
      </c>
      <c r="K89" s="115" t="s">
        <v>1946</v>
      </c>
    </row>
    <row r="90" spans="1:11" x14ac:dyDescent="0.25">
      <c r="A90" s="16">
        <v>77</v>
      </c>
      <c r="B90" s="44" t="s">
        <v>84</v>
      </c>
      <c r="C90" s="15" t="str">
        <f t="shared" si="7"/>
        <v>Estado</v>
      </c>
      <c r="D90" s="15" t="str">
        <f t="shared" si="8"/>
        <v>Estado</v>
      </c>
      <c r="E90" s="15" t="str">
        <f t="shared" si="9"/>
        <v>Estado</v>
      </c>
      <c r="F90" s="15" t="str">
        <f t="shared" si="10"/>
        <v>Estado</v>
      </c>
      <c r="G90" s="15" t="str">
        <f t="shared" si="11"/>
        <v>Estado</v>
      </c>
      <c r="H90" s="115" t="s">
        <v>1946</v>
      </c>
      <c r="I90" s="115" t="s">
        <v>197</v>
      </c>
      <c r="J90" s="115" t="s">
        <v>1946</v>
      </c>
      <c r="K90" s="115" t="s">
        <v>1946</v>
      </c>
    </row>
    <row r="91" spans="1:11" x14ac:dyDescent="0.25">
      <c r="A91" s="16">
        <v>78</v>
      </c>
      <c r="B91" s="52" t="s">
        <v>85</v>
      </c>
      <c r="C91" s="15" t="str">
        <f t="shared" si="7"/>
        <v>Estado</v>
      </c>
      <c r="D91" s="15" t="str">
        <f t="shared" si="8"/>
        <v>Estado</v>
      </c>
      <c r="E91" s="15" t="str">
        <f t="shared" si="9"/>
        <v>Estado</v>
      </c>
      <c r="F91" s="15" t="str">
        <f t="shared" si="10"/>
        <v>Estado</v>
      </c>
      <c r="G91" s="15" t="str">
        <f t="shared" si="11"/>
        <v>Estado</v>
      </c>
      <c r="H91" s="115" t="s">
        <v>1946</v>
      </c>
      <c r="I91" s="115" t="s">
        <v>197</v>
      </c>
      <c r="J91" s="115" t="s">
        <v>197</v>
      </c>
      <c r="K91" s="115" t="s">
        <v>1946</v>
      </c>
    </row>
    <row r="92" spans="1:11" x14ac:dyDescent="0.25">
      <c r="A92" s="16">
        <v>79</v>
      </c>
      <c r="B92" s="44" t="s">
        <v>86</v>
      </c>
      <c r="C92" s="15" t="str">
        <f t="shared" si="7"/>
        <v>Estado</v>
      </c>
      <c r="D92" s="15" t="str">
        <f t="shared" si="8"/>
        <v>Estado</v>
      </c>
      <c r="E92" s="15" t="str">
        <f t="shared" si="9"/>
        <v>Estado</v>
      </c>
      <c r="F92" s="15" t="str">
        <f t="shared" si="10"/>
        <v>Estado</v>
      </c>
      <c r="G92" s="15" t="str">
        <f t="shared" si="11"/>
        <v>Estado</v>
      </c>
      <c r="H92" s="115" t="s">
        <v>197</v>
      </c>
      <c r="I92" s="115" t="s">
        <v>1946</v>
      </c>
      <c r="J92" s="115" t="s">
        <v>1946</v>
      </c>
      <c r="K92" s="115" t="s">
        <v>1946</v>
      </c>
    </row>
    <row r="93" spans="1:11" x14ac:dyDescent="0.25">
      <c r="A93" s="16">
        <v>80</v>
      </c>
      <c r="B93" s="52" t="s">
        <v>87</v>
      </c>
      <c r="C93" s="15" t="str">
        <f t="shared" si="7"/>
        <v>Estado</v>
      </c>
      <c r="D93" s="15" t="str">
        <f t="shared" si="8"/>
        <v>Estado</v>
      </c>
      <c r="E93" s="15" t="str">
        <f t="shared" si="9"/>
        <v>Estado</v>
      </c>
      <c r="F93" s="15" t="str">
        <f t="shared" si="10"/>
        <v>Estado</v>
      </c>
      <c r="G93" s="15" t="str">
        <f t="shared" si="11"/>
        <v>Estado</v>
      </c>
      <c r="H93" s="115" t="s">
        <v>1946</v>
      </c>
      <c r="I93" s="115" t="s">
        <v>197</v>
      </c>
      <c r="J93" s="115" t="s">
        <v>197</v>
      </c>
      <c r="K93" s="115" t="s">
        <v>1946</v>
      </c>
    </row>
    <row r="94" spans="1:11" x14ac:dyDescent="0.25">
      <c r="A94" s="17">
        <v>81</v>
      </c>
      <c r="B94" s="44" t="s">
        <v>88</v>
      </c>
      <c r="C94" s="15" t="str">
        <f t="shared" si="7"/>
        <v>Estado</v>
      </c>
      <c r="D94" s="15" t="str">
        <f t="shared" si="8"/>
        <v>Estado</v>
      </c>
      <c r="E94" s="15" t="str">
        <f t="shared" si="9"/>
        <v>Estado</v>
      </c>
      <c r="F94" s="15" t="str">
        <f t="shared" si="10"/>
        <v>Estado</v>
      </c>
      <c r="G94" s="15" t="str">
        <f t="shared" si="11"/>
        <v>Estado</v>
      </c>
      <c r="H94" s="115" t="s">
        <v>1946</v>
      </c>
      <c r="I94" s="115" t="s">
        <v>197</v>
      </c>
      <c r="J94" s="115" t="s">
        <v>197</v>
      </c>
      <c r="K94" s="115" t="s">
        <v>1946</v>
      </c>
    </row>
    <row r="95" spans="1:11" x14ac:dyDescent="0.25">
      <c r="A95" s="16">
        <v>82</v>
      </c>
      <c r="B95" s="52" t="s">
        <v>102</v>
      </c>
      <c r="C95" s="15" t="str">
        <f t="shared" si="7"/>
        <v>Estado</v>
      </c>
      <c r="D95" s="15" t="str">
        <f t="shared" si="8"/>
        <v>Estado</v>
      </c>
      <c r="E95" s="15" t="str">
        <f t="shared" si="9"/>
        <v>Estado</v>
      </c>
      <c r="F95" s="15" t="str">
        <f t="shared" si="10"/>
        <v>Estado</v>
      </c>
      <c r="G95" s="15" t="str">
        <f t="shared" si="11"/>
        <v>Estado</v>
      </c>
      <c r="H95" s="115" t="s">
        <v>197</v>
      </c>
      <c r="I95" s="115" t="s">
        <v>1946</v>
      </c>
      <c r="J95" s="115" t="s">
        <v>1946</v>
      </c>
      <c r="K95" s="115" t="s">
        <v>1946</v>
      </c>
    </row>
    <row r="96" spans="1:11" x14ac:dyDescent="0.25">
      <c r="A96" s="16">
        <v>83</v>
      </c>
      <c r="B96" s="44" t="s">
        <v>103</v>
      </c>
      <c r="C96" s="15" t="str">
        <f t="shared" si="7"/>
        <v>Estado</v>
      </c>
      <c r="D96" s="15" t="str">
        <f t="shared" si="8"/>
        <v>Estado</v>
      </c>
      <c r="E96" s="15" t="str">
        <f t="shared" si="9"/>
        <v>Estado</v>
      </c>
      <c r="F96" s="15" t="str">
        <f t="shared" si="10"/>
        <v>Estado</v>
      </c>
      <c r="G96" s="15" t="str">
        <f t="shared" si="11"/>
        <v>Estado</v>
      </c>
      <c r="H96" s="115" t="s">
        <v>197</v>
      </c>
      <c r="I96" s="115" t="s">
        <v>1946</v>
      </c>
      <c r="J96" s="115" t="s">
        <v>1946</v>
      </c>
      <c r="K96" s="115" t="s">
        <v>1946</v>
      </c>
    </row>
    <row r="97" spans="1:11" x14ac:dyDescent="0.25">
      <c r="A97" s="16">
        <v>84</v>
      </c>
      <c r="B97" s="52" t="s">
        <v>104</v>
      </c>
      <c r="C97" s="15" t="str">
        <f t="shared" si="7"/>
        <v>Estado</v>
      </c>
      <c r="D97" s="15" t="str">
        <f t="shared" si="8"/>
        <v>Estado</v>
      </c>
      <c r="E97" s="15" t="str">
        <f t="shared" si="9"/>
        <v>Estado</v>
      </c>
      <c r="F97" s="15" t="str">
        <f t="shared" si="10"/>
        <v>Estado</v>
      </c>
      <c r="G97" s="15" t="str">
        <f t="shared" si="11"/>
        <v>Estado</v>
      </c>
      <c r="H97" s="115" t="s">
        <v>1946</v>
      </c>
      <c r="I97" s="115" t="s">
        <v>197</v>
      </c>
      <c r="J97" s="115" t="s">
        <v>197</v>
      </c>
      <c r="K97" s="115" t="s">
        <v>1946</v>
      </c>
    </row>
    <row r="98" spans="1:11" x14ac:dyDescent="0.25">
      <c r="A98" s="16">
        <v>85</v>
      </c>
      <c r="B98" s="44" t="s">
        <v>105</v>
      </c>
      <c r="C98" s="15" t="str">
        <f t="shared" si="7"/>
        <v>Estado</v>
      </c>
      <c r="D98" s="15" t="str">
        <f t="shared" si="8"/>
        <v>Estado</v>
      </c>
      <c r="E98" s="15" t="str">
        <f t="shared" si="9"/>
        <v>Estado</v>
      </c>
      <c r="F98" s="15" t="str">
        <f t="shared" si="10"/>
        <v>Estado</v>
      </c>
      <c r="G98" s="15" t="str">
        <f t="shared" si="11"/>
        <v>Estado</v>
      </c>
      <c r="H98" s="115" t="s">
        <v>1946</v>
      </c>
      <c r="I98" s="115" t="s">
        <v>197</v>
      </c>
      <c r="J98" s="115" t="s">
        <v>197</v>
      </c>
      <c r="K98" s="115" t="s">
        <v>1946</v>
      </c>
    </row>
    <row r="99" spans="1:11" x14ac:dyDescent="0.25">
      <c r="A99" s="16">
        <v>86</v>
      </c>
      <c r="B99" s="52" t="s">
        <v>106</v>
      </c>
      <c r="C99" s="15" t="str">
        <f t="shared" si="7"/>
        <v>Estado</v>
      </c>
      <c r="D99" s="15" t="str">
        <f t="shared" si="8"/>
        <v>Estado</v>
      </c>
      <c r="E99" s="15" t="str">
        <f t="shared" si="9"/>
        <v>Estado</v>
      </c>
      <c r="F99" s="15" t="str">
        <f t="shared" si="10"/>
        <v>Estado</v>
      </c>
      <c r="G99" s="15" t="str">
        <f t="shared" si="11"/>
        <v>Estado</v>
      </c>
      <c r="H99" s="115" t="s">
        <v>1946</v>
      </c>
      <c r="I99" s="115" t="s">
        <v>197</v>
      </c>
      <c r="J99" s="115" t="s">
        <v>197</v>
      </c>
      <c r="K99" s="115" t="s">
        <v>1946</v>
      </c>
    </row>
    <row r="100" spans="1:11" x14ac:dyDescent="0.25">
      <c r="A100" s="16">
        <v>87</v>
      </c>
      <c r="B100" s="44" t="s">
        <v>1780</v>
      </c>
      <c r="C100" s="15" t="str">
        <f t="shared" si="7"/>
        <v>Estado</v>
      </c>
      <c r="D100" s="15" t="str">
        <f t="shared" si="8"/>
        <v>Estado</v>
      </c>
      <c r="E100" s="15" t="str">
        <f t="shared" si="9"/>
        <v>Estado</v>
      </c>
      <c r="F100" s="15" t="str">
        <f t="shared" si="10"/>
        <v>Estado</v>
      </c>
      <c r="G100" s="15" t="str">
        <f t="shared" si="11"/>
        <v>Estado</v>
      </c>
      <c r="H100" s="115" t="s">
        <v>1946</v>
      </c>
      <c r="I100" s="115" t="s">
        <v>197</v>
      </c>
      <c r="J100" s="115" t="s">
        <v>197</v>
      </c>
      <c r="K100" s="115" t="s">
        <v>1946</v>
      </c>
    </row>
    <row r="101" spans="1:11" x14ac:dyDescent="0.25">
      <c r="A101" s="16">
        <v>88</v>
      </c>
      <c r="B101" s="44" t="s">
        <v>109</v>
      </c>
      <c r="C101" s="15" t="str">
        <f t="shared" si="7"/>
        <v>Estado</v>
      </c>
      <c r="D101" s="15" t="str">
        <f t="shared" si="8"/>
        <v>Estado</v>
      </c>
      <c r="E101" s="15" t="str">
        <f t="shared" si="9"/>
        <v>Estado</v>
      </c>
      <c r="F101" s="15" t="str">
        <f t="shared" si="10"/>
        <v>Estado</v>
      </c>
      <c r="G101" s="15" t="str">
        <f t="shared" si="11"/>
        <v>Estado</v>
      </c>
      <c r="H101" s="115" t="s">
        <v>1946</v>
      </c>
      <c r="I101" s="115" t="s">
        <v>197</v>
      </c>
      <c r="J101" s="115" t="s">
        <v>197</v>
      </c>
      <c r="K101" s="115" t="s">
        <v>1946</v>
      </c>
    </row>
    <row r="102" spans="1:11" x14ac:dyDescent="0.25">
      <c r="A102" s="16">
        <v>89</v>
      </c>
      <c r="B102" s="52" t="s">
        <v>110</v>
      </c>
      <c r="C102" s="15" t="str">
        <f t="shared" si="7"/>
        <v>Estado</v>
      </c>
      <c r="D102" s="15" t="str">
        <f t="shared" si="8"/>
        <v>Estado</v>
      </c>
      <c r="E102" s="15" t="str">
        <f t="shared" si="9"/>
        <v>Estado</v>
      </c>
      <c r="F102" s="15" t="str">
        <f t="shared" si="10"/>
        <v>Estado</v>
      </c>
      <c r="G102" s="15" t="str">
        <f t="shared" si="11"/>
        <v>Estado</v>
      </c>
      <c r="H102" s="115" t="s">
        <v>1946</v>
      </c>
      <c r="I102" s="115" t="s">
        <v>197</v>
      </c>
      <c r="J102" s="115" t="s">
        <v>197</v>
      </c>
      <c r="K102" s="115" t="s">
        <v>1946</v>
      </c>
    </row>
    <row r="103" spans="1:11" x14ac:dyDescent="0.25">
      <c r="A103" s="16">
        <v>90</v>
      </c>
      <c r="B103" s="44" t="s">
        <v>111</v>
      </c>
      <c r="C103" s="15" t="str">
        <f t="shared" si="7"/>
        <v>Estado</v>
      </c>
      <c r="D103" s="15" t="str">
        <f t="shared" si="8"/>
        <v>Estado</v>
      </c>
      <c r="E103" s="15" t="str">
        <f t="shared" si="9"/>
        <v>Estado</v>
      </c>
      <c r="F103" s="15" t="str">
        <f t="shared" si="10"/>
        <v>Estado</v>
      </c>
      <c r="G103" s="15" t="str">
        <f t="shared" si="11"/>
        <v>Estado</v>
      </c>
      <c r="H103" s="115" t="s">
        <v>1946</v>
      </c>
      <c r="I103" s="115" t="s">
        <v>197</v>
      </c>
      <c r="J103" s="115" t="s">
        <v>197</v>
      </c>
      <c r="K103" s="115" t="s">
        <v>1946</v>
      </c>
    </row>
    <row r="104" spans="1:11" x14ac:dyDescent="0.25">
      <c r="A104" s="16">
        <v>91</v>
      </c>
      <c r="B104" s="44" t="s">
        <v>1864</v>
      </c>
      <c r="C104" s="15" t="str">
        <f t="shared" si="7"/>
        <v>Estado</v>
      </c>
      <c r="D104" s="15" t="str">
        <f t="shared" si="8"/>
        <v>Estado</v>
      </c>
      <c r="E104" s="15" t="str">
        <f t="shared" si="9"/>
        <v>Estado</v>
      </c>
      <c r="F104" s="15" t="str">
        <f t="shared" si="10"/>
        <v>Estado</v>
      </c>
      <c r="G104" s="15" t="str">
        <f t="shared" si="11"/>
        <v>Estado</v>
      </c>
      <c r="H104" s="115" t="s">
        <v>1946</v>
      </c>
      <c r="I104" s="115" t="s">
        <v>197</v>
      </c>
      <c r="J104" s="115" t="s">
        <v>1946</v>
      </c>
      <c r="K104" s="115" t="s">
        <v>1946</v>
      </c>
    </row>
    <row r="105" spans="1:11" x14ac:dyDescent="0.25">
      <c r="A105" s="16">
        <v>92</v>
      </c>
      <c r="B105" s="52" t="s">
        <v>1865</v>
      </c>
      <c r="C105" s="15" t="str">
        <f t="shared" si="7"/>
        <v>Estado</v>
      </c>
      <c r="D105" s="15" t="str">
        <f t="shared" si="8"/>
        <v>Estado</v>
      </c>
      <c r="E105" s="15" t="str">
        <f t="shared" si="9"/>
        <v>Estado</v>
      </c>
      <c r="F105" s="15" t="str">
        <f t="shared" si="10"/>
        <v>Estado</v>
      </c>
      <c r="G105" s="15" t="str">
        <f t="shared" si="11"/>
        <v>Estado</v>
      </c>
      <c r="H105" s="115" t="s">
        <v>1946</v>
      </c>
      <c r="I105" s="115" t="s">
        <v>197</v>
      </c>
      <c r="J105" s="115" t="s">
        <v>1946</v>
      </c>
      <c r="K105" s="115" t="s">
        <v>1946</v>
      </c>
    </row>
    <row r="106" spans="1:11" x14ac:dyDescent="0.25">
      <c r="A106" s="16">
        <v>93</v>
      </c>
      <c r="B106" s="44" t="s">
        <v>114</v>
      </c>
      <c r="C106" s="15" t="str">
        <f t="shared" si="7"/>
        <v>Estado</v>
      </c>
      <c r="D106" s="15" t="str">
        <f t="shared" si="8"/>
        <v>Estado</v>
      </c>
      <c r="E106" s="15" t="str">
        <f t="shared" si="9"/>
        <v>Estado</v>
      </c>
      <c r="F106" s="15" t="str">
        <f t="shared" si="10"/>
        <v>Estado</v>
      </c>
      <c r="G106" s="15" t="str">
        <f t="shared" si="11"/>
        <v>Estado</v>
      </c>
      <c r="H106" s="115" t="s">
        <v>197</v>
      </c>
      <c r="I106" s="115" t="s">
        <v>1946</v>
      </c>
      <c r="J106" s="115" t="s">
        <v>1946</v>
      </c>
      <c r="K106" s="115" t="s">
        <v>1946</v>
      </c>
    </row>
    <row r="107" spans="1:11" x14ac:dyDescent="0.25">
      <c r="A107" s="16">
        <v>94</v>
      </c>
      <c r="B107" s="52" t="s">
        <v>115</v>
      </c>
      <c r="C107" s="15" t="str">
        <f t="shared" si="7"/>
        <v>Estado</v>
      </c>
      <c r="D107" s="15" t="str">
        <f t="shared" si="8"/>
        <v>Estado</v>
      </c>
      <c r="E107" s="15" t="str">
        <f t="shared" si="9"/>
        <v>Estado</v>
      </c>
      <c r="F107" s="15" t="str">
        <f t="shared" si="10"/>
        <v>Estado</v>
      </c>
      <c r="G107" s="15" t="str">
        <f t="shared" si="11"/>
        <v>Estado</v>
      </c>
      <c r="H107" s="115" t="s">
        <v>1946</v>
      </c>
      <c r="I107" s="115" t="s">
        <v>197</v>
      </c>
      <c r="J107" s="115" t="s">
        <v>197</v>
      </c>
      <c r="K107" s="115" t="s">
        <v>1946</v>
      </c>
    </row>
    <row r="108" spans="1:11" x14ac:dyDescent="0.25">
      <c r="A108" s="16">
        <v>95</v>
      </c>
      <c r="B108" s="44" t="s">
        <v>116</v>
      </c>
      <c r="C108" s="15" t="str">
        <f t="shared" si="7"/>
        <v>Estado</v>
      </c>
      <c r="D108" s="15" t="str">
        <f t="shared" si="8"/>
        <v>Estado</v>
      </c>
      <c r="E108" s="15" t="str">
        <f t="shared" si="9"/>
        <v>Estado</v>
      </c>
      <c r="F108" s="15" t="str">
        <f t="shared" si="10"/>
        <v>Estado</v>
      </c>
      <c r="G108" s="15" t="str">
        <f t="shared" si="11"/>
        <v>Estado</v>
      </c>
      <c r="H108" s="115" t="s">
        <v>1946</v>
      </c>
      <c r="I108" s="115" t="s">
        <v>197</v>
      </c>
      <c r="J108" s="115" t="s">
        <v>197</v>
      </c>
      <c r="K108" s="115" t="s">
        <v>197</v>
      </c>
    </row>
    <row r="109" spans="1:11" x14ac:dyDescent="0.25">
      <c r="A109" s="16">
        <v>96</v>
      </c>
      <c r="B109" s="52" t="s">
        <v>1866</v>
      </c>
      <c r="C109" s="15" t="str">
        <f t="shared" si="7"/>
        <v>Estado</v>
      </c>
      <c r="D109" s="15" t="str">
        <f t="shared" si="8"/>
        <v>Estado</v>
      </c>
      <c r="E109" s="15" t="str">
        <f t="shared" si="9"/>
        <v>Estado</v>
      </c>
      <c r="F109" s="15" t="str">
        <f t="shared" si="10"/>
        <v>Estado</v>
      </c>
      <c r="G109" s="15" t="str">
        <f t="shared" si="11"/>
        <v>Estado</v>
      </c>
      <c r="H109" s="115" t="s">
        <v>1946</v>
      </c>
      <c r="I109" s="115" t="s">
        <v>197</v>
      </c>
      <c r="J109" s="115" t="s">
        <v>197</v>
      </c>
      <c r="K109" s="115" t="s">
        <v>1946</v>
      </c>
    </row>
    <row r="110" spans="1:11" x14ac:dyDescent="0.25">
      <c r="A110" s="16">
        <v>97</v>
      </c>
      <c r="B110" s="44" t="s">
        <v>1867</v>
      </c>
      <c r="C110" s="15" t="str">
        <f t="shared" ref="C110:C141" si="12">IF($B$5&gt;=5,"Estado",IF($B$5=$K$13,K110,IF($B$5=$J$13,J110,IF($B$5=$I$13,I110,H110))))</f>
        <v>Estado</v>
      </c>
      <c r="D110" s="15" t="str">
        <f t="shared" ref="D110:D141" si="13">IF($C$5&gt;=5,"Estado",IF($C$5=$K$13,K110,IF($C$5=$J$13,J110,IF($C$5=$I$13,I110,H110))))</f>
        <v>Estado</v>
      </c>
      <c r="E110" s="15" t="str">
        <f t="shared" si="9"/>
        <v>Estado</v>
      </c>
      <c r="F110" s="15" t="str">
        <f t="shared" si="10"/>
        <v>Estado</v>
      </c>
      <c r="G110" s="15" t="str">
        <f t="shared" si="11"/>
        <v>Estado</v>
      </c>
      <c r="H110" s="115" t="s">
        <v>197</v>
      </c>
      <c r="I110" s="115" t="s">
        <v>1946</v>
      </c>
      <c r="J110" s="115" t="s">
        <v>1946</v>
      </c>
      <c r="K110" s="115" t="s">
        <v>1946</v>
      </c>
    </row>
    <row r="111" spans="1:11" x14ac:dyDescent="0.25">
      <c r="A111" s="16">
        <v>98</v>
      </c>
      <c r="B111" s="52" t="s">
        <v>1868</v>
      </c>
      <c r="C111" s="15" t="str">
        <f t="shared" si="12"/>
        <v>Estado</v>
      </c>
      <c r="D111" s="15" t="str">
        <f t="shared" si="13"/>
        <v>Estado</v>
      </c>
      <c r="E111" s="15" t="str">
        <f t="shared" si="9"/>
        <v>Estado</v>
      </c>
      <c r="F111" s="15" t="str">
        <f t="shared" si="10"/>
        <v>Estado</v>
      </c>
      <c r="G111" s="15" t="str">
        <f t="shared" si="11"/>
        <v>Estado</v>
      </c>
      <c r="H111" s="115" t="s">
        <v>197</v>
      </c>
      <c r="I111" s="115" t="s">
        <v>1946</v>
      </c>
      <c r="J111" s="115" t="s">
        <v>1946</v>
      </c>
      <c r="K111" s="115" t="s">
        <v>1946</v>
      </c>
    </row>
    <row r="112" spans="1:11" x14ac:dyDescent="0.25">
      <c r="A112" s="16">
        <v>99</v>
      </c>
      <c r="B112" s="44" t="s">
        <v>1869</v>
      </c>
      <c r="C112" s="15" t="str">
        <f t="shared" si="12"/>
        <v>Estado</v>
      </c>
      <c r="D112" s="15" t="str">
        <f t="shared" si="13"/>
        <v>Estado</v>
      </c>
      <c r="E112" s="15" t="str">
        <f t="shared" si="9"/>
        <v>Estado</v>
      </c>
      <c r="F112" s="15" t="str">
        <f t="shared" si="10"/>
        <v>Estado</v>
      </c>
      <c r="G112" s="15" t="str">
        <f t="shared" si="11"/>
        <v>Estado</v>
      </c>
      <c r="H112" s="115" t="s">
        <v>1946</v>
      </c>
      <c r="I112" s="115" t="s">
        <v>197</v>
      </c>
      <c r="J112" s="115" t="s">
        <v>197</v>
      </c>
      <c r="K112" s="115" t="s">
        <v>1946</v>
      </c>
    </row>
    <row r="113" spans="1:11" x14ac:dyDescent="0.25">
      <c r="A113" s="16">
        <v>100</v>
      </c>
      <c r="B113" s="52" t="s">
        <v>1870</v>
      </c>
      <c r="C113" s="15" t="str">
        <f t="shared" si="12"/>
        <v>Estado</v>
      </c>
      <c r="D113" s="15" t="str">
        <f t="shared" si="13"/>
        <v>Estado</v>
      </c>
      <c r="E113" s="15" t="str">
        <f t="shared" si="9"/>
        <v>Estado</v>
      </c>
      <c r="F113" s="15" t="str">
        <f t="shared" si="10"/>
        <v>Estado</v>
      </c>
      <c r="G113" s="15" t="str">
        <f t="shared" si="11"/>
        <v>Estado</v>
      </c>
      <c r="H113" s="115" t="s">
        <v>197</v>
      </c>
      <c r="I113" s="115" t="s">
        <v>1946</v>
      </c>
      <c r="J113" s="115" t="s">
        <v>1946</v>
      </c>
      <c r="K113" s="115" t="s">
        <v>1946</v>
      </c>
    </row>
    <row r="114" spans="1:11" x14ac:dyDescent="0.25">
      <c r="A114" s="16">
        <v>101</v>
      </c>
      <c r="B114" s="52" t="s">
        <v>1595</v>
      </c>
      <c r="C114" s="15" t="str">
        <f t="shared" si="12"/>
        <v>Estado</v>
      </c>
      <c r="D114" s="15" t="str">
        <f t="shared" si="13"/>
        <v>Estado</v>
      </c>
      <c r="E114" s="15" t="str">
        <f t="shared" si="9"/>
        <v>Estado</v>
      </c>
      <c r="F114" s="15" t="str">
        <f t="shared" si="10"/>
        <v>Estado</v>
      </c>
      <c r="G114" s="15" t="str">
        <f t="shared" si="11"/>
        <v>Estado</v>
      </c>
      <c r="H114" s="115" t="s">
        <v>1946</v>
      </c>
      <c r="I114" s="115" t="s">
        <v>197</v>
      </c>
      <c r="J114" s="115" t="s">
        <v>197</v>
      </c>
      <c r="K114" s="115" t="s">
        <v>1946</v>
      </c>
    </row>
    <row r="115" spans="1:11" x14ac:dyDescent="0.25">
      <c r="A115" s="14">
        <v>102</v>
      </c>
      <c r="B115" s="44" t="s">
        <v>1871</v>
      </c>
      <c r="C115" s="15" t="str">
        <f t="shared" si="12"/>
        <v>Estado</v>
      </c>
      <c r="D115" s="15" t="str">
        <f t="shared" si="13"/>
        <v>Estado</v>
      </c>
      <c r="E115" s="15" t="str">
        <f t="shared" si="9"/>
        <v>Estado</v>
      </c>
      <c r="F115" s="15" t="str">
        <f t="shared" si="10"/>
        <v>Estado</v>
      </c>
      <c r="G115" s="15" t="str">
        <f t="shared" si="11"/>
        <v>Estado</v>
      </c>
      <c r="H115" s="115" t="s">
        <v>1946</v>
      </c>
      <c r="I115" s="115" t="s">
        <v>197</v>
      </c>
      <c r="J115" s="115" t="s">
        <v>197</v>
      </c>
      <c r="K115" s="115" t="s">
        <v>1946</v>
      </c>
    </row>
    <row r="116" spans="1:11" x14ac:dyDescent="0.25">
      <c r="A116" s="16">
        <v>103</v>
      </c>
      <c r="B116" s="44" t="s">
        <v>121</v>
      </c>
      <c r="C116" s="15" t="str">
        <f t="shared" si="12"/>
        <v>Estado</v>
      </c>
      <c r="D116" s="15" t="str">
        <f t="shared" si="13"/>
        <v>Estado</v>
      </c>
      <c r="E116" s="15" t="str">
        <f t="shared" si="9"/>
        <v>Estado</v>
      </c>
      <c r="F116" s="15" t="str">
        <f t="shared" si="10"/>
        <v>Estado</v>
      </c>
      <c r="G116" s="15" t="str">
        <f t="shared" si="11"/>
        <v>Estado</v>
      </c>
      <c r="H116" s="115" t="s">
        <v>197</v>
      </c>
      <c r="I116" s="115" t="s">
        <v>1946</v>
      </c>
      <c r="J116" s="115" t="s">
        <v>1946</v>
      </c>
      <c r="K116" s="115" t="s">
        <v>1946</v>
      </c>
    </row>
    <row r="117" spans="1:11" x14ac:dyDescent="0.25">
      <c r="A117" s="16">
        <v>104</v>
      </c>
      <c r="B117" s="52" t="s">
        <v>1872</v>
      </c>
      <c r="C117" s="15" t="str">
        <f t="shared" si="12"/>
        <v>Estado</v>
      </c>
      <c r="D117" s="15" t="str">
        <f t="shared" si="13"/>
        <v>Estado</v>
      </c>
      <c r="E117" s="15" t="str">
        <f t="shared" si="9"/>
        <v>Estado</v>
      </c>
      <c r="F117" s="15" t="str">
        <f t="shared" si="10"/>
        <v>Estado</v>
      </c>
      <c r="G117" s="15" t="str">
        <f t="shared" si="11"/>
        <v>Estado</v>
      </c>
      <c r="H117" s="115" t="s">
        <v>1946</v>
      </c>
      <c r="I117" s="115" t="s">
        <v>197</v>
      </c>
      <c r="J117" s="115" t="s">
        <v>197</v>
      </c>
      <c r="K117" s="115" t="s">
        <v>1946</v>
      </c>
    </row>
    <row r="118" spans="1:11" x14ac:dyDescent="0.25">
      <c r="A118" s="16">
        <v>105</v>
      </c>
      <c r="B118" s="44" t="s">
        <v>122</v>
      </c>
      <c r="C118" s="15" t="str">
        <f t="shared" si="12"/>
        <v>Estado</v>
      </c>
      <c r="D118" s="15" t="str">
        <f t="shared" si="13"/>
        <v>Estado</v>
      </c>
      <c r="E118" s="15" t="str">
        <f t="shared" si="9"/>
        <v>Estado</v>
      </c>
      <c r="F118" s="15" t="str">
        <f t="shared" si="10"/>
        <v>Estado</v>
      </c>
      <c r="G118" s="15" t="str">
        <f t="shared" si="11"/>
        <v>Estado</v>
      </c>
      <c r="H118" s="115" t="s">
        <v>1946</v>
      </c>
      <c r="I118" s="115" t="s">
        <v>1946</v>
      </c>
      <c r="J118" s="115" t="s">
        <v>1946</v>
      </c>
      <c r="K118" s="115" t="s">
        <v>197</v>
      </c>
    </row>
    <row r="119" spans="1:11" x14ac:dyDescent="0.25">
      <c r="A119" s="16">
        <v>106</v>
      </c>
      <c r="B119" s="52" t="s">
        <v>123</v>
      </c>
      <c r="C119" s="15" t="str">
        <f t="shared" si="12"/>
        <v>Estado</v>
      </c>
      <c r="D119" s="15" t="str">
        <f t="shared" si="13"/>
        <v>Estado</v>
      </c>
      <c r="E119" s="15" t="str">
        <f t="shared" si="9"/>
        <v>Estado</v>
      </c>
      <c r="F119" s="15" t="str">
        <f t="shared" si="10"/>
        <v>Estado</v>
      </c>
      <c r="G119" s="15" t="str">
        <f t="shared" si="11"/>
        <v>Estado</v>
      </c>
      <c r="H119" s="115" t="s">
        <v>1946</v>
      </c>
      <c r="I119" s="115" t="s">
        <v>1946</v>
      </c>
      <c r="J119" s="115" t="s">
        <v>1946</v>
      </c>
      <c r="K119" s="115" t="s">
        <v>197</v>
      </c>
    </row>
    <row r="120" spans="1:11" x14ac:dyDescent="0.25">
      <c r="A120" s="16">
        <v>107</v>
      </c>
      <c r="B120" s="44" t="s">
        <v>124</v>
      </c>
      <c r="C120" s="15" t="str">
        <f t="shared" si="12"/>
        <v>Estado</v>
      </c>
      <c r="D120" s="15" t="str">
        <f t="shared" si="13"/>
        <v>Estado</v>
      </c>
      <c r="E120" s="15" t="str">
        <f t="shared" si="9"/>
        <v>Estado</v>
      </c>
      <c r="F120" s="15" t="str">
        <f t="shared" si="10"/>
        <v>Estado</v>
      </c>
      <c r="G120" s="15" t="str">
        <f t="shared" si="11"/>
        <v>Estado</v>
      </c>
      <c r="H120" s="115" t="s">
        <v>1946</v>
      </c>
      <c r="I120" s="115" t="s">
        <v>197</v>
      </c>
      <c r="J120" s="115" t="s">
        <v>1946</v>
      </c>
      <c r="K120" s="115" t="s">
        <v>1946</v>
      </c>
    </row>
    <row r="121" spans="1:11" x14ac:dyDescent="0.25">
      <c r="A121" s="16">
        <v>108</v>
      </c>
      <c r="B121" s="52" t="s">
        <v>125</v>
      </c>
      <c r="C121" s="15" t="str">
        <f t="shared" si="12"/>
        <v>Estado</v>
      </c>
      <c r="D121" s="15" t="str">
        <f t="shared" si="13"/>
        <v>Estado</v>
      </c>
      <c r="E121" s="15" t="str">
        <f t="shared" si="9"/>
        <v>Estado</v>
      </c>
      <c r="F121" s="15" t="str">
        <f t="shared" si="10"/>
        <v>Estado</v>
      </c>
      <c r="G121" s="15" t="str">
        <f t="shared" si="11"/>
        <v>Estado</v>
      </c>
      <c r="H121" s="115" t="s">
        <v>1946</v>
      </c>
      <c r="I121" s="115" t="s">
        <v>1946</v>
      </c>
      <c r="J121" s="115" t="s">
        <v>1946</v>
      </c>
      <c r="K121" s="115" t="s">
        <v>197</v>
      </c>
    </row>
    <row r="122" spans="1:11" x14ac:dyDescent="0.25">
      <c r="A122" s="16">
        <v>109</v>
      </c>
      <c r="B122" s="44" t="s">
        <v>126</v>
      </c>
      <c r="C122" s="15" t="str">
        <f t="shared" si="12"/>
        <v>Estado</v>
      </c>
      <c r="D122" s="15" t="str">
        <f t="shared" si="13"/>
        <v>Estado</v>
      </c>
      <c r="E122" s="15" t="str">
        <f t="shared" si="9"/>
        <v>Estado</v>
      </c>
      <c r="F122" s="15" t="str">
        <f t="shared" si="10"/>
        <v>Estado</v>
      </c>
      <c r="G122" s="15" t="str">
        <f t="shared" si="11"/>
        <v>Estado</v>
      </c>
      <c r="H122" s="115" t="s">
        <v>1946</v>
      </c>
      <c r="I122" s="115" t="s">
        <v>197</v>
      </c>
      <c r="J122" s="115" t="s">
        <v>197</v>
      </c>
      <c r="K122" s="115" t="s">
        <v>1946</v>
      </c>
    </row>
    <row r="123" spans="1:11" x14ac:dyDescent="0.25">
      <c r="A123" s="16">
        <v>110</v>
      </c>
      <c r="B123" s="52" t="s">
        <v>127</v>
      </c>
      <c r="C123" s="15" t="str">
        <f t="shared" si="12"/>
        <v>Estado</v>
      </c>
      <c r="D123" s="15" t="str">
        <f t="shared" si="13"/>
        <v>Estado</v>
      </c>
      <c r="E123" s="15" t="str">
        <f t="shared" si="9"/>
        <v>Estado</v>
      </c>
      <c r="F123" s="15" t="str">
        <f t="shared" si="10"/>
        <v>Estado</v>
      </c>
      <c r="G123" s="15" t="str">
        <f t="shared" si="11"/>
        <v>Estado</v>
      </c>
      <c r="H123" s="115" t="s">
        <v>1946</v>
      </c>
      <c r="I123" s="115" t="s">
        <v>1946</v>
      </c>
      <c r="J123" s="115" t="s">
        <v>1946</v>
      </c>
      <c r="K123" s="115" t="s">
        <v>197</v>
      </c>
    </row>
    <row r="124" spans="1:11" x14ac:dyDescent="0.25">
      <c r="A124" s="16">
        <v>111</v>
      </c>
      <c r="B124" s="44" t="s">
        <v>1873</v>
      </c>
      <c r="C124" s="15" t="str">
        <f t="shared" si="12"/>
        <v>Estado</v>
      </c>
      <c r="D124" s="15" t="str">
        <f t="shared" si="13"/>
        <v>Estado</v>
      </c>
      <c r="E124" s="15" t="str">
        <f t="shared" si="9"/>
        <v>Estado</v>
      </c>
      <c r="F124" s="15" t="str">
        <f t="shared" si="10"/>
        <v>Estado</v>
      </c>
      <c r="G124" s="15" t="str">
        <f t="shared" si="11"/>
        <v>Estado</v>
      </c>
      <c r="H124" s="115" t="s">
        <v>1946</v>
      </c>
      <c r="I124" s="115" t="s">
        <v>1946</v>
      </c>
      <c r="J124" s="115" t="s">
        <v>1946</v>
      </c>
      <c r="K124" s="115" t="s">
        <v>197</v>
      </c>
    </row>
    <row r="125" spans="1:11" x14ac:dyDescent="0.25">
      <c r="A125" s="16">
        <v>112</v>
      </c>
      <c r="B125" s="52" t="s">
        <v>1874</v>
      </c>
      <c r="C125" s="15" t="str">
        <f t="shared" si="12"/>
        <v>Estado</v>
      </c>
      <c r="D125" s="15" t="str">
        <f t="shared" si="13"/>
        <v>Estado</v>
      </c>
      <c r="E125" s="15" t="str">
        <f t="shared" si="9"/>
        <v>Estado</v>
      </c>
      <c r="F125" s="15" t="str">
        <f t="shared" si="10"/>
        <v>Estado</v>
      </c>
      <c r="G125" s="15" t="str">
        <f t="shared" si="11"/>
        <v>Estado</v>
      </c>
      <c r="H125" s="115" t="s">
        <v>1946</v>
      </c>
      <c r="I125" s="115" t="s">
        <v>1946</v>
      </c>
      <c r="J125" s="115" t="s">
        <v>1946</v>
      </c>
      <c r="K125" s="115" t="s">
        <v>197</v>
      </c>
    </row>
    <row r="126" spans="1:11" x14ac:dyDescent="0.25">
      <c r="A126" s="16">
        <v>113</v>
      </c>
      <c r="B126" s="44" t="s">
        <v>1875</v>
      </c>
      <c r="C126" s="15" t="str">
        <f t="shared" si="12"/>
        <v>Estado</v>
      </c>
      <c r="D126" s="15" t="str">
        <f t="shared" si="13"/>
        <v>Estado</v>
      </c>
      <c r="E126" s="15" t="str">
        <f t="shared" si="9"/>
        <v>Estado</v>
      </c>
      <c r="F126" s="15" t="str">
        <f t="shared" si="10"/>
        <v>Estado</v>
      </c>
      <c r="G126" s="15" t="str">
        <f t="shared" si="11"/>
        <v>Estado</v>
      </c>
      <c r="H126" s="115" t="s">
        <v>1946</v>
      </c>
      <c r="I126" s="115" t="s">
        <v>1946</v>
      </c>
      <c r="J126" s="115" t="s">
        <v>1946</v>
      </c>
      <c r="K126" s="115" t="s">
        <v>197</v>
      </c>
    </row>
    <row r="127" spans="1:11" x14ac:dyDescent="0.25">
      <c r="A127" s="16">
        <v>114</v>
      </c>
      <c r="B127" s="52" t="s">
        <v>129</v>
      </c>
      <c r="C127" s="15" t="str">
        <f t="shared" si="12"/>
        <v>Estado</v>
      </c>
      <c r="D127" s="15" t="str">
        <f t="shared" si="13"/>
        <v>Estado</v>
      </c>
      <c r="E127" s="15" t="str">
        <f t="shared" si="9"/>
        <v>Estado</v>
      </c>
      <c r="F127" s="15" t="str">
        <f t="shared" si="10"/>
        <v>Estado</v>
      </c>
      <c r="G127" s="15" t="str">
        <f t="shared" si="11"/>
        <v>Estado</v>
      </c>
      <c r="H127" s="115" t="s">
        <v>1946</v>
      </c>
      <c r="I127" s="115" t="s">
        <v>1946</v>
      </c>
      <c r="J127" s="115" t="s">
        <v>1946</v>
      </c>
      <c r="K127" s="115" t="s">
        <v>197</v>
      </c>
    </row>
    <row r="128" spans="1:11" x14ac:dyDescent="0.25">
      <c r="A128" s="16">
        <v>115</v>
      </c>
      <c r="B128" s="44" t="s">
        <v>130</v>
      </c>
      <c r="C128" s="15" t="str">
        <f t="shared" si="12"/>
        <v>Estado</v>
      </c>
      <c r="D128" s="15" t="str">
        <f t="shared" si="13"/>
        <v>Estado</v>
      </c>
      <c r="E128" s="15" t="str">
        <f t="shared" si="9"/>
        <v>Estado</v>
      </c>
      <c r="F128" s="15" t="str">
        <f t="shared" si="10"/>
        <v>Estado</v>
      </c>
      <c r="G128" s="15" t="str">
        <f t="shared" si="11"/>
        <v>Estado</v>
      </c>
      <c r="H128" s="115" t="s">
        <v>1946</v>
      </c>
      <c r="I128" s="115" t="s">
        <v>197</v>
      </c>
      <c r="J128" s="115" t="s">
        <v>197</v>
      </c>
      <c r="K128" s="115" t="s">
        <v>1946</v>
      </c>
    </row>
    <row r="129" spans="1:11" x14ac:dyDescent="0.25">
      <c r="A129" s="16">
        <v>116</v>
      </c>
      <c r="B129" s="52" t="s">
        <v>131</v>
      </c>
      <c r="C129" s="15" t="str">
        <f t="shared" si="12"/>
        <v>Estado</v>
      </c>
      <c r="D129" s="15" t="str">
        <f t="shared" si="13"/>
        <v>Estado</v>
      </c>
      <c r="E129" s="15" t="str">
        <f t="shared" si="9"/>
        <v>Estado</v>
      </c>
      <c r="F129" s="15" t="str">
        <f t="shared" si="10"/>
        <v>Estado</v>
      </c>
      <c r="G129" s="15" t="str">
        <f t="shared" si="11"/>
        <v>Estado</v>
      </c>
      <c r="H129" s="115" t="s">
        <v>1946</v>
      </c>
      <c r="I129" s="115" t="s">
        <v>197</v>
      </c>
      <c r="J129" s="115" t="s">
        <v>197</v>
      </c>
      <c r="K129" s="115" t="s">
        <v>197</v>
      </c>
    </row>
    <row r="130" spans="1:11" x14ac:dyDescent="0.25">
      <c r="A130" s="16">
        <v>117</v>
      </c>
      <c r="B130" s="44" t="s">
        <v>132</v>
      </c>
      <c r="C130" s="15" t="str">
        <f t="shared" si="12"/>
        <v>Estado</v>
      </c>
      <c r="D130" s="15" t="str">
        <f t="shared" si="13"/>
        <v>Estado</v>
      </c>
      <c r="E130" s="15" t="str">
        <f t="shared" si="9"/>
        <v>Estado</v>
      </c>
      <c r="F130" s="15" t="str">
        <f t="shared" si="10"/>
        <v>Estado</v>
      </c>
      <c r="G130" s="15" t="str">
        <f t="shared" si="11"/>
        <v>Estado</v>
      </c>
      <c r="H130" s="115" t="s">
        <v>1946</v>
      </c>
      <c r="I130" s="115" t="s">
        <v>197</v>
      </c>
      <c r="J130" s="115" t="s">
        <v>197</v>
      </c>
      <c r="K130" s="115" t="s">
        <v>1946</v>
      </c>
    </row>
    <row r="131" spans="1:11" x14ac:dyDescent="0.25">
      <c r="A131" s="16">
        <v>118</v>
      </c>
      <c r="B131" s="52" t="s">
        <v>1783</v>
      </c>
      <c r="C131" s="15" t="str">
        <f t="shared" si="12"/>
        <v>Estado</v>
      </c>
      <c r="D131" s="15" t="str">
        <f t="shared" si="13"/>
        <v>Estado</v>
      </c>
      <c r="E131" s="15" t="str">
        <f t="shared" si="9"/>
        <v>Estado</v>
      </c>
      <c r="F131" s="15" t="str">
        <f t="shared" si="10"/>
        <v>Estado</v>
      </c>
      <c r="G131" s="15" t="str">
        <f t="shared" si="11"/>
        <v>Estado</v>
      </c>
      <c r="H131" s="115" t="s">
        <v>1946</v>
      </c>
      <c r="I131" s="115" t="s">
        <v>197</v>
      </c>
      <c r="J131" s="115" t="s">
        <v>197</v>
      </c>
      <c r="K131" s="115" t="s">
        <v>197</v>
      </c>
    </row>
    <row r="132" spans="1:11" x14ac:dyDescent="0.25">
      <c r="A132" s="16">
        <v>119</v>
      </c>
      <c r="B132" s="44" t="s">
        <v>1784</v>
      </c>
      <c r="C132" s="15" t="str">
        <f t="shared" si="12"/>
        <v>Estado</v>
      </c>
      <c r="D132" s="15" t="str">
        <f t="shared" si="13"/>
        <v>Estado</v>
      </c>
      <c r="E132" s="15" t="str">
        <f t="shared" si="9"/>
        <v>Estado</v>
      </c>
      <c r="F132" s="15" t="str">
        <f t="shared" si="10"/>
        <v>Estado</v>
      </c>
      <c r="G132" s="15" t="str">
        <f t="shared" si="11"/>
        <v>Estado</v>
      </c>
      <c r="H132" s="115" t="s">
        <v>1946</v>
      </c>
      <c r="I132" s="115" t="s">
        <v>197</v>
      </c>
      <c r="J132" s="115" t="s">
        <v>197</v>
      </c>
      <c r="K132" s="115" t="s">
        <v>1946</v>
      </c>
    </row>
    <row r="133" spans="1:11" x14ac:dyDescent="0.25">
      <c r="A133" s="17">
        <v>120</v>
      </c>
      <c r="B133" s="52" t="s">
        <v>1880</v>
      </c>
      <c r="C133" s="15" t="str">
        <f t="shared" si="12"/>
        <v>Estado</v>
      </c>
      <c r="D133" s="15" t="str">
        <f t="shared" si="13"/>
        <v>Estado</v>
      </c>
      <c r="E133" s="15" t="str">
        <f t="shared" si="9"/>
        <v>Estado</v>
      </c>
      <c r="F133" s="15" t="str">
        <f t="shared" si="10"/>
        <v>Estado</v>
      </c>
      <c r="G133" s="15" t="str">
        <f t="shared" si="11"/>
        <v>Estado</v>
      </c>
      <c r="H133" s="115" t="s">
        <v>1946</v>
      </c>
      <c r="I133" s="115" t="s">
        <v>1946</v>
      </c>
      <c r="J133" s="115" t="s">
        <v>1946</v>
      </c>
      <c r="K133" s="115" t="s">
        <v>197</v>
      </c>
    </row>
    <row r="134" spans="1:11" x14ac:dyDescent="0.25">
      <c r="A134" s="14">
        <v>121</v>
      </c>
      <c r="B134" s="44" t="s">
        <v>134</v>
      </c>
      <c r="C134" s="15" t="str">
        <f t="shared" si="12"/>
        <v>Estado</v>
      </c>
      <c r="D134" s="15" t="str">
        <f t="shared" si="13"/>
        <v>Estado</v>
      </c>
      <c r="E134" s="15" t="str">
        <f t="shared" si="9"/>
        <v>Estado</v>
      </c>
      <c r="F134" s="15" t="str">
        <f t="shared" si="10"/>
        <v>Estado</v>
      </c>
      <c r="G134" s="15" t="str">
        <f t="shared" si="11"/>
        <v>Estado</v>
      </c>
      <c r="H134" s="115" t="s">
        <v>1946</v>
      </c>
      <c r="I134" s="115" t="s">
        <v>197</v>
      </c>
      <c r="J134" s="115" t="s">
        <v>197</v>
      </c>
      <c r="K134" s="115" t="s">
        <v>1946</v>
      </c>
    </row>
    <row r="135" spans="1:11" x14ac:dyDescent="0.25">
      <c r="A135" s="16">
        <v>122</v>
      </c>
      <c r="B135" s="52" t="s">
        <v>136</v>
      </c>
      <c r="C135" s="15" t="str">
        <f t="shared" si="12"/>
        <v>Estado</v>
      </c>
      <c r="D135" s="15" t="str">
        <f t="shared" si="13"/>
        <v>Estado</v>
      </c>
      <c r="E135" s="15" t="str">
        <f t="shared" si="9"/>
        <v>Estado</v>
      </c>
      <c r="F135" s="15" t="str">
        <f t="shared" si="10"/>
        <v>Estado</v>
      </c>
      <c r="G135" s="15" t="str">
        <f t="shared" si="11"/>
        <v>Estado</v>
      </c>
      <c r="H135" s="115" t="s">
        <v>1946</v>
      </c>
      <c r="I135" s="115" t="s">
        <v>1946</v>
      </c>
      <c r="J135" s="115" t="s">
        <v>1946</v>
      </c>
      <c r="K135" s="115" t="s">
        <v>197</v>
      </c>
    </row>
    <row r="136" spans="1:11" x14ac:dyDescent="0.25">
      <c r="A136" s="17">
        <v>123</v>
      </c>
      <c r="B136" s="44" t="s">
        <v>137</v>
      </c>
      <c r="C136" s="15" t="str">
        <f t="shared" si="12"/>
        <v>Estado</v>
      </c>
      <c r="D136" s="15" t="str">
        <f t="shared" si="13"/>
        <v>Estado</v>
      </c>
      <c r="E136" s="15" t="str">
        <f t="shared" si="9"/>
        <v>Estado</v>
      </c>
      <c r="F136" s="15" t="str">
        <f t="shared" si="10"/>
        <v>Estado</v>
      </c>
      <c r="G136" s="15" t="str">
        <f t="shared" si="11"/>
        <v>Estado</v>
      </c>
      <c r="H136" s="115" t="s">
        <v>1946</v>
      </c>
      <c r="I136" s="115" t="s">
        <v>197</v>
      </c>
      <c r="J136" s="115" t="s">
        <v>197</v>
      </c>
      <c r="K136" s="115" t="s">
        <v>1946</v>
      </c>
    </row>
    <row r="137" spans="1:11" x14ac:dyDescent="0.25">
      <c r="A137" s="14">
        <v>124</v>
      </c>
      <c r="B137" s="52" t="s">
        <v>138</v>
      </c>
      <c r="C137" s="15" t="str">
        <f t="shared" si="12"/>
        <v>Estado</v>
      </c>
      <c r="D137" s="15" t="str">
        <f t="shared" si="13"/>
        <v>Estado</v>
      </c>
      <c r="E137" s="15" t="str">
        <f t="shared" si="9"/>
        <v>Estado</v>
      </c>
      <c r="F137" s="15" t="str">
        <f t="shared" si="10"/>
        <v>Estado</v>
      </c>
      <c r="G137" s="15" t="str">
        <f t="shared" si="11"/>
        <v>Estado</v>
      </c>
      <c r="H137" s="115" t="s">
        <v>1946</v>
      </c>
      <c r="I137" s="115" t="s">
        <v>197</v>
      </c>
      <c r="J137" s="115" t="s">
        <v>197</v>
      </c>
      <c r="K137" s="115" t="s">
        <v>1946</v>
      </c>
    </row>
    <row r="138" spans="1:11" x14ac:dyDescent="0.25">
      <c r="A138" s="16">
        <v>125</v>
      </c>
      <c r="B138" s="44" t="s">
        <v>1885</v>
      </c>
      <c r="C138" s="15" t="str">
        <f t="shared" si="12"/>
        <v>Estado</v>
      </c>
      <c r="D138" s="15" t="str">
        <f t="shared" si="13"/>
        <v>Estado</v>
      </c>
      <c r="E138" s="15" t="str">
        <f t="shared" si="9"/>
        <v>Estado</v>
      </c>
      <c r="F138" s="15" t="str">
        <f t="shared" si="10"/>
        <v>Estado</v>
      </c>
      <c r="G138" s="15" t="str">
        <f t="shared" si="11"/>
        <v>Estado</v>
      </c>
      <c r="H138" s="115" t="s">
        <v>1946</v>
      </c>
      <c r="I138" s="115" t="s">
        <v>197</v>
      </c>
      <c r="J138" s="115" t="s">
        <v>197</v>
      </c>
      <c r="K138" s="115" t="s">
        <v>1946</v>
      </c>
    </row>
    <row r="139" spans="1:11" x14ac:dyDescent="0.25">
      <c r="A139" s="16">
        <v>126</v>
      </c>
      <c r="B139" s="52" t="s">
        <v>139</v>
      </c>
      <c r="C139" s="15" t="str">
        <f t="shared" si="12"/>
        <v>Estado</v>
      </c>
      <c r="D139" s="15" t="str">
        <f t="shared" si="13"/>
        <v>Estado</v>
      </c>
      <c r="E139" s="15" t="str">
        <f t="shared" si="9"/>
        <v>Estado</v>
      </c>
      <c r="F139" s="15" t="str">
        <f t="shared" si="10"/>
        <v>Estado</v>
      </c>
      <c r="G139" s="15" t="str">
        <f t="shared" si="11"/>
        <v>Estado</v>
      </c>
      <c r="H139" s="115" t="s">
        <v>1946</v>
      </c>
      <c r="I139" s="115" t="s">
        <v>197</v>
      </c>
      <c r="J139" s="115" t="s">
        <v>197</v>
      </c>
      <c r="K139" s="115" t="s">
        <v>197</v>
      </c>
    </row>
    <row r="140" spans="1:11" x14ac:dyDescent="0.25">
      <c r="A140" s="16">
        <v>127</v>
      </c>
      <c r="B140" s="44" t="s">
        <v>140</v>
      </c>
      <c r="C140" s="15" t="str">
        <f t="shared" si="12"/>
        <v>Estado</v>
      </c>
      <c r="D140" s="15" t="str">
        <f t="shared" si="13"/>
        <v>Estado</v>
      </c>
      <c r="E140" s="15" t="str">
        <f t="shared" si="9"/>
        <v>Estado</v>
      </c>
      <c r="F140" s="15" t="str">
        <f t="shared" si="10"/>
        <v>Estado</v>
      </c>
      <c r="G140" s="15" t="str">
        <f t="shared" si="11"/>
        <v>Estado</v>
      </c>
      <c r="H140" s="115" t="s">
        <v>1946</v>
      </c>
      <c r="I140" s="115" t="s">
        <v>197</v>
      </c>
      <c r="J140" s="115" t="s">
        <v>197</v>
      </c>
      <c r="K140" s="115" t="s">
        <v>1946</v>
      </c>
    </row>
    <row r="141" spans="1:11" x14ac:dyDescent="0.25">
      <c r="A141" s="16">
        <v>128</v>
      </c>
      <c r="B141" s="52" t="s">
        <v>141</v>
      </c>
      <c r="C141" s="15" t="str">
        <f t="shared" si="12"/>
        <v>Estado</v>
      </c>
      <c r="D141" s="15" t="str">
        <f t="shared" si="13"/>
        <v>Estado</v>
      </c>
      <c r="E141" s="15" t="str">
        <f t="shared" si="9"/>
        <v>Estado</v>
      </c>
      <c r="F141" s="15" t="str">
        <f t="shared" si="10"/>
        <v>Estado</v>
      </c>
      <c r="G141" s="15" t="str">
        <f t="shared" si="11"/>
        <v>Estado</v>
      </c>
      <c r="H141" s="115" t="s">
        <v>1946</v>
      </c>
      <c r="I141" s="115" t="s">
        <v>197</v>
      </c>
      <c r="J141" s="115" t="s">
        <v>197</v>
      </c>
      <c r="K141" s="115" t="s">
        <v>1946</v>
      </c>
    </row>
    <row r="142" spans="1:11" x14ac:dyDescent="0.25">
      <c r="A142" s="16">
        <v>129</v>
      </c>
      <c r="B142" s="44" t="s">
        <v>142</v>
      </c>
      <c r="C142" s="15" t="str">
        <f t="shared" ref="C142:C147" si="14">IF($B$5&gt;=5,"Estado",IF($B$5=$K$13,K142,IF($B$5=$J$13,J142,IF($B$5=$I$13,I142,H142))))</f>
        <v>Estado</v>
      </c>
      <c r="D142" s="15" t="str">
        <f t="shared" ref="D142:D147" si="15">IF($C$5&gt;=5,"Estado",IF($C$5=$K$13,K142,IF($C$5=$J$13,J142,IF($C$5=$I$13,I142,H142))))</f>
        <v>Estado</v>
      </c>
      <c r="E142" s="15" t="str">
        <f t="shared" si="9"/>
        <v>Estado</v>
      </c>
      <c r="F142" s="15" t="str">
        <f t="shared" si="10"/>
        <v>Estado</v>
      </c>
      <c r="G142" s="15" t="str">
        <f t="shared" si="11"/>
        <v>Estado</v>
      </c>
      <c r="H142" s="115" t="s">
        <v>1946</v>
      </c>
      <c r="I142" s="115" t="s">
        <v>197</v>
      </c>
      <c r="J142" s="115" t="s">
        <v>197</v>
      </c>
      <c r="K142" s="115" t="s">
        <v>1946</v>
      </c>
    </row>
    <row r="143" spans="1:11" x14ac:dyDescent="0.25">
      <c r="A143" s="16">
        <v>130</v>
      </c>
      <c r="B143" s="52" t="s">
        <v>143</v>
      </c>
      <c r="C143" s="15" t="str">
        <f t="shared" si="14"/>
        <v>Estado</v>
      </c>
      <c r="D143" s="15" t="str">
        <f t="shared" si="15"/>
        <v>Estado</v>
      </c>
      <c r="E143" s="15" t="str">
        <f>IF($D$5&gt;=5,"Estado",IF($D$5=$K$13,K143,IF($D$5=$J$13,J143,IF($D$5=$I$13,I143,H143))))</f>
        <v>Estado</v>
      </c>
      <c r="F143" s="15" t="str">
        <f>IF($E$5&gt;=5,"Estado",IF($E$5=$K$13,K143,IF($E$5=$J$13,J143,IF($E$5=$I$13,I143,H143))))</f>
        <v>Estado</v>
      </c>
      <c r="G143" s="15" t="str">
        <f>IF($F$5&gt;=5,"Estado",IF($F$5=$K$13,K143,IF($F$5=$J$13,J143,IF($F$5=$I$13,I143,H143))))</f>
        <v>Estado</v>
      </c>
      <c r="H143" s="115" t="s">
        <v>1946</v>
      </c>
      <c r="I143" s="115" t="s">
        <v>197</v>
      </c>
      <c r="J143" s="115" t="s">
        <v>197</v>
      </c>
      <c r="K143" s="115" t="s">
        <v>1946</v>
      </c>
    </row>
    <row r="144" spans="1:11" x14ac:dyDescent="0.25">
      <c r="A144" s="16">
        <v>131</v>
      </c>
      <c r="B144" s="44" t="s">
        <v>1886</v>
      </c>
      <c r="C144" s="15" t="str">
        <f t="shared" si="14"/>
        <v>Estado</v>
      </c>
      <c r="D144" s="15" t="str">
        <f t="shared" si="15"/>
        <v>Estado</v>
      </c>
      <c r="E144" s="15" t="str">
        <f>IF($D$5&gt;=5,"Estado",IF($D$5=$K$13,K144,IF($D$5=$J$13,J144,IF($D$5=$I$13,I144,H144))))</f>
        <v>Estado</v>
      </c>
      <c r="F144" s="15" t="str">
        <f>IF($E$5&gt;=5,"Estado",IF($E$5=$K$13,K144,IF($E$5=$J$13,J144,IF($E$5=$I$13,I144,H144))))</f>
        <v>Estado</v>
      </c>
      <c r="G144" s="15" t="str">
        <f>IF($F$5&gt;=5,"Estado",IF($F$5=$K$13,K144,IF($F$5=$J$13,J144,IF($F$5=$I$13,I144,H144))))</f>
        <v>Estado</v>
      </c>
      <c r="H144" s="115" t="s">
        <v>1946</v>
      </c>
      <c r="I144" s="115" t="s">
        <v>197</v>
      </c>
      <c r="J144" s="115" t="s">
        <v>197</v>
      </c>
      <c r="K144" s="115" t="s">
        <v>1946</v>
      </c>
    </row>
    <row r="145" spans="1:11" x14ac:dyDescent="0.25">
      <c r="A145" s="16">
        <v>132</v>
      </c>
      <c r="B145" s="52" t="s">
        <v>144</v>
      </c>
      <c r="C145" s="15" t="str">
        <f t="shared" si="14"/>
        <v>Estado</v>
      </c>
      <c r="D145" s="15" t="str">
        <f t="shared" si="15"/>
        <v>Estado</v>
      </c>
      <c r="E145" s="15" t="str">
        <f>IF($D$5&gt;=5,"Estado",IF($D$5=$K$13,K145,IF($D$5=$J$13,J145,IF($D$5=$I$13,I145,H145))))</f>
        <v>Estado</v>
      </c>
      <c r="F145" s="15" t="str">
        <f>IF($E$5&gt;=5,"Estado",IF($E$5=$K$13,K145,IF($E$5=$J$13,J145,IF($E$5=$I$13,I145,H145))))</f>
        <v>Estado</v>
      </c>
      <c r="G145" s="15" t="str">
        <f>IF($F$5&gt;=5,"Estado",IF($F$5=$K$13,K145,IF($F$5=$J$13,J145,IF($F$5=$I$13,I145,H145))))</f>
        <v>Estado</v>
      </c>
      <c r="H145" s="115" t="s">
        <v>1946</v>
      </c>
      <c r="I145" s="115" t="s">
        <v>197</v>
      </c>
      <c r="J145" s="115" t="s">
        <v>1946</v>
      </c>
      <c r="K145" s="115" t="s">
        <v>1946</v>
      </c>
    </row>
    <row r="146" spans="1:11" x14ac:dyDescent="0.25">
      <c r="A146" s="16">
        <v>133</v>
      </c>
      <c r="B146" s="44" t="s">
        <v>146</v>
      </c>
      <c r="C146" s="15" t="str">
        <f t="shared" si="14"/>
        <v>Estado</v>
      </c>
      <c r="D146" s="15" t="str">
        <f t="shared" si="15"/>
        <v>Estado</v>
      </c>
      <c r="E146" s="15" t="str">
        <f>IF($D$5&gt;=5,"Estado",IF($D$5=$K$13,K146,IF($D$5=$J$13,J146,IF($D$5=$I$13,I146,H146))))</f>
        <v>Estado</v>
      </c>
      <c r="F146" s="15" t="str">
        <f>IF($E$5&gt;=5,"Estado",IF($E$5=$K$13,K146,IF($E$5=$J$13,J146,IF($E$5=$I$13,I146,H146))))</f>
        <v>Estado</v>
      </c>
      <c r="G146" s="15" t="str">
        <f>IF($F$5&gt;=5,"Estado",IF($F$5=$K$13,K146,IF($F$5=$J$13,J146,IF($F$5=$I$13,I146,H146))))</f>
        <v>Estado</v>
      </c>
      <c r="H146" s="115" t="s">
        <v>1946</v>
      </c>
      <c r="I146" s="115" t="s">
        <v>197</v>
      </c>
      <c r="J146" s="115" t="s">
        <v>197</v>
      </c>
      <c r="K146" s="115" t="s">
        <v>1946</v>
      </c>
    </row>
    <row r="147" spans="1:11" x14ac:dyDescent="0.25">
      <c r="A147" s="17">
        <v>134</v>
      </c>
      <c r="B147" s="52" t="s">
        <v>149</v>
      </c>
      <c r="C147" s="15" t="str">
        <f t="shared" si="14"/>
        <v>Estado</v>
      </c>
      <c r="D147" s="15" t="str">
        <f t="shared" si="15"/>
        <v>Estado</v>
      </c>
      <c r="E147" s="15" t="str">
        <f>IF($D$5&gt;=5,"Estado",IF($D$5=$K$13,K147,IF($D$5=$J$13,J147,IF($D$5=$I$13,I147,H147))))</f>
        <v>Estado</v>
      </c>
      <c r="F147" s="15" t="str">
        <f>IF($E$5&gt;=5,"Estado",IF($E$5=$K$13,K147,IF($E$5=$J$13,J147,IF($E$5=$I$13,I147,H147))))</f>
        <v>Estado</v>
      </c>
      <c r="G147" s="15" t="str">
        <f>IF($F$5&gt;=5,"Estado",IF($F$5=$K$13,K147,IF($F$5=$J$13,J147,IF($F$5=$I$13,I147,H147))))</f>
        <v>Estado</v>
      </c>
      <c r="H147" s="115" t="s">
        <v>1946</v>
      </c>
      <c r="I147" s="116" t="s">
        <v>197</v>
      </c>
      <c r="J147" s="116" t="s">
        <v>197</v>
      </c>
      <c r="K147" s="115" t="s">
        <v>1946</v>
      </c>
    </row>
  </sheetData>
  <autoFilter ref="A13:K147" xr:uid="{BFCB69AC-4F56-44EA-9969-52928AF49B33}"/>
  <mergeCells count="2">
    <mergeCell ref="C6:F6"/>
    <mergeCell ref="H12:K12"/>
  </mergeCells>
  <conditionalFormatting sqref="B14:B136">
    <cfRule type="expression" dxfId="80" priority="49" stopIfTrue="1">
      <formula>#REF!="OCULTAR"</formula>
    </cfRule>
  </conditionalFormatting>
  <conditionalFormatting sqref="B3:F3">
    <cfRule type="expression" dxfId="79" priority="1" stopIfTrue="1">
      <formula>#REF!="OCULTAR"</formula>
    </cfRule>
  </conditionalFormatting>
  <hyperlinks>
    <hyperlink ref="C9" r:id="rId1" xr:uid="{77CFE4BB-6C13-40BD-91B5-7F3E1720A3AA}"/>
  </hyperlinks>
  <pageMargins left="0.511811024" right="0.511811024" top="0.78740157499999996" bottom="0.78740157499999996" header="0.31496062000000002" footer="0.31496062000000002"/>
  <pageSetup paperSize="9" orientation="portrait" horizontalDpi="1200"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9D1AB-30FF-47F1-BC8B-745A43A0370A}">
  <dimension ref="B1:AS93"/>
  <sheetViews>
    <sheetView showGridLines="0" workbookViewId="0">
      <selection activeCell="AK8" sqref="AK8:AO11"/>
    </sheetView>
  </sheetViews>
  <sheetFormatPr defaultRowHeight="15" x14ac:dyDescent="0.25"/>
  <cols>
    <col min="1" max="2" width="1.7109375" style="153" customWidth="1"/>
    <col min="3" max="15" width="2.85546875" style="153" customWidth="1"/>
    <col min="16" max="16" width="3.85546875" style="153" customWidth="1"/>
    <col min="17" max="25" width="2.85546875" style="153" customWidth="1"/>
    <col min="26" max="26" width="4.42578125" style="153" customWidth="1"/>
    <col min="27" max="32" width="2.85546875" style="153" customWidth="1"/>
    <col min="33" max="33" width="2.42578125" style="153" customWidth="1"/>
    <col min="34" max="34" width="2.85546875" style="153" customWidth="1"/>
    <col min="35" max="35" width="1.7109375" style="153" customWidth="1"/>
    <col min="36" max="36" width="9.140625" style="153"/>
    <col min="37" max="37" width="9.140625" style="153" customWidth="1"/>
    <col min="38" max="38" width="9.140625" style="153" hidden="1" customWidth="1"/>
    <col min="39" max="16384" width="9.140625" style="153"/>
  </cols>
  <sheetData>
    <row r="1" spans="2:43" ht="15" customHeight="1" thickBot="1" x14ac:dyDescent="0.3"/>
    <row r="2" spans="2:43" s="154" customFormat="1" ht="20.100000000000001" customHeight="1" x14ac:dyDescent="0.25">
      <c r="B2" s="708" t="s">
        <v>2098</v>
      </c>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10"/>
      <c r="AJ2" s="441"/>
      <c r="AK2" s="441"/>
      <c r="AL2" s="441"/>
      <c r="AM2" s="441"/>
      <c r="AN2" s="441"/>
      <c r="AO2" s="441"/>
      <c r="AP2" s="441"/>
      <c r="AQ2" s="441"/>
    </row>
    <row r="3" spans="2:43" ht="5.0999999999999996" customHeight="1" x14ac:dyDescent="0.25">
      <c r="B3" s="14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41"/>
      <c r="AJ3" s="442"/>
      <c r="AK3" s="442"/>
      <c r="AL3" s="442"/>
      <c r="AM3" s="442"/>
      <c r="AN3" s="442"/>
      <c r="AO3" s="442"/>
      <c r="AP3" s="442"/>
      <c r="AQ3" s="442"/>
    </row>
    <row r="4" spans="2:43" x14ac:dyDescent="0.25">
      <c r="B4" s="140"/>
      <c r="C4" s="796" t="s">
        <v>1940</v>
      </c>
      <c r="D4" s="796"/>
      <c r="E4" s="796"/>
      <c r="F4" s="796"/>
      <c r="G4" s="796"/>
      <c r="H4" s="796"/>
      <c r="I4" s="796"/>
      <c r="J4" s="796"/>
      <c r="K4" s="796"/>
      <c r="L4" s="796"/>
      <c r="M4" s="796"/>
      <c r="N4" s="796"/>
      <c r="O4" s="796"/>
      <c r="P4" s="796"/>
      <c r="Q4" s="796"/>
      <c r="R4" s="796"/>
      <c r="S4" s="796"/>
      <c r="T4" s="796"/>
      <c r="U4" s="796"/>
      <c r="V4" s="796"/>
      <c r="W4" s="796"/>
      <c r="X4" s="796"/>
      <c r="Y4" s="796"/>
      <c r="Z4" s="796"/>
      <c r="AA4" s="796"/>
      <c r="AB4" s="796"/>
      <c r="AC4" s="796"/>
      <c r="AD4" s="796"/>
      <c r="AE4" s="796"/>
      <c r="AF4" s="796"/>
      <c r="AG4" s="796"/>
      <c r="AH4" s="796"/>
      <c r="AI4" s="141"/>
      <c r="AJ4" s="442"/>
      <c r="AK4" s="442"/>
      <c r="AL4" s="442"/>
      <c r="AM4" s="442"/>
      <c r="AN4" s="442"/>
      <c r="AO4" s="442"/>
      <c r="AP4" s="442"/>
      <c r="AQ4" s="442"/>
    </row>
    <row r="5" spans="2:43" ht="5.0999999999999996" customHeight="1" x14ac:dyDescent="0.25">
      <c r="B5" s="140"/>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41"/>
      <c r="AJ5" s="442"/>
      <c r="AK5" s="442"/>
      <c r="AL5" s="442"/>
      <c r="AM5" s="442"/>
      <c r="AN5" s="442"/>
      <c r="AO5" s="442"/>
      <c r="AP5" s="442"/>
      <c r="AQ5" s="442"/>
    </row>
    <row r="6" spans="2:43" x14ac:dyDescent="0.25">
      <c r="B6" s="140"/>
      <c r="C6" s="797" t="s">
        <v>1154</v>
      </c>
      <c r="D6" s="797"/>
      <c r="E6" s="797"/>
      <c r="F6" s="797"/>
      <c r="G6" s="797"/>
      <c r="H6" s="798" t="s">
        <v>162</v>
      </c>
      <c r="I6" s="798"/>
      <c r="J6" s="798"/>
      <c r="K6" s="798"/>
      <c r="L6" s="798"/>
      <c r="M6" s="798"/>
      <c r="N6" s="798"/>
      <c r="O6" s="798"/>
      <c r="P6" s="798"/>
      <c r="Q6" s="798"/>
      <c r="R6" s="798"/>
      <c r="S6" s="798"/>
      <c r="T6" s="798" t="s">
        <v>151</v>
      </c>
      <c r="U6" s="798"/>
      <c r="V6" s="798"/>
      <c r="W6" s="798"/>
      <c r="X6" s="798"/>
      <c r="Y6" s="798" t="s">
        <v>161</v>
      </c>
      <c r="Z6" s="798"/>
      <c r="AA6" s="798"/>
      <c r="AB6" s="798"/>
      <c r="AC6" s="798" t="s">
        <v>1889</v>
      </c>
      <c r="AD6" s="798"/>
      <c r="AE6" s="798"/>
      <c r="AF6" s="798" t="s">
        <v>150</v>
      </c>
      <c r="AG6" s="798"/>
      <c r="AH6" s="798"/>
      <c r="AI6" s="141"/>
      <c r="AJ6" s="442"/>
      <c r="AK6" s="442"/>
      <c r="AL6" s="442"/>
      <c r="AM6" s="442"/>
      <c r="AN6" s="442"/>
      <c r="AO6" s="442"/>
      <c r="AP6" s="442"/>
      <c r="AQ6" s="442"/>
    </row>
    <row r="7" spans="2:43" ht="15" customHeight="1" x14ac:dyDescent="0.25">
      <c r="B7" s="140"/>
      <c r="C7" s="797"/>
      <c r="D7" s="797"/>
      <c r="E7" s="797"/>
      <c r="F7" s="797"/>
      <c r="G7" s="797"/>
      <c r="H7" s="798"/>
      <c r="I7" s="798"/>
      <c r="J7" s="798"/>
      <c r="K7" s="798"/>
      <c r="L7" s="798"/>
      <c r="M7" s="798"/>
      <c r="N7" s="798"/>
      <c r="O7" s="798"/>
      <c r="P7" s="798"/>
      <c r="Q7" s="798"/>
      <c r="R7" s="798"/>
      <c r="S7" s="798"/>
      <c r="T7" s="798"/>
      <c r="U7" s="798"/>
      <c r="V7" s="798"/>
      <c r="W7" s="798"/>
      <c r="X7" s="798"/>
      <c r="Y7" s="798"/>
      <c r="Z7" s="798"/>
      <c r="AA7" s="798"/>
      <c r="AB7" s="798"/>
      <c r="AC7" s="798"/>
      <c r="AD7" s="798"/>
      <c r="AE7" s="798"/>
      <c r="AF7" s="798"/>
      <c r="AG7" s="798"/>
      <c r="AH7" s="798"/>
      <c r="AI7" s="141"/>
      <c r="AJ7" s="442"/>
      <c r="AK7" s="442"/>
      <c r="AL7" s="442"/>
      <c r="AM7" s="442"/>
      <c r="AN7" s="442"/>
      <c r="AO7" s="442"/>
      <c r="AP7" s="442"/>
      <c r="AQ7" s="442"/>
    </row>
    <row r="8" spans="2:43" ht="30" customHeight="1" x14ac:dyDescent="0.25">
      <c r="B8" s="140"/>
      <c r="C8" s="789"/>
      <c r="D8" s="790"/>
      <c r="E8" s="790"/>
      <c r="F8" s="790"/>
      <c r="G8" s="791"/>
      <c r="H8" s="795" t="str">
        <f>'DN217'!D2</f>
        <v>Selecionar código</v>
      </c>
      <c r="I8" s="795"/>
      <c r="J8" s="795"/>
      <c r="K8" s="795"/>
      <c r="L8" s="795"/>
      <c r="M8" s="795"/>
      <c r="N8" s="795"/>
      <c r="O8" s="795"/>
      <c r="P8" s="795"/>
      <c r="Q8" s="795"/>
      <c r="R8" s="795"/>
      <c r="S8" s="795"/>
      <c r="T8" s="788" t="str">
        <f>'DN217'!H2</f>
        <v>-</v>
      </c>
      <c r="U8" s="788"/>
      <c r="V8" s="788"/>
      <c r="W8" s="788"/>
      <c r="X8" s="788"/>
      <c r="Y8" s="799"/>
      <c r="Z8" s="799"/>
      <c r="AA8" s="799"/>
      <c r="AB8" s="799"/>
      <c r="AC8" s="800" t="str">
        <f>'DN217'!J2</f>
        <v>-</v>
      </c>
      <c r="AD8" s="800"/>
      <c r="AE8" s="800"/>
      <c r="AF8" s="787" t="str">
        <f>'DN217'!K2</f>
        <v>-</v>
      </c>
      <c r="AG8" s="787"/>
      <c r="AH8" s="787"/>
      <c r="AI8" s="141"/>
      <c r="AJ8" s="442"/>
      <c r="AK8" s="786" t="str">
        <f>auxiliar!C106</f>
        <v/>
      </c>
      <c r="AL8" s="786"/>
      <c r="AM8" s="786"/>
      <c r="AN8" s="786"/>
      <c r="AO8" s="786"/>
      <c r="AP8" s="442"/>
      <c r="AQ8" s="442"/>
    </row>
    <row r="9" spans="2:43" ht="30" customHeight="1" x14ac:dyDescent="0.25">
      <c r="B9" s="140"/>
      <c r="C9" s="792"/>
      <c r="D9" s="793"/>
      <c r="E9" s="793"/>
      <c r="F9" s="793"/>
      <c r="G9" s="794"/>
      <c r="H9" s="795"/>
      <c r="I9" s="795"/>
      <c r="J9" s="795"/>
      <c r="K9" s="795"/>
      <c r="L9" s="795"/>
      <c r="M9" s="795"/>
      <c r="N9" s="795"/>
      <c r="O9" s="795"/>
      <c r="P9" s="795"/>
      <c r="Q9" s="795"/>
      <c r="R9" s="795"/>
      <c r="S9" s="795"/>
      <c r="T9" s="788" t="str">
        <f>'DN217'!H3</f>
        <v>-</v>
      </c>
      <c r="U9" s="788"/>
      <c r="V9" s="788"/>
      <c r="W9" s="788"/>
      <c r="X9" s="788"/>
      <c r="Y9" s="799"/>
      <c r="Z9" s="799"/>
      <c r="AA9" s="799"/>
      <c r="AB9" s="799"/>
      <c r="AC9" s="800" t="str">
        <f>'DN217'!J3</f>
        <v>-</v>
      </c>
      <c r="AD9" s="800"/>
      <c r="AE9" s="800"/>
      <c r="AF9" s="787"/>
      <c r="AG9" s="787"/>
      <c r="AH9" s="787"/>
      <c r="AI9" s="141"/>
      <c r="AJ9" s="442"/>
      <c r="AK9" s="786"/>
      <c r="AL9" s="786"/>
      <c r="AM9" s="786"/>
      <c r="AN9" s="786"/>
      <c r="AO9" s="786"/>
      <c r="AP9" s="442"/>
      <c r="AQ9" s="442"/>
    </row>
    <row r="10" spans="2:43" ht="30" customHeight="1" x14ac:dyDescent="0.25">
      <c r="B10" s="140"/>
      <c r="C10" s="789"/>
      <c r="D10" s="790"/>
      <c r="E10" s="790"/>
      <c r="F10" s="790"/>
      <c r="G10" s="791"/>
      <c r="H10" s="795" t="str">
        <f>'DN217'!D4</f>
        <v>Selecionar código</v>
      </c>
      <c r="I10" s="795"/>
      <c r="J10" s="795"/>
      <c r="K10" s="795"/>
      <c r="L10" s="795"/>
      <c r="M10" s="795"/>
      <c r="N10" s="795"/>
      <c r="O10" s="795"/>
      <c r="P10" s="795"/>
      <c r="Q10" s="795"/>
      <c r="R10" s="795"/>
      <c r="S10" s="795"/>
      <c r="T10" s="788" t="str">
        <f>'DN217'!H4</f>
        <v>-</v>
      </c>
      <c r="U10" s="788"/>
      <c r="V10" s="788"/>
      <c r="W10" s="788"/>
      <c r="X10" s="788"/>
      <c r="Y10" s="799"/>
      <c r="Z10" s="799"/>
      <c r="AA10" s="799"/>
      <c r="AB10" s="799"/>
      <c r="AC10" s="800" t="str">
        <f>'DN217'!J4</f>
        <v>-</v>
      </c>
      <c r="AD10" s="800"/>
      <c r="AE10" s="800"/>
      <c r="AF10" s="787" t="str">
        <f>'DN217'!K4</f>
        <v>-</v>
      </c>
      <c r="AG10" s="787"/>
      <c r="AH10" s="787"/>
      <c r="AI10" s="141"/>
      <c r="AJ10" s="442"/>
      <c r="AK10" s="786"/>
      <c r="AL10" s="786"/>
      <c r="AM10" s="786"/>
      <c r="AN10" s="786"/>
      <c r="AO10" s="786"/>
      <c r="AP10" s="442"/>
      <c r="AQ10" s="442"/>
    </row>
    <row r="11" spans="2:43" ht="30" customHeight="1" x14ac:dyDescent="0.25">
      <c r="B11" s="140"/>
      <c r="C11" s="792"/>
      <c r="D11" s="793"/>
      <c r="E11" s="793"/>
      <c r="F11" s="793"/>
      <c r="G11" s="794"/>
      <c r="H11" s="795"/>
      <c r="I11" s="795"/>
      <c r="J11" s="795"/>
      <c r="K11" s="795"/>
      <c r="L11" s="795"/>
      <c r="M11" s="795"/>
      <c r="N11" s="795"/>
      <c r="O11" s="795"/>
      <c r="P11" s="795"/>
      <c r="Q11" s="795"/>
      <c r="R11" s="795"/>
      <c r="S11" s="795"/>
      <c r="T11" s="788" t="str">
        <f>'DN217'!H5</f>
        <v>-</v>
      </c>
      <c r="U11" s="788"/>
      <c r="V11" s="788"/>
      <c r="W11" s="788"/>
      <c r="X11" s="788"/>
      <c r="Y11" s="799"/>
      <c r="Z11" s="799"/>
      <c r="AA11" s="799"/>
      <c r="AB11" s="799"/>
      <c r="AC11" s="800" t="str">
        <f>'DN217'!J5</f>
        <v>-</v>
      </c>
      <c r="AD11" s="800"/>
      <c r="AE11" s="800"/>
      <c r="AF11" s="787"/>
      <c r="AG11" s="787"/>
      <c r="AH11" s="787"/>
      <c r="AI11" s="141"/>
      <c r="AJ11" s="442"/>
      <c r="AK11" s="786"/>
      <c r="AL11" s="786"/>
      <c r="AM11" s="786"/>
      <c r="AN11" s="786"/>
      <c r="AO11" s="786"/>
      <c r="AP11" s="442"/>
      <c r="AQ11" s="442"/>
    </row>
    <row r="12" spans="2:43" ht="30" customHeight="1" x14ac:dyDescent="0.25">
      <c r="B12" s="140"/>
      <c r="C12" s="789"/>
      <c r="D12" s="790"/>
      <c r="E12" s="790"/>
      <c r="F12" s="790"/>
      <c r="G12" s="791"/>
      <c r="H12" s="795" t="str">
        <f>'DN217'!D6</f>
        <v>Selecionar código</v>
      </c>
      <c r="I12" s="795"/>
      <c r="J12" s="795"/>
      <c r="K12" s="795"/>
      <c r="L12" s="795"/>
      <c r="M12" s="795"/>
      <c r="N12" s="795"/>
      <c r="O12" s="795"/>
      <c r="P12" s="795"/>
      <c r="Q12" s="795"/>
      <c r="R12" s="795"/>
      <c r="S12" s="795"/>
      <c r="T12" s="788" t="str">
        <f>'DN217'!H6</f>
        <v>-</v>
      </c>
      <c r="U12" s="788"/>
      <c r="V12" s="788"/>
      <c r="W12" s="788"/>
      <c r="X12" s="788"/>
      <c r="Y12" s="799"/>
      <c r="Z12" s="799"/>
      <c r="AA12" s="799"/>
      <c r="AB12" s="799"/>
      <c r="AC12" s="800" t="str">
        <f>'DN217'!J6</f>
        <v>-</v>
      </c>
      <c r="AD12" s="800"/>
      <c r="AE12" s="800"/>
      <c r="AF12" s="787" t="str">
        <f>'DN217'!K6</f>
        <v>-</v>
      </c>
      <c r="AG12" s="787"/>
      <c r="AH12" s="787"/>
      <c r="AI12" s="141"/>
      <c r="AJ12" s="442"/>
      <c r="AK12" s="442"/>
      <c r="AL12" s="442"/>
      <c r="AM12" s="442"/>
      <c r="AN12" s="442"/>
      <c r="AO12" s="442"/>
      <c r="AP12" s="442"/>
      <c r="AQ12" s="442"/>
    </row>
    <row r="13" spans="2:43" ht="30" customHeight="1" x14ac:dyDescent="0.25">
      <c r="B13" s="140"/>
      <c r="C13" s="792"/>
      <c r="D13" s="793"/>
      <c r="E13" s="793"/>
      <c r="F13" s="793"/>
      <c r="G13" s="794"/>
      <c r="H13" s="795"/>
      <c r="I13" s="795"/>
      <c r="J13" s="795"/>
      <c r="K13" s="795"/>
      <c r="L13" s="795"/>
      <c r="M13" s="795"/>
      <c r="N13" s="795"/>
      <c r="O13" s="795"/>
      <c r="P13" s="795"/>
      <c r="Q13" s="795"/>
      <c r="R13" s="795"/>
      <c r="S13" s="795"/>
      <c r="T13" s="788" t="str">
        <f>'DN217'!H7</f>
        <v>-</v>
      </c>
      <c r="U13" s="788"/>
      <c r="V13" s="788"/>
      <c r="W13" s="788"/>
      <c r="X13" s="788"/>
      <c r="Y13" s="799"/>
      <c r="Z13" s="799"/>
      <c r="AA13" s="799"/>
      <c r="AB13" s="799"/>
      <c r="AC13" s="800" t="str">
        <f>'DN217'!J7</f>
        <v>-</v>
      </c>
      <c r="AD13" s="800"/>
      <c r="AE13" s="800"/>
      <c r="AF13" s="787"/>
      <c r="AG13" s="787"/>
      <c r="AH13" s="787"/>
      <c r="AI13" s="141"/>
      <c r="AJ13" s="442"/>
      <c r="AK13" s="442"/>
      <c r="AL13" s="442"/>
      <c r="AM13" s="442"/>
      <c r="AN13" s="442"/>
      <c r="AO13" s="442"/>
      <c r="AP13" s="442"/>
      <c r="AQ13" s="442"/>
    </row>
    <row r="14" spans="2:43" ht="30" customHeight="1" x14ac:dyDescent="0.25">
      <c r="B14" s="140"/>
      <c r="C14" s="789"/>
      <c r="D14" s="790"/>
      <c r="E14" s="790"/>
      <c r="F14" s="790"/>
      <c r="G14" s="791"/>
      <c r="H14" s="795" t="str">
        <f>'DN217'!D8</f>
        <v>Selecionar código</v>
      </c>
      <c r="I14" s="795"/>
      <c r="J14" s="795"/>
      <c r="K14" s="795"/>
      <c r="L14" s="795"/>
      <c r="M14" s="795"/>
      <c r="N14" s="795"/>
      <c r="O14" s="795"/>
      <c r="P14" s="795"/>
      <c r="Q14" s="795"/>
      <c r="R14" s="795"/>
      <c r="S14" s="795"/>
      <c r="T14" s="788" t="str">
        <f>'DN217'!H8</f>
        <v>-</v>
      </c>
      <c r="U14" s="788"/>
      <c r="V14" s="788"/>
      <c r="W14" s="788"/>
      <c r="X14" s="788"/>
      <c r="Y14" s="799"/>
      <c r="Z14" s="799"/>
      <c r="AA14" s="799"/>
      <c r="AB14" s="799"/>
      <c r="AC14" s="800" t="str">
        <f>'DN217'!J8</f>
        <v>-</v>
      </c>
      <c r="AD14" s="800"/>
      <c r="AE14" s="800"/>
      <c r="AF14" s="787" t="str">
        <f>'DN217'!K8</f>
        <v>-</v>
      </c>
      <c r="AG14" s="787"/>
      <c r="AH14" s="787"/>
      <c r="AI14" s="141"/>
      <c r="AJ14" s="442"/>
      <c r="AK14" s="442"/>
      <c r="AL14" s="442"/>
      <c r="AM14" s="442"/>
      <c r="AN14" s="442"/>
      <c r="AO14" s="442"/>
      <c r="AP14" s="442"/>
      <c r="AQ14" s="442"/>
    </row>
    <row r="15" spans="2:43" ht="30" customHeight="1" x14ac:dyDescent="0.25">
      <c r="B15" s="140"/>
      <c r="C15" s="792"/>
      <c r="D15" s="793"/>
      <c r="E15" s="793"/>
      <c r="F15" s="793"/>
      <c r="G15" s="794"/>
      <c r="H15" s="795"/>
      <c r="I15" s="795"/>
      <c r="J15" s="795"/>
      <c r="K15" s="795"/>
      <c r="L15" s="795"/>
      <c r="M15" s="795"/>
      <c r="N15" s="795"/>
      <c r="O15" s="795"/>
      <c r="P15" s="795"/>
      <c r="Q15" s="795"/>
      <c r="R15" s="795"/>
      <c r="S15" s="795"/>
      <c r="T15" s="788" t="str">
        <f>'DN217'!H9</f>
        <v>-</v>
      </c>
      <c r="U15" s="788"/>
      <c r="V15" s="788"/>
      <c r="W15" s="788"/>
      <c r="X15" s="788"/>
      <c r="Y15" s="799"/>
      <c r="Z15" s="799"/>
      <c r="AA15" s="799"/>
      <c r="AB15" s="799"/>
      <c r="AC15" s="800" t="str">
        <f>'DN217'!J9</f>
        <v>-</v>
      </c>
      <c r="AD15" s="800"/>
      <c r="AE15" s="800"/>
      <c r="AF15" s="787"/>
      <c r="AG15" s="787"/>
      <c r="AH15" s="787"/>
      <c r="AI15" s="141"/>
      <c r="AJ15" s="442"/>
      <c r="AK15" s="442"/>
      <c r="AL15" s="442"/>
      <c r="AM15" s="442"/>
      <c r="AN15" s="442"/>
      <c r="AO15" s="442"/>
      <c r="AP15" s="442"/>
      <c r="AQ15" s="442"/>
    </row>
    <row r="16" spans="2:43" ht="30" customHeight="1" x14ac:dyDescent="0.25">
      <c r="B16" s="140"/>
      <c r="C16" s="789"/>
      <c r="D16" s="790"/>
      <c r="E16" s="790"/>
      <c r="F16" s="790"/>
      <c r="G16" s="791"/>
      <c r="H16" s="795" t="str">
        <f>'DN217'!D10</f>
        <v>Selecionar código</v>
      </c>
      <c r="I16" s="795"/>
      <c r="J16" s="795"/>
      <c r="K16" s="795"/>
      <c r="L16" s="795"/>
      <c r="M16" s="795"/>
      <c r="N16" s="795"/>
      <c r="O16" s="795"/>
      <c r="P16" s="795"/>
      <c r="Q16" s="795"/>
      <c r="R16" s="795"/>
      <c r="S16" s="795"/>
      <c r="T16" s="788" t="str">
        <f>'DN217'!H10</f>
        <v>-</v>
      </c>
      <c r="U16" s="788"/>
      <c r="V16" s="788"/>
      <c r="W16" s="788"/>
      <c r="X16" s="788"/>
      <c r="Y16" s="799"/>
      <c r="Z16" s="799"/>
      <c r="AA16" s="799"/>
      <c r="AB16" s="799"/>
      <c r="AC16" s="800" t="str">
        <f>'DN217'!J10</f>
        <v>-</v>
      </c>
      <c r="AD16" s="800"/>
      <c r="AE16" s="800"/>
      <c r="AF16" s="787" t="str">
        <f>'DN217'!K10</f>
        <v>-</v>
      </c>
      <c r="AG16" s="787"/>
      <c r="AH16" s="787"/>
      <c r="AI16" s="141"/>
      <c r="AJ16" s="442"/>
      <c r="AK16" s="442"/>
      <c r="AL16" s="442"/>
      <c r="AM16" s="442"/>
      <c r="AN16" s="442"/>
      <c r="AO16" s="442"/>
      <c r="AP16" s="442"/>
      <c r="AQ16" s="442"/>
    </row>
    <row r="17" spans="2:45" ht="30" customHeight="1" x14ac:dyDescent="0.25">
      <c r="B17" s="140"/>
      <c r="C17" s="792"/>
      <c r="D17" s="793"/>
      <c r="E17" s="793"/>
      <c r="F17" s="793"/>
      <c r="G17" s="794"/>
      <c r="H17" s="795"/>
      <c r="I17" s="795"/>
      <c r="J17" s="795"/>
      <c r="K17" s="795"/>
      <c r="L17" s="795"/>
      <c r="M17" s="795"/>
      <c r="N17" s="795"/>
      <c r="O17" s="795"/>
      <c r="P17" s="795"/>
      <c r="Q17" s="795"/>
      <c r="R17" s="795"/>
      <c r="S17" s="795"/>
      <c r="T17" s="788" t="str">
        <f>'DN217'!H11</f>
        <v>-</v>
      </c>
      <c r="U17" s="788"/>
      <c r="V17" s="788"/>
      <c r="W17" s="788"/>
      <c r="X17" s="788"/>
      <c r="Y17" s="799"/>
      <c r="Z17" s="799"/>
      <c r="AA17" s="799"/>
      <c r="AB17" s="799"/>
      <c r="AC17" s="800" t="str">
        <f>'DN217'!J11</f>
        <v>-</v>
      </c>
      <c r="AD17" s="800"/>
      <c r="AE17" s="800"/>
      <c r="AF17" s="787"/>
      <c r="AG17" s="787"/>
      <c r="AH17" s="787"/>
      <c r="AI17" s="141"/>
      <c r="AJ17" s="331"/>
      <c r="AK17" s="331"/>
      <c r="AL17" s="331"/>
      <c r="AM17" s="331"/>
      <c r="AN17" s="331"/>
      <c r="AO17" s="331"/>
      <c r="AP17" s="331"/>
      <c r="AQ17" s="331"/>
      <c r="AR17" s="331"/>
      <c r="AS17" s="331"/>
    </row>
    <row r="18" spans="2:45" ht="5.0999999999999996" customHeight="1" x14ac:dyDescent="0.25">
      <c r="B18" s="140"/>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41"/>
      <c r="AJ18" s="331"/>
      <c r="AK18" s="331"/>
      <c r="AL18" s="331"/>
      <c r="AM18" s="331"/>
      <c r="AN18" s="331"/>
      <c r="AO18" s="331"/>
      <c r="AP18" s="331"/>
      <c r="AQ18" s="331"/>
      <c r="AR18" s="331"/>
      <c r="AS18" s="331"/>
    </row>
    <row r="19" spans="2:45" ht="15" customHeight="1" x14ac:dyDescent="0.25">
      <c r="B19" s="140"/>
      <c r="C19" s="807" t="s">
        <v>1168</v>
      </c>
      <c r="D19" s="807"/>
      <c r="E19" s="807"/>
      <c r="F19" s="807"/>
      <c r="G19" s="807"/>
      <c r="H19" s="807"/>
      <c r="I19" s="807"/>
      <c r="J19" s="807"/>
      <c r="K19" s="807"/>
      <c r="L19" s="807"/>
      <c r="M19" s="807"/>
      <c r="N19" s="804" t="str">
        <f>auxiliar!M4</f>
        <v/>
      </c>
      <c r="O19" s="805"/>
      <c r="P19" s="805"/>
      <c r="Q19" s="805"/>
      <c r="R19" s="805"/>
      <c r="S19" s="805"/>
      <c r="T19" s="805"/>
      <c r="U19" s="805"/>
      <c r="V19" s="805"/>
      <c r="W19" s="805"/>
      <c r="X19" s="806"/>
      <c r="Y19" s="19"/>
      <c r="Z19" s="19"/>
      <c r="AA19" s="19"/>
      <c r="AB19" s="19"/>
      <c r="AC19" s="19"/>
      <c r="AD19" s="19"/>
      <c r="AE19" s="19"/>
      <c r="AF19" s="19"/>
      <c r="AG19" s="19"/>
      <c r="AH19" s="19"/>
      <c r="AI19" s="141"/>
      <c r="AJ19" s="331"/>
      <c r="AK19" s="331"/>
      <c r="AL19" s="331"/>
      <c r="AM19" s="331"/>
      <c r="AN19" s="331"/>
      <c r="AO19" s="331"/>
      <c r="AP19" s="331"/>
      <c r="AQ19" s="331"/>
      <c r="AR19" s="331"/>
      <c r="AS19" s="331"/>
    </row>
    <row r="20" spans="2:45" ht="15" customHeight="1" x14ac:dyDescent="0.25">
      <c r="B20" s="140"/>
      <c r="C20" s="807" t="s">
        <v>293</v>
      </c>
      <c r="D20" s="807"/>
      <c r="E20" s="807"/>
      <c r="F20" s="807"/>
      <c r="G20" s="807"/>
      <c r="H20" s="807"/>
      <c r="I20" s="807"/>
      <c r="J20" s="807"/>
      <c r="K20" s="807"/>
      <c r="L20" s="807"/>
      <c r="M20" s="807"/>
      <c r="N20" s="804" t="str">
        <f>auxiliar!C19</f>
        <v>Preenchimento incompleto.</v>
      </c>
      <c r="O20" s="805"/>
      <c r="P20" s="805"/>
      <c r="Q20" s="805"/>
      <c r="R20" s="805"/>
      <c r="S20" s="805"/>
      <c r="T20" s="805"/>
      <c r="U20" s="805"/>
      <c r="V20" s="805"/>
      <c r="W20" s="805"/>
      <c r="X20" s="806"/>
      <c r="Y20" s="19"/>
      <c r="Z20" s="19"/>
      <c r="AA20" s="19"/>
      <c r="AB20" s="19"/>
      <c r="AC20" s="19"/>
      <c r="AD20" s="19"/>
      <c r="AE20" s="19"/>
      <c r="AF20" s="19"/>
      <c r="AG20" s="19"/>
      <c r="AH20" s="19"/>
      <c r="AI20" s="141"/>
      <c r="AJ20" s="331"/>
      <c r="AK20" s="331"/>
      <c r="AL20" s="331"/>
      <c r="AM20" s="331"/>
      <c r="AN20" s="331"/>
      <c r="AO20" s="331"/>
      <c r="AP20" s="331"/>
      <c r="AQ20" s="331"/>
      <c r="AR20" s="331"/>
      <c r="AS20" s="331"/>
    </row>
    <row r="21" spans="2:45" ht="15" customHeight="1" x14ac:dyDescent="0.25">
      <c r="B21" s="140"/>
      <c r="C21" s="808" t="s">
        <v>1943</v>
      </c>
      <c r="D21" s="809"/>
      <c r="E21" s="809"/>
      <c r="F21" s="809"/>
      <c r="G21" s="809"/>
      <c r="H21" s="809"/>
      <c r="I21" s="809"/>
      <c r="J21" s="809"/>
      <c r="K21" s="809"/>
      <c r="L21" s="809"/>
      <c r="M21" s="810"/>
      <c r="N21" s="804" t="str">
        <f>auxiliar!D39</f>
        <v>Preenchimento incompleto.</v>
      </c>
      <c r="O21" s="805"/>
      <c r="P21" s="805"/>
      <c r="Q21" s="805"/>
      <c r="R21" s="805"/>
      <c r="S21" s="805"/>
      <c r="T21" s="805"/>
      <c r="U21" s="805"/>
      <c r="V21" s="805"/>
      <c r="W21" s="805"/>
      <c r="X21" s="806"/>
      <c r="Y21" s="123"/>
      <c r="Z21" s="19"/>
      <c r="AA21" s="19"/>
      <c r="AB21" s="19"/>
      <c r="AC21" s="19"/>
      <c r="AD21" s="19"/>
      <c r="AE21" s="19"/>
      <c r="AF21" s="19"/>
      <c r="AG21" s="19"/>
      <c r="AH21" s="19"/>
      <c r="AI21" s="141"/>
      <c r="AJ21" s="331"/>
      <c r="AK21" s="331"/>
      <c r="AL21" s="331"/>
      <c r="AM21" s="331"/>
      <c r="AN21" s="331"/>
      <c r="AO21" s="331"/>
      <c r="AP21" s="331"/>
      <c r="AQ21" s="331"/>
      <c r="AR21" s="331"/>
      <c r="AS21" s="331"/>
    </row>
    <row r="22" spans="2:45" ht="15" customHeight="1" x14ac:dyDescent="0.25">
      <c r="B22" s="140"/>
      <c r="C22" s="826" t="str">
        <f>auxiliar!K74</f>
        <v/>
      </c>
      <c r="D22" s="826"/>
      <c r="E22" s="826"/>
      <c r="F22" s="826"/>
      <c r="G22" s="826"/>
      <c r="H22" s="826"/>
      <c r="I22" s="826"/>
      <c r="J22" s="826"/>
      <c r="K22" s="826"/>
      <c r="L22" s="826"/>
      <c r="M22" s="826"/>
      <c r="N22" s="826"/>
      <c r="O22" s="826"/>
      <c r="P22" s="826"/>
      <c r="Q22" s="826"/>
      <c r="R22" s="826"/>
      <c r="S22" s="826"/>
      <c r="T22" s="826"/>
      <c r="U22" s="826"/>
      <c r="V22" s="826"/>
      <c r="W22" s="826"/>
      <c r="X22" s="826"/>
      <c r="Y22" s="826"/>
      <c r="Z22" s="826"/>
      <c r="AA22" s="826"/>
      <c r="AB22" s="826"/>
      <c r="AC22" s="826"/>
      <c r="AD22" s="826"/>
      <c r="AE22" s="826"/>
      <c r="AF22" s="826"/>
      <c r="AG22" s="826"/>
      <c r="AH22" s="826"/>
      <c r="AI22" s="141"/>
      <c r="AJ22" s="331"/>
      <c r="AK22" s="331"/>
      <c r="AL22" s="331"/>
      <c r="AM22" s="331"/>
      <c r="AN22" s="331"/>
      <c r="AO22" s="331"/>
      <c r="AP22" s="331"/>
      <c r="AQ22" s="331"/>
      <c r="AR22" s="331"/>
      <c r="AS22" s="331"/>
    </row>
    <row r="23" spans="2:45" ht="5.0999999999999996" customHeight="1" x14ac:dyDescent="0.25">
      <c r="B23" s="140"/>
      <c r="C23" s="120"/>
      <c r="D23" s="120"/>
      <c r="E23" s="120"/>
      <c r="F23" s="120"/>
      <c r="G23" s="120"/>
      <c r="H23" s="120"/>
      <c r="I23" s="120"/>
      <c r="J23" s="120"/>
      <c r="K23" s="120"/>
      <c r="L23" s="120"/>
      <c r="M23" s="120"/>
      <c r="N23" s="121"/>
      <c r="O23" s="121"/>
      <c r="P23" s="121"/>
      <c r="Q23" s="121"/>
      <c r="R23" s="121"/>
      <c r="S23" s="121"/>
      <c r="T23" s="121"/>
      <c r="U23" s="121"/>
      <c r="V23" s="121"/>
      <c r="W23" s="121"/>
      <c r="X23" s="121"/>
      <c r="Y23" s="118"/>
      <c r="Z23" s="118"/>
      <c r="AA23" s="118"/>
      <c r="AB23" s="118"/>
      <c r="AC23" s="118"/>
      <c r="AD23" s="118"/>
      <c r="AE23" s="118"/>
      <c r="AF23" s="118"/>
      <c r="AG23" s="118"/>
      <c r="AH23" s="118"/>
      <c r="AI23" s="141"/>
      <c r="AJ23" s="331"/>
      <c r="AK23" s="331"/>
      <c r="AL23" s="331"/>
      <c r="AM23" s="331"/>
      <c r="AN23" s="331"/>
      <c r="AO23" s="331"/>
      <c r="AP23" s="331"/>
      <c r="AQ23" s="331"/>
      <c r="AR23" s="331"/>
      <c r="AS23" s="331"/>
    </row>
    <row r="24" spans="2:45" ht="15" customHeight="1" x14ac:dyDescent="0.25">
      <c r="B24" s="140"/>
      <c r="C24" s="801" t="s">
        <v>2074</v>
      </c>
      <c r="D24" s="802"/>
      <c r="E24" s="802"/>
      <c r="F24" s="802"/>
      <c r="G24" s="802"/>
      <c r="H24" s="802"/>
      <c r="I24" s="802"/>
      <c r="J24" s="802"/>
      <c r="K24" s="802"/>
      <c r="L24" s="802"/>
      <c r="M24" s="802"/>
      <c r="N24" s="802"/>
      <c r="O24" s="802"/>
      <c r="P24" s="802"/>
      <c r="Q24" s="802"/>
      <c r="R24" s="802"/>
      <c r="S24" s="802"/>
      <c r="T24" s="802"/>
      <c r="U24" s="802"/>
      <c r="V24" s="802"/>
      <c r="W24" s="802"/>
      <c r="X24" s="802"/>
      <c r="Y24" s="802"/>
      <c r="Z24" s="802"/>
      <c r="AA24" s="802"/>
      <c r="AB24" s="802"/>
      <c r="AC24" s="802"/>
      <c r="AD24" s="802"/>
      <c r="AE24" s="802"/>
      <c r="AF24" s="802"/>
      <c r="AG24" s="802"/>
      <c r="AH24" s="803"/>
      <c r="AI24" s="142"/>
      <c r="AJ24" s="331"/>
      <c r="AK24" s="331"/>
      <c r="AL24" s="331"/>
      <c r="AM24" s="331"/>
      <c r="AN24" s="331"/>
      <c r="AO24" s="331"/>
      <c r="AP24" s="331"/>
      <c r="AQ24" s="331"/>
      <c r="AR24" s="331"/>
      <c r="AS24" s="331"/>
    </row>
    <row r="25" spans="2:45" ht="5.0999999999999996" customHeight="1" x14ac:dyDescent="0.25">
      <c r="B25" s="140"/>
      <c r="C25" s="143"/>
      <c r="D25" s="143"/>
      <c r="E25" s="143"/>
      <c r="F25" s="143"/>
      <c r="G25" s="143"/>
      <c r="H25" s="143"/>
      <c r="I25" s="143"/>
      <c r="J25" s="143"/>
      <c r="K25" s="143"/>
      <c r="L25" s="143"/>
      <c r="M25" s="143"/>
      <c r="N25" s="143"/>
      <c r="O25" s="143"/>
      <c r="P25" s="143"/>
      <c r="Q25" s="143"/>
      <c r="R25" s="143"/>
      <c r="S25" s="143"/>
      <c r="T25" s="143"/>
      <c r="U25" s="143"/>
      <c r="V25" s="143"/>
      <c r="W25" s="143"/>
      <c r="X25" s="19"/>
      <c r="Y25" s="19"/>
      <c r="Z25" s="19"/>
      <c r="AA25" s="19"/>
      <c r="AB25" s="19"/>
      <c r="AC25" s="19"/>
      <c r="AD25" s="19"/>
      <c r="AE25" s="19"/>
      <c r="AF25" s="19"/>
      <c r="AG25" s="19"/>
      <c r="AH25" s="19"/>
      <c r="AI25" s="141"/>
      <c r="AJ25" s="331"/>
      <c r="AK25" s="331"/>
      <c r="AL25" s="331"/>
      <c r="AM25" s="331"/>
      <c r="AN25" s="331"/>
      <c r="AO25" s="331"/>
      <c r="AP25" s="331"/>
      <c r="AQ25" s="331"/>
      <c r="AR25" s="331"/>
      <c r="AS25" s="331"/>
    </row>
    <row r="26" spans="2:45" ht="15.75" customHeight="1" x14ac:dyDescent="0.25">
      <c r="B26" s="140"/>
      <c r="C26" s="400" t="s">
        <v>2095</v>
      </c>
      <c r="D26" s="401"/>
      <c r="E26" s="401"/>
      <c r="F26" s="401"/>
      <c r="G26" s="401"/>
      <c r="H26" s="401"/>
      <c r="I26" s="401"/>
      <c r="J26" s="401"/>
      <c r="K26" s="401"/>
      <c r="L26" s="401"/>
      <c r="M26" s="401"/>
      <c r="N26" s="401"/>
      <c r="O26" s="401"/>
      <c r="P26" s="401"/>
      <c r="Q26" s="401"/>
      <c r="R26" s="401"/>
      <c r="S26" s="401"/>
      <c r="T26" s="401"/>
      <c r="U26" s="402"/>
      <c r="V26" s="402"/>
      <c r="W26" s="402"/>
      <c r="X26" s="402"/>
      <c r="Y26" s="402"/>
      <c r="Z26" s="402"/>
      <c r="AA26" s="402"/>
      <c r="AB26" s="402"/>
      <c r="AC26" s="403"/>
      <c r="AD26" s="404"/>
      <c r="AE26" s="225"/>
      <c r="AF26" s="402"/>
      <c r="AG26" s="403"/>
      <c r="AH26" s="404"/>
      <c r="AI26" s="141"/>
      <c r="AJ26" s="331"/>
      <c r="AK26" s="331"/>
      <c r="AL26" s="331"/>
      <c r="AM26" s="331"/>
      <c r="AN26" s="331"/>
      <c r="AO26" s="331"/>
      <c r="AP26" s="331"/>
      <c r="AQ26" s="331"/>
      <c r="AR26" s="331"/>
      <c r="AS26" s="331"/>
    </row>
    <row r="27" spans="2:45" ht="15.75" customHeight="1" x14ac:dyDescent="0.25">
      <c r="B27" s="140"/>
      <c r="C27" s="593" t="s">
        <v>2392</v>
      </c>
      <c r="D27" s="594"/>
      <c r="E27" s="594"/>
      <c r="F27" s="594"/>
      <c r="G27" s="594"/>
      <c r="H27" s="594"/>
      <c r="I27" s="594"/>
      <c r="J27" s="594"/>
      <c r="K27" s="594"/>
      <c r="L27" s="594"/>
      <c r="M27" s="594"/>
      <c r="N27" s="594"/>
      <c r="O27" s="594"/>
      <c r="P27" s="594"/>
      <c r="Q27" s="594"/>
      <c r="R27" s="594"/>
      <c r="S27" s="594"/>
      <c r="T27" s="594"/>
      <c r="U27" s="595"/>
      <c r="V27" s="595"/>
      <c r="W27" s="595"/>
      <c r="X27" s="595"/>
      <c r="Y27" s="595"/>
      <c r="Z27" s="595"/>
      <c r="AA27" s="595"/>
      <c r="AB27" s="595"/>
      <c r="AC27" s="596"/>
      <c r="AD27" s="597"/>
      <c r="AE27" s="593"/>
      <c r="AF27" s="595"/>
      <c r="AG27" s="596"/>
      <c r="AH27" s="597"/>
      <c r="AI27" s="141"/>
      <c r="AJ27" s="331"/>
      <c r="AK27" s="331"/>
      <c r="AL27" s="331"/>
      <c r="AM27" s="331"/>
      <c r="AN27" s="331"/>
      <c r="AO27" s="331"/>
      <c r="AP27" s="331"/>
      <c r="AQ27" s="331"/>
      <c r="AR27" s="331"/>
      <c r="AS27" s="331"/>
    </row>
    <row r="28" spans="2:45" ht="15.75" customHeight="1" x14ac:dyDescent="0.25">
      <c r="B28" s="140"/>
      <c r="C28" s="593"/>
      <c r="D28" s="598"/>
      <c r="E28" s="597" t="s">
        <v>2397</v>
      </c>
      <c r="F28" s="593"/>
      <c r="G28" s="599"/>
      <c r="H28" s="599"/>
      <c r="I28" s="593"/>
      <c r="J28" s="600"/>
      <c r="K28" s="600"/>
      <c r="L28" s="600"/>
      <c r="M28" s="600"/>
      <c r="N28" s="598"/>
      <c r="O28" s="597" t="s">
        <v>1187</v>
      </c>
      <c r="P28" s="600"/>
      <c r="Q28" s="832"/>
      <c r="R28" s="832"/>
      <c r="S28" s="832"/>
      <c r="T28" s="832"/>
      <c r="U28" s="832"/>
      <c r="V28" s="832"/>
      <c r="W28" s="832"/>
      <c r="X28" s="832"/>
      <c r="Y28" s="600"/>
      <c r="Z28" s="832"/>
      <c r="AA28" s="832"/>
      <c r="AB28" s="832"/>
      <c r="AC28" s="832"/>
      <c r="AD28" s="832"/>
      <c r="AE28" s="832"/>
      <c r="AF28" s="832"/>
      <c r="AG28" s="832"/>
      <c r="AH28" s="832"/>
      <c r="AI28" s="141"/>
      <c r="AJ28" s="331"/>
      <c r="AK28" s="331"/>
      <c r="AL28" s="331"/>
      <c r="AM28" s="331"/>
      <c r="AN28" s="331"/>
      <c r="AO28" s="331"/>
      <c r="AP28" s="331"/>
      <c r="AQ28" s="331"/>
      <c r="AR28" s="331"/>
      <c r="AS28" s="331"/>
    </row>
    <row r="29" spans="2:45" ht="5.0999999999999996" customHeight="1" x14ac:dyDescent="0.25">
      <c r="B29" s="140"/>
      <c r="C29" s="593"/>
      <c r="D29" s="594"/>
      <c r="E29" s="594"/>
      <c r="F29" s="594"/>
      <c r="G29" s="594"/>
      <c r="H29" s="594"/>
      <c r="I29" s="594"/>
      <c r="J29" s="594"/>
      <c r="K29" s="594"/>
      <c r="L29" s="594"/>
      <c r="M29" s="594"/>
      <c r="N29" s="594"/>
      <c r="O29" s="594"/>
      <c r="P29" s="594"/>
      <c r="Q29" s="594"/>
      <c r="R29" s="594"/>
      <c r="S29" s="594"/>
      <c r="T29" s="594"/>
      <c r="U29" s="595"/>
      <c r="V29" s="595"/>
      <c r="W29" s="595"/>
      <c r="X29" s="595"/>
      <c r="Y29" s="595"/>
      <c r="Z29" s="595"/>
      <c r="AA29" s="595"/>
      <c r="AB29" s="595"/>
      <c r="AC29" s="596"/>
      <c r="AD29" s="597"/>
      <c r="AE29" s="593"/>
      <c r="AF29" s="595"/>
      <c r="AG29" s="596"/>
      <c r="AH29" s="597"/>
      <c r="AI29" s="141"/>
      <c r="AJ29" s="331"/>
      <c r="AK29" s="331"/>
      <c r="AL29" s="331"/>
      <c r="AM29" s="331"/>
      <c r="AN29" s="331"/>
      <c r="AO29" s="331"/>
      <c r="AP29" s="331"/>
      <c r="AQ29" s="331"/>
      <c r="AR29" s="331"/>
      <c r="AS29" s="331"/>
    </row>
    <row r="30" spans="2:45" ht="15.75" customHeight="1" x14ac:dyDescent="0.25">
      <c r="B30" s="140"/>
      <c r="C30" s="593" t="s">
        <v>2396</v>
      </c>
      <c r="D30" s="594"/>
      <c r="E30" s="594"/>
      <c r="F30" s="594"/>
      <c r="G30" s="594"/>
      <c r="H30" s="594"/>
      <c r="I30" s="594"/>
      <c r="J30" s="594"/>
      <c r="K30" s="594"/>
      <c r="L30" s="594"/>
      <c r="M30" s="594"/>
      <c r="N30" s="594"/>
      <c r="O30" s="594"/>
      <c r="P30" s="594"/>
      <c r="Q30" s="594"/>
      <c r="R30" s="594"/>
      <c r="S30" s="594"/>
      <c r="T30" s="594"/>
      <c r="U30" s="595"/>
      <c r="V30" s="595"/>
      <c r="W30" s="595"/>
      <c r="X30" s="595"/>
      <c r="Y30" s="595"/>
      <c r="Z30" s="595"/>
      <c r="AA30" s="595"/>
      <c r="AB30" s="595"/>
      <c r="AC30" s="596"/>
      <c r="AD30" s="597"/>
      <c r="AE30" s="593"/>
      <c r="AF30" s="595"/>
      <c r="AG30" s="596"/>
      <c r="AH30" s="597"/>
      <c r="AI30" s="141"/>
      <c r="AJ30" s="331"/>
      <c r="AK30" s="331"/>
      <c r="AL30" s="331"/>
      <c r="AM30" s="331"/>
      <c r="AN30" s="331"/>
      <c r="AO30" s="331"/>
      <c r="AP30" s="331"/>
      <c r="AQ30" s="331"/>
      <c r="AR30" s="331"/>
      <c r="AS30" s="331"/>
    </row>
    <row r="31" spans="2:45" ht="21.95" customHeight="1" x14ac:dyDescent="0.25">
      <c r="B31" s="140"/>
      <c r="C31" s="833" t="s">
        <v>1154</v>
      </c>
      <c r="D31" s="834"/>
      <c r="E31" s="834"/>
      <c r="F31" s="834"/>
      <c r="G31" s="835"/>
      <c r="H31" s="836" t="s">
        <v>162</v>
      </c>
      <c r="I31" s="836"/>
      <c r="J31" s="836"/>
      <c r="K31" s="836"/>
      <c r="L31" s="836"/>
      <c r="M31" s="836"/>
      <c r="N31" s="836"/>
      <c r="O31" s="836"/>
      <c r="P31" s="836"/>
      <c r="Q31" s="836"/>
      <c r="R31" s="836"/>
      <c r="S31" s="836"/>
      <c r="T31" s="836" t="s">
        <v>151</v>
      </c>
      <c r="U31" s="836"/>
      <c r="V31" s="836"/>
      <c r="W31" s="836"/>
      <c r="X31" s="836" t="s">
        <v>2393</v>
      </c>
      <c r="Y31" s="836"/>
      <c r="Z31" s="836"/>
      <c r="AA31" s="836"/>
      <c r="AB31" s="836" t="s">
        <v>2394</v>
      </c>
      <c r="AC31" s="836"/>
      <c r="AD31" s="836"/>
      <c r="AE31" s="836"/>
      <c r="AF31" s="836" t="s">
        <v>156</v>
      </c>
      <c r="AG31" s="836"/>
      <c r="AH31" s="836"/>
      <c r="AI31" s="141"/>
      <c r="AJ31" s="331"/>
      <c r="AK31" s="331"/>
      <c r="AL31" s="331"/>
      <c r="AM31" s="331"/>
      <c r="AN31" s="331"/>
      <c r="AO31" s="331"/>
      <c r="AP31" s="331"/>
      <c r="AQ31" s="331"/>
      <c r="AR31" s="331"/>
      <c r="AS31" s="331"/>
    </row>
    <row r="32" spans="2:45" ht="15.75" customHeight="1" x14ac:dyDescent="0.25">
      <c r="B32" s="140"/>
      <c r="C32" s="838"/>
      <c r="D32" s="839"/>
      <c r="E32" s="839"/>
      <c r="F32" s="839"/>
      <c r="G32" s="840"/>
      <c r="H32" s="844" t="str">
        <f>'DN217'!X2</f>
        <v>Selecionar código</v>
      </c>
      <c r="I32" s="845"/>
      <c r="J32" s="845"/>
      <c r="K32" s="845"/>
      <c r="L32" s="845"/>
      <c r="M32" s="845"/>
      <c r="N32" s="845"/>
      <c r="O32" s="845"/>
      <c r="P32" s="845"/>
      <c r="Q32" s="845"/>
      <c r="R32" s="845"/>
      <c r="S32" s="846"/>
      <c r="T32" s="850" t="str">
        <f>'DN217'!AB2</f>
        <v>-</v>
      </c>
      <c r="U32" s="850"/>
      <c r="V32" s="850"/>
      <c r="W32" s="850"/>
      <c r="X32" s="851"/>
      <c r="Y32" s="845"/>
      <c r="Z32" s="845"/>
      <c r="AA32" s="846"/>
      <c r="AB32" s="838"/>
      <c r="AC32" s="839"/>
      <c r="AD32" s="839"/>
      <c r="AE32" s="840"/>
      <c r="AF32" s="838" t="str">
        <f>'DN217'!AD2</f>
        <v>-</v>
      </c>
      <c r="AG32" s="839"/>
      <c r="AH32" s="840"/>
      <c r="AI32" s="141"/>
      <c r="AJ32" s="331"/>
      <c r="AK32" s="331"/>
      <c r="AL32" s="331"/>
      <c r="AM32" s="331"/>
      <c r="AN32" s="331"/>
      <c r="AO32" s="331"/>
      <c r="AP32" s="331"/>
      <c r="AQ32" s="331"/>
      <c r="AR32" s="331"/>
      <c r="AS32" s="331"/>
    </row>
    <row r="33" spans="2:45" ht="15.75" customHeight="1" x14ac:dyDescent="0.25">
      <c r="B33" s="140"/>
      <c r="C33" s="841"/>
      <c r="D33" s="842"/>
      <c r="E33" s="842"/>
      <c r="F33" s="842"/>
      <c r="G33" s="843"/>
      <c r="H33" s="847"/>
      <c r="I33" s="848"/>
      <c r="J33" s="848"/>
      <c r="K33" s="848"/>
      <c r="L33" s="848"/>
      <c r="M33" s="848"/>
      <c r="N33" s="848"/>
      <c r="O33" s="848"/>
      <c r="P33" s="848"/>
      <c r="Q33" s="848"/>
      <c r="R33" s="848"/>
      <c r="S33" s="849"/>
      <c r="T33" s="850"/>
      <c r="U33" s="850"/>
      <c r="V33" s="850"/>
      <c r="W33" s="850"/>
      <c r="X33" s="847"/>
      <c r="Y33" s="848"/>
      <c r="Z33" s="848"/>
      <c r="AA33" s="849"/>
      <c r="AB33" s="841"/>
      <c r="AC33" s="842"/>
      <c r="AD33" s="842"/>
      <c r="AE33" s="843"/>
      <c r="AF33" s="841"/>
      <c r="AG33" s="842"/>
      <c r="AH33" s="843"/>
      <c r="AI33" s="141"/>
      <c r="AJ33" s="331"/>
      <c r="AK33" s="331"/>
      <c r="AL33" s="331"/>
      <c r="AM33" s="331"/>
      <c r="AN33" s="331"/>
      <c r="AO33" s="331"/>
      <c r="AP33" s="331"/>
      <c r="AQ33" s="331"/>
      <c r="AR33" s="331"/>
      <c r="AS33" s="331"/>
    </row>
    <row r="34" spans="2:45" ht="5.0999999999999996" customHeight="1" x14ac:dyDescent="0.25">
      <c r="B34" s="140"/>
      <c r="C34" s="400"/>
      <c r="D34" s="401"/>
      <c r="E34" s="401"/>
      <c r="F34" s="401"/>
      <c r="G34" s="401"/>
      <c r="H34" s="401"/>
      <c r="I34" s="401"/>
      <c r="J34" s="401"/>
      <c r="K34" s="401"/>
      <c r="L34" s="401"/>
      <c r="M34" s="401"/>
      <c r="N34" s="401"/>
      <c r="O34" s="401"/>
      <c r="P34" s="401"/>
      <c r="Q34" s="401"/>
      <c r="R34" s="401"/>
      <c r="S34" s="401"/>
      <c r="T34" s="401"/>
      <c r="U34" s="402"/>
      <c r="V34" s="402"/>
      <c r="W34" s="402"/>
      <c r="X34" s="402"/>
      <c r="Y34" s="402"/>
      <c r="Z34" s="402"/>
      <c r="AA34" s="402"/>
      <c r="AB34" s="402"/>
      <c r="AC34" s="403"/>
      <c r="AD34" s="404"/>
      <c r="AE34" s="225"/>
      <c r="AF34" s="402"/>
      <c r="AG34" s="403"/>
      <c r="AH34" s="404"/>
      <c r="AI34" s="141"/>
      <c r="AJ34" s="331"/>
      <c r="AK34" s="331"/>
      <c r="AL34" s="331"/>
      <c r="AM34" s="331"/>
      <c r="AN34" s="331"/>
      <c r="AO34" s="331"/>
      <c r="AP34" s="331"/>
      <c r="AQ34" s="331"/>
      <c r="AR34" s="331"/>
      <c r="AS34" s="331"/>
    </row>
    <row r="35" spans="2:45" s="155" customFormat="1" ht="30.75" customHeight="1" x14ac:dyDescent="0.25">
      <c r="B35" s="145"/>
      <c r="C35" s="722" t="s">
        <v>2447</v>
      </c>
      <c r="D35" s="722"/>
      <c r="E35" s="722"/>
      <c r="F35" s="722"/>
      <c r="G35" s="722"/>
      <c r="H35" s="722"/>
      <c r="I35" s="722"/>
      <c r="J35" s="722"/>
      <c r="K35" s="722"/>
      <c r="L35" s="722"/>
      <c r="M35" s="722"/>
      <c r="N35" s="722"/>
      <c r="O35" s="722"/>
      <c r="P35" s="722"/>
      <c r="Q35" s="722"/>
      <c r="R35" s="722"/>
      <c r="S35" s="722"/>
      <c r="T35" s="722"/>
      <c r="U35" s="722"/>
      <c r="V35" s="722"/>
      <c r="W35" s="722"/>
      <c r="X35" s="722"/>
      <c r="Y35" s="722"/>
      <c r="Z35" s="722"/>
      <c r="AA35" s="722"/>
      <c r="AB35" s="722"/>
      <c r="AC35" s="722"/>
      <c r="AD35" s="722"/>
      <c r="AE35" s="722"/>
      <c r="AF35" s="722"/>
      <c r="AG35" s="722"/>
      <c r="AH35" s="722"/>
      <c r="AI35" s="146"/>
      <c r="AJ35" s="332"/>
      <c r="AK35" s="332"/>
      <c r="AL35" s="332"/>
      <c r="AM35" s="332"/>
      <c r="AN35" s="332"/>
      <c r="AO35" s="332"/>
      <c r="AP35" s="332"/>
      <c r="AQ35" s="332"/>
      <c r="AR35" s="332"/>
      <c r="AS35" s="332"/>
    </row>
    <row r="36" spans="2:45" ht="15" customHeight="1" x14ac:dyDescent="0.25">
      <c r="B36" s="140"/>
      <c r="C36" s="225"/>
      <c r="D36" s="405"/>
      <c r="E36" s="404" t="s">
        <v>196</v>
      </c>
      <c r="F36" s="225"/>
      <c r="G36" s="405"/>
      <c r="H36" s="404" t="s">
        <v>197</v>
      </c>
      <c r="I36" s="225"/>
      <c r="J36" s="827" t="str">
        <f>IF(G36="x",auxiliar!C100,"")</f>
        <v/>
      </c>
      <c r="K36" s="827"/>
      <c r="L36" s="827"/>
      <c r="M36" s="827"/>
      <c r="N36" s="827"/>
      <c r="O36" s="827"/>
      <c r="P36" s="827"/>
      <c r="Q36" s="827"/>
      <c r="R36" s="827"/>
      <c r="S36" s="827" t="str">
        <f>IF(J36="","",auxiliar!A87)</f>
        <v/>
      </c>
      <c r="T36" s="827"/>
      <c r="U36" s="827"/>
      <c r="V36" s="827"/>
      <c r="W36" s="827"/>
      <c r="X36" s="827"/>
      <c r="Y36" s="827"/>
      <c r="Z36" s="827"/>
      <c r="AA36" s="827"/>
      <c r="AB36" s="827"/>
      <c r="AC36" s="827"/>
      <c r="AD36" s="827"/>
      <c r="AE36" s="827"/>
      <c r="AF36" s="827"/>
      <c r="AG36" s="827"/>
      <c r="AH36" s="827"/>
      <c r="AI36" s="147"/>
      <c r="AJ36" s="331"/>
      <c r="AK36" s="331"/>
      <c r="AL36" s="331"/>
      <c r="AM36" s="331"/>
      <c r="AN36" s="331"/>
      <c r="AO36" s="331"/>
      <c r="AP36" s="331"/>
      <c r="AQ36" s="331"/>
      <c r="AR36" s="331"/>
      <c r="AS36" s="331"/>
    </row>
    <row r="37" spans="2:45" ht="5.0999999999999996" customHeight="1" x14ac:dyDescent="0.25">
      <c r="B37" s="140"/>
      <c r="C37" s="406"/>
      <c r="D37" s="406"/>
      <c r="E37" s="406"/>
      <c r="F37" s="406"/>
      <c r="G37" s="406"/>
      <c r="H37" s="406"/>
      <c r="I37" s="406"/>
      <c r="J37" s="402"/>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141"/>
      <c r="AJ37" s="331"/>
      <c r="AK37" s="331"/>
      <c r="AL37" s="331"/>
      <c r="AM37" s="331"/>
      <c r="AN37" s="331"/>
      <c r="AO37" s="331"/>
      <c r="AP37" s="331"/>
      <c r="AQ37" s="331"/>
      <c r="AR37" s="331"/>
      <c r="AS37" s="331"/>
    </row>
    <row r="38" spans="2:45" ht="15" customHeight="1" x14ac:dyDescent="0.25">
      <c r="B38" s="140"/>
      <c r="C38" s="225" t="s">
        <v>2139</v>
      </c>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141"/>
      <c r="AJ38" s="331"/>
      <c r="AK38" s="331"/>
      <c r="AL38" s="331"/>
      <c r="AM38" s="331"/>
      <c r="AN38" s="331"/>
      <c r="AO38" s="331"/>
      <c r="AP38" s="331"/>
      <c r="AQ38" s="331"/>
      <c r="AR38" s="331"/>
      <c r="AS38" s="331"/>
    </row>
    <row r="39" spans="2:45" ht="15" customHeight="1" x14ac:dyDescent="0.25">
      <c r="B39" s="140"/>
      <c r="C39" s="406"/>
      <c r="D39" s="405"/>
      <c r="E39" s="404" t="s">
        <v>2171</v>
      </c>
      <c r="F39" s="225"/>
      <c r="G39" s="19"/>
      <c r="H39" s="19"/>
      <c r="I39" s="406"/>
      <c r="J39" s="406"/>
      <c r="K39" s="406"/>
      <c r="L39" s="19"/>
      <c r="M39" s="19"/>
      <c r="N39" s="405"/>
      <c r="O39" s="404" t="s">
        <v>1187</v>
      </c>
      <c r="P39" s="406"/>
      <c r="Q39" s="406"/>
      <c r="R39" s="406"/>
      <c r="S39" s="406"/>
      <c r="T39" s="827" t="str">
        <f>IF(AND(AG42="x",AG43="x",AG44="x"),auxiliar!C100,"")</f>
        <v/>
      </c>
      <c r="U39" s="827"/>
      <c r="V39" s="827"/>
      <c r="W39" s="827"/>
      <c r="X39" s="827"/>
      <c r="Y39" s="827"/>
      <c r="Z39" s="827"/>
      <c r="AA39" s="828" t="str">
        <f>IF(T39="","",auxiliar!A88)</f>
        <v/>
      </c>
      <c r="AB39" s="828"/>
      <c r="AC39" s="828"/>
      <c r="AD39" s="828"/>
      <c r="AE39" s="828"/>
      <c r="AF39" s="828"/>
      <c r="AG39" s="828"/>
      <c r="AH39" s="828"/>
      <c r="AI39" s="141"/>
      <c r="AJ39" s="331"/>
      <c r="AK39" s="331"/>
      <c r="AL39" s="331"/>
      <c r="AM39" s="331"/>
      <c r="AN39" s="331"/>
      <c r="AO39" s="331"/>
      <c r="AP39" s="331"/>
      <c r="AQ39" s="331"/>
      <c r="AR39" s="331"/>
      <c r="AS39" s="331"/>
    </row>
    <row r="40" spans="2:45" ht="5.0999999999999996" customHeight="1" x14ac:dyDescent="0.25">
      <c r="B40" s="140"/>
      <c r="C40" s="406"/>
      <c r="D40" s="406"/>
      <c r="E40" s="406"/>
      <c r="F40" s="406"/>
      <c r="G40" s="406"/>
      <c r="H40" s="406"/>
      <c r="I40" s="406"/>
      <c r="J40" s="406"/>
      <c r="K40" s="406"/>
      <c r="L40" s="406"/>
      <c r="M40" s="406"/>
      <c r="N40" s="406"/>
      <c r="O40" s="406"/>
      <c r="P40" s="406"/>
      <c r="Q40" s="406"/>
      <c r="R40" s="406"/>
      <c r="S40" s="406"/>
      <c r="T40" s="406"/>
      <c r="U40" s="406"/>
      <c r="V40" s="406"/>
      <c r="W40" s="406"/>
      <c r="X40" s="225"/>
      <c r="Y40" s="225"/>
      <c r="Z40" s="225"/>
      <c r="AA40" s="225"/>
      <c r="AB40" s="225"/>
      <c r="AC40" s="225"/>
      <c r="AD40" s="225"/>
      <c r="AE40" s="225"/>
      <c r="AF40" s="225"/>
      <c r="AG40" s="225"/>
      <c r="AH40" s="225"/>
      <c r="AI40" s="141"/>
      <c r="AJ40" s="331"/>
      <c r="AK40" s="331"/>
      <c r="AL40" s="331"/>
      <c r="AM40" s="331"/>
      <c r="AN40" s="331"/>
      <c r="AO40" s="331"/>
      <c r="AP40" s="331"/>
      <c r="AQ40" s="331"/>
      <c r="AR40" s="331"/>
      <c r="AS40" s="331"/>
    </row>
    <row r="41" spans="2:45" ht="15" customHeight="1" x14ac:dyDescent="0.25">
      <c r="B41" s="140"/>
      <c r="C41" s="225" t="s">
        <v>2170</v>
      </c>
      <c r="D41" s="406"/>
      <c r="E41" s="406"/>
      <c r="F41" s="406"/>
      <c r="G41" s="406"/>
      <c r="H41" s="406"/>
      <c r="I41" s="406"/>
      <c r="J41" s="406"/>
      <c r="K41" s="406"/>
      <c r="L41" s="406"/>
      <c r="M41" s="406"/>
      <c r="N41" s="406"/>
      <c r="O41" s="406"/>
      <c r="P41" s="406"/>
      <c r="Q41" s="406"/>
      <c r="R41" s="406"/>
      <c r="S41" s="406"/>
      <c r="T41" s="406"/>
      <c r="U41" s="406"/>
      <c r="V41" s="406"/>
      <c r="W41" s="406"/>
      <c r="X41" s="225"/>
      <c r="Y41" s="225"/>
      <c r="Z41" s="225"/>
      <c r="AA41" s="225"/>
      <c r="AB41" s="225"/>
      <c r="AC41" s="225"/>
      <c r="AD41" s="225"/>
      <c r="AE41" s="225"/>
      <c r="AF41" s="225"/>
      <c r="AG41" s="225"/>
      <c r="AH41" s="225"/>
      <c r="AI41" s="141"/>
      <c r="AJ41" s="331"/>
      <c r="AK41" s="331"/>
      <c r="AL41" s="331"/>
      <c r="AM41" s="331"/>
      <c r="AN41" s="331"/>
      <c r="AO41" s="331"/>
      <c r="AP41" s="331"/>
      <c r="AQ41" s="331"/>
      <c r="AR41" s="331"/>
      <c r="AS41" s="331"/>
    </row>
    <row r="42" spans="2:45" ht="15" customHeight="1" x14ac:dyDescent="0.25">
      <c r="B42" s="140"/>
      <c r="C42" s="830" t="str">
        <f>auxiliar!A94</f>
        <v>- haverá qualquer modificação na área do reservatório e no trecho de vazão reduzida - TVR?</v>
      </c>
      <c r="D42" s="830"/>
      <c r="E42" s="830"/>
      <c r="F42" s="830"/>
      <c r="G42" s="830"/>
      <c r="H42" s="830"/>
      <c r="I42" s="830"/>
      <c r="J42" s="830"/>
      <c r="K42" s="830"/>
      <c r="L42" s="830"/>
      <c r="M42" s="830"/>
      <c r="N42" s="830"/>
      <c r="O42" s="830"/>
      <c r="P42" s="830"/>
      <c r="Q42" s="830"/>
      <c r="R42" s="830"/>
      <c r="S42" s="830"/>
      <c r="T42" s="830"/>
      <c r="U42" s="830"/>
      <c r="V42" s="830"/>
      <c r="W42" s="830"/>
      <c r="X42" s="830"/>
      <c r="Y42" s="830"/>
      <c r="Z42" s="830"/>
      <c r="AA42" s="830"/>
      <c r="AB42" s="830"/>
      <c r="AC42" s="831"/>
      <c r="AD42" s="405"/>
      <c r="AE42" s="404" t="s">
        <v>197</v>
      </c>
      <c r="AF42" s="225"/>
      <c r="AG42" s="405"/>
      <c r="AH42" s="404" t="s">
        <v>196</v>
      </c>
      <c r="AI42" s="141"/>
      <c r="AJ42" s="331"/>
      <c r="AK42" s="331"/>
      <c r="AL42" s="331"/>
      <c r="AM42" s="331"/>
      <c r="AN42" s="331"/>
      <c r="AO42" s="331"/>
      <c r="AP42" s="331"/>
      <c r="AQ42" s="331"/>
      <c r="AR42" s="331"/>
      <c r="AS42" s="331"/>
    </row>
    <row r="43" spans="2:45" ht="15" customHeight="1" x14ac:dyDescent="0.25">
      <c r="B43" s="140"/>
      <c r="C43" s="830" t="str">
        <f>auxiliar!A95</f>
        <v>- serão necessárias alterações na outorga de direito de uso de recursos hídricos vigente?</v>
      </c>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1"/>
      <c r="AD43" s="405"/>
      <c r="AE43" s="404" t="s">
        <v>197</v>
      </c>
      <c r="AF43" s="225"/>
      <c r="AG43" s="405"/>
      <c r="AH43" s="404" t="s">
        <v>196</v>
      </c>
      <c r="AI43" s="141"/>
    </row>
    <row r="44" spans="2:45" ht="15" customHeight="1" x14ac:dyDescent="0.25">
      <c r="B44" s="140"/>
      <c r="C44" s="830" t="str">
        <f>auxiliar!A96</f>
        <v>- a capacidade instalada ultrapassará 30 MW (trinta megawatts)?</v>
      </c>
      <c r="D44" s="830"/>
      <c r="E44" s="830"/>
      <c r="F44" s="830"/>
      <c r="G44" s="830"/>
      <c r="H44" s="830"/>
      <c r="I44" s="830"/>
      <c r="J44" s="830"/>
      <c r="K44" s="830"/>
      <c r="L44" s="830"/>
      <c r="M44" s="830"/>
      <c r="N44" s="830"/>
      <c r="O44" s="830"/>
      <c r="P44" s="830"/>
      <c r="Q44" s="830"/>
      <c r="R44" s="830"/>
      <c r="S44" s="830"/>
      <c r="T44" s="830"/>
      <c r="U44" s="830"/>
      <c r="V44" s="830"/>
      <c r="W44" s="830"/>
      <c r="X44" s="830"/>
      <c r="Y44" s="830"/>
      <c r="Z44" s="830"/>
      <c r="AA44" s="830"/>
      <c r="AB44" s="830"/>
      <c r="AC44" s="831"/>
      <c r="AD44" s="405"/>
      <c r="AE44" s="404" t="s">
        <v>197</v>
      </c>
      <c r="AF44" s="225"/>
      <c r="AG44" s="405"/>
      <c r="AH44" s="404" t="s">
        <v>196</v>
      </c>
      <c r="AI44" s="141"/>
    </row>
    <row r="45" spans="2:45" ht="5.0999999999999996" customHeight="1" x14ac:dyDescent="0.25">
      <c r="B45" s="140"/>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403"/>
      <c r="AE45" s="404"/>
      <c r="AF45" s="225"/>
      <c r="AG45" s="403"/>
      <c r="AH45" s="404"/>
      <c r="AI45" s="141"/>
    </row>
    <row r="46" spans="2:45" ht="15" customHeight="1" x14ac:dyDescent="0.25">
      <c r="B46" s="140"/>
      <c r="C46" s="225" t="s">
        <v>2000</v>
      </c>
      <c r="D46" s="407"/>
      <c r="E46" s="407"/>
      <c r="F46" s="407"/>
      <c r="G46" s="407"/>
      <c r="H46" s="407"/>
      <c r="I46" s="407"/>
      <c r="J46" s="407"/>
      <c r="K46" s="407"/>
      <c r="L46" s="407"/>
      <c r="M46" s="407"/>
      <c r="N46" s="407"/>
      <c r="O46" s="407"/>
      <c r="P46" s="407"/>
      <c r="Q46" s="407"/>
      <c r="R46" s="225"/>
      <c r="S46" s="408"/>
      <c r="T46" s="408"/>
      <c r="U46" s="408"/>
      <c r="V46" s="408"/>
      <c r="W46" s="408"/>
      <c r="X46" s="408"/>
      <c r="Y46" s="408"/>
      <c r="Z46" s="408"/>
      <c r="AA46" s="408"/>
      <c r="AB46" s="408"/>
      <c r="AC46" s="408"/>
      <c r="AD46" s="403"/>
      <c r="AE46" s="404"/>
      <c r="AF46" s="225"/>
      <c r="AG46" s="403"/>
      <c r="AH46" s="404"/>
      <c r="AI46" s="141"/>
    </row>
    <row r="47" spans="2:45" ht="15" customHeight="1" x14ac:dyDescent="0.25">
      <c r="B47" s="140"/>
      <c r="C47" s="837" t="s">
        <v>2260</v>
      </c>
      <c r="D47" s="837"/>
      <c r="E47" s="837"/>
      <c r="F47" s="837"/>
      <c r="G47" s="837"/>
      <c r="H47" s="837"/>
      <c r="I47" s="837"/>
      <c r="J47" s="837"/>
      <c r="K47" s="837"/>
      <c r="L47" s="837"/>
      <c r="M47" s="837"/>
      <c r="N47" s="837"/>
      <c r="O47" s="837"/>
      <c r="P47" s="837"/>
      <c r="Q47" s="837"/>
      <c r="R47" s="837"/>
      <c r="S47" s="837"/>
      <c r="T47" s="837"/>
      <c r="U47" s="837"/>
      <c r="V47" s="837"/>
      <c r="W47" s="837"/>
      <c r="X47" s="837"/>
      <c r="Y47" s="837"/>
      <c r="Z47" s="837"/>
      <c r="AA47" s="837"/>
      <c r="AB47" s="837"/>
      <c r="AC47" s="837"/>
      <c r="AD47" s="837"/>
      <c r="AE47" s="837"/>
      <c r="AF47" s="837"/>
      <c r="AG47" s="837"/>
      <c r="AH47" s="837"/>
      <c r="AI47" s="141"/>
    </row>
    <row r="48" spans="2:45" ht="15" customHeight="1" x14ac:dyDescent="0.25">
      <c r="B48" s="140"/>
      <c r="C48" s="225"/>
      <c r="D48" s="476"/>
      <c r="E48" s="404" t="s">
        <v>1893</v>
      </c>
      <c r="F48" s="402"/>
      <c r="G48" s="402"/>
      <c r="H48" s="402"/>
      <c r="I48" s="402"/>
      <c r="J48" s="476"/>
      <c r="K48" s="404" t="s">
        <v>196</v>
      </c>
      <c r="L48" s="225"/>
      <c r="M48" s="402"/>
      <c r="N48" s="476"/>
      <c r="O48" s="404" t="s">
        <v>197</v>
      </c>
      <c r="P48" s="407"/>
      <c r="Q48" s="407"/>
      <c r="R48" s="225"/>
      <c r="S48" s="408"/>
      <c r="T48" s="408"/>
      <c r="U48" s="408"/>
      <c r="V48" s="408"/>
      <c r="W48" s="408"/>
      <c r="X48" s="408"/>
      <c r="Y48" s="408"/>
      <c r="Z48" s="408"/>
      <c r="AA48" s="408"/>
      <c r="AB48" s="408"/>
      <c r="AC48" s="408"/>
      <c r="AD48" s="403"/>
      <c r="AE48" s="404"/>
      <c r="AF48" s="225"/>
      <c r="AG48" s="403"/>
      <c r="AH48" s="404"/>
      <c r="AI48" s="141"/>
    </row>
    <row r="49" spans="2:35" ht="5.0999999999999996" customHeight="1" x14ac:dyDescent="0.25">
      <c r="B49" s="140"/>
      <c r="C49" s="225"/>
      <c r="D49" s="407"/>
      <c r="E49" s="407"/>
      <c r="F49" s="407"/>
      <c r="G49" s="407"/>
      <c r="H49" s="407"/>
      <c r="I49" s="407"/>
      <c r="J49" s="407"/>
      <c r="K49" s="407"/>
      <c r="L49" s="407"/>
      <c r="M49" s="407"/>
      <c r="N49" s="407"/>
      <c r="O49" s="407"/>
      <c r="P49" s="407"/>
      <c r="Q49" s="407"/>
      <c r="R49" s="225"/>
      <c r="S49" s="408"/>
      <c r="T49" s="408"/>
      <c r="U49" s="408"/>
      <c r="V49" s="408"/>
      <c r="W49" s="408"/>
      <c r="X49" s="408"/>
      <c r="Y49" s="408"/>
      <c r="Z49" s="408"/>
      <c r="AA49" s="408"/>
      <c r="AB49" s="408"/>
      <c r="AC49" s="408"/>
      <c r="AD49" s="403"/>
      <c r="AE49" s="404"/>
      <c r="AF49" s="225"/>
      <c r="AG49" s="403"/>
      <c r="AH49" s="404"/>
      <c r="AI49" s="141"/>
    </row>
    <row r="50" spans="2:35" ht="30" customHeight="1" x14ac:dyDescent="0.25">
      <c r="B50" s="140"/>
      <c r="C50" s="829" t="s">
        <v>2261</v>
      </c>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141"/>
    </row>
    <row r="51" spans="2:35" ht="15" customHeight="1" x14ac:dyDescent="0.25">
      <c r="B51" s="140"/>
      <c r="C51" s="225"/>
      <c r="D51" s="476"/>
      <c r="E51" s="404" t="s">
        <v>1893</v>
      </c>
      <c r="F51" s="402"/>
      <c r="G51" s="402"/>
      <c r="H51" s="402"/>
      <c r="I51" s="402"/>
      <c r="J51" s="476"/>
      <c r="K51" s="404" t="s">
        <v>196</v>
      </c>
      <c r="L51" s="225"/>
      <c r="M51" s="402"/>
      <c r="N51" s="476"/>
      <c r="O51" s="404" t="s">
        <v>197</v>
      </c>
      <c r="P51" s="407"/>
      <c r="Q51" s="407"/>
      <c r="R51" s="225"/>
      <c r="S51" s="408"/>
      <c r="T51" s="408"/>
      <c r="U51" s="408"/>
      <c r="V51" s="408"/>
      <c r="W51" s="408"/>
      <c r="X51" s="408"/>
      <c r="Y51" s="408"/>
      <c r="Z51" s="408"/>
      <c r="AA51" s="408"/>
      <c r="AB51" s="408"/>
      <c r="AC51" s="408"/>
      <c r="AD51" s="403"/>
      <c r="AE51" s="404"/>
      <c r="AF51" s="225"/>
      <c r="AG51" s="403"/>
      <c r="AH51" s="404"/>
      <c r="AI51" s="141"/>
    </row>
    <row r="52" spans="2:35" ht="5.0999999999999996" customHeight="1" x14ac:dyDescent="0.25">
      <c r="B52" s="140"/>
      <c r="C52" s="225"/>
      <c r="D52" s="407"/>
      <c r="E52" s="407"/>
      <c r="F52" s="407"/>
      <c r="G52" s="407"/>
      <c r="H52" s="407"/>
      <c r="I52" s="407"/>
      <c r="J52" s="407"/>
      <c r="K52" s="407"/>
      <c r="L52" s="407"/>
      <c r="M52" s="407"/>
      <c r="N52" s="407"/>
      <c r="O52" s="407"/>
      <c r="P52" s="407"/>
      <c r="Q52" s="407"/>
      <c r="R52" s="225"/>
      <c r="S52" s="408"/>
      <c r="T52" s="408"/>
      <c r="U52" s="408"/>
      <c r="V52" s="408"/>
      <c r="W52" s="408"/>
      <c r="X52" s="408"/>
      <c r="Y52" s="408"/>
      <c r="Z52" s="408"/>
      <c r="AA52" s="408"/>
      <c r="AB52" s="408"/>
      <c r="AC52" s="408"/>
      <c r="AD52" s="403"/>
      <c r="AE52" s="404"/>
      <c r="AF52" s="225"/>
      <c r="AG52" s="403"/>
      <c r="AH52" s="404"/>
      <c r="AI52" s="141"/>
    </row>
    <row r="53" spans="2:35" ht="15" customHeight="1" x14ac:dyDescent="0.25">
      <c r="B53" s="140"/>
      <c r="C53" s="409" t="s">
        <v>2156</v>
      </c>
      <c r="D53" s="407"/>
      <c r="E53" s="407"/>
      <c r="F53" s="407"/>
      <c r="G53" s="407"/>
      <c r="H53" s="407"/>
      <c r="I53" s="407"/>
      <c r="J53" s="407"/>
      <c r="K53" s="407"/>
      <c r="L53" s="407"/>
      <c r="M53" s="407"/>
      <c r="N53" s="407"/>
      <c r="O53" s="407"/>
      <c r="P53" s="407"/>
      <c r="Q53" s="407"/>
      <c r="R53" s="225"/>
      <c r="S53" s="408"/>
      <c r="T53" s="408"/>
      <c r="U53" s="408"/>
      <c r="V53" s="408"/>
      <c r="W53" s="408"/>
      <c r="X53" s="408"/>
      <c r="Y53" s="408"/>
      <c r="Z53" s="408"/>
      <c r="AA53" s="408"/>
      <c r="AB53" s="408"/>
      <c r="AC53" s="408"/>
      <c r="AD53" s="403"/>
      <c r="AE53" s="404"/>
      <c r="AF53" s="225"/>
      <c r="AG53" s="403"/>
      <c r="AH53" s="404"/>
      <c r="AI53" s="141"/>
    </row>
    <row r="54" spans="2:35" ht="15" customHeight="1" x14ac:dyDescent="0.25">
      <c r="B54" s="140"/>
      <c r="C54" s="225"/>
      <c r="D54" s="405"/>
      <c r="E54" s="404" t="s">
        <v>1893</v>
      </c>
      <c r="F54" s="402"/>
      <c r="G54" s="402"/>
      <c r="H54" s="402"/>
      <c r="I54" s="402"/>
      <c r="J54" s="405"/>
      <c r="K54" s="404" t="s">
        <v>196</v>
      </c>
      <c r="L54" s="225"/>
      <c r="M54" s="402"/>
      <c r="N54" s="405"/>
      <c r="O54" s="404" t="s">
        <v>197</v>
      </c>
      <c r="P54" s="407"/>
      <c r="Q54" s="408" t="str">
        <f>IF(N$54="x",auxiliar!A72,"")</f>
        <v/>
      </c>
      <c r="R54" s="19"/>
      <c r="S54" s="402"/>
      <c r="T54" s="408"/>
      <c r="U54" s="408"/>
      <c r="V54" s="408"/>
      <c r="W54" s="408"/>
      <c r="X54" s="408"/>
      <c r="Y54" s="408"/>
      <c r="Z54" s="408"/>
      <c r="AA54" s="408"/>
      <c r="AB54" s="408"/>
      <c r="AC54" s="408"/>
      <c r="AD54" s="403"/>
      <c r="AE54" s="404"/>
      <c r="AF54" s="225"/>
      <c r="AG54" s="403"/>
      <c r="AH54" s="404"/>
      <c r="AI54" s="141"/>
    </row>
    <row r="55" spans="2:35" ht="5.0999999999999996" customHeight="1" x14ac:dyDescent="0.25">
      <c r="B55" s="140"/>
      <c r="C55" s="225"/>
      <c r="D55" s="410"/>
      <c r="E55" s="404"/>
      <c r="F55" s="402"/>
      <c r="G55" s="402"/>
      <c r="H55" s="402"/>
      <c r="I55" s="402"/>
      <c r="J55" s="410"/>
      <c r="K55" s="404"/>
      <c r="L55" s="225"/>
      <c r="M55" s="402"/>
      <c r="N55" s="410"/>
      <c r="O55" s="404"/>
      <c r="P55" s="407"/>
      <c r="Q55" s="408"/>
      <c r="R55" s="19"/>
      <c r="S55" s="402"/>
      <c r="T55" s="408"/>
      <c r="U55" s="408"/>
      <c r="V55" s="408"/>
      <c r="W55" s="408"/>
      <c r="X55" s="408"/>
      <c r="Y55" s="408"/>
      <c r="Z55" s="408"/>
      <c r="AA55" s="408"/>
      <c r="AB55" s="408"/>
      <c r="AC55" s="408"/>
      <c r="AD55" s="403"/>
      <c r="AE55" s="404"/>
      <c r="AF55" s="225"/>
      <c r="AG55" s="403"/>
      <c r="AH55" s="404"/>
      <c r="AI55" s="141"/>
    </row>
    <row r="56" spans="2:35" ht="15" customHeight="1" x14ac:dyDescent="0.25">
      <c r="B56" s="140"/>
      <c r="C56" s="409" t="s">
        <v>2285</v>
      </c>
      <c r="D56" s="407"/>
      <c r="E56" s="407"/>
      <c r="F56" s="407"/>
      <c r="G56" s="407"/>
      <c r="H56" s="407"/>
      <c r="I56" s="407"/>
      <c r="J56" s="407"/>
      <c r="K56" s="407"/>
      <c r="L56" s="407"/>
      <c r="M56" s="407"/>
      <c r="N56" s="407"/>
      <c r="O56" s="407"/>
      <c r="P56" s="407"/>
      <c r="Q56" s="407"/>
      <c r="R56" s="225"/>
      <c r="S56" s="408"/>
      <c r="T56" s="408"/>
      <c r="U56" s="408"/>
      <c r="V56" s="408"/>
      <c r="W56" s="408"/>
      <c r="X56" s="408"/>
      <c r="Y56" s="408"/>
      <c r="Z56" s="408"/>
      <c r="AA56" s="408"/>
      <c r="AB56" s="408"/>
      <c r="AC56" s="408"/>
      <c r="AD56" s="403"/>
      <c r="AE56" s="404"/>
      <c r="AF56" s="225"/>
      <c r="AG56" s="403"/>
      <c r="AH56" s="404"/>
      <c r="AI56" s="141"/>
    </row>
    <row r="57" spans="2:35" ht="15" customHeight="1" x14ac:dyDescent="0.25">
      <c r="B57" s="140"/>
      <c r="C57" s="225"/>
      <c r="D57" s="405"/>
      <c r="E57" s="404" t="s">
        <v>1893</v>
      </c>
      <c r="F57" s="402"/>
      <c r="G57" s="402"/>
      <c r="H57" s="402"/>
      <c r="I57" s="402"/>
      <c r="J57" s="405"/>
      <c r="K57" s="404" t="s">
        <v>196</v>
      </c>
      <c r="L57" s="225"/>
      <c r="M57" s="402"/>
      <c r="N57" s="405"/>
      <c r="O57" s="404" t="s">
        <v>197</v>
      </c>
      <c r="P57" s="407"/>
      <c r="Q57" s="408" t="str">
        <f>IF(N$57="x",auxiliar!G72,"")</f>
        <v/>
      </c>
      <c r="R57" s="19"/>
      <c r="S57" s="402"/>
      <c r="T57" s="408"/>
      <c r="U57" s="408"/>
      <c r="V57" s="408"/>
      <c r="W57" s="408"/>
      <c r="X57" s="408"/>
      <c r="Y57" s="408"/>
      <c r="Z57" s="408"/>
      <c r="AA57" s="408"/>
      <c r="AB57" s="408"/>
      <c r="AC57" s="408"/>
      <c r="AD57" s="403"/>
      <c r="AE57" s="404"/>
      <c r="AF57" s="225"/>
      <c r="AG57" s="403"/>
      <c r="AH57" s="404"/>
      <c r="AI57" s="141"/>
    </row>
    <row r="58" spans="2:35" ht="5.0999999999999996" customHeight="1" x14ac:dyDescent="0.25">
      <c r="B58" s="140"/>
      <c r="C58" s="225"/>
      <c r="D58" s="410"/>
      <c r="E58" s="404"/>
      <c r="F58" s="402"/>
      <c r="G58" s="402"/>
      <c r="H58" s="402"/>
      <c r="I58" s="402"/>
      <c r="J58" s="410"/>
      <c r="K58" s="404"/>
      <c r="L58" s="225"/>
      <c r="M58" s="402"/>
      <c r="N58" s="410"/>
      <c r="O58" s="404"/>
      <c r="P58" s="407"/>
      <c r="Q58" s="408"/>
      <c r="R58" s="19"/>
      <c r="S58" s="402"/>
      <c r="T58" s="408"/>
      <c r="U58" s="408"/>
      <c r="V58" s="408"/>
      <c r="W58" s="408"/>
      <c r="X58" s="408"/>
      <c r="Y58" s="408"/>
      <c r="Z58" s="408"/>
      <c r="AA58" s="408"/>
      <c r="AB58" s="408"/>
      <c r="AC58" s="408"/>
      <c r="AD58" s="403"/>
      <c r="AE58" s="404"/>
      <c r="AF58" s="225"/>
      <c r="AG58" s="403"/>
      <c r="AH58" s="404"/>
      <c r="AI58" s="141"/>
    </row>
    <row r="59" spans="2:35" ht="30" customHeight="1" x14ac:dyDescent="0.25">
      <c r="B59" s="140"/>
      <c r="C59" s="829" t="s">
        <v>2140</v>
      </c>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141"/>
    </row>
    <row r="60" spans="2:35" ht="15" customHeight="1" x14ac:dyDescent="0.25">
      <c r="B60" s="140"/>
      <c r="C60" s="225"/>
      <c r="D60" s="405"/>
      <c r="E60" s="404" t="s">
        <v>1893</v>
      </c>
      <c r="F60" s="402"/>
      <c r="G60" s="402"/>
      <c r="H60" s="402"/>
      <c r="I60" s="402"/>
      <c r="J60" s="405"/>
      <c r="K60" s="404" t="s">
        <v>196</v>
      </c>
      <c r="L60" s="225"/>
      <c r="M60" s="402"/>
      <c r="N60" s="405"/>
      <c r="O60" s="404" t="s">
        <v>197</v>
      </c>
      <c r="P60" s="407"/>
      <c r="Q60" s="408" t="str">
        <f>IF(N$60="x",auxiliar!G71,"")</f>
        <v/>
      </c>
      <c r="R60" s="408"/>
      <c r="S60" s="402"/>
      <c r="T60" s="408"/>
      <c r="U60" s="408"/>
      <c r="V60" s="408"/>
      <c r="W60" s="408"/>
      <c r="X60" s="408"/>
      <c r="Y60" s="408"/>
      <c r="Z60" s="408"/>
      <c r="AA60" s="408"/>
      <c r="AB60" s="408"/>
      <c r="AC60" s="408"/>
      <c r="AD60" s="403"/>
      <c r="AE60" s="404"/>
      <c r="AF60" s="225"/>
      <c r="AG60" s="403"/>
      <c r="AH60" s="404"/>
      <c r="AI60" s="141"/>
    </row>
    <row r="61" spans="2:35" ht="5.0999999999999996" customHeight="1" x14ac:dyDescent="0.25">
      <c r="B61" s="140"/>
      <c r="C61" s="225"/>
      <c r="D61" s="410"/>
      <c r="E61" s="404"/>
      <c r="F61" s="402"/>
      <c r="G61" s="402"/>
      <c r="H61" s="402"/>
      <c r="I61" s="402"/>
      <c r="J61" s="410"/>
      <c r="K61" s="404"/>
      <c r="L61" s="225"/>
      <c r="M61" s="402"/>
      <c r="N61" s="410"/>
      <c r="O61" s="404"/>
      <c r="P61" s="407"/>
      <c r="Q61" s="225"/>
      <c r="R61" s="408"/>
      <c r="S61" s="402"/>
      <c r="T61" s="408"/>
      <c r="U61" s="408"/>
      <c r="V61" s="408"/>
      <c r="W61" s="408"/>
      <c r="X61" s="408"/>
      <c r="Y61" s="408"/>
      <c r="Z61" s="408"/>
      <c r="AA61" s="408"/>
      <c r="AB61" s="408"/>
      <c r="AC61" s="408"/>
      <c r="AD61" s="403"/>
      <c r="AE61" s="404"/>
      <c r="AF61" s="225"/>
      <c r="AG61" s="403"/>
      <c r="AH61" s="404"/>
      <c r="AI61" s="141"/>
    </row>
    <row r="62" spans="2:35" ht="30" customHeight="1" x14ac:dyDescent="0.25">
      <c r="B62" s="140"/>
      <c r="C62" s="829" t="s">
        <v>2141</v>
      </c>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141"/>
    </row>
    <row r="63" spans="2:35" ht="15" customHeight="1" x14ac:dyDescent="0.25">
      <c r="B63" s="140"/>
      <c r="C63" s="225"/>
      <c r="D63" s="405"/>
      <c r="E63" s="404" t="s">
        <v>1893</v>
      </c>
      <c r="F63" s="402"/>
      <c r="G63" s="402"/>
      <c r="H63" s="402"/>
      <c r="I63" s="402"/>
      <c r="J63" s="405"/>
      <c r="K63" s="404" t="s">
        <v>196</v>
      </c>
      <c r="L63" s="225"/>
      <c r="M63" s="402"/>
      <c r="N63" s="405"/>
      <c r="O63" s="404" t="s">
        <v>197</v>
      </c>
      <c r="P63" s="407"/>
      <c r="Q63" s="408" t="str">
        <f>IF(N$63="x",auxiliar!G71,"")</f>
        <v/>
      </c>
      <c r="R63" s="408"/>
      <c r="S63" s="402"/>
      <c r="T63" s="408"/>
      <c r="U63" s="408"/>
      <c r="V63" s="408"/>
      <c r="W63" s="408"/>
      <c r="X63" s="408"/>
      <c r="Y63" s="408"/>
      <c r="Z63" s="408"/>
      <c r="AA63" s="408"/>
      <c r="AB63" s="408"/>
      <c r="AC63" s="408"/>
      <c r="AD63" s="403"/>
      <c r="AE63" s="404"/>
      <c r="AF63" s="225"/>
      <c r="AG63" s="403"/>
      <c r="AH63" s="404"/>
      <c r="AI63" s="141"/>
    </row>
    <row r="64" spans="2:35" ht="5.0999999999999996" customHeight="1" x14ac:dyDescent="0.25">
      <c r="B64" s="140"/>
      <c r="C64" s="225"/>
      <c r="D64" s="410"/>
      <c r="E64" s="404"/>
      <c r="F64" s="402"/>
      <c r="G64" s="402"/>
      <c r="H64" s="402"/>
      <c r="I64" s="402"/>
      <c r="J64" s="410"/>
      <c r="K64" s="404"/>
      <c r="L64" s="225"/>
      <c r="M64" s="402"/>
      <c r="N64" s="410"/>
      <c r="O64" s="404"/>
      <c r="P64" s="407"/>
      <c r="Q64" s="225"/>
      <c r="R64" s="408"/>
      <c r="S64" s="402"/>
      <c r="T64" s="408"/>
      <c r="U64" s="408"/>
      <c r="V64" s="408"/>
      <c r="W64" s="408"/>
      <c r="X64" s="408"/>
      <c r="Y64" s="408"/>
      <c r="Z64" s="408"/>
      <c r="AA64" s="408"/>
      <c r="AB64" s="408"/>
      <c r="AC64" s="408"/>
      <c r="AD64" s="403"/>
      <c r="AE64" s="404"/>
      <c r="AF64" s="225"/>
      <c r="AG64" s="403"/>
      <c r="AH64" s="404"/>
      <c r="AI64" s="141"/>
    </row>
    <row r="65" spans="2:38" ht="15" customHeight="1" x14ac:dyDescent="0.25">
      <c r="B65" s="140"/>
      <c r="C65" s="409" t="s">
        <v>2189</v>
      </c>
      <c r="D65" s="402"/>
      <c r="E65" s="402"/>
      <c r="F65" s="402"/>
      <c r="G65" s="402"/>
      <c r="H65" s="402"/>
      <c r="I65" s="402"/>
      <c r="J65" s="402"/>
      <c r="K65" s="402"/>
      <c r="L65" s="408"/>
      <c r="M65" s="408"/>
      <c r="N65" s="402"/>
      <c r="O65" s="402"/>
      <c r="P65" s="402"/>
      <c r="Q65" s="19"/>
      <c r="R65" s="19"/>
      <c r="S65" s="19"/>
      <c r="T65" s="19"/>
      <c r="U65" s="19"/>
      <c r="V65" s="19"/>
      <c r="W65" s="19"/>
      <c r="X65" s="19"/>
      <c r="Y65" s="19"/>
      <c r="Z65" s="19"/>
      <c r="AA65" s="19"/>
      <c r="AB65" s="19"/>
      <c r="AC65" s="19"/>
      <c r="AD65" s="19"/>
      <c r="AE65" s="19"/>
      <c r="AF65" s="402"/>
      <c r="AG65" s="402"/>
      <c r="AH65" s="402"/>
      <c r="AI65" s="412"/>
    </row>
    <row r="66" spans="2:38" ht="15" customHeight="1" x14ac:dyDescent="0.25">
      <c r="B66" s="140"/>
      <c r="C66" s="409"/>
      <c r="D66" s="405"/>
      <c r="E66" s="404" t="s">
        <v>196</v>
      </c>
      <c r="F66" s="225"/>
      <c r="G66" s="639"/>
      <c r="H66" s="404" t="s">
        <v>197</v>
      </c>
      <c r="I66" s="638"/>
      <c r="J66" s="638"/>
      <c r="K66" s="402"/>
      <c r="L66" s="408"/>
      <c r="M66" s="408"/>
      <c r="N66" s="402"/>
      <c r="O66" s="402"/>
      <c r="P66" s="402"/>
      <c r="Q66" s="408"/>
      <c r="R66" s="19"/>
      <c r="S66" s="19"/>
      <c r="T66" s="19"/>
      <c r="U66" s="19"/>
      <c r="V66" s="19"/>
      <c r="W66" s="19"/>
      <c r="X66" s="19"/>
      <c r="Y66" s="19"/>
      <c r="Z66" s="19"/>
      <c r="AA66" s="19"/>
      <c r="AB66" s="19"/>
      <c r="AC66" s="19"/>
      <c r="AD66" s="19"/>
      <c r="AE66" s="19"/>
      <c r="AF66" s="402"/>
      <c r="AG66" s="402"/>
      <c r="AH66" s="402"/>
      <c r="AI66" s="412"/>
    </row>
    <row r="67" spans="2:38" ht="5.0999999999999996" customHeight="1" x14ac:dyDescent="0.25">
      <c r="B67" s="140"/>
      <c r="C67" s="407"/>
      <c r="D67" s="637"/>
      <c r="E67" s="407"/>
      <c r="F67" s="407"/>
      <c r="G67" s="407"/>
      <c r="H67" s="407"/>
      <c r="I67" s="407"/>
      <c r="J67" s="407"/>
      <c r="K67" s="407"/>
      <c r="L67" s="407"/>
      <c r="M67" s="407"/>
      <c r="N67" s="407"/>
      <c r="O67" s="407"/>
      <c r="P67" s="407"/>
      <c r="Q67" s="407"/>
      <c r="R67" s="225"/>
      <c r="S67" s="408"/>
      <c r="T67" s="408"/>
      <c r="U67" s="408"/>
      <c r="V67" s="408"/>
      <c r="W67" s="408"/>
      <c r="X67" s="408"/>
      <c r="Y67" s="408"/>
      <c r="Z67" s="408"/>
      <c r="AA67" s="408"/>
      <c r="AB67" s="408"/>
      <c r="AC67" s="408"/>
      <c r="AD67" s="225"/>
      <c r="AE67" s="225"/>
      <c r="AF67" s="225"/>
      <c r="AG67" s="225"/>
      <c r="AH67" s="225"/>
      <c r="AI67" s="141"/>
    </row>
    <row r="68" spans="2:38" ht="42" customHeight="1" x14ac:dyDescent="0.25">
      <c r="B68" s="140"/>
      <c r="C68" s="748" t="s">
        <v>2134</v>
      </c>
      <c r="D68" s="748"/>
      <c r="E68" s="748"/>
      <c r="F68" s="748"/>
      <c r="G68" s="748"/>
      <c r="H68" s="748"/>
      <c r="I68" s="748"/>
      <c r="J68" s="748"/>
      <c r="K68" s="748"/>
      <c r="L68" s="748"/>
      <c r="M68" s="748"/>
      <c r="N68" s="748"/>
      <c r="O68" s="748"/>
      <c r="P68" s="748"/>
      <c r="Q68" s="748"/>
      <c r="R68" s="748"/>
      <c r="S68" s="748"/>
      <c r="T68" s="748"/>
      <c r="U68" s="748"/>
      <c r="V68" s="748"/>
      <c r="W68" s="748"/>
      <c r="X68" s="748"/>
      <c r="Y68" s="748"/>
      <c r="Z68" s="748"/>
      <c r="AA68" s="748"/>
      <c r="AB68" s="748"/>
      <c r="AC68" s="748"/>
      <c r="AD68" s="748"/>
      <c r="AE68" s="748"/>
      <c r="AF68" s="748"/>
      <c r="AG68" s="748"/>
      <c r="AH68" s="748"/>
      <c r="AI68" s="141"/>
    </row>
    <row r="69" spans="2:38" ht="15" customHeight="1" x14ac:dyDescent="0.25">
      <c r="B69" s="140"/>
      <c r="C69" s="407"/>
      <c r="D69" s="405"/>
      <c r="E69" s="404" t="s">
        <v>196</v>
      </c>
      <c r="F69" s="225"/>
      <c r="G69" s="405"/>
      <c r="H69" s="404" t="s">
        <v>197</v>
      </c>
      <c r="I69" s="225"/>
      <c r="J69" s="827" t="str">
        <f>auxiliar!G44</f>
        <v/>
      </c>
      <c r="K69" s="827"/>
      <c r="L69" s="827"/>
      <c r="M69" s="827"/>
      <c r="N69" s="827"/>
      <c r="O69" s="827"/>
      <c r="P69" s="827"/>
      <c r="Q69" s="827"/>
      <c r="R69" s="827"/>
      <c r="S69" s="827"/>
      <c r="T69" s="827"/>
      <c r="U69" s="827"/>
      <c r="V69" s="827"/>
      <c r="W69" s="827"/>
      <c r="X69" s="827"/>
      <c r="Y69" s="827"/>
      <c r="Z69" s="827"/>
      <c r="AA69" s="827"/>
      <c r="AB69" s="827"/>
      <c r="AC69" s="827"/>
      <c r="AD69" s="827"/>
      <c r="AE69" s="827"/>
      <c r="AF69" s="827"/>
      <c r="AG69" s="827"/>
      <c r="AH69" s="827"/>
      <c r="AI69" s="141"/>
    </row>
    <row r="70" spans="2:38" ht="5.0999999999999996" customHeight="1" x14ac:dyDescent="0.25">
      <c r="B70" s="140"/>
      <c r="C70" s="407"/>
      <c r="D70" s="410"/>
      <c r="E70" s="404"/>
      <c r="F70" s="225"/>
      <c r="G70" s="410"/>
      <c r="H70" s="404"/>
      <c r="I70" s="225"/>
      <c r="J70" s="407"/>
      <c r="K70" s="407"/>
      <c r="L70" s="407"/>
      <c r="M70" s="407"/>
      <c r="N70" s="407"/>
      <c r="O70" s="407"/>
      <c r="P70" s="407"/>
      <c r="Q70" s="407"/>
      <c r="R70" s="407"/>
      <c r="S70" s="407"/>
      <c r="T70" s="407"/>
      <c r="U70" s="407"/>
      <c r="V70" s="407"/>
      <c r="W70" s="407"/>
      <c r="X70" s="407"/>
      <c r="Y70" s="407"/>
      <c r="Z70" s="407"/>
      <c r="AA70" s="407"/>
      <c r="AB70" s="407"/>
      <c r="AC70" s="407"/>
      <c r="AD70" s="407"/>
      <c r="AE70" s="407"/>
      <c r="AF70" s="407"/>
      <c r="AG70" s="407"/>
      <c r="AH70" s="407"/>
      <c r="AI70" s="141"/>
    </row>
    <row r="71" spans="2:38" ht="15" customHeight="1" x14ac:dyDescent="0.25">
      <c r="B71" s="140"/>
      <c r="C71" s="275" t="s">
        <v>2324</v>
      </c>
      <c r="D71" s="403"/>
      <c r="E71" s="404"/>
      <c r="F71" s="225"/>
      <c r="G71" s="403"/>
      <c r="H71" s="404"/>
      <c r="I71" s="225"/>
      <c r="J71" s="407"/>
      <c r="K71" s="407"/>
      <c r="L71" s="407"/>
      <c r="M71" s="407"/>
      <c r="N71" s="407"/>
      <c r="O71" s="420"/>
      <c r="P71" s="278" t="s">
        <v>257</v>
      </c>
      <c r="Q71" s="19"/>
      <c r="R71" s="420"/>
      <c r="S71" s="278" t="s">
        <v>2325</v>
      </c>
      <c r="T71" s="19"/>
      <c r="U71" s="407"/>
      <c r="V71" s="19"/>
      <c r="W71" s="420"/>
      <c r="X71" s="278" t="s">
        <v>2320</v>
      </c>
      <c r="Y71" s="407"/>
      <c r="Z71" s="19"/>
      <c r="AA71" s="420"/>
      <c r="AB71" s="278" t="s">
        <v>2323</v>
      </c>
      <c r="AC71" s="407"/>
      <c r="AD71" s="19"/>
      <c r="AE71" s="420"/>
      <c r="AF71" s="278" t="s">
        <v>1937</v>
      </c>
      <c r="AG71" s="407"/>
      <c r="AH71" s="19"/>
      <c r="AI71" s="141"/>
    </row>
    <row r="72" spans="2:38" ht="5.0999999999999996" customHeight="1" x14ac:dyDescent="0.25">
      <c r="B72" s="140"/>
      <c r="C72" s="407"/>
      <c r="D72" s="403"/>
      <c r="E72" s="404"/>
      <c r="F72" s="225"/>
      <c r="G72" s="403"/>
      <c r="H72" s="404"/>
      <c r="I72" s="225"/>
      <c r="J72" s="407"/>
      <c r="K72" s="407"/>
      <c r="L72" s="407"/>
      <c r="M72" s="407"/>
      <c r="N72" s="407"/>
      <c r="O72" s="407"/>
      <c r="P72" s="407"/>
      <c r="Q72" s="407"/>
      <c r="R72" s="407"/>
      <c r="S72" s="407"/>
      <c r="T72" s="407"/>
      <c r="U72" s="407"/>
      <c r="V72" s="407"/>
      <c r="W72" s="407"/>
      <c r="X72" s="407"/>
      <c r="Y72" s="407"/>
      <c r="Z72" s="407"/>
      <c r="AA72" s="407"/>
      <c r="AB72" s="407"/>
      <c r="AC72" s="407"/>
      <c r="AD72" s="407"/>
      <c r="AE72" s="407"/>
      <c r="AF72" s="407"/>
      <c r="AG72" s="407"/>
      <c r="AH72" s="407"/>
      <c r="AI72" s="141"/>
    </row>
    <row r="73" spans="2:38" ht="15" customHeight="1" x14ac:dyDescent="0.25">
      <c r="B73" s="140"/>
      <c r="C73" s="743" t="s">
        <v>2326</v>
      </c>
      <c r="D73" s="743"/>
      <c r="E73" s="743"/>
      <c r="F73" s="743"/>
      <c r="G73" s="743"/>
      <c r="H73" s="743"/>
      <c r="I73" s="743"/>
      <c r="J73" s="743"/>
      <c r="K73" s="743"/>
      <c r="L73" s="743"/>
      <c r="M73" s="743"/>
      <c r="N73" s="743"/>
      <c r="O73" s="743"/>
      <c r="P73" s="743"/>
      <c r="Q73" s="743"/>
      <c r="R73" s="743"/>
      <c r="S73" s="743"/>
      <c r="T73" s="743"/>
      <c r="U73" s="743"/>
      <c r="V73" s="19"/>
      <c r="W73" s="420"/>
      <c r="X73" s="247" t="s">
        <v>1893</v>
      </c>
      <c r="Y73" s="407"/>
      <c r="Z73" s="19"/>
      <c r="AA73" s="407"/>
      <c r="AB73" s="420"/>
      <c r="AC73" s="247" t="s">
        <v>2327</v>
      </c>
      <c r="AD73" s="407"/>
      <c r="AE73" s="420"/>
      <c r="AF73" s="247" t="s">
        <v>1187</v>
      </c>
      <c r="AG73" s="407"/>
      <c r="AH73" s="407"/>
      <c r="AI73" s="141"/>
    </row>
    <row r="74" spans="2:38" ht="5.0999999999999996" customHeight="1" x14ac:dyDescent="0.25">
      <c r="B74" s="140"/>
      <c r="C74" s="407"/>
      <c r="D74" s="407"/>
      <c r="E74" s="407"/>
      <c r="F74" s="407"/>
      <c r="G74" s="407"/>
      <c r="H74" s="407"/>
      <c r="I74" s="407"/>
      <c r="J74" s="407"/>
      <c r="K74" s="407"/>
      <c r="L74" s="407"/>
      <c r="M74" s="407"/>
      <c r="N74" s="407"/>
      <c r="O74" s="407"/>
      <c r="P74" s="407"/>
      <c r="Q74" s="407"/>
      <c r="R74" s="225"/>
      <c r="S74" s="408"/>
      <c r="T74" s="408"/>
      <c r="U74" s="408"/>
      <c r="V74" s="408"/>
      <c r="W74" s="408"/>
      <c r="X74" s="408"/>
      <c r="Y74" s="408"/>
      <c r="Z74" s="408"/>
      <c r="AA74" s="408"/>
      <c r="AB74" s="408"/>
      <c r="AC74" s="408"/>
      <c r="AD74" s="225"/>
      <c r="AE74" s="225"/>
      <c r="AF74" s="225"/>
      <c r="AG74" s="225"/>
      <c r="AH74" s="225"/>
      <c r="AI74" s="141"/>
    </row>
    <row r="75" spans="2:38" ht="45" customHeight="1" x14ac:dyDescent="0.25">
      <c r="B75" s="140"/>
      <c r="C75" s="748" t="s">
        <v>2353</v>
      </c>
      <c r="D75" s="748"/>
      <c r="E75" s="748"/>
      <c r="F75" s="748"/>
      <c r="G75" s="748"/>
      <c r="H75" s="748"/>
      <c r="I75" s="748"/>
      <c r="J75" s="748"/>
      <c r="K75" s="748"/>
      <c r="L75" s="748"/>
      <c r="M75" s="748"/>
      <c r="N75" s="748"/>
      <c r="O75" s="748"/>
      <c r="P75" s="748"/>
      <c r="Q75" s="748"/>
      <c r="R75" s="748"/>
      <c r="S75" s="748"/>
      <c r="T75" s="748"/>
      <c r="U75" s="748"/>
      <c r="V75" s="748"/>
      <c r="W75" s="748"/>
      <c r="X75" s="748"/>
      <c r="Y75" s="748"/>
      <c r="Z75" s="748"/>
      <c r="AA75" s="748"/>
      <c r="AB75" s="748"/>
      <c r="AC75" s="748"/>
      <c r="AD75" s="748"/>
      <c r="AE75" s="748"/>
      <c r="AF75" s="748"/>
      <c r="AG75" s="748"/>
      <c r="AH75" s="748"/>
      <c r="AI75" s="141"/>
    </row>
    <row r="76" spans="2:38" ht="15" customHeight="1" x14ac:dyDescent="0.25">
      <c r="B76" s="140"/>
      <c r="C76" s="407"/>
      <c r="D76" s="405"/>
      <c r="E76" s="404" t="s">
        <v>196</v>
      </c>
      <c r="F76" s="225"/>
      <c r="G76" s="405"/>
      <c r="H76" s="404" t="s">
        <v>197</v>
      </c>
      <c r="I76" s="225"/>
      <c r="J76" s="827"/>
      <c r="K76" s="827"/>
      <c r="L76" s="827"/>
      <c r="M76" s="827"/>
      <c r="N76" s="827"/>
      <c r="O76" s="827"/>
      <c r="P76" s="827"/>
      <c r="Q76" s="827"/>
      <c r="R76" s="827"/>
      <c r="S76" s="827"/>
      <c r="T76" s="827"/>
      <c r="U76" s="827"/>
      <c r="V76" s="827"/>
      <c r="W76" s="827"/>
      <c r="X76" s="827"/>
      <c r="Y76" s="827"/>
      <c r="Z76" s="827"/>
      <c r="AA76" s="827"/>
      <c r="AB76" s="827"/>
      <c r="AC76" s="827"/>
      <c r="AD76" s="827"/>
      <c r="AE76" s="827"/>
      <c r="AF76" s="827"/>
      <c r="AG76" s="827"/>
      <c r="AH76" s="827"/>
      <c r="AI76" s="141"/>
    </row>
    <row r="77" spans="2:38" ht="5.0999999999999996" customHeight="1" x14ac:dyDescent="0.25">
      <c r="B77" s="140"/>
      <c r="C77" s="407"/>
      <c r="D77" s="410"/>
      <c r="E77" s="404"/>
      <c r="F77" s="225"/>
      <c r="G77" s="410"/>
      <c r="H77" s="404"/>
      <c r="I77" s="225"/>
      <c r="J77" s="407"/>
      <c r="K77" s="407"/>
      <c r="L77" s="407"/>
      <c r="M77" s="407"/>
      <c r="N77" s="407"/>
      <c r="O77" s="407"/>
      <c r="P77" s="407"/>
      <c r="Q77" s="407"/>
      <c r="R77" s="407"/>
      <c r="S77" s="407"/>
      <c r="T77" s="407"/>
      <c r="U77" s="407"/>
      <c r="V77" s="407"/>
      <c r="W77" s="407"/>
      <c r="X77" s="407"/>
      <c r="Y77" s="407"/>
      <c r="Z77" s="407"/>
      <c r="AA77" s="407"/>
      <c r="AB77" s="407"/>
      <c r="AC77" s="407"/>
      <c r="AD77" s="407"/>
      <c r="AE77" s="407"/>
      <c r="AF77" s="407"/>
      <c r="AG77" s="407"/>
      <c r="AH77" s="407"/>
      <c r="AI77" s="141"/>
    </row>
    <row r="78" spans="2:38" ht="15" customHeight="1" x14ac:dyDescent="0.25">
      <c r="B78" s="140"/>
      <c r="C78" s="597" t="s">
        <v>2424</v>
      </c>
      <c r="D78" s="601"/>
      <c r="E78" s="597"/>
      <c r="F78" s="593"/>
      <c r="G78" s="601"/>
      <c r="H78" s="597"/>
      <c r="I78" s="593"/>
      <c r="J78" s="597"/>
      <c r="K78" s="597"/>
      <c r="L78" s="597"/>
      <c r="M78" s="597"/>
      <c r="N78" s="597"/>
      <c r="O78" s="597"/>
      <c r="P78" s="597"/>
      <c r="Q78" s="597"/>
      <c r="R78" s="597"/>
      <c r="S78" s="597"/>
      <c r="T78" s="597"/>
      <c r="U78" s="602"/>
      <c r="V78" s="602"/>
      <c r="W78" s="602"/>
      <c r="X78" s="602"/>
      <c r="Y78" s="602"/>
      <c r="Z78" s="602"/>
      <c r="AA78" s="602"/>
      <c r="AB78" s="602"/>
      <c r="AC78" s="602"/>
      <c r="AD78" s="602"/>
      <c r="AE78" s="602"/>
      <c r="AF78" s="602"/>
      <c r="AG78" s="602"/>
      <c r="AH78" s="602"/>
      <c r="AI78" s="141"/>
      <c r="AL78" s="153" t="s">
        <v>1937</v>
      </c>
    </row>
    <row r="79" spans="2:38" ht="15" customHeight="1" x14ac:dyDescent="0.25">
      <c r="B79" s="140"/>
      <c r="C79" s="602"/>
      <c r="D79" s="598"/>
      <c r="E79" s="597" t="s">
        <v>196</v>
      </c>
      <c r="F79" s="593"/>
      <c r="G79" s="598"/>
      <c r="H79" s="597" t="s">
        <v>197</v>
      </c>
      <c r="I79" s="593"/>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141"/>
      <c r="AL79" s="153" t="s">
        <v>240</v>
      </c>
    </row>
    <row r="80" spans="2:38" ht="15" customHeight="1" x14ac:dyDescent="0.25">
      <c r="B80" s="140"/>
      <c r="C80" s="407"/>
      <c r="D80" s="407"/>
      <c r="E80" s="407"/>
      <c r="F80" s="407"/>
      <c r="G80" s="407"/>
      <c r="H80" s="407"/>
      <c r="I80" s="407"/>
      <c r="J80" s="407"/>
      <c r="K80" s="407"/>
      <c r="L80" s="407"/>
      <c r="M80" s="407"/>
      <c r="N80" s="407"/>
      <c r="O80" s="407"/>
      <c r="P80" s="407"/>
      <c r="Q80" s="407"/>
      <c r="R80" s="225"/>
      <c r="S80" s="408"/>
      <c r="T80" s="408"/>
      <c r="U80" s="408"/>
      <c r="V80" s="408"/>
      <c r="W80" s="408"/>
      <c r="X80" s="408"/>
      <c r="Y80" s="408"/>
      <c r="Z80" s="408"/>
      <c r="AA80" s="408"/>
      <c r="AB80" s="408"/>
      <c r="AC80" s="408"/>
      <c r="AD80" s="225"/>
      <c r="AE80" s="225"/>
      <c r="AF80" s="225"/>
      <c r="AG80" s="225"/>
      <c r="AH80" s="225"/>
      <c r="AI80" s="141"/>
      <c r="AL80" s="153" t="s">
        <v>241</v>
      </c>
    </row>
    <row r="81" spans="2:38" x14ac:dyDescent="0.25">
      <c r="B81" s="140"/>
      <c r="C81" s="815" t="s">
        <v>1942</v>
      </c>
      <c r="D81" s="816"/>
      <c r="E81" s="816"/>
      <c r="F81" s="816"/>
      <c r="G81" s="816"/>
      <c r="H81" s="816"/>
      <c r="I81" s="816"/>
      <c r="J81" s="816"/>
      <c r="K81" s="816"/>
      <c r="L81" s="816"/>
      <c r="M81" s="817"/>
      <c r="N81" s="818" t="str">
        <f>IF(K89&gt;0,K89,IF(G69="x",auxiliar!A70,auxiliar!D40))</f>
        <v>Preenchimento incompleto.</v>
      </c>
      <c r="O81" s="819"/>
      <c r="P81" s="819"/>
      <c r="Q81" s="819"/>
      <c r="R81" s="819"/>
      <c r="S81" s="819"/>
      <c r="T81" s="819"/>
      <c r="U81" s="819"/>
      <c r="V81" s="819"/>
      <c r="W81" s="819"/>
      <c r="X81" s="820"/>
      <c r="Y81" s="812" t="str">
        <f>IF(AE71="x",AF71,IF(AA71="x",AB71,""))</f>
        <v/>
      </c>
      <c r="Z81" s="813"/>
      <c r="AA81" s="813"/>
      <c r="AB81" s="813"/>
      <c r="AC81" s="821"/>
      <c r="AD81" s="821"/>
      <c r="AE81" s="821"/>
      <c r="AF81" s="821"/>
      <c r="AG81" s="821"/>
      <c r="AH81" s="821"/>
      <c r="AI81" s="141"/>
      <c r="AL81" s="153" t="s">
        <v>244</v>
      </c>
    </row>
    <row r="82" spans="2:38" ht="5.0999999999999996" customHeight="1" x14ac:dyDescent="0.25">
      <c r="B82" s="140"/>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41"/>
      <c r="AL82" s="153" t="s">
        <v>242</v>
      </c>
    </row>
    <row r="83" spans="2:38" ht="16.5" customHeight="1" x14ac:dyDescent="0.25">
      <c r="B83" s="140"/>
      <c r="C83" s="822" t="str">
        <f>IF('Documentos gerais'!S11&lt;&gt;"",'Documentos gerais'!S11,IF(G69="x",auxiliar!A70,auxiliar!H42))</f>
        <v>Aguardando preenchimento.</v>
      </c>
      <c r="D83" s="823"/>
      <c r="E83" s="823"/>
      <c r="F83" s="823"/>
      <c r="G83" s="823"/>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c r="AG83" s="823"/>
      <c r="AH83" s="824"/>
      <c r="AI83" s="141"/>
      <c r="AL83" s="156" t="s">
        <v>1770</v>
      </c>
    </row>
    <row r="84" spans="2:38" ht="5.0999999999999996" customHeight="1" x14ac:dyDescent="0.25">
      <c r="B84" s="140"/>
      <c r="C84" s="579"/>
      <c r="D84" s="579"/>
      <c r="E84" s="579"/>
      <c r="F84" s="579"/>
      <c r="G84" s="579"/>
      <c r="H84" s="579"/>
      <c r="I84" s="579"/>
      <c r="J84" s="579"/>
      <c r="K84" s="579"/>
      <c r="L84" s="579"/>
      <c r="M84" s="579"/>
      <c r="N84" s="579"/>
      <c r="O84" s="579"/>
      <c r="P84" s="579"/>
      <c r="Q84" s="579"/>
      <c r="R84" s="579"/>
      <c r="S84" s="579"/>
      <c r="T84" s="579"/>
      <c r="U84" s="579"/>
      <c r="V84" s="579"/>
      <c r="W84" s="579"/>
      <c r="X84" s="579"/>
      <c r="Y84" s="579"/>
      <c r="Z84" s="579"/>
      <c r="AA84" s="579"/>
      <c r="AB84" s="579"/>
      <c r="AC84" s="579"/>
      <c r="AD84" s="579"/>
      <c r="AE84" s="579"/>
      <c r="AF84" s="579"/>
      <c r="AG84" s="579"/>
      <c r="AH84" s="579"/>
      <c r="AI84" s="141"/>
    </row>
    <row r="85" spans="2:38" ht="15" customHeight="1" x14ac:dyDescent="0.25">
      <c r="B85" s="140"/>
      <c r="C85" s="584" t="s">
        <v>2443</v>
      </c>
      <c r="D85" s="584"/>
      <c r="E85" s="584"/>
      <c r="F85" s="584"/>
      <c r="G85" s="584"/>
      <c r="H85" s="584"/>
      <c r="I85" s="584"/>
      <c r="J85" s="584"/>
      <c r="K85" s="584"/>
      <c r="L85" s="584"/>
      <c r="M85" s="584"/>
      <c r="N85" s="584"/>
      <c r="O85" s="584"/>
      <c r="P85" s="584"/>
      <c r="Q85" s="584"/>
      <c r="R85" s="584"/>
      <c r="S85" s="584"/>
      <c r="T85" s="584"/>
      <c r="U85" s="584"/>
      <c r="V85" s="584"/>
      <c r="W85" s="584"/>
      <c r="X85" s="584"/>
      <c r="Y85" s="584"/>
      <c r="Z85" s="584"/>
      <c r="AA85" s="584"/>
      <c r="AB85" s="584"/>
      <c r="AC85" s="584"/>
      <c r="AD85" s="584"/>
      <c r="AE85" s="584"/>
      <c r="AF85" s="584"/>
      <c r="AG85" s="1"/>
      <c r="AH85" s="1"/>
      <c r="AI85" s="141"/>
    </row>
    <row r="86" spans="2:38" ht="16.5" customHeight="1" x14ac:dyDescent="0.25">
      <c r="B86" s="140"/>
      <c r="C86" s="584"/>
      <c r="D86" s="598"/>
      <c r="E86" s="597" t="s">
        <v>196</v>
      </c>
      <c r="F86" s="593"/>
      <c r="G86" s="598"/>
      <c r="H86" s="597" t="s">
        <v>197</v>
      </c>
      <c r="I86" s="584"/>
      <c r="J86" s="584"/>
      <c r="K86" s="584"/>
      <c r="L86" s="584"/>
      <c r="M86" s="584"/>
      <c r="N86" s="584"/>
      <c r="O86" s="584"/>
      <c r="P86" s="584"/>
      <c r="Q86" s="584"/>
      <c r="R86" s="584"/>
      <c r="S86" s="584"/>
      <c r="T86" s="584"/>
      <c r="U86" s="584"/>
      <c r="V86" s="584"/>
      <c r="W86" s="584"/>
      <c r="X86" s="584"/>
      <c r="Y86" s="584"/>
      <c r="Z86" s="584"/>
      <c r="AA86" s="584"/>
      <c r="AB86" s="584"/>
      <c r="AC86" s="584"/>
      <c r="AD86" s="584"/>
      <c r="AE86" s="584"/>
      <c r="AF86" s="584"/>
      <c r="AG86" s="1"/>
      <c r="AH86" s="1"/>
      <c r="AI86" s="141"/>
    </row>
    <row r="87" spans="2:38" ht="5.0999999999999996" customHeight="1" x14ac:dyDescent="0.25">
      <c r="B87" s="140"/>
      <c r="C87" s="584"/>
      <c r="D87" s="584"/>
      <c r="E87" s="584"/>
      <c r="F87" s="584"/>
      <c r="G87" s="584"/>
      <c r="H87" s="584"/>
      <c r="I87" s="584"/>
      <c r="J87" s="584"/>
      <c r="K87" s="584"/>
      <c r="L87" s="584"/>
      <c r="M87" s="584"/>
      <c r="N87" s="584"/>
      <c r="O87" s="584"/>
      <c r="P87" s="584"/>
      <c r="Q87" s="584"/>
      <c r="R87" s="584"/>
      <c r="S87" s="584"/>
      <c r="T87" s="584"/>
      <c r="U87" s="584"/>
      <c r="V87" s="584"/>
      <c r="W87" s="584"/>
      <c r="X87" s="584"/>
      <c r="Y87" s="584"/>
      <c r="Z87" s="584"/>
      <c r="AA87" s="584"/>
      <c r="AB87" s="584"/>
      <c r="AC87" s="584"/>
      <c r="AD87" s="584"/>
      <c r="AE87" s="584"/>
      <c r="AF87" s="584"/>
      <c r="AG87" s="1"/>
      <c r="AH87" s="1"/>
      <c r="AI87" s="141"/>
    </row>
    <row r="88" spans="2:38" ht="15" customHeight="1" x14ac:dyDescent="0.25">
      <c r="B88" s="140"/>
      <c r="C88" s="584" t="s">
        <v>2444</v>
      </c>
      <c r="D88" s="584"/>
      <c r="E88" s="584"/>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1"/>
      <c r="AH88" s="1"/>
      <c r="AI88" s="141"/>
    </row>
    <row r="89" spans="2:38" ht="15" customHeight="1" x14ac:dyDescent="0.25">
      <c r="B89" s="140"/>
      <c r="C89" s="584"/>
      <c r="D89" s="584" t="s">
        <v>2445</v>
      </c>
      <c r="E89" s="584"/>
      <c r="F89" s="584"/>
      <c r="G89" s="584"/>
      <c r="H89" s="584"/>
      <c r="I89" s="584"/>
      <c r="J89" s="584"/>
      <c r="K89" s="825"/>
      <c r="L89" s="825"/>
      <c r="M89" s="825"/>
      <c r="N89" s="825"/>
      <c r="O89" s="825"/>
      <c r="P89" s="584"/>
      <c r="Q89" s="584"/>
      <c r="R89" s="584"/>
      <c r="S89" s="584"/>
      <c r="T89" s="584"/>
      <c r="U89" s="584"/>
      <c r="V89" s="584"/>
      <c r="W89" s="584"/>
      <c r="X89" s="584"/>
      <c r="Y89" s="584"/>
      <c r="Z89" s="584"/>
      <c r="AA89" s="584"/>
      <c r="AB89" s="584"/>
      <c r="AC89" s="584"/>
      <c r="AD89" s="584"/>
      <c r="AE89" s="584"/>
      <c r="AF89" s="584"/>
      <c r="AG89" s="1"/>
      <c r="AH89" s="1"/>
      <c r="AI89" s="141"/>
    </row>
    <row r="90" spans="2:38" ht="5.0999999999999996" customHeight="1" x14ac:dyDescent="0.25">
      <c r="B90" s="140"/>
      <c r="C90" s="564" t="str">
        <f>IF('Documentos gerais'!$AY$8="Sim",auxiliar!$H$79,"")</f>
        <v/>
      </c>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41"/>
    </row>
    <row r="91" spans="2:38" x14ac:dyDescent="0.25">
      <c r="B91" s="140"/>
      <c r="C91" s="814" t="str">
        <f>municipal!B7</f>
        <v/>
      </c>
      <c r="D91" s="814"/>
      <c r="E91" s="814"/>
      <c r="F91" s="814"/>
      <c r="G91" s="814"/>
      <c r="H91" s="814"/>
      <c r="I91" s="814"/>
      <c r="J91" s="814"/>
      <c r="K91" s="814"/>
      <c r="L91" s="814"/>
      <c r="M91" s="814"/>
      <c r="N91" s="814"/>
      <c r="O91" s="814"/>
      <c r="P91" s="814"/>
      <c r="Q91" s="814"/>
      <c r="R91" s="814"/>
      <c r="S91" s="814"/>
      <c r="T91" s="814"/>
      <c r="U91" s="814"/>
      <c r="V91" s="814"/>
      <c r="W91" s="814"/>
      <c r="X91" s="814"/>
      <c r="Y91" s="814"/>
      <c r="Z91" s="814"/>
      <c r="AA91" s="814"/>
      <c r="AB91" s="814"/>
      <c r="AC91" s="814"/>
      <c r="AD91" s="814"/>
      <c r="AE91" s="814"/>
      <c r="AF91" s="814"/>
      <c r="AG91" s="814"/>
      <c r="AH91" s="814"/>
      <c r="AI91" s="141"/>
    </row>
    <row r="92" spans="2:38" s="156" customFormat="1" ht="15" customHeight="1" x14ac:dyDescent="0.25">
      <c r="B92" s="148"/>
      <c r="C92" s="811" t="str">
        <f>IF(C91="","",municipal!C9)</f>
        <v/>
      </c>
      <c r="D92" s="811"/>
      <c r="E92" s="811"/>
      <c r="F92" s="811"/>
      <c r="G92" s="811"/>
      <c r="H92" s="811"/>
      <c r="I92" s="811"/>
      <c r="J92" s="811"/>
      <c r="K92" s="811"/>
      <c r="L92" s="811"/>
      <c r="M92" s="811"/>
      <c r="N92" s="811"/>
      <c r="O92" s="811"/>
      <c r="P92" s="811"/>
      <c r="Q92" s="811"/>
      <c r="R92" s="811"/>
      <c r="S92" s="811"/>
      <c r="T92" s="811"/>
      <c r="U92" s="811"/>
      <c r="V92" s="811"/>
      <c r="W92" s="811"/>
      <c r="X92" s="811"/>
      <c r="Y92" s="811"/>
      <c r="Z92" s="811"/>
      <c r="AA92" s="811"/>
      <c r="AB92" s="811"/>
      <c r="AC92" s="811"/>
      <c r="AD92" s="811"/>
      <c r="AE92" s="811"/>
      <c r="AF92" s="811"/>
      <c r="AG92" s="811"/>
      <c r="AH92" s="811"/>
      <c r="AI92" s="149"/>
    </row>
    <row r="93" spans="2:38" ht="4.5" customHeight="1" thickBot="1" x14ac:dyDescent="0.3">
      <c r="B93" s="150"/>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row>
  </sheetData>
  <sheetProtection algorithmName="SHA-512" hashValue="/Xg58fWZVbSx/Lpa656spfexSuOtlvpjLGw3d2YCKq2/wS32xeSAxRw1BUotdQFBmFxKQPA7PzzgqChytS+9Sw==" saltValue="PLJE8vSOgWyy27s7eqZveA==" spinCount="100000" sheet="1" objects="1" scenarios="1" sort="0"/>
  <mergeCells count="101">
    <mergeCell ref="Q28:X28"/>
    <mergeCell ref="Z28:AH28"/>
    <mergeCell ref="C31:G31"/>
    <mergeCell ref="T31:W31"/>
    <mergeCell ref="X31:AA31"/>
    <mergeCell ref="C43:AC43"/>
    <mergeCell ref="C50:AH50"/>
    <mergeCell ref="C47:AH47"/>
    <mergeCell ref="C44:AC44"/>
    <mergeCell ref="S36:AH36"/>
    <mergeCell ref="J36:R36"/>
    <mergeCell ref="AB31:AE31"/>
    <mergeCell ref="AF31:AH31"/>
    <mergeCell ref="C32:G33"/>
    <mergeCell ref="H31:S31"/>
    <mergeCell ref="H32:S33"/>
    <mergeCell ref="T32:W33"/>
    <mergeCell ref="X32:AA33"/>
    <mergeCell ref="AB32:AE33"/>
    <mergeCell ref="AF32:AH33"/>
    <mergeCell ref="C73:U73"/>
    <mergeCell ref="AA39:AH39"/>
    <mergeCell ref="C68:AH68"/>
    <mergeCell ref="J69:AH69"/>
    <mergeCell ref="T39:Z39"/>
    <mergeCell ref="C59:AH59"/>
    <mergeCell ref="C62:AH62"/>
    <mergeCell ref="C42:AC42"/>
    <mergeCell ref="C35:AH35"/>
    <mergeCell ref="C8:G9"/>
    <mergeCell ref="H8:S9"/>
    <mergeCell ref="Y14:AB14"/>
    <mergeCell ref="AC14:AE14"/>
    <mergeCell ref="C92:AH92"/>
    <mergeCell ref="Y81:AB81"/>
    <mergeCell ref="C91:AH91"/>
    <mergeCell ref="C81:M81"/>
    <mergeCell ref="N81:X81"/>
    <mergeCell ref="AC81:AH81"/>
    <mergeCell ref="C83:AH83"/>
    <mergeCell ref="K89:O89"/>
    <mergeCell ref="C19:M19"/>
    <mergeCell ref="N19:X19"/>
    <mergeCell ref="C22:AH22"/>
    <mergeCell ref="T14:X14"/>
    <mergeCell ref="T16:X16"/>
    <mergeCell ref="Y16:AB16"/>
    <mergeCell ref="AC16:AE16"/>
    <mergeCell ref="T17:X17"/>
    <mergeCell ref="Y17:AB17"/>
    <mergeCell ref="AC17:AE17"/>
    <mergeCell ref="C75:AH75"/>
    <mergeCell ref="J76:AH76"/>
    <mergeCell ref="C24:AH24"/>
    <mergeCell ref="N20:X20"/>
    <mergeCell ref="N21:X21"/>
    <mergeCell ref="C20:M20"/>
    <mergeCell ref="C21:M21"/>
    <mergeCell ref="T15:X15"/>
    <mergeCell ref="Y15:AB15"/>
    <mergeCell ref="AC15:AE15"/>
    <mergeCell ref="AC8:AE8"/>
    <mergeCell ref="AC9:AE9"/>
    <mergeCell ref="T11:X11"/>
    <mergeCell ref="Y11:AB11"/>
    <mergeCell ref="AC11:AE11"/>
    <mergeCell ref="T12:X12"/>
    <mergeCell ref="Y12:AB12"/>
    <mergeCell ref="T10:X10"/>
    <mergeCell ref="Y10:AB10"/>
    <mergeCell ref="AC10:AE10"/>
    <mergeCell ref="AF8:AH9"/>
    <mergeCell ref="AF10:AH11"/>
    <mergeCell ref="T9:X9"/>
    <mergeCell ref="Y8:AB8"/>
    <mergeCell ref="Y9:AB9"/>
    <mergeCell ref="AC12:AE12"/>
    <mergeCell ref="AK8:AO11"/>
    <mergeCell ref="B2:AI2"/>
    <mergeCell ref="AF12:AH13"/>
    <mergeCell ref="AF14:AH15"/>
    <mergeCell ref="AF16:AH17"/>
    <mergeCell ref="T8:X8"/>
    <mergeCell ref="C16:G17"/>
    <mergeCell ref="H16:S17"/>
    <mergeCell ref="C14:G15"/>
    <mergeCell ref="H14:S15"/>
    <mergeCell ref="C4:AH4"/>
    <mergeCell ref="C6:G7"/>
    <mergeCell ref="H6:S7"/>
    <mergeCell ref="T6:X7"/>
    <mergeCell ref="Y6:AB7"/>
    <mergeCell ref="AC6:AE7"/>
    <mergeCell ref="AF6:AH7"/>
    <mergeCell ref="T13:X13"/>
    <mergeCell ref="Y13:AB13"/>
    <mergeCell ref="AC13:AE13"/>
    <mergeCell ref="C12:G13"/>
    <mergeCell ref="H12:S13"/>
    <mergeCell ref="C10:G11"/>
    <mergeCell ref="H10:S11"/>
  </mergeCells>
  <dataValidations xWindow="96" yWindow="435" count="1">
    <dataValidation type="list" allowBlank="1" showInputMessage="1" showErrorMessage="1" prompt="Selecione a nova modalidade" sqref="K89" xr:uid="{470B031B-2BEC-4BED-B64F-32D6981CCAEC}">
      <formula1>$AL$77:$AL$83</formula1>
    </dataValidation>
  </dataValidations>
  <hyperlinks>
    <hyperlink ref="C92:AH92" r:id="rId1" display="http://meioambiente.mg.gov.br/component/content/article/13-informativo/3058-clique-aqui-para-consultar-a-manifestacao-dos-municipios-com-competencia-originaria" xr:uid="{7DFDEF5B-592B-4629-81DC-622FBC8E242E}"/>
  </hyperlinks>
  <pageMargins left="0.51181102362204722" right="0.51181102362204722" top="0.39370078740157483" bottom="0.39370078740157483" header="0.31496062992125984" footer="0.31496062992125984"/>
  <pageSetup paperSize="9" scale="95" orientation="portrait" r:id="rId2"/>
  <rowBreaks count="1" manualBreakCount="1">
    <brk id="60" min="1" max="3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33F4-6AA9-427A-969A-0086119E439E}">
  <dimension ref="A1:DG2903"/>
  <sheetViews>
    <sheetView showGridLines="0"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8" t="s">
        <v>2083</v>
      </c>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10"/>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901" t="s">
        <v>1956</v>
      </c>
      <c r="C4" s="902"/>
      <c r="D4" s="902"/>
      <c r="E4" s="902"/>
      <c r="F4" s="902"/>
      <c r="G4" s="902"/>
      <c r="H4" s="902"/>
      <c r="I4" s="902"/>
      <c r="J4" s="902"/>
      <c r="K4" s="902"/>
      <c r="L4" s="902"/>
      <c r="M4" s="902"/>
      <c r="N4" s="902"/>
      <c r="O4" s="902"/>
      <c r="P4" s="902"/>
      <c r="Q4" s="902"/>
      <c r="R4" s="902"/>
      <c r="S4" s="902"/>
      <c r="T4" s="902"/>
      <c r="U4" s="902"/>
      <c r="V4" s="902"/>
      <c r="W4" s="902"/>
      <c r="X4" s="902"/>
      <c r="Y4" s="902"/>
      <c r="Z4" s="902"/>
      <c r="AA4" s="902"/>
      <c r="AB4" s="902"/>
      <c r="AC4" s="902"/>
      <c r="AD4" s="902"/>
      <c r="AE4" s="902"/>
      <c r="AF4" s="902"/>
      <c r="AG4" s="902"/>
      <c r="AH4" s="902"/>
      <c r="AI4" s="902"/>
      <c r="AJ4" s="90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53" t="s">
        <v>1188</v>
      </c>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5"/>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1736</v>
      </c>
      <c r="D7" s="305"/>
      <c r="E7" s="305"/>
      <c r="F7" s="305"/>
      <c r="G7" s="305"/>
      <c r="H7" s="305"/>
      <c r="I7" s="305"/>
      <c r="J7" s="305"/>
      <c r="K7" s="305"/>
      <c r="L7" s="951"/>
      <c r="M7" s="951"/>
      <c r="N7" s="951"/>
      <c r="O7" s="951"/>
      <c r="P7" s="951"/>
      <c r="Q7" s="951"/>
      <c r="R7" s="951"/>
      <c r="S7" s="951"/>
      <c r="T7" s="951"/>
      <c r="U7" s="951"/>
      <c r="V7" s="951"/>
      <c r="W7" s="951"/>
      <c r="X7" s="951"/>
      <c r="Y7" s="951"/>
      <c r="Z7" s="951"/>
      <c r="AA7" s="951"/>
      <c r="AB7" s="951"/>
      <c r="AC7" s="951"/>
      <c r="AD7" s="951"/>
      <c r="AE7" s="951"/>
      <c r="AF7" s="951"/>
      <c r="AG7" s="951"/>
      <c r="AH7" s="951"/>
      <c r="AI7" s="951"/>
      <c r="AJ7" s="242"/>
      <c r="AK7" s="239"/>
      <c r="AL7" s="240"/>
      <c r="AM7" s="241"/>
      <c r="AN7" s="241"/>
      <c r="AO7" s="241"/>
      <c r="AP7" s="243"/>
      <c r="AQ7" s="243"/>
      <c r="AR7" s="243"/>
      <c r="AS7" s="243"/>
      <c r="AT7" s="244"/>
      <c r="AU7" s="26"/>
      <c r="AV7" s="159"/>
      <c r="AW7" s="26"/>
      <c r="AX7" s="26"/>
      <c r="AY7" s="26"/>
      <c r="AZ7" s="26"/>
      <c r="BA7" s="941"/>
      <c r="BB7" s="941"/>
      <c r="BC7" s="9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1737</v>
      </c>
      <c r="D8" s="160"/>
      <c r="E8" s="160"/>
      <c r="F8" s="160"/>
      <c r="G8" s="942"/>
      <c r="H8" s="942"/>
      <c r="I8" s="942"/>
      <c r="J8" s="942"/>
      <c r="K8" s="942"/>
      <c r="L8" s="942"/>
      <c r="M8" s="942"/>
      <c r="N8" s="942"/>
      <c r="O8" s="942"/>
      <c r="P8" s="942"/>
      <c r="Q8" s="942"/>
      <c r="R8" s="942"/>
      <c r="S8" s="942"/>
      <c r="T8" s="942"/>
      <c r="U8" s="942"/>
      <c r="V8" s="942"/>
      <c r="W8" s="942"/>
      <c r="X8" s="942"/>
      <c r="Y8" s="942"/>
      <c r="Z8" s="942"/>
      <c r="AA8" s="942"/>
      <c r="AB8" s="942"/>
      <c r="AC8" s="942"/>
      <c r="AD8" s="942"/>
      <c r="AE8" s="942"/>
      <c r="AF8" s="942"/>
      <c r="AG8" s="942"/>
      <c r="AH8" s="942"/>
      <c r="AI8" s="942"/>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1909</v>
      </c>
      <c r="D9" s="160"/>
      <c r="E9" s="160"/>
      <c r="F9" s="160"/>
      <c r="G9" s="943"/>
      <c r="H9" s="943"/>
      <c r="I9" s="943"/>
      <c r="J9" s="943"/>
      <c r="K9" s="943"/>
      <c r="L9" s="943"/>
      <c r="M9" s="943"/>
      <c r="N9" s="943"/>
      <c r="O9" s="943"/>
      <c r="P9" s="943"/>
      <c r="Q9" s="943"/>
      <c r="R9" s="943"/>
      <c r="S9" s="943"/>
      <c r="T9" s="943"/>
      <c r="U9" s="943"/>
      <c r="V9" s="943"/>
      <c r="W9" s="943"/>
      <c r="X9" s="943"/>
      <c r="Y9" s="943"/>
      <c r="Z9" s="943"/>
      <c r="AA9" s="943"/>
      <c r="AB9" s="943"/>
      <c r="AC9" s="247" t="s">
        <v>2009</v>
      </c>
      <c r="AD9" s="313"/>
      <c r="AE9" s="943"/>
      <c r="AF9" s="943"/>
      <c r="AG9" s="943"/>
      <c r="AH9" s="943"/>
      <c r="AI9" s="943"/>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2010</v>
      </c>
      <c r="D10" s="160"/>
      <c r="E10" s="160"/>
      <c r="F10" s="160"/>
      <c r="G10" s="306"/>
      <c r="H10" s="943"/>
      <c r="I10" s="943"/>
      <c r="J10" s="943"/>
      <c r="K10" s="943"/>
      <c r="L10" s="943"/>
      <c r="M10" s="943"/>
      <c r="N10" s="943"/>
      <c r="O10" s="943"/>
      <c r="P10" s="943"/>
      <c r="Q10" s="943"/>
      <c r="R10" s="943"/>
      <c r="S10" s="943"/>
      <c r="T10" s="160"/>
      <c r="U10" s="247"/>
      <c r="V10" s="249" t="s">
        <v>2011</v>
      </c>
      <c r="W10" s="939"/>
      <c r="X10" s="939"/>
      <c r="Y10" s="939"/>
      <c r="Z10" s="939"/>
      <c r="AA10" s="939"/>
      <c r="AB10" s="939"/>
      <c r="AC10" s="939"/>
      <c r="AD10" s="939"/>
      <c r="AE10" s="939"/>
      <c r="AF10" s="939"/>
      <c r="AG10" s="939"/>
      <c r="AH10" s="939"/>
      <c r="AI10" s="939"/>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2012</v>
      </c>
      <c r="D11" s="160"/>
      <c r="E11" s="160"/>
      <c r="F11" s="160"/>
      <c r="G11" s="306"/>
      <c r="H11" s="943"/>
      <c r="I11" s="943"/>
      <c r="J11" s="306"/>
      <c r="K11" s="250"/>
      <c r="L11" s="251" t="s">
        <v>2013</v>
      </c>
      <c r="M11" s="944"/>
      <c r="N11" s="944"/>
      <c r="O11" s="944"/>
      <c r="P11" s="944"/>
      <c r="Q11" s="944"/>
      <c r="R11" s="252"/>
      <c r="S11" s="160"/>
      <c r="T11" s="160"/>
      <c r="U11" s="249" t="s">
        <v>2014</v>
      </c>
      <c r="V11" s="939"/>
      <c r="W11" s="939"/>
      <c r="X11" s="939"/>
      <c r="Y11" s="939"/>
      <c r="Z11" s="939"/>
      <c r="AA11" s="939"/>
      <c r="AB11" s="939"/>
      <c r="AC11" s="939"/>
      <c r="AD11" s="247" t="s">
        <v>2015</v>
      </c>
      <c r="AE11" s="313"/>
      <c r="AF11" s="313"/>
      <c r="AG11" s="943"/>
      <c r="AH11" s="943"/>
      <c r="AI11" s="943"/>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2016</v>
      </c>
      <c r="D12" s="160"/>
      <c r="E12" s="160"/>
      <c r="F12" s="127"/>
      <c r="G12" s="939"/>
      <c r="H12" s="939"/>
      <c r="I12" s="939"/>
      <c r="J12" s="939"/>
      <c r="K12" s="939"/>
      <c r="L12" s="939"/>
      <c r="M12" s="939"/>
      <c r="N12" s="160" t="s">
        <v>2017</v>
      </c>
      <c r="O12" s="160"/>
      <c r="P12" s="253"/>
      <c r="Q12" s="325"/>
      <c r="R12" s="900"/>
      <c r="S12" s="900"/>
      <c r="T12" s="900"/>
      <c r="U12" s="900"/>
      <c r="V12" s="900"/>
      <c r="W12" s="900"/>
      <c r="X12" s="900"/>
      <c r="Y12" s="900"/>
      <c r="Z12" s="900"/>
      <c r="AA12" s="900"/>
      <c r="AB12" s="900"/>
      <c r="AC12" s="900"/>
      <c r="AD12" s="900"/>
      <c r="AE12" s="900"/>
      <c r="AF12" s="900"/>
      <c r="AG12" s="900"/>
      <c r="AH12" s="900"/>
      <c r="AI12" s="900"/>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2354</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20"/>
      <c r="E14" s="247" t="s">
        <v>1682</v>
      </c>
      <c r="F14" s="254"/>
      <c r="G14" s="254"/>
      <c r="H14" s="254"/>
      <c r="I14" s="254"/>
      <c r="J14" s="254"/>
      <c r="K14" s="420"/>
      <c r="L14" s="247" t="s">
        <v>1683</v>
      </c>
      <c r="M14" s="254"/>
      <c r="N14" s="160"/>
      <c r="O14" s="160"/>
      <c r="P14" s="255"/>
      <c r="Q14" s="127"/>
      <c r="R14" s="127"/>
      <c r="S14" s="420"/>
      <c r="T14" s="160" t="s">
        <v>1684</v>
      </c>
      <c r="U14" s="254"/>
      <c r="V14" s="254"/>
      <c r="W14" s="254"/>
      <c r="X14" s="127"/>
      <c r="Y14" s="127"/>
      <c r="Z14" s="420"/>
      <c r="AA14" s="160" t="s">
        <v>1685</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20"/>
      <c r="E15" s="247" t="s">
        <v>1686</v>
      </c>
      <c r="F15" s="254"/>
      <c r="G15" s="254"/>
      <c r="H15" s="254"/>
      <c r="I15" s="254"/>
      <c r="J15" s="254"/>
      <c r="K15" s="420"/>
      <c r="L15" s="160" t="s">
        <v>1687</v>
      </c>
      <c r="M15" s="255"/>
      <c r="N15" s="255"/>
      <c r="O15" s="255"/>
      <c r="P15" s="255"/>
      <c r="Q15" s="255"/>
      <c r="R15" s="952"/>
      <c r="S15" s="952"/>
      <c r="T15" s="952"/>
      <c r="U15" s="952"/>
      <c r="V15" s="952"/>
      <c r="W15" s="952"/>
      <c r="X15" s="952"/>
      <c r="Y15" s="952"/>
      <c r="Z15" s="952"/>
      <c r="AA15" s="952"/>
      <c r="AB15" s="952"/>
      <c r="AC15" s="952"/>
      <c r="AD15" s="952"/>
      <c r="AE15" s="952"/>
      <c r="AF15" s="952"/>
      <c r="AG15" s="952"/>
      <c r="AH15" s="952"/>
      <c r="AI15" s="952"/>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3" t="s">
        <v>1189</v>
      </c>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5"/>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49" t="s">
        <v>302</v>
      </c>
      <c r="E18" s="949"/>
      <c r="F18" s="949"/>
      <c r="G18" s="949"/>
      <c r="H18" s="949"/>
      <c r="I18" s="949"/>
      <c r="J18" s="949"/>
      <c r="K18" s="949"/>
      <c r="L18" s="949"/>
      <c r="M18" s="949"/>
      <c r="N18" s="949"/>
      <c r="O18" s="949"/>
      <c r="P18" s="949"/>
      <c r="Q18" s="949"/>
      <c r="R18" s="949"/>
      <c r="S18" s="949"/>
      <c r="T18" s="949"/>
      <c r="U18" s="949"/>
      <c r="V18" s="950"/>
      <c r="W18" s="420"/>
      <c r="X18" s="247" t="s">
        <v>197</v>
      </c>
      <c r="Y18" s="247"/>
      <c r="Z18" s="420"/>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2093</v>
      </c>
      <c r="D19" s="127"/>
      <c r="E19" s="127"/>
      <c r="F19" s="127"/>
      <c r="G19" s="127"/>
      <c r="H19" s="127"/>
      <c r="I19" s="127"/>
      <c r="J19" s="127"/>
      <c r="K19" s="127"/>
      <c r="L19" s="127"/>
      <c r="M19" s="934" t="str">
        <f>IF($W$18="X",L7,"")</f>
        <v/>
      </c>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1738</v>
      </c>
      <c r="D20" s="160"/>
      <c r="E20" s="160"/>
      <c r="F20" s="160"/>
      <c r="G20" s="932" t="str">
        <f>IF($W$18="X",G8,"")</f>
        <v/>
      </c>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98" t="s">
        <v>1911</v>
      </c>
      <c r="D21" s="898"/>
      <c r="E21" s="898"/>
      <c r="F21" s="898"/>
      <c r="G21" s="898"/>
      <c r="H21" s="898"/>
      <c r="I21" s="898"/>
      <c r="J21" s="933" t="str">
        <f>IF($W$18="X","Informar","")</f>
        <v/>
      </c>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1913</v>
      </c>
      <c r="D22" s="160"/>
      <c r="E22" s="160"/>
      <c r="F22" s="160"/>
      <c r="G22" s="934" t="str">
        <f>IF($W$18="X",G9,"")</f>
        <v/>
      </c>
      <c r="H22" s="934"/>
      <c r="I22" s="934"/>
      <c r="J22" s="933"/>
      <c r="K22" s="933"/>
      <c r="L22" s="933"/>
      <c r="M22" s="933"/>
      <c r="N22" s="933"/>
      <c r="O22" s="933"/>
      <c r="P22" s="933"/>
      <c r="Q22" s="933"/>
      <c r="R22" s="933"/>
      <c r="S22" s="933"/>
      <c r="T22" s="933"/>
      <c r="U22" s="933"/>
      <c r="V22" s="933"/>
      <c r="W22" s="933"/>
      <c r="X22" s="933"/>
      <c r="Y22" s="933"/>
      <c r="Z22" s="933"/>
      <c r="AA22" s="933"/>
      <c r="AB22" s="933"/>
      <c r="AC22" s="247" t="s">
        <v>2018</v>
      </c>
      <c r="AD22" s="313"/>
      <c r="AE22" s="933" t="str">
        <f>IF($W$18="x",AE9,"")</f>
        <v/>
      </c>
      <c r="AF22" s="933"/>
      <c r="AG22" s="933"/>
      <c r="AH22" s="933"/>
      <c r="AI22" s="933"/>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2019</v>
      </c>
      <c r="D23" s="160"/>
      <c r="E23" s="160"/>
      <c r="F23" s="160"/>
      <c r="G23" s="306"/>
      <c r="H23" s="933" t="str">
        <f>IF($W$18="X",H10,"")</f>
        <v/>
      </c>
      <c r="I23" s="933"/>
      <c r="J23" s="933"/>
      <c r="K23" s="933"/>
      <c r="L23" s="933"/>
      <c r="M23" s="933"/>
      <c r="N23" s="933"/>
      <c r="O23" s="933"/>
      <c r="P23" s="933"/>
      <c r="Q23" s="933"/>
      <c r="R23" s="933"/>
      <c r="S23" s="933"/>
      <c r="T23" s="160"/>
      <c r="U23" s="247"/>
      <c r="V23" s="249" t="s">
        <v>2020</v>
      </c>
      <c r="W23" s="934" t="str">
        <f>IF($W$18="x",W10,"")</f>
        <v/>
      </c>
      <c r="X23" s="934"/>
      <c r="Y23" s="934"/>
      <c r="Z23" s="934"/>
      <c r="AA23" s="934"/>
      <c r="AB23" s="934"/>
      <c r="AC23" s="934"/>
      <c r="AD23" s="934"/>
      <c r="AE23" s="934"/>
      <c r="AF23" s="934"/>
      <c r="AG23" s="934"/>
      <c r="AH23" s="934"/>
      <c r="AI23" s="934"/>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2021</v>
      </c>
      <c r="D24" s="160"/>
      <c r="E24" s="160"/>
      <c r="F24" s="160"/>
      <c r="G24" s="306"/>
      <c r="H24" s="948" t="str">
        <f>IF($W$18="X",H11,"")</f>
        <v/>
      </c>
      <c r="I24" s="948"/>
      <c r="J24" s="309"/>
      <c r="K24" s="309"/>
      <c r="L24" s="251" t="s">
        <v>2022</v>
      </c>
      <c r="M24" s="938" t="s">
        <v>2462</v>
      </c>
      <c r="N24" s="938"/>
      <c r="O24" s="938"/>
      <c r="P24" s="938"/>
      <c r="Q24" s="308"/>
      <c r="R24" s="252"/>
      <c r="S24" s="160"/>
      <c r="T24" s="160"/>
      <c r="U24" s="249" t="s">
        <v>2023</v>
      </c>
      <c r="V24" s="934" t="s">
        <v>1023</v>
      </c>
      <c r="W24" s="934"/>
      <c r="X24" s="934"/>
      <c r="Y24" s="934"/>
      <c r="Z24" s="934"/>
      <c r="AA24" s="934"/>
      <c r="AB24" s="934"/>
      <c r="AC24" s="934"/>
      <c r="AD24" s="247" t="s">
        <v>2024</v>
      </c>
      <c r="AE24" s="313"/>
      <c r="AF24" s="313"/>
      <c r="AG24" s="933" t="s">
        <v>2463</v>
      </c>
      <c r="AH24" s="933"/>
      <c r="AI24" s="933"/>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2025</v>
      </c>
      <c r="D25" s="160"/>
      <c r="E25" s="160"/>
      <c r="F25" s="127"/>
      <c r="G25" s="934" t="str">
        <f>IF($W$18="X",G12,"")</f>
        <v/>
      </c>
      <c r="H25" s="934"/>
      <c r="I25" s="934"/>
      <c r="J25" s="934"/>
      <c r="K25" s="934"/>
      <c r="L25" s="934"/>
      <c r="M25" s="934"/>
      <c r="N25" s="160" t="s">
        <v>2026</v>
      </c>
      <c r="O25" s="160"/>
      <c r="P25" s="253"/>
      <c r="Q25" s="307"/>
      <c r="R25" s="937" t="str">
        <f>IF($W$18="X",R12,"")</f>
        <v/>
      </c>
      <c r="S25" s="937"/>
      <c r="T25" s="937"/>
      <c r="U25" s="937"/>
      <c r="V25" s="937"/>
      <c r="W25" s="937"/>
      <c r="X25" s="937"/>
      <c r="Y25" s="937"/>
      <c r="Z25" s="937"/>
      <c r="AA25" s="937"/>
      <c r="AB25" s="937"/>
      <c r="AC25" s="937"/>
      <c r="AD25" s="937"/>
      <c r="AE25" s="937"/>
      <c r="AF25" s="937"/>
      <c r="AG25" s="937"/>
      <c r="AH25" s="937"/>
      <c r="AI25" s="93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98" t="s">
        <v>2027</v>
      </c>
      <c r="D26" s="898"/>
      <c r="E26" s="898"/>
      <c r="F26" s="898"/>
      <c r="G26" s="898"/>
      <c r="H26" s="898"/>
      <c r="I26" s="898"/>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2028</v>
      </c>
      <c r="D28" s="160"/>
      <c r="E28" s="160"/>
      <c r="F28" s="160"/>
      <c r="G28" s="160"/>
      <c r="H28" s="160"/>
      <c r="I28" s="257"/>
      <c r="J28" s="257"/>
      <c r="K28" s="257"/>
      <c r="L28" s="257"/>
      <c r="M28" s="257"/>
      <c r="N28" s="257"/>
      <c r="O28" s="257"/>
      <c r="P28" s="257"/>
      <c r="Q28" s="257"/>
      <c r="R28" s="257"/>
      <c r="S28" s="127"/>
      <c r="T28" s="127"/>
      <c r="U28" s="127"/>
      <c r="V28" s="127"/>
      <c r="W28" s="420"/>
      <c r="X28" s="247" t="s">
        <v>197</v>
      </c>
      <c r="Y28" s="247"/>
      <c r="Z28" s="420"/>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2029</v>
      </c>
      <c r="D29" s="160"/>
      <c r="E29" s="160"/>
      <c r="F29" s="160"/>
      <c r="G29" s="160"/>
      <c r="H29" s="160"/>
      <c r="I29" s="257"/>
      <c r="J29" s="257"/>
      <c r="K29" s="257"/>
      <c r="L29" s="257"/>
      <c r="M29" s="257"/>
      <c r="N29" s="257"/>
      <c r="O29" s="257"/>
      <c r="P29" s="257"/>
      <c r="Q29" s="257"/>
      <c r="R29" s="257"/>
      <c r="S29" s="127"/>
      <c r="T29" s="127"/>
      <c r="U29" s="127"/>
      <c r="V29" s="127"/>
      <c r="W29" s="420"/>
      <c r="X29" s="247" t="s">
        <v>197</v>
      </c>
      <c r="Y29" s="247"/>
      <c r="Z29" s="420"/>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2030</v>
      </c>
      <c r="D30" s="160"/>
      <c r="E30" s="160"/>
      <c r="F30" s="160"/>
      <c r="G30" s="160"/>
      <c r="H30" s="160"/>
      <c r="I30" s="257"/>
      <c r="J30" s="257"/>
      <c r="K30" s="257"/>
      <c r="L30" s="257"/>
      <c r="M30" s="257"/>
      <c r="N30" s="257"/>
      <c r="O30" s="257"/>
      <c r="P30" s="257"/>
      <c r="Q30" s="257"/>
      <c r="R30" s="257"/>
      <c r="S30" s="257"/>
      <c r="T30" s="257"/>
      <c r="U30" s="257"/>
      <c r="V30" s="127"/>
      <c r="W30" s="420"/>
      <c r="X30" s="247" t="s">
        <v>197</v>
      </c>
      <c r="Y30" s="247"/>
      <c r="Z30" s="420"/>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2031</v>
      </c>
      <c r="D31" s="160"/>
      <c r="E31" s="160"/>
      <c r="F31" s="160"/>
      <c r="G31" s="160"/>
      <c r="H31" s="160"/>
      <c r="I31" s="257"/>
      <c r="J31" s="257"/>
      <c r="K31" s="257"/>
      <c r="L31" s="257"/>
      <c r="M31" s="257"/>
      <c r="N31" s="257"/>
      <c r="O31" s="257"/>
      <c r="P31" s="257"/>
      <c r="Q31" s="257"/>
      <c r="R31" s="257"/>
      <c r="S31" s="257"/>
      <c r="T31" s="257"/>
      <c r="U31" s="257"/>
      <c r="V31" s="127"/>
      <c r="W31" s="420"/>
      <c r="X31" s="247" t="s">
        <v>197</v>
      </c>
      <c r="Y31" s="247"/>
      <c r="Z31" s="420"/>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53" t="s">
        <v>1739</v>
      </c>
      <c r="D33" s="854"/>
      <c r="E33" s="854"/>
      <c r="F33" s="854"/>
      <c r="G33" s="854"/>
      <c r="H33" s="854"/>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5"/>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20"/>
      <c r="J34" s="247" t="s">
        <v>305</v>
      </c>
      <c r="K34" s="132"/>
      <c r="L34" s="247"/>
      <c r="M34" s="247"/>
      <c r="N34" s="127"/>
      <c r="O34" s="258" t="s">
        <v>306</v>
      </c>
      <c r="P34" s="127"/>
      <c r="Q34" s="420"/>
      <c r="R34" s="247" t="s">
        <v>307</v>
      </c>
      <c r="S34" s="247"/>
      <c r="T34" s="247"/>
      <c r="U34" s="127"/>
      <c r="V34" s="127"/>
      <c r="W34" s="127"/>
      <c r="X34" s="420"/>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1912</v>
      </c>
      <c r="D35" s="160"/>
      <c r="E35" s="160"/>
      <c r="F35" s="160"/>
      <c r="G35" s="939"/>
      <c r="H35" s="939"/>
      <c r="I35" s="939"/>
      <c r="J35" s="939"/>
      <c r="K35" s="939"/>
      <c r="L35" s="939"/>
      <c r="M35" s="939"/>
      <c r="N35" s="939"/>
      <c r="O35" s="939"/>
      <c r="P35" s="939"/>
      <c r="Q35" s="939"/>
      <c r="R35" s="939"/>
      <c r="S35" s="939"/>
      <c r="T35" s="939"/>
      <c r="U35" s="939"/>
      <c r="V35" s="939"/>
      <c r="W35" s="939"/>
      <c r="X35" s="939"/>
      <c r="Y35" s="939"/>
      <c r="Z35" s="939"/>
      <c r="AA35" s="939"/>
      <c r="AB35" s="939"/>
      <c r="AC35" s="247" t="s">
        <v>297</v>
      </c>
      <c r="AD35" s="939"/>
      <c r="AE35" s="939"/>
      <c r="AF35" s="939"/>
      <c r="AG35" s="939"/>
      <c r="AH35" s="939"/>
      <c r="AI35" s="939"/>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1910</v>
      </c>
      <c r="D36" s="160"/>
      <c r="E36" s="160"/>
      <c r="F36" s="160"/>
      <c r="G36" s="953"/>
      <c r="H36" s="953"/>
      <c r="I36" s="953"/>
      <c r="J36" s="953"/>
      <c r="K36" s="953"/>
      <c r="L36" s="953"/>
      <c r="M36" s="953"/>
      <c r="N36" s="953"/>
      <c r="O36" s="953"/>
      <c r="P36" s="953"/>
      <c r="Q36" s="953"/>
      <c r="R36" s="953"/>
      <c r="S36" s="953"/>
      <c r="T36" s="160"/>
      <c r="U36" s="247"/>
      <c r="V36" s="249" t="s">
        <v>298</v>
      </c>
      <c r="W36" s="939"/>
      <c r="X36" s="939"/>
      <c r="Y36" s="939"/>
      <c r="Z36" s="939"/>
      <c r="AA36" s="939"/>
      <c r="AB36" s="939"/>
      <c r="AC36" s="939"/>
      <c r="AD36" s="939"/>
      <c r="AE36" s="939"/>
      <c r="AF36" s="939"/>
      <c r="AG36" s="939"/>
      <c r="AH36" s="939"/>
      <c r="AI36" s="939"/>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39"/>
      <c r="H37" s="939"/>
      <c r="I37" s="939"/>
      <c r="J37" s="939"/>
      <c r="K37" s="250"/>
      <c r="L37" s="251" t="s">
        <v>300</v>
      </c>
      <c r="M37" s="957"/>
      <c r="N37" s="957"/>
      <c r="O37" s="957"/>
      <c r="P37" s="957"/>
      <c r="Q37" s="957"/>
      <c r="R37" s="252"/>
      <c r="S37" s="160"/>
      <c r="T37" s="160"/>
      <c r="U37" s="249" t="s">
        <v>1741</v>
      </c>
      <c r="V37" s="939"/>
      <c r="W37" s="939"/>
      <c r="X37" s="939"/>
      <c r="Y37" s="939"/>
      <c r="Z37" s="939"/>
      <c r="AA37" s="939"/>
      <c r="AB37" s="939"/>
      <c r="AC37" s="939"/>
      <c r="AD37" s="247" t="s">
        <v>301</v>
      </c>
      <c r="AE37" s="943"/>
      <c r="AF37" s="943"/>
      <c r="AG37" s="943"/>
      <c r="AH37" s="943"/>
      <c r="AI37" s="943"/>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98" t="s">
        <v>1742</v>
      </c>
      <c r="D38" s="898"/>
      <c r="E38" s="898"/>
      <c r="F38" s="898"/>
      <c r="G38" s="939"/>
      <c r="H38" s="939"/>
      <c r="I38" s="939"/>
      <c r="J38" s="939"/>
      <c r="K38" s="939"/>
      <c r="L38" s="939"/>
      <c r="M38" s="939"/>
      <c r="N38" s="939"/>
      <c r="O38" s="956" t="s">
        <v>1743</v>
      </c>
      <c r="P38" s="956"/>
      <c r="Q38" s="956"/>
      <c r="R38" s="900"/>
      <c r="S38" s="900"/>
      <c r="T38" s="900"/>
      <c r="U38" s="900"/>
      <c r="V38" s="900"/>
      <c r="W38" s="900"/>
      <c r="X38" s="900"/>
      <c r="Y38" s="900"/>
      <c r="Z38" s="900"/>
      <c r="AA38" s="900"/>
      <c r="AB38" s="900"/>
      <c r="AC38" s="900"/>
      <c r="AD38" s="900"/>
      <c r="AE38" s="900"/>
      <c r="AF38" s="900"/>
      <c r="AG38" s="900"/>
      <c r="AH38" s="900"/>
      <c r="AI38" s="900"/>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53" t="s">
        <v>1904</v>
      </c>
      <c r="D40" s="854"/>
      <c r="E40" s="854"/>
      <c r="F40" s="854"/>
      <c r="G40" s="854"/>
      <c r="H40" s="854"/>
      <c r="I40" s="854"/>
      <c r="J40" s="854"/>
      <c r="K40" s="854"/>
      <c r="L40" s="854"/>
      <c r="M40" s="854"/>
      <c r="N40" s="854"/>
      <c r="O40" s="854"/>
      <c r="P40" s="854"/>
      <c r="Q40" s="854"/>
      <c r="R40" s="854"/>
      <c r="S40" s="854"/>
      <c r="T40" s="854"/>
      <c r="U40" s="854"/>
      <c r="V40" s="854"/>
      <c r="W40" s="854"/>
      <c r="X40" s="854"/>
      <c r="Y40" s="854"/>
      <c r="Z40" s="854"/>
      <c r="AA40" s="854"/>
      <c r="AB40" s="854"/>
      <c r="AC40" s="854"/>
      <c r="AD40" s="854"/>
      <c r="AE40" s="854"/>
      <c r="AF40" s="854"/>
      <c r="AG40" s="854"/>
      <c r="AH40" s="854"/>
      <c r="AI40" s="855"/>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954" t="s">
        <v>1154</v>
      </c>
      <c r="D42" s="954"/>
      <c r="E42" s="954"/>
      <c r="F42" s="954"/>
      <c r="G42" s="954"/>
      <c r="H42" s="935" t="s">
        <v>2084</v>
      </c>
      <c r="I42" s="935"/>
      <c r="J42" s="935"/>
      <c r="K42" s="935"/>
      <c r="L42" s="935"/>
      <c r="M42" s="935"/>
      <c r="N42" s="935"/>
      <c r="O42" s="935"/>
      <c r="P42" s="935"/>
      <c r="Q42" s="935"/>
      <c r="R42" s="935"/>
      <c r="S42" s="935"/>
      <c r="T42" s="954" t="s">
        <v>151</v>
      </c>
      <c r="U42" s="954"/>
      <c r="V42" s="954"/>
      <c r="W42" s="954"/>
      <c r="X42" s="954"/>
      <c r="Y42" s="935" t="s">
        <v>161</v>
      </c>
      <c r="Z42" s="935"/>
      <c r="AA42" s="935"/>
      <c r="AB42" s="935"/>
      <c r="AC42" s="935" t="s">
        <v>2003</v>
      </c>
      <c r="AD42" s="935"/>
      <c r="AE42" s="935"/>
      <c r="AF42" s="935"/>
      <c r="AG42" s="945" t="s">
        <v>156</v>
      </c>
      <c r="AH42" s="946"/>
      <c r="AI42" s="947"/>
      <c r="AJ42" s="262"/>
      <c r="AL42" s="931"/>
      <c r="AM42" s="931"/>
      <c r="AN42" s="931"/>
      <c r="AO42" s="931"/>
      <c r="AP42" s="931"/>
      <c r="AQ42" s="931"/>
      <c r="AR42" s="931"/>
      <c r="AS42" s="931"/>
      <c r="AT42" s="931"/>
      <c r="AU42" s="931"/>
      <c r="AV42" s="931"/>
      <c r="AW42" s="931"/>
      <c r="AX42" s="931"/>
      <c r="AY42" s="931"/>
      <c r="AZ42" s="931"/>
      <c r="BA42" s="931"/>
      <c r="BB42" s="931"/>
      <c r="BC42" s="240"/>
      <c r="BD42" s="240"/>
      <c r="BE42" s="240"/>
      <c r="BF42" s="248"/>
      <c r="BH42" s="248"/>
    </row>
    <row r="43" spans="2:111" s="240" customFormat="1" ht="20.100000000000001" customHeight="1" x14ac:dyDescent="0.25">
      <c r="B43" s="263"/>
      <c r="C43" s="955" t="str">
        <f>IF('TELA 3'!C8="","",'TELA 3'!C8)</f>
        <v/>
      </c>
      <c r="D43" s="955"/>
      <c r="E43" s="955"/>
      <c r="F43" s="955"/>
      <c r="G43" s="955"/>
      <c r="H43" s="940"/>
      <c r="I43" s="940"/>
      <c r="J43" s="940"/>
      <c r="K43" s="940"/>
      <c r="L43" s="940"/>
      <c r="M43" s="940"/>
      <c r="N43" s="940"/>
      <c r="O43" s="940"/>
      <c r="P43" s="940"/>
      <c r="Q43" s="940"/>
      <c r="R43" s="940"/>
      <c r="S43" s="940"/>
      <c r="T43" s="923" t="str">
        <f>'TELA 3'!T$8</f>
        <v>-</v>
      </c>
      <c r="U43" s="923"/>
      <c r="V43" s="923"/>
      <c r="W43" s="923"/>
      <c r="X43" s="923"/>
      <c r="Y43" s="904" t="str">
        <f>IF('TELA 3'!Y$8="","",'TELA 3'!Y$8)</f>
        <v/>
      </c>
      <c r="Z43" s="904"/>
      <c r="AA43" s="904"/>
      <c r="AB43" s="904"/>
      <c r="AC43" s="922"/>
      <c r="AD43" s="922"/>
      <c r="AE43" s="922"/>
      <c r="AF43" s="922"/>
      <c r="AG43" s="921" t="str">
        <f>'TELA 3'!$AC$8</f>
        <v>-</v>
      </c>
      <c r="AH43" s="921"/>
      <c r="AI43" s="921"/>
      <c r="AJ43" s="264"/>
      <c r="AL43" s="931"/>
      <c r="AM43" s="931"/>
      <c r="AN43" s="931"/>
      <c r="AO43" s="931"/>
      <c r="AP43" s="931"/>
      <c r="AQ43" s="931"/>
      <c r="AR43" s="931"/>
      <c r="AS43" s="931"/>
      <c r="AT43" s="931"/>
      <c r="AU43" s="931"/>
      <c r="AV43" s="931"/>
      <c r="AW43" s="931"/>
      <c r="AX43" s="931"/>
      <c r="AY43" s="931"/>
      <c r="AZ43" s="931"/>
      <c r="BA43" s="931"/>
      <c r="BB43" s="931"/>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955"/>
      <c r="D44" s="955"/>
      <c r="E44" s="955"/>
      <c r="F44" s="955"/>
      <c r="G44" s="955"/>
      <c r="H44" s="940"/>
      <c r="I44" s="940"/>
      <c r="J44" s="940"/>
      <c r="K44" s="940"/>
      <c r="L44" s="940"/>
      <c r="M44" s="940"/>
      <c r="N44" s="940"/>
      <c r="O44" s="940"/>
      <c r="P44" s="940"/>
      <c r="Q44" s="940"/>
      <c r="R44" s="940"/>
      <c r="S44" s="940"/>
      <c r="T44" s="923" t="str">
        <f>'TELA 3'!$T$9</f>
        <v>-</v>
      </c>
      <c r="U44" s="923"/>
      <c r="V44" s="923"/>
      <c r="W44" s="923"/>
      <c r="X44" s="923"/>
      <c r="Y44" s="904" t="str">
        <f>IF('TELA 3'!$Y$9="","",'TELA 3'!$Y$9)</f>
        <v/>
      </c>
      <c r="Z44" s="904"/>
      <c r="AA44" s="904"/>
      <c r="AB44" s="904"/>
      <c r="AC44" s="922"/>
      <c r="AD44" s="922"/>
      <c r="AE44" s="922"/>
      <c r="AF44" s="922"/>
      <c r="AG44" s="921" t="str">
        <f>'TELA 3'!$AC$9</f>
        <v>-</v>
      </c>
      <c r="AH44" s="921"/>
      <c r="AI44" s="921"/>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955" t="str">
        <f>IF('TELA 3'!C10="","",'TELA 3'!C10)</f>
        <v/>
      </c>
      <c r="D45" s="955"/>
      <c r="E45" s="955"/>
      <c r="F45" s="955"/>
      <c r="G45" s="955"/>
      <c r="H45" s="925"/>
      <c r="I45" s="926"/>
      <c r="J45" s="926"/>
      <c r="K45" s="926"/>
      <c r="L45" s="926"/>
      <c r="M45" s="926"/>
      <c r="N45" s="926"/>
      <c r="O45" s="926"/>
      <c r="P45" s="926"/>
      <c r="Q45" s="926"/>
      <c r="R45" s="926"/>
      <c r="S45" s="927"/>
      <c r="T45" s="923" t="str">
        <f>'TELA 3'!T10</f>
        <v>-</v>
      </c>
      <c r="U45" s="923"/>
      <c r="V45" s="923"/>
      <c r="W45" s="923"/>
      <c r="X45" s="923"/>
      <c r="Y45" s="904" t="str">
        <f>IF('TELA 3'!Y10="","",'TELA 3'!Y10)</f>
        <v/>
      </c>
      <c r="Z45" s="904"/>
      <c r="AA45" s="904"/>
      <c r="AB45" s="904"/>
      <c r="AC45" s="922"/>
      <c r="AD45" s="922"/>
      <c r="AE45" s="922"/>
      <c r="AF45" s="922"/>
      <c r="AG45" s="921" t="str">
        <f>'TELA 3'!AC10</f>
        <v>-</v>
      </c>
      <c r="AH45" s="921"/>
      <c r="AI45" s="921"/>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955"/>
      <c r="D46" s="955"/>
      <c r="E46" s="955"/>
      <c r="F46" s="955"/>
      <c r="G46" s="955"/>
      <c r="H46" s="928"/>
      <c r="I46" s="929"/>
      <c r="J46" s="929"/>
      <c r="K46" s="929"/>
      <c r="L46" s="929"/>
      <c r="M46" s="929"/>
      <c r="N46" s="929"/>
      <c r="O46" s="929"/>
      <c r="P46" s="929"/>
      <c r="Q46" s="929"/>
      <c r="R46" s="929"/>
      <c r="S46" s="930"/>
      <c r="T46" s="923" t="str">
        <f>'TELA 3'!T11</f>
        <v>-</v>
      </c>
      <c r="U46" s="923"/>
      <c r="V46" s="923"/>
      <c r="W46" s="923"/>
      <c r="X46" s="923"/>
      <c r="Y46" s="904" t="str">
        <f>IF('TELA 3'!Y11="","",'TELA 3'!Y11)</f>
        <v/>
      </c>
      <c r="Z46" s="904"/>
      <c r="AA46" s="904"/>
      <c r="AB46" s="904"/>
      <c r="AC46" s="922"/>
      <c r="AD46" s="922"/>
      <c r="AE46" s="922"/>
      <c r="AF46" s="922"/>
      <c r="AG46" s="921" t="str">
        <f>'TELA 3'!AC11</f>
        <v>-</v>
      </c>
      <c r="AH46" s="921"/>
      <c r="AI46" s="921"/>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955" t="str">
        <f>IF('TELA 3'!C12="","",'TELA 3'!C12)</f>
        <v/>
      </c>
      <c r="D47" s="955"/>
      <c r="E47" s="955"/>
      <c r="F47" s="955"/>
      <c r="G47" s="955"/>
      <c r="H47" s="925"/>
      <c r="I47" s="926"/>
      <c r="J47" s="926"/>
      <c r="K47" s="926"/>
      <c r="L47" s="926"/>
      <c r="M47" s="926"/>
      <c r="N47" s="926"/>
      <c r="O47" s="926"/>
      <c r="P47" s="926"/>
      <c r="Q47" s="926"/>
      <c r="R47" s="926"/>
      <c r="S47" s="927"/>
      <c r="T47" s="923" t="str">
        <f>'TELA 3'!T12</f>
        <v>-</v>
      </c>
      <c r="U47" s="923"/>
      <c r="V47" s="923"/>
      <c r="W47" s="923"/>
      <c r="X47" s="923"/>
      <c r="Y47" s="904" t="str">
        <f>IF('TELA 3'!Y12="","",'TELA 3'!Y12)</f>
        <v/>
      </c>
      <c r="Z47" s="904"/>
      <c r="AA47" s="904"/>
      <c r="AB47" s="904"/>
      <c r="AC47" s="922"/>
      <c r="AD47" s="922"/>
      <c r="AE47" s="922"/>
      <c r="AF47" s="922"/>
      <c r="AG47" s="921" t="str">
        <f>'TELA 3'!AC12</f>
        <v>-</v>
      </c>
      <c r="AH47" s="921"/>
      <c r="AI47" s="921"/>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955"/>
      <c r="D48" s="955"/>
      <c r="E48" s="955"/>
      <c r="F48" s="955"/>
      <c r="G48" s="955"/>
      <c r="H48" s="928"/>
      <c r="I48" s="929"/>
      <c r="J48" s="929"/>
      <c r="K48" s="929"/>
      <c r="L48" s="929"/>
      <c r="M48" s="929"/>
      <c r="N48" s="929"/>
      <c r="O48" s="929"/>
      <c r="P48" s="929"/>
      <c r="Q48" s="929"/>
      <c r="R48" s="929"/>
      <c r="S48" s="930"/>
      <c r="T48" s="923" t="str">
        <f>'TELA 3'!T13</f>
        <v>-</v>
      </c>
      <c r="U48" s="923"/>
      <c r="V48" s="923"/>
      <c r="W48" s="923"/>
      <c r="X48" s="923"/>
      <c r="Y48" s="904" t="str">
        <f>IF('TELA 3'!Y13="","",'TELA 3'!Y13)</f>
        <v/>
      </c>
      <c r="Z48" s="904"/>
      <c r="AA48" s="904"/>
      <c r="AB48" s="904"/>
      <c r="AC48" s="922"/>
      <c r="AD48" s="922"/>
      <c r="AE48" s="922"/>
      <c r="AF48" s="922"/>
      <c r="AG48" s="921" t="str">
        <f>'TELA 3'!AC13</f>
        <v>-</v>
      </c>
      <c r="AH48" s="921"/>
      <c r="AI48" s="921"/>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955" t="str">
        <f>IF('TELA 3'!C14="","",'TELA 3'!C14)</f>
        <v/>
      </c>
      <c r="D49" s="955"/>
      <c r="E49" s="955"/>
      <c r="F49" s="955"/>
      <c r="G49" s="955"/>
      <c r="H49" s="925"/>
      <c r="I49" s="926"/>
      <c r="J49" s="926"/>
      <c r="K49" s="926"/>
      <c r="L49" s="926"/>
      <c r="M49" s="926"/>
      <c r="N49" s="926"/>
      <c r="O49" s="926"/>
      <c r="P49" s="926"/>
      <c r="Q49" s="926"/>
      <c r="R49" s="926"/>
      <c r="S49" s="927"/>
      <c r="T49" s="923" t="str">
        <f>'TELA 3'!T14</f>
        <v>-</v>
      </c>
      <c r="U49" s="923"/>
      <c r="V49" s="923"/>
      <c r="W49" s="923"/>
      <c r="X49" s="923"/>
      <c r="Y49" s="904" t="str">
        <f>IF('TELA 3'!Y14="","",'TELA 3'!Y14)</f>
        <v/>
      </c>
      <c r="Z49" s="904"/>
      <c r="AA49" s="904"/>
      <c r="AB49" s="904"/>
      <c r="AC49" s="922"/>
      <c r="AD49" s="922"/>
      <c r="AE49" s="922"/>
      <c r="AF49" s="922"/>
      <c r="AG49" s="921" t="str">
        <f>'TELA 3'!AC14</f>
        <v>-</v>
      </c>
      <c r="AH49" s="921"/>
      <c r="AI49" s="921"/>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955"/>
      <c r="D50" s="955"/>
      <c r="E50" s="955"/>
      <c r="F50" s="955"/>
      <c r="G50" s="955"/>
      <c r="H50" s="928"/>
      <c r="I50" s="929"/>
      <c r="J50" s="929"/>
      <c r="K50" s="929"/>
      <c r="L50" s="929"/>
      <c r="M50" s="929"/>
      <c r="N50" s="929"/>
      <c r="O50" s="929"/>
      <c r="P50" s="929"/>
      <c r="Q50" s="929"/>
      <c r="R50" s="929"/>
      <c r="S50" s="930"/>
      <c r="T50" s="923" t="str">
        <f>'TELA 3'!T15</f>
        <v>-</v>
      </c>
      <c r="U50" s="923"/>
      <c r="V50" s="923"/>
      <c r="W50" s="923"/>
      <c r="X50" s="923"/>
      <c r="Y50" s="904" t="str">
        <f>IF('TELA 3'!Y15="","",'TELA 3'!Y15)</f>
        <v/>
      </c>
      <c r="Z50" s="904"/>
      <c r="AA50" s="904"/>
      <c r="AB50" s="904"/>
      <c r="AC50" s="922"/>
      <c r="AD50" s="922"/>
      <c r="AE50" s="922"/>
      <c r="AF50" s="922"/>
      <c r="AG50" s="921" t="str">
        <f>'TELA 3'!AC15</f>
        <v>-</v>
      </c>
      <c r="AH50" s="921"/>
      <c r="AI50" s="921"/>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955" t="str">
        <f>IF('TELA 3'!C16="","",'TELA 3'!C16)</f>
        <v/>
      </c>
      <c r="D51" s="955"/>
      <c r="E51" s="955"/>
      <c r="F51" s="955"/>
      <c r="G51" s="955"/>
      <c r="H51" s="925"/>
      <c r="I51" s="926"/>
      <c r="J51" s="926"/>
      <c r="K51" s="926"/>
      <c r="L51" s="926"/>
      <c r="M51" s="926"/>
      <c r="N51" s="926"/>
      <c r="O51" s="926"/>
      <c r="P51" s="926"/>
      <c r="Q51" s="926"/>
      <c r="R51" s="926"/>
      <c r="S51" s="927"/>
      <c r="T51" s="923" t="str">
        <f>'TELA 3'!T16</f>
        <v>-</v>
      </c>
      <c r="U51" s="923"/>
      <c r="V51" s="923"/>
      <c r="W51" s="923"/>
      <c r="X51" s="923"/>
      <c r="Y51" s="904" t="str">
        <f>IF('TELA 3'!Y16="","",'TELA 3'!Y16)</f>
        <v/>
      </c>
      <c r="Z51" s="904"/>
      <c r="AA51" s="904"/>
      <c r="AB51" s="904"/>
      <c r="AC51" s="922"/>
      <c r="AD51" s="922"/>
      <c r="AE51" s="922"/>
      <c r="AF51" s="922"/>
      <c r="AG51" s="921" t="str">
        <f>'TELA 3'!AC16</f>
        <v>-</v>
      </c>
      <c r="AH51" s="921"/>
      <c r="AI51" s="921"/>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955"/>
      <c r="D52" s="955"/>
      <c r="E52" s="955"/>
      <c r="F52" s="955"/>
      <c r="G52" s="955"/>
      <c r="H52" s="928"/>
      <c r="I52" s="929"/>
      <c r="J52" s="929"/>
      <c r="K52" s="929"/>
      <c r="L52" s="929"/>
      <c r="M52" s="929"/>
      <c r="N52" s="929"/>
      <c r="O52" s="929"/>
      <c r="P52" s="929"/>
      <c r="Q52" s="929"/>
      <c r="R52" s="929"/>
      <c r="S52" s="930"/>
      <c r="T52" s="923" t="str">
        <f>'TELA 3'!T17</f>
        <v>-</v>
      </c>
      <c r="U52" s="923"/>
      <c r="V52" s="923"/>
      <c r="W52" s="923"/>
      <c r="X52" s="923"/>
      <c r="Y52" s="904" t="str">
        <f>IF('TELA 3'!Y17="","",'TELA 3'!Y17)</f>
        <v/>
      </c>
      <c r="Z52" s="904"/>
      <c r="AA52" s="904"/>
      <c r="AB52" s="904"/>
      <c r="AC52" s="922"/>
      <c r="AD52" s="922"/>
      <c r="AE52" s="922"/>
      <c r="AF52" s="922"/>
      <c r="AG52" s="921" t="str">
        <f>'TELA 3'!AC17</f>
        <v>-</v>
      </c>
      <c r="AH52" s="921"/>
      <c r="AI52" s="921"/>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93" t="s">
        <v>2132</v>
      </c>
      <c r="D54" s="265"/>
      <c r="E54" s="265"/>
      <c r="F54" s="265"/>
      <c r="G54" s="265"/>
      <c r="H54" s="266"/>
      <c r="I54" s="266"/>
      <c r="J54" s="266"/>
      <c r="K54" s="266"/>
      <c r="L54" s="266"/>
      <c r="M54" s="266"/>
      <c r="N54" s="266"/>
      <c r="O54" s="266"/>
      <c r="P54" s="266"/>
      <c r="Q54" s="266"/>
      <c r="R54" s="266"/>
      <c r="S54" s="266"/>
      <c r="T54" s="266"/>
      <c r="U54" s="266"/>
      <c r="V54" s="265"/>
      <c r="W54" s="420"/>
      <c r="X54" s="247" t="s">
        <v>196</v>
      </c>
      <c r="Y54" s="247"/>
      <c r="Z54" s="420"/>
      <c r="AA54" s="964" t="s">
        <v>2254</v>
      </c>
      <c r="AB54" s="965"/>
      <c r="AC54" s="965"/>
      <c r="AD54" s="965"/>
      <c r="AE54" s="965"/>
      <c r="AF54" s="965"/>
      <c r="AG54" s="965"/>
      <c r="AH54" s="965"/>
      <c r="AI54" s="96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958" t="s">
        <v>1744</v>
      </c>
      <c r="D56" s="958"/>
      <c r="E56" s="958"/>
      <c r="F56" s="958"/>
      <c r="G56" s="958"/>
      <c r="H56" s="958"/>
      <c r="I56" s="958"/>
      <c r="J56" s="958"/>
      <c r="K56" s="958"/>
      <c r="L56" s="958"/>
      <c r="M56" s="958"/>
      <c r="N56" s="958"/>
      <c r="O56" s="958"/>
      <c r="P56" s="958"/>
      <c r="Q56" s="958"/>
      <c r="R56" s="958"/>
      <c r="S56" s="958"/>
      <c r="T56" s="958"/>
      <c r="U56" s="958"/>
      <c r="V56" s="959" t="str">
        <f>'TELA 3'!N19</f>
        <v/>
      </c>
      <c r="W56" s="960"/>
      <c r="X56" s="960"/>
      <c r="Y56" s="960"/>
      <c r="Z56" s="960"/>
      <c r="AA56" s="960"/>
      <c r="AB56" s="960"/>
      <c r="AC56" s="960"/>
      <c r="AD56" s="960"/>
      <c r="AE56" s="960"/>
      <c r="AF56" s="960"/>
      <c r="AG56" s="960"/>
      <c r="AH56" s="960"/>
      <c r="AI56" s="961"/>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9.75"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857" t="s">
        <v>2264</v>
      </c>
      <c r="D58" s="857"/>
      <c r="E58" s="857"/>
      <c r="F58" s="857"/>
      <c r="G58" s="857"/>
      <c r="H58" s="857"/>
      <c r="I58" s="857"/>
      <c r="J58" s="857"/>
      <c r="K58" s="857"/>
      <c r="L58" s="857"/>
      <c r="M58" s="857"/>
      <c r="N58" s="857"/>
      <c r="O58" s="857"/>
      <c r="P58" s="857"/>
      <c r="Q58" s="857"/>
      <c r="R58" s="857"/>
      <c r="S58" s="857"/>
      <c r="T58" s="857"/>
      <c r="U58" s="857"/>
      <c r="V58" s="857"/>
      <c r="W58" s="857"/>
      <c r="X58" s="857"/>
      <c r="Y58" s="857"/>
      <c r="Z58" s="857"/>
      <c r="AA58" s="857"/>
      <c r="AB58" s="857"/>
      <c r="AC58" s="857"/>
      <c r="AD58" s="857"/>
      <c r="AE58" s="857"/>
      <c r="AF58" s="857"/>
      <c r="AG58" s="857"/>
      <c r="AH58" s="857"/>
      <c r="AI58" s="857"/>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861" t="s">
        <v>2193</v>
      </c>
      <c r="D59" s="861"/>
      <c r="E59" s="861"/>
      <c r="F59" s="861"/>
      <c r="G59" s="861"/>
      <c r="H59" s="861"/>
      <c r="I59" s="861"/>
      <c r="J59" s="858"/>
      <c r="K59" s="858"/>
      <c r="L59" s="858"/>
      <c r="M59" s="858"/>
      <c r="N59" s="858"/>
      <c r="O59" s="858"/>
      <c r="P59" s="858"/>
      <c r="Q59" s="858"/>
      <c r="R59" s="858"/>
      <c r="S59" s="858"/>
      <c r="T59" s="858"/>
      <c r="U59" s="858"/>
      <c r="V59" s="858"/>
      <c r="W59" s="858"/>
      <c r="X59" s="858"/>
      <c r="Y59" s="858"/>
      <c r="Z59" s="858"/>
      <c r="AA59" s="858"/>
      <c r="AB59" s="858"/>
      <c r="AC59" s="858"/>
      <c r="AD59" s="858"/>
      <c r="AE59" s="858"/>
      <c r="AF59" s="858"/>
      <c r="AG59" s="858"/>
      <c r="AH59" s="858"/>
      <c r="AI59" s="85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861" t="s">
        <v>2208</v>
      </c>
      <c r="D60" s="861"/>
      <c r="E60" s="861"/>
      <c r="F60" s="861"/>
      <c r="G60" s="861"/>
      <c r="H60" s="861"/>
      <c r="I60" s="861"/>
      <c r="J60" s="861"/>
      <c r="K60" s="861"/>
      <c r="L60" s="861"/>
      <c r="M60" s="861"/>
      <c r="N60" s="861"/>
      <c r="O60" s="910"/>
      <c r="P60" s="910"/>
      <c r="Q60" s="910"/>
      <c r="R60" s="910"/>
      <c r="S60" s="910"/>
      <c r="T60" s="910"/>
      <c r="U60" s="910"/>
      <c r="V60" s="910"/>
      <c r="W60" s="910"/>
      <c r="X60" s="910"/>
      <c r="Y60" s="910"/>
      <c r="Z60" s="910"/>
      <c r="AA60" s="910"/>
      <c r="AB60" s="910"/>
      <c r="AC60" s="910"/>
      <c r="AD60" s="910"/>
      <c r="AE60" s="910"/>
      <c r="AF60" s="910"/>
      <c r="AG60" s="910"/>
      <c r="AH60" s="910"/>
      <c r="AI60" s="910"/>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856"/>
      <c r="D61" s="856"/>
      <c r="E61" s="856"/>
      <c r="F61" s="856"/>
      <c r="G61" s="856"/>
      <c r="H61" s="856"/>
      <c r="I61" s="856"/>
      <c r="J61" s="856"/>
      <c r="K61" s="856"/>
      <c r="L61" s="856"/>
      <c r="M61" s="856"/>
      <c r="N61" s="856"/>
      <c r="O61" s="856"/>
      <c r="P61" s="856"/>
      <c r="Q61" s="856"/>
      <c r="R61" s="856"/>
      <c r="S61" s="856"/>
      <c r="T61" s="856"/>
      <c r="U61" s="856"/>
      <c r="V61" s="856"/>
      <c r="W61" s="856"/>
      <c r="X61" s="856"/>
      <c r="Y61" s="856"/>
      <c r="Z61" s="856"/>
      <c r="AA61" s="856"/>
      <c r="AB61" s="856"/>
      <c r="AC61" s="856"/>
      <c r="AD61" s="856"/>
      <c r="AE61" s="856"/>
      <c r="AF61" s="856"/>
      <c r="AG61" s="856"/>
      <c r="AH61" s="856"/>
      <c r="AI61" s="856"/>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861" t="s">
        <v>2194</v>
      </c>
      <c r="D62" s="861"/>
      <c r="E62" s="861"/>
      <c r="F62" s="861"/>
      <c r="G62" s="861"/>
      <c r="H62" s="861"/>
      <c r="I62" s="861"/>
      <c r="J62" s="861"/>
      <c r="K62" s="859"/>
      <c r="L62" s="859"/>
      <c r="M62" s="859"/>
      <c r="N62" s="859"/>
      <c r="O62" s="859"/>
      <c r="P62" s="859"/>
      <c r="Q62" s="859"/>
      <c r="R62" s="859"/>
      <c r="S62" s="859"/>
      <c r="T62" s="859"/>
      <c r="U62" s="859"/>
      <c r="V62" s="859"/>
      <c r="W62" s="859"/>
      <c r="X62" s="859"/>
      <c r="Y62" s="859"/>
      <c r="Z62" s="859"/>
      <c r="AA62" s="859"/>
      <c r="AB62" s="859"/>
      <c r="AC62" s="859"/>
      <c r="AD62" s="859"/>
      <c r="AE62" s="859"/>
      <c r="AF62" s="859"/>
      <c r="AG62" s="859"/>
      <c r="AH62" s="859"/>
      <c r="AI62" s="859"/>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860"/>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60"/>
      <c r="AD63" s="860"/>
      <c r="AE63" s="860"/>
      <c r="AF63" s="860"/>
      <c r="AG63" s="860"/>
      <c r="AH63" s="860"/>
      <c r="AI63" s="860"/>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2195</v>
      </c>
      <c r="D64" s="160"/>
      <c r="E64" s="160"/>
      <c r="F64" s="160"/>
      <c r="G64" s="160"/>
      <c r="H64" s="160"/>
      <c r="I64" s="257"/>
      <c r="J64" s="257"/>
      <c r="K64" s="257"/>
      <c r="L64" s="257"/>
      <c r="M64" s="257"/>
      <c r="N64" s="257"/>
      <c r="O64" s="257"/>
      <c r="P64" s="257"/>
      <c r="Q64" s="257"/>
      <c r="R64" s="257"/>
      <c r="S64" s="444"/>
      <c r="T64" s="247" t="s">
        <v>196</v>
      </c>
      <c r="U64" s="247"/>
      <c r="V64" s="444"/>
      <c r="W64" s="247" t="s">
        <v>197</v>
      </c>
      <c r="X64" s="128"/>
      <c r="Y64" s="128"/>
      <c r="Z64" s="128"/>
      <c r="AA64" s="128"/>
      <c r="AB64" s="128"/>
      <c r="AC64" s="128"/>
      <c r="AD64" s="128"/>
      <c r="AE64" s="128"/>
      <c r="AF64" s="128"/>
      <c r="AG64" s="128"/>
      <c r="AH64" s="128"/>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2200</v>
      </c>
      <c r="D65" s="160"/>
      <c r="E65" s="160"/>
      <c r="F65" s="160"/>
      <c r="G65" s="160"/>
      <c r="H65" s="160"/>
      <c r="I65" s="257"/>
      <c r="J65" s="257"/>
      <c r="K65" s="257"/>
      <c r="L65" s="257"/>
      <c r="M65" s="257"/>
      <c r="N65" s="257"/>
      <c r="O65" s="257"/>
      <c r="P65" s="257"/>
      <c r="Q65" s="257"/>
      <c r="R65" s="257"/>
      <c r="S65" s="127"/>
      <c r="T65" s="127"/>
      <c r="U65" s="127"/>
      <c r="V65" s="128"/>
      <c r="W65" s="128"/>
      <c r="X65" s="128"/>
      <c r="Y65" s="128"/>
      <c r="Z65" s="128"/>
      <c r="AA65" s="128"/>
      <c r="AB65" s="128"/>
      <c r="AC65" s="128"/>
      <c r="AD65" s="128"/>
      <c r="AE65" s="128"/>
      <c r="AF65" s="128"/>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15" customHeight="1" thickBot="1" x14ac:dyDescent="0.3">
      <c r="B66" s="263"/>
      <c r="C66" s="160" t="s">
        <v>2199</v>
      </c>
      <c r="D66" s="160"/>
      <c r="E66" s="160"/>
      <c r="F66" s="160"/>
      <c r="G66" s="440" t="s">
        <v>2183</v>
      </c>
      <c r="H66" s="160"/>
      <c r="I66" s="257"/>
      <c r="J66" s="257"/>
      <c r="K66" s="257"/>
      <c r="L66" s="257"/>
      <c r="M66" s="882"/>
      <c r="N66" s="882"/>
      <c r="O66" s="882"/>
      <c r="P66" s="882"/>
      <c r="Q66" s="882"/>
      <c r="R66" s="882"/>
      <c r="S66" s="127"/>
      <c r="T66" s="440" t="s">
        <v>2184</v>
      </c>
      <c r="U66" s="160"/>
      <c r="V66" s="257"/>
      <c r="W66" s="257"/>
      <c r="X66" s="257"/>
      <c r="Y66" s="257"/>
      <c r="Z66" s="439"/>
      <c r="AA66" s="882"/>
      <c r="AB66" s="882"/>
      <c r="AC66" s="882"/>
      <c r="AD66" s="882"/>
      <c r="AE66" s="882"/>
      <c r="AF66" s="882"/>
      <c r="AG66" s="882"/>
      <c r="AH66" s="882"/>
      <c r="AI66" s="882"/>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15" customHeight="1" x14ac:dyDescent="0.25">
      <c r="B67" s="263"/>
      <c r="C67" s="160" t="s">
        <v>2373</v>
      </c>
      <c r="D67" s="160"/>
      <c r="E67" s="160"/>
      <c r="F67" s="160"/>
      <c r="G67" s="160"/>
      <c r="H67" s="160"/>
      <c r="I67" s="257"/>
      <c r="J67" s="257"/>
      <c r="K67" s="257"/>
      <c r="L67" s="257"/>
      <c r="M67" s="257"/>
      <c r="N67" s="257"/>
      <c r="O67" s="257"/>
      <c r="P67" s="257"/>
      <c r="Q67" s="257"/>
      <c r="R67" s="257"/>
      <c r="S67" s="127"/>
      <c r="T67" s="127"/>
      <c r="U67" s="127"/>
      <c r="V67" s="144"/>
      <c r="W67" s="247"/>
      <c r="X67" s="247"/>
      <c r="Y67" s="144"/>
      <c r="Z67" s="247"/>
      <c r="AA67" s="128"/>
      <c r="AB67" s="421"/>
      <c r="AC67" s="247" t="s">
        <v>196</v>
      </c>
      <c r="AD67" s="247"/>
      <c r="AE67" s="421"/>
      <c r="AF67" s="247" t="s">
        <v>197</v>
      </c>
      <c r="AG67" s="265"/>
      <c r="AH67" s="265"/>
      <c r="AI67" s="265"/>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ht="24.75" customHeight="1" x14ac:dyDescent="0.25">
      <c r="B68" s="263"/>
      <c r="C68" s="924" t="s">
        <v>1914</v>
      </c>
      <c r="D68" s="924"/>
      <c r="E68" s="924"/>
      <c r="F68" s="924"/>
      <c r="G68" s="924"/>
      <c r="H68" s="924"/>
      <c r="I68" s="924"/>
      <c r="J68" s="924"/>
      <c r="K68" s="924"/>
      <c r="L68" s="924"/>
      <c r="M68" s="924"/>
      <c r="N68" s="924"/>
      <c r="O68" s="924"/>
      <c r="P68" s="924"/>
      <c r="Q68" s="924"/>
      <c r="R68" s="924"/>
      <c r="S68" s="924"/>
      <c r="T68" s="924"/>
      <c r="U68" s="924"/>
      <c r="V68" s="924"/>
      <c r="W68" s="924"/>
      <c r="X68" s="924"/>
      <c r="Y68" s="924"/>
      <c r="Z68" s="924"/>
      <c r="AA68" s="924"/>
      <c r="AB68" s="924"/>
      <c r="AC68" s="924"/>
      <c r="AD68" s="924"/>
      <c r="AE68" s="924"/>
      <c r="AF68" s="924"/>
      <c r="AG68" s="924"/>
      <c r="AH68" s="924"/>
      <c r="AI68" s="924"/>
      <c r="AJ68" s="264"/>
      <c r="AP68" s="248"/>
      <c r="AT68" s="248"/>
      <c r="AU68" s="111"/>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row>
    <row r="69" spans="2:71" s="240" customFormat="1" ht="5.0999999999999996" customHeight="1" x14ac:dyDescent="0.25">
      <c r="B69" s="263"/>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264"/>
      <c r="AP69" s="248"/>
      <c r="AT69" s="248"/>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row>
    <row r="70" spans="2:71" s="240" customFormat="1" x14ac:dyDescent="0.25">
      <c r="B70" s="263"/>
      <c r="C70" s="936" t="s">
        <v>2283</v>
      </c>
      <c r="D70" s="936"/>
      <c r="E70" s="936"/>
      <c r="F70" s="936"/>
      <c r="G70" s="936"/>
      <c r="H70" s="936"/>
      <c r="I70" s="936"/>
      <c r="J70" s="936"/>
      <c r="K70" s="936"/>
      <c r="L70" s="936"/>
      <c r="M70" s="936"/>
      <c r="N70" s="936"/>
      <c r="O70" s="936"/>
      <c r="P70" s="936"/>
      <c r="Q70" s="936"/>
      <c r="R70" s="936"/>
      <c r="S70" s="936"/>
      <c r="T70" s="936"/>
      <c r="U70" s="936"/>
      <c r="V70" s="936"/>
      <c r="W70" s="936"/>
      <c r="X70" s="936"/>
      <c r="Y70" s="936"/>
      <c r="Z70" s="936"/>
      <c r="AA70" s="936"/>
      <c r="AB70" s="936"/>
      <c r="AC70" s="936"/>
      <c r="AD70" s="936"/>
      <c r="AE70" s="936"/>
      <c r="AF70" s="936"/>
      <c r="AG70" s="936"/>
      <c r="AH70" s="936"/>
      <c r="AI70" s="936"/>
      <c r="AJ70" s="264"/>
      <c r="AP70" s="248"/>
      <c r="AT70" s="248"/>
      <c r="AU70" s="23"/>
      <c r="AV70" s="23"/>
      <c r="AW70" s="23"/>
      <c r="AX70" s="23"/>
      <c r="AY70" s="23"/>
      <c r="AZ70" s="23"/>
      <c r="BA70" s="23"/>
      <c r="BB70" s="23"/>
      <c r="BC70" s="23"/>
    </row>
    <row r="71" spans="2:71" s="240" customFormat="1" ht="15" customHeight="1" x14ac:dyDescent="0.25">
      <c r="B71" s="263"/>
      <c r="C71" s="962" t="s">
        <v>1150</v>
      </c>
      <c r="D71" s="962"/>
      <c r="E71" s="962"/>
      <c r="F71" s="962"/>
      <c r="G71" s="962"/>
      <c r="H71" s="962"/>
      <c r="I71" s="962"/>
      <c r="J71" s="963" t="s">
        <v>1169</v>
      </c>
      <c r="K71" s="963"/>
      <c r="L71" s="963"/>
      <c r="M71" s="963"/>
      <c r="N71" s="963"/>
      <c r="O71" s="963"/>
      <c r="P71" s="963" t="s">
        <v>1151</v>
      </c>
      <c r="Q71" s="963"/>
      <c r="R71" s="963"/>
      <c r="S71" s="963"/>
      <c r="T71" s="963"/>
      <c r="U71" s="963"/>
      <c r="V71" s="963"/>
      <c r="W71" s="963"/>
      <c r="X71" s="963"/>
      <c r="Y71" s="963" t="s">
        <v>1152</v>
      </c>
      <c r="Z71" s="963"/>
      <c r="AA71" s="963"/>
      <c r="AB71" s="963"/>
      <c r="AC71" s="963"/>
      <c r="AD71" s="963"/>
      <c r="AE71" s="919" t="s">
        <v>1153</v>
      </c>
      <c r="AF71" s="919"/>
      <c r="AG71" s="919"/>
      <c r="AH71" s="919"/>
      <c r="AI71" s="919"/>
      <c r="AJ71" s="264"/>
      <c r="AP71" s="248"/>
      <c r="AT71" s="248"/>
      <c r="AV71" s="23"/>
      <c r="AW71" s="23"/>
      <c r="AX71" s="23"/>
      <c r="AY71" s="23"/>
      <c r="AZ71" s="23"/>
      <c r="BA71" s="23"/>
      <c r="BB71" s="23"/>
      <c r="BC71" s="23"/>
    </row>
    <row r="72" spans="2:71" s="240" customFormat="1" ht="15" customHeight="1" x14ac:dyDescent="0.25">
      <c r="B72" s="263"/>
      <c r="C72" s="915"/>
      <c r="D72" s="915"/>
      <c r="E72" s="915"/>
      <c r="F72" s="915"/>
      <c r="G72" s="915"/>
      <c r="H72" s="915"/>
      <c r="I72" s="915"/>
      <c r="J72" s="920"/>
      <c r="K72" s="920"/>
      <c r="L72" s="920"/>
      <c r="M72" s="920"/>
      <c r="N72" s="920"/>
      <c r="O72" s="920"/>
      <c r="P72" s="920"/>
      <c r="Q72" s="920"/>
      <c r="R72" s="920"/>
      <c r="S72" s="920"/>
      <c r="T72" s="920"/>
      <c r="U72" s="920"/>
      <c r="V72" s="920"/>
      <c r="W72" s="920"/>
      <c r="X72" s="920"/>
      <c r="Y72" s="920"/>
      <c r="Z72" s="920"/>
      <c r="AA72" s="920"/>
      <c r="AB72" s="920"/>
      <c r="AC72" s="920"/>
      <c r="AD72" s="920"/>
      <c r="AE72" s="876"/>
      <c r="AF72" s="876"/>
      <c r="AG72" s="876"/>
      <c r="AH72" s="876"/>
      <c r="AI72" s="876"/>
      <c r="AJ72" s="264"/>
      <c r="AP72" s="248"/>
      <c r="AT72" s="248"/>
      <c r="AV72" s="23"/>
      <c r="AW72" s="23"/>
      <c r="AX72" s="23"/>
      <c r="AY72" s="23"/>
      <c r="AZ72" s="23"/>
      <c r="BA72" s="23"/>
      <c r="BB72" s="23"/>
      <c r="BC72" s="23"/>
    </row>
    <row r="73" spans="2:71" s="240" customFormat="1" ht="15" customHeight="1" x14ac:dyDescent="0.25">
      <c r="B73" s="263"/>
      <c r="C73" s="915"/>
      <c r="D73" s="915"/>
      <c r="E73" s="915"/>
      <c r="F73" s="915"/>
      <c r="G73" s="915"/>
      <c r="H73" s="915"/>
      <c r="I73" s="915"/>
      <c r="J73" s="920"/>
      <c r="K73" s="920"/>
      <c r="L73" s="920"/>
      <c r="M73" s="920"/>
      <c r="N73" s="920"/>
      <c r="O73" s="920"/>
      <c r="P73" s="920"/>
      <c r="Q73" s="920"/>
      <c r="R73" s="920"/>
      <c r="S73" s="920"/>
      <c r="T73" s="920"/>
      <c r="U73" s="920"/>
      <c r="V73" s="920"/>
      <c r="W73" s="920"/>
      <c r="X73" s="920"/>
      <c r="Y73" s="920"/>
      <c r="Z73" s="920"/>
      <c r="AA73" s="920"/>
      <c r="AB73" s="920"/>
      <c r="AC73" s="920"/>
      <c r="AD73" s="920"/>
      <c r="AE73" s="876"/>
      <c r="AF73" s="876"/>
      <c r="AG73" s="876"/>
      <c r="AH73" s="876"/>
      <c r="AI73" s="876"/>
      <c r="AJ73" s="264"/>
      <c r="AP73" s="248"/>
      <c r="AT73" s="248"/>
      <c r="AV73" s="23"/>
      <c r="AW73" s="23"/>
      <c r="AX73" s="23"/>
      <c r="AY73" s="23"/>
      <c r="AZ73" s="23"/>
      <c r="BA73" s="23"/>
      <c r="BB73" s="23"/>
      <c r="BC73" s="23"/>
    </row>
    <row r="74" spans="2:71" s="240" customFormat="1" ht="15" customHeight="1" x14ac:dyDescent="0.25">
      <c r="B74" s="263"/>
      <c r="C74" s="915"/>
      <c r="D74" s="915"/>
      <c r="E74" s="915"/>
      <c r="F74" s="915"/>
      <c r="G74" s="915"/>
      <c r="H74" s="915"/>
      <c r="I74" s="915"/>
      <c r="J74" s="920"/>
      <c r="K74" s="920"/>
      <c r="L74" s="920"/>
      <c r="M74" s="920"/>
      <c r="N74" s="920"/>
      <c r="O74" s="920"/>
      <c r="P74" s="920"/>
      <c r="Q74" s="920"/>
      <c r="R74" s="920"/>
      <c r="S74" s="920"/>
      <c r="T74" s="920"/>
      <c r="U74" s="920"/>
      <c r="V74" s="920"/>
      <c r="W74" s="920"/>
      <c r="X74" s="920"/>
      <c r="Y74" s="920"/>
      <c r="Z74" s="920"/>
      <c r="AA74" s="920"/>
      <c r="AB74" s="920"/>
      <c r="AC74" s="920"/>
      <c r="AD74" s="920"/>
      <c r="AE74" s="876"/>
      <c r="AF74" s="876"/>
      <c r="AG74" s="876"/>
      <c r="AH74" s="876"/>
      <c r="AI74" s="876"/>
      <c r="AJ74" s="264"/>
      <c r="AP74" s="248"/>
      <c r="AT74" s="248"/>
      <c r="AV74" s="23"/>
      <c r="AW74" s="23"/>
      <c r="AX74" s="23"/>
      <c r="AY74" s="23"/>
      <c r="AZ74" s="23"/>
      <c r="BA74" s="23"/>
      <c r="BB74" s="23"/>
      <c r="BC74" s="23"/>
    </row>
    <row r="75" spans="2:71" s="240" customFormat="1" ht="15" customHeight="1" x14ac:dyDescent="0.25">
      <c r="B75" s="263"/>
      <c r="C75" s="915"/>
      <c r="D75" s="915"/>
      <c r="E75" s="915"/>
      <c r="F75" s="915"/>
      <c r="G75" s="915"/>
      <c r="H75" s="915"/>
      <c r="I75" s="915"/>
      <c r="J75" s="920"/>
      <c r="K75" s="920"/>
      <c r="L75" s="920"/>
      <c r="M75" s="920"/>
      <c r="N75" s="920"/>
      <c r="O75" s="920"/>
      <c r="P75" s="920"/>
      <c r="Q75" s="920"/>
      <c r="R75" s="920"/>
      <c r="S75" s="920"/>
      <c r="T75" s="920"/>
      <c r="U75" s="920"/>
      <c r="V75" s="920"/>
      <c r="W75" s="920"/>
      <c r="X75" s="920"/>
      <c r="Y75" s="920"/>
      <c r="Z75" s="920"/>
      <c r="AA75" s="920"/>
      <c r="AB75" s="920"/>
      <c r="AC75" s="920"/>
      <c r="AD75" s="920"/>
      <c r="AE75" s="876"/>
      <c r="AF75" s="876"/>
      <c r="AG75" s="876"/>
      <c r="AH75" s="876"/>
      <c r="AI75" s="876"/>
      <c r="AJ75" s="264"/>
      <c r="AP75" s="248"/>
      <c r="AT75" s="248"/>
      <c r="AV75" s="23"/>
      <c r="AW75" s="23"/>
      <c r="AX75" s="23"/>
      <c r="AY75" s="23"/>
      <c r="AZ75" s="23"/>
      <c r="BA75" s="23"/>
      <c r="BB75" s="23"/>
      <c r="BC75" s="23"/>
    </row>
    <row r="76" spans="2:71" s="240" customFormat="1" ht="15" customHeight="1" x14ac:dyDescent="0.25">
      <c r="B76" s="263"/>
      <c r="C76" s="915"/>
      <c r="D76" s="915"/>
      <c r="E76" s="915"/>
      <c r="F76" s="915"/>
      <c r="G76" s="915"/>
      <c r="H76" s="915"/>
      <c r="I76" s="915"/>
      <c r="J76" s="920"/>
      <c r="K76" s="920"/>
      <c r="L76" s="920"/>
      <c r="M76" s="920"/>
      <c r="N76" s="920"/>
      <c r="O76" s="920"/>
      <c r="P76" s="920"/>
      <c r="Q76" s="920"/>
      <c r="R76" s="920"/>
      <c r="S76" s="920"/>
      <c r="T76" s="920"/>
      <c r="U76" s="920"/>
      <c r="V76" s="920"/>
      <c r="W76" s="920"/>
      <c r="X76" s="920"/>
      <c r="Y76" s="920"/>
      <c r="Z76" s="920"/>
      <c r="AA76" s="920"/>
      <c r="AB76" s="920"/>
      <c r="AC76" s="920"/>
      <c r="AD76" s="920"/>
      <c r="AE76" s="876"/>
      <c r="AF76" s="876"/>
      <c r="AG76" s="876"/>
      <c r="AH76" s="876"/>
      <c r="AI76" s="876"/>
      <c r="AJ76" s="264"/>
      <c r="AP76" s="248"/>
      <c r="AT76" s="248"/>
      <c r="AV76" s="23"/>
      <c r="AW76" s="23"/>
      <c r="AX76" s="23"/>
      <c r="AY76" s="23"/>
      <c r="AZ76" s="23"/>
      <c r="BA76" s="23"/>
      <c r="BB76" s="23"/>
      <c r="BC76" s="23"/>
    </row>
    <row r="77" spans="2:71" s="240" customFormat="1" ht="5.0999999999999996" customHeight="1" x14ac:dyDescent="0.25">
      <c r="B77" s="263"/>
      <c r="C77" s="275"/>
      <c r="D77" s="275"/>
      <c r="E77" s="275"/>
      <c r="F77" s="275"/>
      <c r="G77" s="275"/>
      <c r="H77" s="275"/>
      <c r="I77" s="275"/>
      <c r="J77" s="276"/>
      <c r="K77" s="276"/>
      <c r="L77" s="276"/>
      <c r="M77" s="276"/>
      <c r="N77" s="276"/>
      <c r="O77" s="276"/>
      <c r="P77" s="276"/>
      <c r="Q77" s="276"/>
      <c r="R77" s="276"/>
      <c r="S77" s="276"/>
      <c r="T77" s="276"/>
      <c r="U77" s="276"/>
      <c r="V77" s="276"/>
      <c r="W77" s="276"/>
      <c r="X77" s="276"/>
      <c r="Y77" s="276"/>
      <c r="Z77" s="276"/>
      <c r="AA77" s="276"/>
      <c r="AB77" s="276"/>
      <c r="AC77" s="276"/>
      <c r="AD77" s="276"/>
      <c r="AE77" s="277"/>
      <c r="AF77" s="277"/>
      <c r="AG77" s="277"/>
      <c r="AH77" s="277"/>
      <c r="AI77" s="277"/>
      <c r="AJ77" s="264"/>
      <c r="AP77" s="248"/>
      <c r="AT77" s="248"/>
      <c r="AV77" s="23"/>
      <c r="AW77" s="23"/>
      <c r="AX77" s="23"/>
      <c r="AY77" s="23"/>
      <c r="AZ77" s="23"/>
      <c r="BA77" s="23"/>
      <c r="BB77" s="23"/>
      <c r="BC77" s="23"/>
    </row>
    <row r="78" spans="2:71" s="240" customFormat="1" ht="15" customHeight="1" x14ac:dyDescent="0.25">
      <c r="B78" s="263"/>
      <c r="C78" s="881" t="s">
        <v>2196</v>
      </c>
      <c r="D78" s="881"/>
      <c r="E78" s="881"/>
      <c r="F78" s="881"/>
      <c r="G78" s="881"/>
      <c r="H78" s="881"/>
      <c r="I78" s="420"/>
      <c r="J78" s="278" t="s">
        <v>2201</v>
      </c>
      <c r="K78" s="128"/>
      <c r="L78" s="292"/>
      <c r="M78" s="293"/>
      <c r="N78" s="420"/>
      <c r="O78" s="278" t="s">
        <v>1155</v>
      </c>
      <c r="P78" s="128"/>
      <c r="Q78" s="128"/>
      <c r="R78" s="128"/>
      <c r="S78" s="128"/>
      <c r="T78" s="128"/>
      <c r="U78" s="420"/>
      <c r="V78" s="278" t="s">
        <v>1156</v>
      </c>
      <c r="W78" s="128"/>
      <c r="X78" s="128"/>
      <c r="Y78" s="420"/>
      <c r="Z78" s="127" t="s">
        <v>1903</v>
      </c>
      <c r="AA78" s="257"/>
      <c r="AB78" s="257"/>
      <c r="AC78" s="128"/>
      <c r="AD78" s="882"/>
      <c r="AE78" s="882"/>
      <c r="AF78" s="882"/>
      <c r="AG78" s="882"/>
      <c r="AH78" s="882"/>
      <c r="AI78" s="882"/>
      <c r="AJ78" s="264"/>
      <c r="AP78" s="248"/>
      <c r="AT78" s="248"/>
      <c r="AV78" s="23"/>
      <c r="AW78" s="23"/>
      <c r="AX78" s="23"/>
      <c r="AY78" s="23"/>
      <c r="AZ78" s="23"/>
      <c r="BA78" s="23"/>
      <c r="BB78" s="23"/>
      <c r="BC78" s="23"/>
    </row>
    <row r="79" spans="2:71" s="240" customFormat="1" ht="15" customHeight="1" x14ac:dyDescent="0.25">
      <c r="B79" s="263"/>
      <c r="C79" s="881"/>
      <c r="D79" s="881"/>
      <c r="E79" s="881"/>
      <c r="F79" s="881"/>
      <c r="G79" s="881"/>
      <c r="H79" s="881"/>
      <c r="I79" s="292"/>
      <c r="J79" s="292"/>
      <c r="K79" s="292"/>
      <c r="L79" s="292"/>
      <c r="M79" s="293"/>
      <c r="N79" s="420"/>
      <c r="O79" s="278" t="s">
        <v>1157</v>
      </c>
      <c r="P79" s="128"/>
      <c r="Q79" s="128"/>
      <c r="R79" s="128"/>
      <c r="S79" s="128"/>
      <c r="T79" s="128"/>
      <c r="U79" s="420"/>
      <c r="V79" s="278" t="s">
        <v>1156</v>
      </c>
      <c r="W79" s="128"/>
      <c r="X79" s="128"/>
      <c r="Y79" s="420"/>
      <c r="Z79" s="127" t="s">
        <v>1903</v>
      </c>
      <c r="AA79" s="257"/>
      <c r="AB79" s="257"/>
      <c r="AC79" s="128"/>
      <c r="AD79" s="882"/>
      <c r="AE79" s="882"/>
      <c r="AF79" s="882"/>
      <c r="AG79" s="882"/>
      <c r="AH79" s="882"/>
      <c r="AI79" s="882"/>
      <c r="AJ79" s="264"/>
      <c r="AP79" s="248"/>
      <c r="AT79" s="248"/>
      <c r="AV79" s="23"/>
      <c r="AW79" s="23"/>
      <c r="AX79" s="23"/>
      <c r="AY79" s="23"/>
      <c r="AZ79" s="23"/>
      <c r="BA79" s="23"/>
      <c r="BB79" s="23"/>
      <c r="BC79" s="23"/>
    </row>
    <row r="80" spans="2:71" s="240" customFormat="1" ht="15" customHeight="1" x14ac:dyDescent="0.25">
      <c r="B80" s="263"/>
      <c r="C80" s="881"/>
      <c r="D80" s="881"/>
      <c r="E80" s="881"/>
      <c r="F80" s="881"/>
      <c r="G80" s="881"/>
      <c r="H80" s="881"/>
      <c r="I80" s="420"/>
      <c r="J80" s="278" t="s">
        <v>1937</v>
      </c>
      <c r="K80" s="128"/>
      <c r="L80" s="292"/>
      <c r="M80" s="292"/>
      <c r="N80" s="490" t="s">
        <v>2281</v>
      </c>
      <c r="O80" s="128"/>
      <c r="P80" s="128"/>
      <c r="Q80" s="128"/>
      <c r="R80" s="128"/>
      <c r="S80" s="880"/>
      <c r="T80" s="880"/>
      <c r="U80" s="880"/>
      <c r="V80" s="880"/>
      <c r="W80" s="880"/>
      <c r="X80" s="880"/>
      <c r="Y80" s="880"/>
      <c r="Z80" s="880"/>
      <c r="AA80" s="880"/>
      <c r="AB80" s="880"/>
      <c r="AC80" s="880"/>
      <c r="AD80" s="880"/>
      <c r="AE80" s="880"/>
      <c r="AF80" s="880"/>
      <c r="AG80" s="880"/>
      <c r="AH80" s="880"/>
      <c r="AI80" s="880"/>
      <c r="AJ80" s="264"/>
      <c r="AP80" s="248"/>
      <c r="AT80" s="248"/>
      <c r="AV80" s="23"/>
      <c r="AW80" s="23"/>
      <c r="AX80" s="23"/>
      <c r="AY80" s="23"/>
      <c r="AZ80" s="23"/>
      <c r="BA80" s="23"/>
      <c r="BB80" s="23"/>
      <c r="BC80" s="23"/>
    </row>
    <row r="81" spans="2:55" s="240" customFormat="1" ht="5.0999999999999996" customHeight="1" x14ac:dyDescent="0.25">
      <c r="B81" s="263"/>
      <c r="C81" s="279"/>
      <c r="D81" s="279"/>
      <c r="E81" s="279"/>
      <c r="F81" s="279"/>
      <c r="G81" s="279"/>
      <c r="H81" s="279"/>
      <c r="I81" s="279"/>
      <c r="J81" s="279"/>
      <c r="K81" s="279"/>
      <c r="L81" s="254"/>
      <c r="M81" s="128"/>
      <c r="N81" s="278"/>
      <c r="O81" s="128"/>
      <c r="P81" s="128"/>
      <c r="Q81" s="128"/>
      <c r="R81" s="128"/>
      <c r="S81" s="128"/>
      <c r="T81" s="128"/>
      <c r="U81" s="278"/>
      <c r="V81" s="128"/>
      <c r="W81" s="128"/>
      <c r="X81" s="128"/>
      <c r="Y81" s="127"/>
      <c r="Z81" s="127"/>
      <c r="AA81" s="257"/>
      <c r="AB81" s="257"/>
      <c r="AC81" s="254"/>
      <c r="AD81" s="254"/>
      <c r="AE81" s="158"/>
      <c r="AF81" s="158"/>
      <c r="AG81" s="158"/>
      <c r="AH81" s="158"/>
      <c r="AI81" s="158"/>
      <c r="AJ81" s="264"/>
      <c r="AP81" s="248"/>
      <c r="AT81" s="248"/>
      <c r="AV81" s="23"/>
      <c r="AW81" s="23"/>
      <c r="AX81" s="23"/>
      <c r="AY81" s="23"/>
      <c r="AZ81" s="23"/>
      <c r="BA81" s="23"/>
      <c r="BB81" s="23"/>
      <c r="BC81" s="23"/>
    </row>
    <row r="82" spans="2:55" s="240" customFormat="1" ht="15" customHeight="1" x14ac:dyDescent="0.25">
      <c r="B82" s="263"/>
      <c r="C82" s="853" t="s">
        <v>1191</v>
      </c>
      <c r="D82" s="854"/>
      <c r="E82" s="854"/>
      <c r="F82" s="854"/>
      <c r="G82" s="854"/>
      <c r="H82" s="854"/>
      <c r="I82" s="854"/>
      <c r="J82" s="854"/>
      <c r="K82" s="854"/>
      <c r="L82" s="854"/>
      <c r="M82" s="854"/>
      <c r="N82" s="854"/>
      <c r="O82" s="854"/>
      <c r="P82" s="854"/>
      <c r="Q82" s="854"/>
      <c r="R82" s="854"/>
      <c r="S82" s="854"/>
      <c r="T82" s="854"/>
      <c r="U82" s="854"/>
      <c r="V82" s="854"/>
      <c r="W82" s="854"/>
      <c r="X82" s="854"/>
      <c r="Y82" s="854"/>
      <c r="Z82" s="854"/>
      <c r="AA82" s="854"/>
      <c r="AB82" s="854"/>
      <c r="AC82" s="854"/>
      <c r="AD82" s="854"/>
      <c r="AE82" s="854"/>
      <c r="AF82" s="854"/>
      <c r="AG82" s="854"/>
      <c r="AH82" s="854"/>
      <c r="AI82" s="855"/>
      <c r="AJ82" s="264"/>
      <c r="AP82" s="248"/>
      <c r="AT82" s="248"/>
      <c r="AV82" s="23"/>
      <c r="AW82" s="23"/>
      <c r="AX82" s="23"/>
      <c r="AY82" s="23"/>
      <c r="AZ82" s="23"/>
      <c r="BA82" s="23"/>
      <c r="BB82" s="23"/>
      <c r="BC82" s="23"/>
    </row>
    <row r="83" spans="2:55" s="240" customFormat="1" ht="15" customHeight="1" x14ac:dyDescent="0.25">
      <c r="B83" s="263"/>
      <c r="C83" s="127" t="s">
        <v>1203</v>
      </c>
      <c r="D83" s="280"/>
      <c r="E83" s="280"/>
      <c r="F83" s="280"/>
      <c r="G83" s="280"/>
      <c r="H83" s="280"/>
      <c r="I83" s="280"/>
      <c r="J83" s="280"/>
      <c r="K83" s="280"/>
      <c r="L83" s="280"/>
      <c r="M83" s="280"/>
      <c r="N83" s="280"/>
      <c r="O83" s="280"/>
      <c r="P83" s="280"/>
      <c r="Q83" s="280"/>
      <c r="R83" s="280"/>
      <c r="S83" s="280"/>
      <c r="T83" s="280"/>
      <c r="U83" s="280"/>
      <c r="V83" s="128"/>
      <c r="W83" s="420"/>
      <c r="X83" s="247" t="s">
        <v>197</v>
      </c>
      <c r="Y83" s="247"/>
      <c r="Z83" s="420"/>
      <c r="AA83" s="247" t="s">
        <v>196</v>
      </c>
      <c r="AB83" s="280"/>
      <c r="AC83" s="280"/>
      <c r="AD83" s="280"/>
      <c r="AE83" s="280"/>
      <c r="AF83" s="280"/>
      <c r="AG83" s="280"/>
      <c r="AH83" s="280"/>
      <c r="AI83" s="219"/>
      <c r="AJ83" s="264"/>
      <c r="AP83" s="248"/>
      <c r="AT83" s="248"/>
      <c r="AV83" s="23"/>
      <c r="AW83" s="23"/>
      <c r="AX83" s="23"/>
      <c r="AY83" s="23"/>
      <c r="AZ83" s="23"/>
      <c r="BA83" s="23"/>
      <c r="BB83" s="23"/>
      <c r="BC83" s="23"/>
    </row>
    <row r="84" spans="2:55" s="240" customFormat="1" ht="15" customHeight="1" x14ac:dyDescent="0.25">
      <c r="B84" s="263"/>
      <c r="C84" s="127" t="s">
        <v>1745</v>
      </c>
      <c r="D84" s="127"/>
      <c r="E84" s="127"/>
      <c r="F84" s="127"/>
      <c r="G84" s="280"/>
      <c r="H84" s="280"/>
      <c r="I84" s="911"/>
      <c r="J84" s="911"/>
      <c r="K84" s="911"/>
      <c r="L84" s="911"/>
      <c r="M84" s="911"/>
      <c r="N84" s="911"/>
      <c r="O84" s="911"/>
      <c r="P84" s="911"/>
      <c r="Q84" s="911"/>
      <c r="R84" s="911"/>
      <c r="S84" s="911"/>
      <c r="T84" s="911"/>
      <c r="U84" s="911"/>
      <c r="V84" s="911"/>
      <c r="W84" s="911"/>
      <c r="X84" s="911"/>
      <c r="Y84" s="911"/>
      <c r="Z84" s="911"/>
      <c r="AA84" s="911"/>
      <c r="AB84" s="911"/>
      <c r="AC84" s="911"/>
      <c r="AD84" s="911"/>
      <c r="AE84" s="911"/>
      <c r="AF84" s="911"/>
      <c r="AG84" s="911"/>
      <c r="AH84" s="911"/>
      <c r="AI84" s="911"/>
      <c r="AJ84" s="264"/>
      <c r="AP84" s="248"/>
      <c r="AT84" s="248"/>
      <c r="AV84" s="23"/>
      <c r="AW84" s="23"/>
      <c r="AX84" s="23"/>
      <c r="AY84" s="23"/>
      <c r="AZ84" s="23"/>
      <c r="BA84" s="23"/>
      <c r="BB84" s="23"/>
      <c r="BC84" s="23"/>
    </row>
    <row r="85" spans="2:55" s="240" customFormat="1" ht="15" customHeight="1" x14ac:dyDescent="0.25">
      <c r="B85" s="263"/>
      <c r="C85" s="127" t="s">
        <v>1746</v>
      </c>
      <c r="D85" s="127"/>
      <c r="E85" s="127"/>
      <c r="F85" s="127"/>
      <c r="G85" s="127"/>
      <c r="H85" s="127"/>
      <c r="I85" s="127"/>
      <c r="J85" s="127"/>
      <c r="K85" s="127"/>
      <c r="L85" s="127"/>
      <c r="M85" s="127"/>
      <c r="N85" s="127"/>
      <c r="O85" s="127"/>
      <c r="P85" s="127"/>
      <c r="Q85" s="127"/>
      <c r="R85" s="127"/>
      <c r="S85" s="127"/>
      <c r="T85" s="127"/>
      <c r="U85" s="127"/>
      <c r="V85" s="127"/>
      <c r="W85" s="127"/>
      <c r="X85" s="905" t="s">
        <v>303</v>
      </c>
      <c r="Y85" s="905"/>
      <c r="Z85" s="905"/>
      <c r="AA85" s="905"/>
      <c r="AB85" s="905"/>
      <c r="AC85" s="905"/>
      <c r="AD85" s="905"/>
      <c r="AE85" s="905"/>
      <c r="AF85" s="905"/>
      <c r="AG85" s="905"/>
      <c r="AH85" s="905"/>
      <c r="AI85" s="905"/>
      <c r="AJ85" s="264"/>
      <c r="AP85" s="248"/>
      <c r="AT85" s="248"/>
      <c r="AV85" s="23"/>
      <c r="AW85" s="23"/>
      <c r="AX85" s="23"/>
      <c r="AY85" s="23"/>
      <c r="AZ85" s="23"/>
      <c r="BA85" s="23"/>
      <c r="BB85" s="23"/>
      <c r="BC85" s="23"/>
    </row>
    <row r="86" spans="2:55" s="240" customFormat="1" ht="15" customHeight="1" x14ac:dyDescent="0.25">
      <c r="B86" s="263"/>
      <c r="C86" s="906" t="s">
        <v>1206</v>
      </c>
      <c r="D86" s="906"/>
      <c r="E86" s="906"/>
      <c r="F86" s="906"/>
      <c r="G86" s="906"/>
      <c r="H86" s="906"/>
      <c r="I86" s="906"/>
      <c r="J86" s="906"/>
      <c r="K86" s="906"/>
      <c r="L86" s="906"/>
      <c r="M86" s="906"/>
      <c r="N86" s="906"/>
      <c r="O86" s="906"/>
      <c r="P86" s="906"/>
      <c r="Q86" s="906"/>
      <c r="R86" s="906"/>
      <c r="S86" s="906"/>
      <c r="T86" s="906"/>
      <c r="U86" s="906"/>
      <c r="V86" s="906"/>
      <c r="W86" s="127"/>
      <c r="X86" s="907" t="str">
        <f>IF(OR($X$85="",$X$85="Selecionar"),"",VLOOKUP(X85,U174:AP1026,9,FALSE))</f>
        <v/>
      </c>
      <c r="Y86" s="907"/>
      <c r="Z86" s="907"/>
      <c r="AA86" s="907"/>
      <c r="AB86" s="907"/>
      <c r="AC86" s="907"/>
      <c r="AD86" s="907"/>
      <c r="AE86" s="907"/>
      <c r="AF86" s="907"/>
      <c r="AG86" s="907"/>
      <c r="AH86" s="907"/>
      <c r="AI86" s="907"/>
      <c r="AJ86" s="264"/>
      <c r="AP86" s="248"/>
      <c r="AT86" s="248"/>
      <c r="AV86" s="23"/>
      <c r="AW86" s="23"/>
      <c r="AX86" s="23"/>
      <c r="AY86" s="23"/>
      <c r="AZ86" s="23"/>
      <c r="BA86" s="23"/>
      <c r="BB86" s="23"/>
      <c r="BC86" s="23"/>
    </row>
    <row r="87" spans="2:55" s="240" customFormat="1" ht="5.0999999999999996" customHeight="1" x14ac:dyDescent="0.25">
      <c r="B87" s="263"/>
      <c r="C87" s="127"/>
      <c r="D87" s="127"/>
      <c r="E87" s="127"/>
      <c r="F87" s="127"/>
      <c r="G87" s="127"/>
      <c r="H87" s="127"/>
      <c r="I87" s="127"/>
      <c r="J87" s="127"/>
      <c r="K87" s="127"/>
      <c r="L87" s="127"/>
      <c r="M87" s="127"/>
      <c r="N87" s="127"/>
      <c r="O87" s="127"/>
      <c r="P87" s="127"/>
      <c r="Q87" s="127"/>
      <c r="R87" s="127"/>
      <c r="S87" s="127"/>
      <c r="T87" s="127"/>
      <c r="U87" s="127"/>
      <c r="V87" s="127"/>
      <c r="W87" s="127"/>
      <c r="X87" s="219"/>
      <c r="Y87" s="219"/>
      <c r="Z87" s="219"/>
      <c r="AA87" s="219"/>
      <c r="AB87" s="219"/>
      <c r="AC87" s="219"/>
      <c r="AD87" s="219"/>
      <c r="AE87" s="219"/>
      <c r="AF87" s="219"/>
      <c r="AG87" s="219"/>
      <c r="AH87" s="219"/>
      <c r="AI87" s="219"/>
      <c r="AJ87" s="264"/>
      <c r="AP87" s="248"/>
      <c r="AT87" s="248"/>
      <c r="AV87" s="23"/>
      <c r="AW87" s="23"/>
      <c r="AX87" s="23"/>
      <c r="AY87" s="23"/>
      <c r="AZ87" s="23"/>
      <c r="BA87" s="23"/>
      <c r="BB87" s="23"/>
      <c r="BC87" s="23"/>
    </row>
    <row r="88" spans="2:55" s="240" customFormat="1" ht="15" customHeight="1" x14ac:dyDescent="0.25">
      <c r="B88" s="263"/>
      <c r="C88" s="127" t="s">
        <v>1950</v>
      </c>
      <c r="D88" s="160"/>
      <c r="E88" s="160"/>
      <c r="F88" s="160"/>
      <c r="G88" s="160"/>
      <c r="H88" s="160"/>
      <c r="I88" s="160"/>
      <c r="J88" s="254"/>
      <c r="K88" s="254"/>
      <c r="L88" s="254"/>
      <c r="M88" s="254"/>
      <c r="N88" s="254"/>
      <c r="O88" s="254"/>
      <c r="P88" s="254"/>
      <c r="Q88" s="254"/>
      <c r="R88" s="254"/>
      <c r="S88" s="420"/>
      <c r="T88" s="127" t="s">
        <v>1158</v>
      </c>
      <c r="U88" s="254"/>
      <c r="V88" s="254"/>
      <c r="W88" s="420"/>
      <c r="X88" s="127" t="s">
        <v>1159</v>
      </c>
      <c r="Y88" s="128"/>
      <c r="Z88" s="254"/>
      <c r="AA88" s="254"/>
      <c r="AB88" s="254"/>
      <c r="AC88" s="420"/>
      <c r="AD88" s="127" t="s">
        <v>1160</v>
      </c>
      <c r="AE88" s="254"/>
      <c r="AF88" s="158"/>
      <c r="AG88" s="158"/>
      <c r="AH88" s="158"/>
      <c r="AI88" s="158"/>
      <c r="AJ88" s="264"/>
      <c r="AP88" s="248"/>
      <c r="AT88" s="248"/>
      <c r="AV88" s="23"/>
      <c r="AW88" s="23"/>
      <c r="AX88" s="23"/>
      <c r="AY88" s="23"/>
      <c r="AZ88" s="23"/>
      <c r="BA88" s="23"/>
      <c r="BB88" s="23"/>
      <c r="BC88" s="23"/>
    </row>
    <row r="89" spans="2:55" s="240" customFormat="1" ht="5.0999999999999996" customHeight="1" x14ac:dyDescent="0.25">
      <c r="B89" s="263"/>
      <c r="C89" s="160"/>
      <c r="D89" s="160"/>
      <c r="E89" s="160"/>
      <c r="F89" s="160"/>
      <c r="G89" s="160"/>
      <c r="H89" s="160"/>
      <c r="I89" s="160"/>
      <c r="J89" s="254"/>
      <c r="K89" s="254"/>
      <c r="L89" s="254"/>
      <c r="M89" s="254"/>
      <c r="N89" s="254"/>
      <c r="O89" s="254"/>
      <c r="P89" s="254"/>
      <c r="Q89" s="254"/>
      <c r="R89" s="254"/>
      <c r="S89" s="254"/>
      <c r="T89" s="254"/>
      <c r="U89" s="254"/>
      <c r="V89" s="254"/>
      <c r="W89" s="254"/>
      <c r="X89" s="254"/>
      <c r="Y89" s="254"/>
      <c r="Z89" s="254"/>
      <c r="AA89" s="254"/>
      <c r="AB89" s="254"/>
      <c r="AC89" s="254"/>
      <c r="AD89" s="254"/>
      <c r="AE89" s="158"/>
      <c r="AF89" s="158"/>
      <c r="AG89" s="158"/>
      <c r="AH89" s="158"/>
      <c r="AI89" s="158"/>
      <c r="AJ89" s="264"/>
      <c r="AP89" s="248"/>
      <c r="AT89" s="248"/>
      <c r="AV89" s="23"/>
      <c r="AW89" s="23"/>
      <c r="AX89" s="23"/>
      <c r="AY89" s="23"/>
      <c r="AZ89" s="23"/>
      <c r="BA89" s="23"/>
      <c r="BB89" s="23"/>
      <c r="BC89" s="23"/>
    </row>
    <row r="90" spans="2:55" s="240" customFormat="1" ht="15" customHeight="1" x14ac:dyDescent="0.25">
      <c r="B90" s="263"/>
      <c r="C90" s="603" t="s">
        <v>1747</v>
      </c>
      <c r="D90" s="587"/>
      <c r="E90" s="587"/>
      <c r="F90" s="587"/>
      <c r="G90" s="587"/>
      <c r="H90" s="587"/>
      <c r="I90" s="587"/>
      <c r="J90" s="604"/>
      <c r="K90" s="604"/>
      <c r="L90" s="604"/>
      <c r="M90" s="604"/>
      <c r="N90" s="604"/>
      <c r="O90" s="604"/>
      <c r="P90" s="604"/>
      <c r="Q90" s="605"/>
      <c r="R90" s="587" t="s">
        <v>1162</v>
      </c>
      <c r="S90" s="606"/>
      <c r="T90" s="606"/>
      <c r="U90" s="605"/>
      <c r="V90" s="587" t="s">
        <v>2413</v>
      </c>
      <c r="W90" s="606"/>
      <c r="X90" s="604"/>
      <c r="Y90" s="606"/>
      <c r="Z90" s="606"/>
      <c r="AA90" s="606"/>
      <c r="AB90" s="606"/>
      <c r="AC90" s="606"/>
      <c r="AD90" s="605"/>
      <c r="AE90" s="587" t="s">
        <v>1161</v>
      </c>
      <c r="AF90" s="590"/>
      <c r="AG90" s="590"/>
      <c r="AH90" s="590"/>
      <c r="AI90" s="590"/>
      <c r="AJ90" s="264"/>
      <c r="AP90" s="248"/>
      <c r="AT90" s="248"/>
      <c r="AV90" s="23"/>
      <c r="AW90" s="23"/>
      <c r="AX90" s="23"/>
      <c r="AY90" s="23"/>
      <c r="AZ90" s="23"/>
      <c r="BA90" s="23"/>
      <c r="BB90" s="23"/>
      <c r="BC90" s="23"/>
    </row>
    <row r="91" spans="2:55" s="240" customFormat="1" ht="5.0999999999999996" customHeight="1" x14ac:dyDescent="0.25">
      <c r="B91" s="263"/>
      <c r="C91" s="587"/>
      <c r="D91" s="587"/>
      <c r="E91" s="587"/>
      <c r="F91" s="587"/>
      <c r="G91" s="587"/>
      <c r="H91" s="587"/>
      <c r="I91" s="587"/>
      <c r="J91" s="604"/>
      <c r="K91" s="604"/>
      <c r="L91" s="604"/>
      <c r="M91" s="604"/>
      <c r="N91" s="604"/>
      <c r="O91" s="604"/>
      <c r="P91" s="604"/>
      <c r="Q91" s="604"/>
      <c r="R91" s="604"/>
      <c r="S91" s="604"/>
      <c r="T91" s="604"/>
      <c r="U91" s="604"/>
      <c r="V91" s="604"/>
      <c r="W91" s="604"/>
      <c r="X91" s="604"/>
      <c r="Y91" s="604"/>
      <c r="Z91" s="604"/>
      <c r="AA91" s="604"/>
      <c r="AB91" s="604"/>
      <c r="AC91" s="604"/>
      <c r="AD91" s="604"/>
      <c r="AE91" s="590"/>
      <c r="AF91" s="590"/>
      <c r="AG91" s="590"/>
      <c r="AH91" s="590"/>
      <c r="AI91" s="590"/>
      <c r="AJ91" s="264"/>
      <c r="AP91" s="248"/>
      <c r="AT91" s="248"/>
      <c r="AV91" s="23"/>
      <c r="AW91" s="23"/>
      <c r="AX91" s="23"/>
      <c r="AY91" s="23"/>
      <c r="AZ91" s="23"/>
      <c r="BA91" s="23"/>
      <c r="BB91" s="23"/>
      <c r="BC91" s="23"/>
    </row>
    <row r="92" spans="2:55" s="240" customFormat="1" ht="15" customHeight="1" x14ac:dyDescent="0.25">
      <c r="B92" s="263"/>
      <c r="C92" s="587"/>
      <c r="D92" s="587"/>
      <c r="E92" s="587"/>
      <c r="F92" s="606"/>
      <c r="G92" s="605"/>
      <c r="H92" s="587" t="s">
        <v>2398</v>
      </c>
      <c r="I92" s="604"/>
      <c r="J92" s="606"/>
      <c r="K92" s="606"/>
      <c r="L92" s="606"/>
      <c r="M92" s="606"/>
      <c r="N92" s="606"/>
      <c r="O92" s="606"/>
      <c r="P92" s="604"/>
      <c r="Q92" s="604"/>
      <c r="R92" s="606"/>
      <c r="S92" s="606"/>
      <c r="T92" s="606"/>
      <c r="U92" s="606"/>
      <c r="V92" s="606"/>
      <c r="W92" s="606"/>
      <c r="X92" s="606"/>
      <c r="Y92" s="606"/>
      <c r="Z92" s="606"/>
      <c r="AA92" s="606"/>
      <c r="AB92" s="606"/>
      <c r="AC92" s="604"/>
      <c r="AD92" s="604"/>
      <c r="AE92" s="604"/>
      <c r="AF92" s="590"/>
      <c r="AG92" s="590"/>
      <c r="AH92" s="590"/>
      <c r="AI92" s="590"/>
      <c r="AJ92" s="264"/>
      <c r="AP92" s="248"/>
      <c r="AT92" s="248"/>
      <c r="AV92" s="23"/>
      <c r="AW92" s="23"/>
      <c r="AX92" s="23"/>
      <c r="AY92" s="23"/>
      <c r="AZ92" s="23"/>
      <c r="BA92" s="23"/>
      <c r="BB92" s="23"/>
      <c r="BC92" s="23"/>
    </row>
    <row r="93" spans="2:55" s="240" customFormat="1" ht="15" customHeight="1" x14ac:dyDescent="0.25">
      <c r="B93" s="263"/>
      <c r="C93" s="587"/>
      <c r="D93" s="587"/>
      <c r="E93" s="587"/>
      <c r="F93" s="587"/>
      <c r="G93" s="587"/>
      <c r="H93" s="587"/>
      <c r="I93" s="895" t="str">
        <f>IF(Q90="x",auxiliar!$O$4,IF(U90="x",auxiliar!$O$4,IF(AD90="x",auxiliar!$O$5,IF(G92="x",auxiliar!$O$6,auxiliar!$O$7))))</f>
        <v>Preencher item 5.3</v>
      </c>
      <c r="J93" s="895"/>
      <c r="K93" s="895"/>
      <c r="L93" s="895"/>
      <c r="M93" s="895"/>
      <c r="N93" s="895"/>
      <c r="O93" s="895"/>
      <c r="P93" s="895"/>
      <c r="Q93" s="895"/>
      <c r="R93" s="895"/>
      <c r="S93" s="607"/>
      <c r="T93" s="607"/>
      <c r="U93" s="607"/>
      <c r="V93" s="607"/>
      <c r="W93" s="607"/>
      <c r="X93" s="607"/>
      <c r="Y93" s="607"/>
      <c r="Z93" s="606"/>
      <c r="AA93" s="606"/>
      <c r="AB93" s="604" t="str">
        <f>IF(AE71="x",AF71,IF(AA71="x",AB71,""))</f>
        <v/>
      </c>
      <c r="AC93" s="604"/>
      <c r="AD93" s="604"/>
      <c r="AE93" s="590"/>
      <c r="AF93" s="590"/>
      <c r="AG93" s="590"/>
      <c r="AH93" s="590"/>
      <c r="AI93" s="590"/>
      <c r="AJ93" s="264"/>
      <c r="AP93" s="248"/>
      <c r="AT93" s="248"/>
      <c r="AV93" s="23"/>
      <c r="AW93" s="23"/>
      <c r="AX93" s="23"/>
      <c r="AY93" s="23"/>
      <c r="AZ93" s="23"/>
      <c r="BA93" s="23"/>
      <c r="BB93" s="23"/>
      <c r="BC93" s="23"/>
    </row>
    <row r="94" spans="2:55" s="240" customFormat="1" ht="15" customHeight="1" x14ac:dyDescent="0.25">
      <c r="B94" s="263"/>
      <c r="C94" s="603" t="s">
        <v>2411</v>
      </c>
      <c r="D94" s="587"/>
      <c r="E94" s="587"/>
      <c r="F94" s="587"/>
      <c r="G94" s="587"/>
      <c r="H94" s="587"/>
      <c r="I94" s="587"/>
      <c r="J94" s="604"/>
      <c r="K94" s="604"/>
      <c r="L94" s="604"/>
      <c r="M94" s="604"/>
      <c r="N94" s="604"/>
      <c r="O94" s="604"/>
      <c r="P94" s="608"/>
      <c r="Q94" s="608"/>
      <c r="R94" s="608"/>
      <c r="S94" s="608"/>
      <c r="T94" s="608"/>
      <c r="U94" s="608"/>
      <c r="V94" s="608"/>
      <c r="W94" s="608"/>
      <c r="X94" s="608"/>
      <c r="Y94" s="608"/>
      <c r="Z94" s="606"/>
      <c r="AA94" s="606"/>
      <c r="AB94" s="604"/>
      <c r="AC94" s="604"/>
      <c r="AD94" s="604"/>
      <c r="AE94" s="590"/>
      <c r="AF94" s="590"/>
      <c r="AG94" s="590"/>
      <c r="AH94" s="590"/>
      <c r="AI94" s="590"/>
      <c r="AJ94" s="264"/>
      <c r="AP94" s="248"/>
      <c r="AT94" s="248"/>
      <c r="AV94" s="23"/>
      <c r="AW94" s="23"/>
      <c r="AX94" s="23"/>
      <c r="AY94" s="23"/>
      <c r="AZ94" s="23"/>
      <c r="BA94" s="23"/>
      <c r="BB94" s="23"/>
      <c r="BC94" s="23"/>
    </row>
    <row r="95" spans="2:55" s="240" customFormat="1" ht="15" customHeight="1" x14ac:dyDescent="0.25">
      <c r="B95" s="263"/>
      <c r="C95" s="587"/>
      <c r="D95" s="587"/>
      <c r="E95" s="606"/>
      <c r="F95" s="606"/>
      <c r="G95" s="605"/>
      <c r="H95" s="587" t="s">
        <v>1162</v>
      </c>
      <c r="I95" s="587"/>
      <c r="J95" s="606"/>
      <c r="K95" s="605"/>
      <c r="L95" s="609" t="s">
        <v>1161</v>
      </c>
      <c r="M95" s="606"/>
      <c r="N95" s="590"/>
      <c r="O95" s="607" t="str">
        <f>IF(G95="x",auxiliar!$O$8,IF(K95="x",auxiliar!$O$9,""))</f>
        <v/>
      </c>
      <c r="P95" s="606"/>
      <c r="Q95" s="607"/>
      <c r="R95" s="607"/>
      <c r="S95" s="607"/>
      <c r="T95" s="607"/>
      <c r="U95" s="607"/>
      <c r="V95" s="607"/>
      <c r="W95" s="607"/>
      <c r="X95" s="607"/>
      <c r="Y95" s="607"/>
      <c r="Z95" s="606"/>
      <c r="AA95" s="604"/>
      <c r="AB95" s="604"/>
      <c r="AC95" s="604"/>
      <c r="AD95" s="590"/>
      <c r="AE95" s="590"/>
      <c r="AF95" s="590"/>
      <c r="AG95" s="590"/>
      <c r="AH95" s="590"/>
      <c r="AI95" s="606"/>
      <c r="AJ95" s="264"/>
      <c r="AP95" s="248"/>
      <c r="AT95" s="248"/>
      <c r="AV95" s="23"/>
      <c r="AW95" s="23"/>
      <c r="AX95" s="23"/>
      <c r="AY95" s="23"/>
      <c r="AZ95" s="23"/>
      <c r="BA95" s="23"/>
      <c r="BB95" s="23"/>
      <c r="BC95" s="23"/>
    </row>
    <row r="96" spans="2:55" s="240" customFormat="1" ht="5.0999999999999996" customHeight="1" x14ac:dyDescent="0.25">
      <c r="B96" s="263"/>
      <c r="C96" s="587"/>
      <c r="D96" s="587"/>
      <c r="E96" s="587"/>
      <c r="F96" s="587"/>
      <c r="G96" s="587"/>
      <c r="H96" s="587"/>
      <c r="I96" s="587"/>
      <c r="J96" s="604"/>
      <c r="K96" s="604"/>
      <c r="L96" s="604"/>
      <c r="M96" s="604"/>
      <c r="N96" s="604"/>
      <c r="O96" s="604"/>
      <c r="P96" s="604"/>
      <c r="Q96" s="604"/>
      <c r="R96" s="604"/>
      <c r="S96" s="604"/>
      <c r="T96" s="604"/>
      <c r="U96" s="604"/>
      <c r="V96" s="604"/>
      <c r="W96" s="604"/>
      <c r="X96" s="604"/>
      <c r="Y96" s="604"/>
      <c r="Z96" s="604"/>
      <c r="AA96" s="604"/>
      <c r="AB96" s="604"/>
      <c r="AC96" s="604"/>
      <c r="AD96" s="604"/>
      <c r="AE96" s="590"/>
      <c r="AF96" s="590"/>
      <c r="AG96" s="590"/>
      <c r="AH96" s="590"/>
      <c r="AI96" s="590"/>
      <c r="AJ96" s="264"/>
      <c r="AP96" s="248"/>
      <c r="AT96" s="248"/>
      <c r="AV96" s="23"/>
      <c r="AW96" s="23"/>
      <c r="AX96" s="23"/>
      <c r="AY96" s="23"/>
      <c r="AZ96" s="23"/>
      <c r="BA96" s="23"/>
      <c r="BB96" s="23"/>
      <c r="BC96" s="23"/>
    </row>
    <row r="97" spans="2:55" s="240" customFormat="1" ht="15" customHeight="1" x14ac:dyDescent="0.25">
      <c r="B97" s="263"/>
      <c r="C97" s="603" t="s">
        <v>2410</v>
      </c>
      <c r="D97" s="587"/>
      <c r="E97" s="587"/>
      <c r="F97" s="587"/>
      <c r="G97" s="587"/>
      <c r="H97" s="587"/>
      <c r="I97" s="587"/>
      <c r="J97" s="604"/>
      <c r="K97" s="604"/>
      <c r="L97" s="604"/>
      <c r="M97" s="604"/>
      <c r="N97" s="604"/>
      <c r="O97" s="604"/>
      <c r="P97" s="604"/>
      <c r="Q97" s="604"/>
      <c r="R97" s="604"/>
      <c r="S97" s="604"/>
      <c r="T97" s="604"/>
      <c r="U97" s="604"/>
      <c r="V97" s="604"/>
      <c r="W97" s="604"/>
      <c r="X97" s="604"/>
      <c r="Y97" s="604"/>
      <c r="Z97" s="604"/>
      <c r="AA97" s="604"/>
      <c r="AB97" s="604"/>
      <c r="AC97" s="604"/>
      <c r="AD97" s="604"/>
      <c r="AE97" s="590"/>
      <c r="AF97" s="590"/>
      <c r="AG97" s="590"/>
      <c r="AH97" s="590"/>
      <c r="AI97" s="590"/>
      <c r="AJ97" s="264"/>
      <c r="AP97" s="248"/>
      <c r="AT97" s="248"/>
      <c r="AV97" s="23"/>
      <c r="AW97" s="23"/>
      <c r="AX97" s="23"/>
      <c r="AY97" s="23"/>
      <c r="AZ97" s="23"/>
      <c r="BA97" s="23"/>
      <c r="BB97" s="23"/>
      <c r="BC97" s="23"/>
    </row>
    <row r="98" spans="2:55" s="240" customFormat="1" ht="15" customHeight="1" x14ac:dyDescent="0.25">
      <c r="B98" s="263"/>
      <c r="C98" s="587"/>
      <c r="D98" s="605"/>
      <c r="E98" s="896" t="s">
        <v>2400</v>
      </c>
      <c r="F98" s="897"/>
      <c r="G98" s="897"/>
      <c r="H98" s="897"/>
      <c r="I98" s="897"/>
      <c r="J98" s="897"/>
      <c r="K98" s="897"/>
      <c r="L98" s="897"/>
      <c r="M98" s="897"/>
      <c r="N98" s="604"/>
      <c r="O98" s="605"/>
      <c r="P98" s="908" t="s">
        <v>2401</v>
      </c>
      <c r="Q98" s="909"/>
      <c r="R98" s="909"/>
      <c r="S98" s="909"/>
      <c r="T98" s="909"/>
      <c r="U98" s="909"/>
      <c r="V98" s="604"/>
      <c r="W98" s="605"/>
      <c r="X98" s="908" t="s">
        <v>2402</v>
      </c>
      <c r="Y98" s="909"/>
      <c r="Z98" s="909"/>
      <c r="AA98" s="909"/>
      <c r="AB98" s="909"/>
      <c r="AC98" s="909"/>
      <c r="AD98" s="909"/>
      <c r="AE98" s="909"/>
      <c r="AF98" s="590"/>
      <c r="AG98" s="590"/>
      <c r="AH98" s="590"/>
      <c r="AI98" s="590"/>
      <c r="AJ98" s="264"/>
      <c r="AP98" s="248"/>
      <c r="AT98" s="248"/>
      <c r="AV98" s="23"/>
      <c r="AW98" s="23"/>
      <c r="AX98" s="23"/>
      <c r="AY98" s="23"/>
      <c r="AZ98" s="23"/>
      <c r="BA98" s="23"/>
      <c r="BB98" s="23"/>
      <c r="BC98" s="23"/>
    </row>
    <row r="99" spans="2:55" s="240" customFormat="1" ht="5.0999999999999996" customHeight="1" x14ac:dyDescent="0.25">
      <c r="B99" s="263"/>
      <c r="C99" s="587"/>
      <c r="D99" s="610"/>
      <c r="E99" s="604"/>
      <c r="F99" s="604"/>
      <c r="G99" s="604"/>
      <c r="H99" s="604"/>
      <c r="I99" s="604"/>
      <c r="J99" s="604"/>
      <c r="K99" s="604"/>
      <c r="L99" s="604"/>
      <c r="M99" s="604"/>
      <c r="N99" s="604"/>
      <c r="O99" s="610"/>
      <c r="P99" s="611"/>
      <c r="Q99" s="611"/>
      <c r="R99" s="611"/>
      <c r="S99" s="611"/>
      <c r="T99" s="611"/>
      <c r="U99" s="611"/>
      <c r="V99" s="604"/>
      <c r="W99" s="610"/>
      <c r="X99" s="611"/>
      <c r="Y99" s="611"/>
      <c r="Z99" s="611"/>
      <c r="AA99" s="611"/>
      <c r="AB99" s="611"/>
      <c r="AC99" s="611"/>
      <c r="AD99" s="611"/>
      <c r="AE99" s="611"/>
      <c r="AF99" s="590"/>
      <c r="AG99" s="590"/>
      <c r="AH99" s="590"/>
      <c r="AI99" s="590"/>
      <c r="AJ99" s="264"/>
      <c r="AP99" s="248"/>
      <c r="AT99" s="248"/>
      <c r="AV99" s="23"/>
      <c r="AW99" s="23"/>
      <c r="AX99" s="23"/>
      <c r="AY99" s="23"/>
      <c r="AZ99" s="23"/>
      <c r="BA99" s="23"/>
      <c r="BB99" s="23"/>
      <c r="BC99" s="23"/>
    </row>
    <row r="100" spans="2:55" s="240" customFormat="1" ht="15" customHeight="1" x14ac:dyDescent="0.25">
      <c r="B100" s="263"/>
      <c r="C100" s="587"/>
      <c r="D100" s="605"/>
      <c r="E100" s="896" t="s">
        <v>2403</v>
      </c>
      <c r="F100" s="897"/>
      <c r="G100" s="897"/>
      <c r="H100" s="897"/>
      <c r="I100" s="897"/>
      <c r="J100" s="897"/>
      <c r="K100" s="897"/>
      <c r="L100" s="897"/>
      <c r="M100" s="897"/>
      <c r="N100" s="897"/>
      <c r="O100" s="897"/>
      <c r="P100" s="897"/>
      <c r="Q100" s="897"/>
      <c r="R100" s="897"/>
      <c r="S100" s="611"/>
      <c r="T100" s="605"/>
      <c r="U100" s="908" t="s">
        <v>2404</v>
      </c>
      <c r="V100" s="909"/>
      <c r="W100" s="909"/>
      <c r="X100" s="909"/>
      <c r="Y100" s="909"/>
      <c r="Z100" s="909"/>
      <c r="AA100" s="909"/>
      <c r="AB100" s="909"/>
      <c r="AC100" s="611"/>
      <c r="AD100" s="605"/>
      <c r="AE100" s="908" t="s">
        <v>2405</v>
      </c>
      <c r="AF100" s="909"/>
      <c r="AG100" s="909"/>
      <c r="AH100" s="909"/>
      <c r="AI100" s="590"/>
      <c r="AJ100" s="264"/>
      <c r="AP100" s="248"/>
      <c r="AT100" s="248"/>
      <c r="AV100" s="23"/>
      <c r="AW100" s="23"/>
      <c r="AX100" s="23"/>
      <c r="AY100" s="23"/>
      <c r="AZ100" s="23"/>
      <c r="BA100" s="23"/>
      <c r="BB100" s="23"/>
      <c r="BC100" s="23"/>
    </row>
    <row r="101" spans="2:55" s="240" customFormat="1" ht="5.0999999999999996" customHeight="1" x14ac:dyDescent="0.25">
      <c r="B101" s="263"/>
      <c r="C101" s="587"/>
      <c r="D101" s="610"/>
      <c r="E101" s="604"/>
      <c r="F101" s="604"/>
      <c r="G101" s="604"/>
      <c r="H101" s="604"/>
      <c r="I101" s="604"/>
      <c r="J101" s="604"/>
      <c r="K101" s="604"/>
      <c r="L101" s="604"/>
      <c r="M101" s="604"/>
      <c r="N101" s="604"/>
      <c r="O101" s="604"/>
      <c r="P101" s="604"/>
      <c r="Q101" s="604"/>
      <c r="R101" s="604"/>
      <c r="S101" s="611"/>
      <c r="T101" s="610"/>
      <c r="U101" s="611"/>
      <c r="V101" s="611"/>
      <c r="W101" s="611"/>
      <c r="X101" s="611"/>
      <c r="Y101" s="611"/>
      <c r="Z101" s="611"/>
      <c r="AA101" s="611"/>
      <c r="AB101" s="611"/>
      <c r="AC101" s="611"/>
      <c r="AD101" s="610"/>
      <c r="AE101" s="611"/>
      <c r="AF101" s="611"/>
      <c r="AG101" s="611"/>
      <c r="AH101" s="611"/>
      <c r="AI101" s="590"/>
      <c r="AJ101" s="264"/>
      <c r="AP101" s="248"/>
      <c r="AT101" s="248"/>
      <c r="AV101" s="23"/>
      <c r="AW101" s="23"/>
      <c r="AX101" s="23"/>
      <c r="AY101" s="23"/>
      <c r="AZ101" s="23"/>
      <c r="BA101" s="23"/>
      <c r="BB101" s="23"/>
      <c r="BC101" s="23"/>
    </row>
    <row r="102" spans="2:55" s="240" customFormat="1" ht="15" customHeight="1" x14ac:dyDescent="0.25">
      <c r="B102" s="263"/>
      <c r="C102" s="587"/>
      <c r="D102" s="605"/>
      <c r="E102" s="612" t="s">
        <v>2409</v>
      </c>
      <c r="F102" s="393"/>
      <c r="G102" s="393"/>
      <c r="H102" s="393"/>
      <c r="I102" s="393"/>
      <c r="J102" s="393"/>
      <c r="K102" s="393"/>
      <c r="L102" s="393"/>
      <c r="M102" s="393"/>
      <c r="N102" s="604"/>
      <c r="O102" s="604"/>
      <c r="P102" s="604"/>
      <c r="Q102" s="604"/>
      <c r="R102" s="604"/>
      <c r="S102" s="611"/>
      <c r="T102" s="610"/>
      <c r="U102" s="611"/>
      <c r="V102" s="611"/>
      <c r="W102" s="611"/>
      <c r="X102" s="611"/>
      <c r="Y102" s="605"/>
      <c r="Z102" s="613" t="s">
        <v>2406</v>
      </c>
      <c r="AA102" s="609"/>
      <c r="AB102" s="609"/>
      <c r="AC102" s="609"/>
      <c r="AD102" s="609"/>
      <c r="AE102" s="609"/>
      <c r="AF102" s="611"/>
      <c r="AG102" s="611"/>
      <c r="AH102" s="611"/>
      <c r="AI102" s="590"/>
      <c r="AJ102" s="264"/>
      <c r="AP102" s="248"/>
      <c r="AT102" s="248"/>
      <c r="AV102" s="23"/>
      <c r="AW102" s="23"/>
      <c r="AX102" s="23"/>
      <c r="AY102" s="23"/>
      <c r="AZ102" s="23"/>
      <c r="BA102" s="23"/>
      <c r="BB102" s="23"/>
      <c r="BC102" s="23"/>
    </row>
    <row r="103" spans="2:55" s="240" customFormat="1" ht="5.0999999999999996" customHeight="1" x14ac:dyDescent="0.25">
      <c r="B103" s="263"/>
      <c r="C103" s="587"/>
      <c r="D103" s="610"/>
      <c r="E103" s="604"/>
      <c r="F103" s="604"/>
      <c r="G103" s="604"/>
      <c r="H103" s="604"/>
      <c r="I103" s="604"/>
      <c r="J103" s="604"/>
      <c r="K103" s="604"/>
      <c r="L103" s="604"/>
      <c r="M103" s="604"/>
      <c r="N103" s="604"/>
      <c r="O103" s="604"/>
      <c r="P103" s="604"/>
      <c r="Q103" s="604"/>
      <c r="R103" s="604"/>
      <c r="S103" s="611"/>
      <c r="T103" s="610"/>
      <c r="U103" s="611"/>
      <c r="V103" s="611"/>
      <c r="W103" s="611"/>
      <c r="X103" s="611"/>
      <c r="Y103" s="611"/>
      <c r="Z103" s="611"/>
      <c r="AA103" s="611"/>
      <c r="AB103" s="611"/>
      <c r="AC103" s="611"/>
      <c r="AD103" s="610"/>
      <c r="AE103" s="611"/>
      <c r="AF103" s="611"/>
      <c r="AG103" s="611"/>
      <c r="AH103" s="611"/>
      <c r="AI103" s="590"/>
      <c r="AJ103" s="264"/>
      <c r="AP103" s="248"/>
      <c r="AT103" s="248"/>
      <c r="AV103" s="23"/>
      <c r="AW103" s="23"/>
      <c r="AX103" s="23"/>
      <c r="AY103" s="23"/>
      <c r="AZ103" s="23"/>
      <c r="BA103" s="23"/>
      <c r="BB103" s="23"/>
      <c r="BC103" s="23"/>
    </row>
    <row r="104" spans="2:55" s="240" customFormat="1" ht="15" customHeight="1" x14ac:dyDescent="0.25">
      <c r="B104" s="263"/>
      <c r="C104" s="587"/>
      <c r="D104" s="605"/>
      <c r="E104" s="908" t="s">
        <v>2407</v>
      </c>
      <c r="F104" s="909"/>
      <c r="G104" s="909"/>
      <c r="H104" s="909"/>
      <c r="I104" s="909"/>
      <c r="J104" s="909"/>
      <c r="K104" s="909"/>
      <c r="L104" s="909"/>
      <c r="M104" s="909"/>
      <c r="N104" s="609"/>
      <c r="O104" s="605"/>
      <c r="P104" s="908" t="s">
        <v>2408</v>
      </c>
      <c r="Q104" s="909"/>
      <c r="R104" s="909"/>
      <c r="S104" s="909"/>
      <c r="T104" s="909"/>
      <c r="U104" s="909"/>
      <c r="V104" s="909"/>
      <c r="W104" s="606"/>
      <c r="X104" s="606"/>
      <c r="Y104" s="606"/>
      <c r="Z104" s="606"/>
      <c r="AA104" s="606"/>
      <c r="AB104" s="606"/>
      <c r="AC104" s="606"/>
      <c r="AD104" s="606"/>
      <c r="AE104" s="590"/>
      <c r="AF104" s="590"/>
      <c r="AG104" s="590"/>
      <c r="AH104" s="590"/>
      <c r="AI104" s="590"/>
      <c r="AJ104" s="264"/>
      <c r="AP104" s="248"/>
      <c r="AT104" s="248"/>
      <c r="AV104" s="23"/>
      <c r="AW104" s="23"/>
      <c r="AX104" s="23"/>
      <c r="AY104" s="23"/>
      <c r="AZ104" s="23"/>
      <c r="BA104" s="23"/>
      <c r="BB104" s="23"/>
      <c r="BC104" s="23"/>
    </row>
    <row r="105" spans="2:55" s="240" customFormat="1" ht="5.0999999999999996" customHeight="1" x14ac:dyDescent="0.25">
      <c r="B105" s="263"/>
      <c r="C105" s="160"/>
      <c r="D105" s="160"/>
      <c r="E105" s="160"/>
      <c r="F105" s="160"/>
      <c r="G105" s="160"/>
      <c r="H105" s="160"/>
      <c r="I105" s="160"/>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158"/>
      <c r="AF105" s="158"/>
      <c r="AG105" s="158"/>
      <c r="AH105" s="158"/>
      <c r="AI105" s="158"/>
      <c r="AJ105" s="264"/>
      <c r="AP105" s="248"/>
      <c r="AT105" s="248"/>
      <c r="AV105" s="23"/>
      <c r="AW105" s="23"/>
      <c r="AX105" s="23"/>
      <c r="AY105" s="23"/>
      <c r="AZ105" s="23"/>
      <c r="BA105" s="23"/>
      <c r="BB105" s="23"/>
      <c r="BC105" s="23"/>
    </row>
    <row r="106" spans="2:55" s="240" customFormat="1" ht="15" customHeight="1" x14ac:dyDescent="0.25">
      <c r="B106" s="263"/>
      <c r="C106" s="278" t="s">
        <v>1748</v>
      </c>
      <c r="D106" s="160"/>
      <c r="E106" s="160"/>
      <c r="F106" s="160"/>
      <c r="G106" s="160"/>
      <c r="H106" s="160"/>
      <c r="I106" s="160"/>
      <c r="J106" s="254"/>
      <c r="K106" s="128"/>
      <c r="L106" s="420"/>
      <c r="M106" s="247" t="s">
        <v>196</v>
      </c>
      <c r="N106" s="128"/>
      <c r="O106" s="420"/>
      <c r="P106" s="247" t="s">
        <v>2266</v>
      </c>
      <c r="Q106" s="128"/>
      <c r="R106" s="128"/>
      <c r="S106" s="128"/>
      <c r="T106" s="128"/>
      <c r="U106" s="128"/>
      <c r="V106" s="128"/>
      <c r="W106" s="128"/>
      <c r="X106" s="128"/>
      <c r="Y106" s="128"/>
      <c r="Z106" s="128"/>
      <c r="AA106" s="128"/>
      <c r="AB106" s="353"/>
      <c r="AC106" s="353"/>
      <c r="AD106" s="353"/>
      <c r="AE106" s="353"/>
      <c r="AF106" s="353"/>
      <c r="AG106" s="353"/>
      <c r="AH106" s="353"/>
      <c r="AI106" s="353"/>
      <c r="AJ106" s="264"/>
      <c r="AP106" s="248"/>
      <c r="AT106" s="248"/>
      <c r="AV106" s="23"/>
      <c r="AW106" s="23"/>
      <c r="AX106" s="23"/>
      <c r="AY106" s="23"/>
      <c r="AZ106" s="23"/>
      <c r="BA106" s="23"/>
      <c r="BB106" s="23"/>
      <c r="BC106" s="23"/>
    </row>
    <row r="107" spans="2:55" s="240" customFormat="1" ht="5.0999999999999996" customHeight="1" x14ac:dyDescent="0.25">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247" t="s">
        <v>2265</v>
      </c>
      <c r="D108" s="247"/>
      <c r="E108" s="247"/>
      <c r="F108" s="247"/>
      <c r="G108" s="247"/>
      <c r="H108" s="247"/>
      <c r="I108" s="247"/>
      <c r="J108" s="247"/>
      <c r="K108" s="247"/>
      <c r="L108" s="247"/>
      <c r="M108" s="160"/>
      <c r="N108" s="160"/>
      <c r="O108" s="439"/>
      <c r="P108" s="879"/>
      <c r="Q108" s="879"/>
      <c r="R108" s="879"/>
      <c r="S108" s="879"/>
      <c r="T108" s="879"/>
      <c r="U108" s="879"/>
      <c r="V108" s="879"/>
      <c r="W108" s="879"/>
      <c r="X108" s="879"/>
      <c r="Y108" s="879"/>
      <c r="Z108" s="879"/>
      <c r="AA108" s="879"/>
      <c r="AB108" s="879"/>
      <c r="AC108" s="879"/>
      <c r="AD108" s="879"/>
      <c r="AE108" s="879"/>
      <c r="AF108" s="879"/>
      <c r="AG108" s="879"/>
      <c r="AH108" s="879"/>
      <c r="AI108" s="879"/>
      <c r="AJ108" s="264"/>
      <c r="AP108" s="248"/>
      <c r="AT108" s="248"/>
      <c r="AV108" s="23"/>
      <c r="AW108" s="23"/>
      <c r="AX108" s="23"/>
      <c r="AY108" s="23"/>
      <c r="AZ108" s="23"/>
      <c r="BA108" s="23"/>
      <c r="BB108" s="23"/>
      <c r="BC108" s="23"/>
    </row>
    <row r="109" spans="2:55" s="240" customFormat="1" ht="15" customHeight="1" x14ac:dyDescent="0.25">
      <c r="B109" s="263"/>
      <c r="C109" s="882"/>
      <c r="D109" s="882"/>
      <c r="E109" s="882"/>
      <c r="F109" s="882"/>
      <c r="G109" s="882"/>
      <c r="H109" s="882"/>
      <c r="I109" s="882"/>
      <c r="J109" s="882"/>
      <c r="K109" s="882"/>
      <c r="L109" s="882"/>
      <c r="M109" s="882"/>
      <c r="N109" s="882"/>
      <c r="O109" s="882"/>
      <c r="P109" s="882"/>
      <c r="Q109" s="882"/>
      <c r="R109" s="882"/>
      <c r="S109" s="882"/>
      <c r="T109" s="882"/>
      <c r="U109" s="882"/>
      <c r="V109" s="882"/>
      <c r="W109" s="882"/>
      <c r="X109" s="882"/>
      <c r="Y109" s="882"/>
      <c r="Z109" s="882"/>
      <c r="AA109" s="882"/>
      <c r="AB109" s="882"/>
      <c r="AC109" s="882"/>
      <c r="AD109" s="882"/>
      <c r="AE109" s="882"/>
      <c r="AF109" s="882"/>
      <c r="AG109" s="882"/>
      <c r="AH109" s="882"/>
      <c r="AI109" s="882"/>
      <c r="AJ109" s="264"/>
      <c r="AP109" s="248"/>
      <c r="AT109" s="248"/>
      <c r="AV109" s="23"/>
      <c r="AW109" s="23"/>
      <c r="AX109" s="23"/>
      <c r="AY109" s="23"/>
      <c r="AZ109" s="23"/>
      <c r="BA109" s="23"/>
      <c r="BB109" s="23"/>
      <c r="BC109" s="23"/>
    </row>
    <row r="110" spans="2:55" s="240" customFormat="1" ht="5.0999999999999996" customHeight="1" x14ac:dyDescent="0.25">
      <c r="B110" s="263"/>
      <c r="C110" s="160"/>
      <c r="D110" s="160"/>
      <c r="E110" s="160"/>
      <c r="F110" s="160"/>
      <c r="G110" s="160"/>
      <c r="H110" s="160"/>
      <c r="I110" s="160"/>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158"/>
      <c r="AF110" s="158"/>
      <c r="AG110" s="158"/>
      <c r="AH110" s="158"/>
      <c r="AI110" s="158"/>
      <c r="AJ110" s="264"/>
      <c r="AP110" s="248"/>
      <c r="AT110" s="248"/>
      <c r="AV110" s="23"/>
      <c r="AW110" s="23"/>
      <c r="AX110" s="23"/>
      <c r="AY110" s="23"/>
      <c r="AZ110" s="23"/>
      <c r="BA110" s="23"/>
      <c r="BB110" s="23"/>
      <c r="BC110" s="23"/>
    </row>
    <row r="111" spans="2:55" s="240" customFormat="1" ht="15" customHeight="1" x14ac:dyDescent="0.25">
      <c r="B111" s="263"/>
      <c r="C111" s="160" t="s">
        <v>1918</v>
      </c>
      <c r="D111" s="160"/>
      <c r="E111" s="160"/>
      <c r="F111" s="160"/>
      <c r="G111" s="160"/>
      <c r="H111" s="160"/>
      <c r="I111" s="160"/>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158"/>
      <c r="AF111" s="158"/>
      <c r="AG111" s="158"/>
      <c r="AH111" s="158"/>
      <c r="AI111" s="158"/>
      <c r="AJ111" s="264"/>
      <c r="AP111" s="248"/>
      <c r="AT111" s="248"/>
      <c r="AV111" s="23"/>
      <c r="AW111" s="23"/>
      <c r="AX111" s="23"/>
      <c r="AY111" s="23"/>
      <c r="AZ111" s="23"/>
      <c r="BA111" s="23"/>
      <c r="BB111" s="23"/>
      <c r="BC111" s="23"/>
    </row>
    <row r="112" spans="2:55" s="240" customFormat="1" ht="15" customHeight="1" x14ac:dyDescent="0.25">
      <c r="B112" s="263"/>
      <c r="C112" s="883" t="s">
        <v>1919</v>
      </c>
      <c r="D112" s="883"/>
      <c r="E112" s="883"/>
      <c r="F112" s="883"/>
      <c r="G112" s="883"/>
      <c r="H112" s="883"/>
      <c r="I112" s="883"/>
      <c r="J112" s="883"/>
      <c r="K112" s="883"/>
      <c r="L112" s="884" t="s">
        <v>1928</v>
      </c>
      <c r="M112" s="884"/>
      <c r="N112" s="884"/>
      <c r="O112" s="884"/>
      <c r="P112" s="884"/>
      <c r="Q112" s="884"/>
      <c r="R112" s="884"/>
      <c r="S112" s="884"/>
      <c r="T112" s="884"/>
      <c r="U112" s="884"/>
      <c r="V112" s="884"/>
      <c r="W112" s="884"/>
      <c r="X112" s="863" t="s">
        <v>1929</v>
      </c>
      <c r="Y112" s="864"/>
      <c r="Z112" s="864"/>
      <c r="AA112" s="864"/>
      <c r="AB112" s="864"/>
      <c r="AC112" s="864"/>
      <c r="AD112" s="864"/>
      <c r="AE112" s="864"/>
      <c r="AF112" s="864"/>
      <c r="AG112" s="864"/>
      <c r="AH112" s="864"/>
      <c r="AI112" s="865"/>
      <c r="AJ112" s="264"/>
      <c r="AP112" s="248"/>
      <c r="AT112" s="248"/>
      <c r="AV112" s="23"/>
      <c r="AW112" s="23"/>
      <c r="AX112" s="23"/>
      <c r="AY112" s="23"/>
      <c r="AZ112" s="23"/>
      <c r="BA112" s="23"/>
      <c r="BB112" s="23"/>
      <c r="BC112" s="23"/>
    </row>
    <row r="113" spans="2:55" s="240" customFormat="1" ht="15" customHeight="1" x14ac:dyDescent="0.25">
      <c r="B113" s="263"/>
      <c r="C113" s="883"/>
      <c r="D113" s="883"/>
      <c r="E113" s="883"/>
      <c r="F113" s="883"/>
      <c r="G113" s="883"/>
      <c r="H113" s="883"/>
      <c r="I113" s="883"/>
      <c r="J113" s="883"/>
      <c r="K113" s="883"/>
      <c r="L113" s="884" t="s">
        <v>1921</v>
      </c>
      <c r="M113" s="884"/>
      <c r="N113" s="884"/>
      <c r="O113" s="884"/>
      <c r="P113" s="884" t="s">
        <v>1922</v>
      </c>
      <c r="Q113" s="884"/>
      <c r="R113" s="884"/>
      <c r="S113" s="884"/>
      <c r="T113" s="884" t="s">
        <v>1923</v>
      </c>
      <c r="U113" s="884"/>
      <c r="V113" s="884"/>
      <c r="W113" s="884"/>
      <c r="X113" s="884" t="s">
        <v>1921</v>
      </c>
      <c r="Y113" s="884"/>
      <c r="Z113" s="884"/>
      <c r="AA113" s="884"/>
      <c r="AB113" s="884" t="s">
        <v>1922</v>
      </c>
      <c r="AC113" s="884"/>
      <c r="AD113" s="884"/>
      <c r="AE113" s="884"/>
      <c r="AF113" s="863" t="s">
        <v>1923</v>
      </c>
      <c r="AG113" s="864"/>
      <c r="AH113" s="864"/>
      <c r="AI113" s="865"/>
      <c r="AJ113" s="264"/>
      <c r="AP113" s="248"/>
      <c r="AT113" s="248"/>
      <c r="AV113" s="23"/>
      <c r="AW113" s="23"/>
      <c r="AX113" s="23"/>
      <c r="AY113" s="23"/>
      <c r="AZ113" s="23"/>
      <c r="BA113" s="23"/>
      <c r="BB113" s="23"/>
      <c r="BC113" s="23"/>
    </row>
    <row r="114" spans="2:55" s="240" customFormat="1" ht="18" customHeight="1" x14ac:dyDescent="0.25">
      <c r="B114" s="263"/>
      <c r="C114" s="883"/>
      <c r="D114" s="883"/>
      <c r="E114" s="883"/>
      <c r="F114" s="883"/>
      <c r="G114" s="883"/>
      <c r="H114" s="883"/>
      <c r="I114" s="883"/>
      <c r="J114" s="883"/>
      <c r="K114" s="883"/>
      <c r="L114" s="866"/>
      <c r="M114" s="866"/>
      <c r="N114" s="866"/>
      <c r="O114" s="866"/>
      <c r="P114" s="866"/>
      <c r="Q114" s="866"/>
      <c r="R114" s="866"/>
      <c r="S114" s="866"/>
      <c r="T114" s="866"/>
      <c r="U114" s="866"/>
      <c r="V114" s="866"/>
      <c r="W114" s="866"/>
      <c r="X114" s="866"/>
      <c r="Y114" s="866"/>
      <c r="Z114" s="866"/>
      <c r="AA114" s="866"/>
      <c r="AB114" s="866"/>
      <c r="AC114" s="866"/>
      <c r="AD114" s="866"/>
      <c r="AE114" s="866"/>
      <c r="AF114" s="867"/>
      <c r="AG114" s="868"/>
      <c r="AH114" s="868"/>
      <c r="AI114" s="869"/>
      <c r="AJ114" s="264"/>
      <c r="AP114" s="248"/>
      <c r="AT114" s="248"/>
      <c r="AV114" s="23"/>
      <c r="AW114" s="23"/>
      <c r="AX114" s="23"/>
      <c r="AY114" s="23"/>
      <c r="AZ114" s="23"/>
      <c r="BA114" s="23"/>
      <c r="BB114" s="23"/>
      <c r="BC114" s="23"/>
    </row>
    <row r="115" spans="2:55" s="240" customFormat="1" ht="30" customHeight="1" x14ac:dyDescent="0.25">
      <c r="B115" s="263"/>
      <c r="C115" s="723" t="s">
        <v>1920</v>
      </c>
      <c r="D115" s="724"/>
      <c r="E115" s="724"/>
      <c r="F115" s="724"/>
      <c r="G115" s="725"/>
      <c r="H115" s="892" t="s">
        <v>1927</v>
      </c>
      <c r="I115" s="893"/>
      <c r="J115" s="893"/>
      <c r="K115" s="894"/>
      <c r="L115" s="281" t="s">
        <v>1924</v>
      </c>
      <c r="M115" s="869"/>
      <c r="N115" s="866"/>
      <c r="O115" s="866"/>
      <c r="P115" s="866"/>
      <c r="Q115" s="866"/>
      <c r="R115" s="866"/>
      <c r="S115" s="866"/>
      <c r="T115" s="866"/>
      <c r="U115" s="884" t="s">
        <v>2377</v>
      </c>
      <c r="V115" s="884"/>
      <c r="W115" s="884"/>
      <c r="X115" s="281" t="s">
        <v>1925</v>
      </c>
      <c r="Y115" s="869"/>
      <c r="Z115" s="866"/>
      <c r="AA115" s="866"/>
      <c r="AB115" s="866"/>
      <c r="AC115" s="866"/>
      <c r="AD115" s="866"/>
      <c r="AE115" s="866"/>
      <c r="AF115" s="866"/>
      <c r="AG115" s="863" t="s">
        <v>1926</v>
      </c>
      <c r="AH115" s="864"/>
      <c r="AI115" s="865"/>
      <c r="AJ115" s="264"/>
      <c r="AP115" s="248"/>
      <c r="AT115" s="248"/>
      <c r="AV115" s="23"/>
      <c r="AW115" s="23"/>
      <c r="AX115" s="23"/>
      <c r="AY115" s="23"/>
      <c r="AZ115" s="23"/>
      <c r="BA115" s="23"/>
      <c r="BB115" s="23"/>
      <c r="BC115" s="23"/>
    </row>
    <row r="116" spans="2:55" s="240" customFormat="1" ht="5.0999999999999996" customHeight="1" x14ac:dyDescent="0.25">
      <c r="B116" s="263"/>
      <c r="C116" s="160"/>
      <c r="D116" s="160"/>
      <c r="E116" s="160"/>
      <c r="F116" s="160"/>
      <c r="G116" s="160"/>
      <c r="H116" s="160"/>
      <c r="I116" s="160"/>
      <c r="J116" s="254"/>
      <c r="K116" s="254"/>
      <c r="L116" s="254"/>
      <c r="M116" s="254"/>
      <c r="N116" s="254"/>
      <c r="O116" s="254"/>
      <c r="P116" s="254"/>
      <c r="Q116" s="254"/>
      <c r="R116" s="254"/>
      <c r="S116" s="254"/>
      <c r="T116" s="254"/>
      <c r="U116" s="254"/>
      <c r="V116" s="254"/>
      <c r="W116" s="254"/>
      <c r="X116" s="254"/>
      <c r="Y116" s="254"/>
      <c r="Z116" s="254"/>
      <c r="AA116" s="254"/>
      <c r="AB116" s="254"/>
      <c r="AC116" s="254"/>
      <c r="AD116" s="254"/>
      <c r="AE116" s="158"/>
      <c r="AF116" s="158"/>
      <c r="AG116" s="158"/>
      <c r="AH116" s="158"/>
      <c r="AI116" s="158"/>
      <c r="AJ116" s="264"/>
      <c r="AP116" s="248"/>
      <c r="AT116" s="248"/>
      <c r="AV116" s="23"/>
      <c r="AW116" s="23"/>
      <c r="AX116" s="23"/>
      <c r="AY116" s="23"/>
      <c r="AZ116" s="23"/>
      <c r="BA116" s="23"/>
      <c r="BB116" s="23"/>
      <c r="BC116" s="23"/>
    </row>
    <row r="117" spans="2:55" s="240" customFormat="1" ht="15" customHeight="1" x14ac:dyDescent="0.25">
      <c r="B117" s="263"/>
      <c r="C117" s="853" t="s">
        <v>1749</v>
      </c>
      <c r="D117" s="854"/>
      <c r="E117" s="854"/>
      <c r="F117" s="854"/>
      <c r="G117" s="854"/>
      <c r="H117" s="854"/>
      <c r="I117" s="854"/>
      <c r="J117" s="854"/>
      <c r="K117" s="854"/>
      <c r="L117" s="854"/>
      <c r="M117" s="854"/>
      <c r="N117" s="854"/>
      <c r="O117" s="854"/>
      <c r="P117" s="854"/>
      <c r="Q117" s="854"/>
      <c r="R117" s="854"/>
      <c r="S117" s="854"/>
      <c r="T117" s="854"/>
      <c r="U117" s="854"/>
      <c r="V117" s="854"/>
      <c r="W117" s="854"/>
      <c r="X117" s="854"/>
      <c r="Y117" s="854"/>
      <c r="Z117" s="854"/>
      <c r="AA117" s="854"/>
      <c r="AB117" s="854"/>
      <c r="AC117" s="854"/>
      <c r="AD117" s="854"/>
      <c r="AE117" s="854"/>
      <c r="AF117" s="854"/>
      <c r="AG117" s="854"/>
      <c r="AH117" s="854"/>
      <c r="AI117" s="855"/>
      <c r="AJ117" s="264"/>
      <c r="AP117" s="248"/>
      <c r="AT117" s="248"/>
      <c r="AV117" s="23"/>
      <c r="AW117" s="23"/>
      <c r="AX117" s="23"/>
      <c r="AY117" s="23"/>
      <c r="AZ117" s="23"/>
      <c r="BA117" s="23"/>
      <c r="BB117" s="23"/>
      <c r="BC117" s="23"/>
    </row>
    <row r="118" spans="2:55" s="240" customFormat="1" ht="15" customHeight="1" x14ac:dyDescent="0.25">
      <c r="B118" s="263"/>
      <c r="C118" s="861" t="s">
        <v>2437</v>
      </c>
      <c r="D118" s="861"/>
      <c r="E118" s="861"/>
      <c r="F118" s="861"/>
      <c r="G118" s="861"/>
      <c r="H118" s="861"/>
      <c r="I118" s="861"/>
      <c r="J118" s="861"/>
      <c r="K118" s="861"/>
      <c r="L118" s="861"/>
      <c r="M118" s="861"/>
      <c r="N118" s="861"/>
      <c r="O118" s="861"/>
      <c r="P118" s="861"/>
      <c r="Q118" s="861"/>
      <c r="R118" s="861"/>
      <c r="S118" s="861"/>
      <c r="T118" s="861"/>
      <c r="U118" s="861"/>
      <c r="V118" s="861"/>
      <c r="W118" s="861"/>
      <c r="X118" s="891"/>
      <c r="Y118" s="891"/>
      <c r="Z118" s="891"/>
      <c r="AA118" s="891"/>
      <c r="AB118" s="891"/>
      <c r="AC118" s="891"/>
      <c r="AD118" s="891"/>
      <c r="AE118" s="891"/>
      <c r="AF118" s="891"/>
      <c r="AG118" s="891"/>
      <c r="AH118" s="891"/>
      <c r="AI118" s="891"/>
      <c r="AJ118" s="264"/>
      <c r="AP118" s="248"/>
      <c r="AT118" s="248"/>
      <c r="AV118" s="23"/>
      <c r="AW118" s="23"/>
      <c r="AX118" s="23"/>
      <c r="AY118" s="23"/>
      <c r="AZ118" s="23"/>
      <c r="BA118" s="23"/>
      <c r="BB118" s="23"/>
      <c r="BC118" s="23"/>
    </row>
    <row r="119" spans="2:55" s="240" customFormat="1" ht="15" customHeight="1" x14ac:dyDescent="0.25">
      <c r="B119" s="263"/>
      <c r="C119" s="898" t="s">
        <v>1208</v>
      </c>
      <c r="D119" s="898"/>
      <c r="E119" s="898"/>
      <c r="F119" s="898"/>
      <c r="G119" s="898"/>
      <c r="H119" s="898"/>
      <c r="I119" s="898"/>
      <c r="J119" s="898"/>
      <c r="K119" s="898"/>
      <c r="L119" s="898"/>
      <c r="M119" s="898"/>
      <c r="N119" s="898"/>
      <c r="O119" s="898"/>
      <c r="P119" s="898"/>
      <c r="Q119" s="898"/>
      <c r="R119" s="898"/>
      <c r="S119" s="898"/>
      <c r="T119" s="898"/>
      <c r="U119" s="898"/>
      <c r="V119" s="898"/>
      <c r="W119" s="898"/>
      <c r="X119" s="898"/>
      <c r="Y119" s="899"/>
      <c r="Z119" s="24"/>
      <c r="AA119" s="20" t="s">
        <v>196</v>
      </c>
      <c r="AB119" s="128"/>
      <c r="AC119" s="24"/>
      <c r="AD119" s="20" t="s">
        <v>2441</v>
      </c>
      <c r="AE119" s="282"/>
      <c r="AF119" s="282"/>
      <c r="AG119" s="282"/>
      <c r="AH119" s="282"/>
      <c r="AI119" s="282"/>
      <c r="AJ119" s="264"/>
      <c r="AP119" s="248"/>
      <c r="AT119" s="248"/>
      <c r="AV119" s="23"/>
      <c r="AW119" s="23"/>
      <c r="AX119" s="23"/>
      <c r="AY119" s="23"/>
      <c r="AZ119" s="23"/>
      <c r="BA119" s="23"/>
      <c r="BB119" s="23"/>
      <c r="BC119" s="23"/>
    </row>
    <row r="120" spans="2:55" s="240" customFormat="1" ht="15" customHeight="1" x14ac:dyDescent="0.25">
      <c r="B120" s="263"/>
      <c r="C120" s="898" t="s">
        <v>2438</v>
      </c>
      <c r="D120" s="898"/>
      <c r="E120" s="898"/>
      <c r="F120" s="898"/>
      <c r="G120" s="898"/>
      <c r="H120" s="898"/>
      <c r="I120" s="898"/>
      <c r="J120" s="898"/>
      <c r="K120" s="898"/>
      <c r="L120" s="898"/>
      <c r="M120" s="898"/>
      <c r="N120" s="898"/>
      <c r="O120" s="898"/>
      <c r="P120" s="898"/>
      <c r="Q120" s="898"/>
      <c r="R120" s="898"/>
      <c r="S120" s="898"/>
      <c r="T120" s="898"/>
      <c r="U120" s="898"/>
      <c r="V120" s="898"/>
      <c r="W120" s="898"/>
      <c r="X120" s="898"/>
      <c r="Y120" s="898"/>
      <c r="Z120" s="898"/>
      <c r="AA120" s="898"/>
      <c r="AB120" s="898"/>
      <c r="AC120" s="898"/>
      <c r="AD120" s="898"/>
      <c r="AE120" s="898"/>
      <c r="AF120" s="898"/>
      <c r="AG120" s="898"/>
      <c r="AH120" s="898"/>
      <c r="AI120" s="898"/>
      <c r="AJ120" s="264"/>
      <c r="AP120" s="248"/>
      <c r="AT120" s="248"/>
      <c r="AV120" s="23"/>
      <c r="AW120" s="23"/>
      <c r="AX120" s="23"/>
      <c r="AY120" s="23"/>
      <c r="AZ120" s="23"/>
      <c r="BA120" s="23"/>
      <c r="BB120" s="23"/>
      <c r="BC120" s="23"/>
    </row>
    <row r="121" spans="2:55" s="240" customFormat="1" ht="5.0999999999999996" customHeight="1" x14ac:dyDescent="0.25">
      <c r="B121" s="26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64"/>
      <c r="AP121" s="248"/>
      <c r="AT121" s="248"/>
      <c r="AV121" s="23"/>
      <c r="AW121" s="23"/>
      <c r="AX121" s="23"/>
      <c r="AY121" s="23"/>
      <c r="AZ121" s="23"/>
      <c r="BA121" s="23"/>
      <c r="BB121" s="23"/>
      <c r="BC121" s="23"/>
    </row>
    <row r="122" spans="2:55" s="240" customFormat="1" ht="15" customHeight="1" x14ac:dyDescent="0.25">
      <c r="B122" s="263"/>
      <c r="C122" s="878" t="s">
        <v>1184</v>
      </c>
      <c r="D122" s="878"/>
      <c r="E122" s="878"/>
      <c r="F122" s="878"/>
      <c r="G122" s="878"/>
      <c r="H122" s="878"/>
      <c r="I122" s="878"/>
      <c r="J122" s="878"/>
      <c r="K122" s="878"/>
      <c r="L122" s="878"/>
      <c r="M122" s="878"/>
      <c r="N122" s="878"/>
      <c r="O122" s="878"/>
      <c r="P122" s="878"/>
      <c r="Q122" s="878"/>
      <c r="R122" s="878"/>
      <c r="S122" s="878"/>
      <c r="T122" s="878"/>
      <c r="U122" s="916" t="s">
        <v>1185</v>
      </c>
      <c r="V122" s="917"/>
      <c r="W122" s="917"/>
      <c r="X122" s="917"/>
      <c r="Y122" s="917"/>
      <c r="Z122" s="917"/>
      <c r="AA122" s="917"/>
      <c r="AB122" s="917"/>
      <c r="AC122" s="917"/>
      <c r="AD122" s="917"/>
      <c r="AE122" s="917"/>
      <c r="AF122" s="917"/>
      <c r="AG122" s="917"/>
      <c r="AH122" s="917"/>
      <c r="AI122" s="918"/>
      <c r="AJ122" s="264"/>
      <c r="AP122" s="248"/>
      <c r="AT122" s="248"/>
      <c r="AV122" s="23"/>
      <c r="AW122" s="23"/>
      <c r="AX122" s="23"/>
      <c r="AY122" s="23"/>
      <c r="AZ122" s="23"/>
      <c r="BA122" s="23"/>
      <c r="BB122" s="23"/>
      <c r="BC122" s="23"/>
    </row>
    <row r="123" spans="2:55" s="240" customFormat="1" ht="15" customHeight="1" x14ac:dyDescent="0.25">
      <c r="B123" s="263"/>
      <c r="C123" s="877"/>
      <c r="D123" s="877"/>
      <c r="E123" s="877"/>
      <c r="F123" s="877"/>
      <c r="G123" s="877"/>
      <c r="H123" s="877"/>
      <c r="I123" s="877"/>
      <c r="J123" s="877"/>
      <c r="K123" s="877"/>
      <c r="L123" s="877"/>
      <c r="M123" s="877"/>
      <c r="N123" s="877"/>
      <c r="O123" s="877"/>
      <c r="P123" s="877"/>
      <c r="Q123" s="877"/>
      <c r="R123" s="877"/>
      <c r="S123" s="877"/>
      <c r="T123" s="877"/>
      <c r="U123" s="884" t="str">
        <f>IF(OR($C$123="",$C$123="Selecionar"),"",VLOOKUP($C$123,$I$187:$T$192,8,FALSE))</f>
        <v/>
      </c>
      <c r="V123" s="884"/>
      <c r="W123" s="884"/>
      <c r="X123" s="884"/>
      <c r="Y123" s="884"/>
      <c r="Z123" s="867"/>
      <c r="AA123" s="868"/>
      <c r="AB123" s="868"/>
      <c r="AC123" s="868"/>
      <c r="AD123" s="868"/>
      <c r="AE123" s="868"/>
      <c r="AF123" s="868"/>
      <c r="AG123" s="868"/>
      <c r="AH123" s="868"/>
      <c r="AI123" s="869"/>
      <c r="AJ123" s="264"/>
      <c r="AP123" s="248"/>
      <c r="AT123" s="248"/>
      <c r="AV123" s="23"/>
      <c r="AW123" s="23"/>
      <c r="AX123" s="23"/>
      <c r="AY123" s="23"/>
      <c r="AZ123" s="23"/>
      <c r="BA123" s="23"/>
      <c r="BB123" s="23"/>
      <c r="BC123" s="23"/>
    </row>
    <row r="124" spans="2:55" s="240" customFormat="1" ht="15" customHeight="1" x14ac:dyDescent="0.25">
      <c r="B124" s="263"/>
      <c r="C124" s="877"/>
      <c r="D124" s="877"/>
      <c r="E124" s="877"/>
      <c r="F124" s="877"/>
      <c r="G124" s="877"/>
      <c r="H124" s="877"/>
      <c r="I124" s="877"/>
      <c r="J124" s="877"/>
      <c r="K124" s="877"/>
      <c r="L124" s="877"/>
      <c r="M124" s="877"/>
      <c r="N124" s="877"/>
      <c r="O124" s="877"/>
      <c r="P124" s="877"/>
      <c r="Q124" s="877"/>
      <c r="R124" s="877"/>
      <c r="S124" s="877"/>
      <c r="T124" s="877"/>
      <c r="U124" s="884" t="str">
        <f>IF(OR($C$124="",$C$124="Selecionar"),"",VLOOKUP($C$124,$I$187:$T$192,8,FALSE))</f>
        <v/>
      </c>
      <c r="V124" s="884"/>
      <c r="W124" s="884"/>
      <c r="X124" s="884"/>
      <c r="Y124" s="884"/>
      <c r="Z124" s="867"/>
      <c r="AA124" s="868"/>
      <c r="AB124" s="868"/>
      <c r="AC124" s="868"/>
      <c r="AD124" s="868"/>
      <c r="AE124" s="868"/>
      <c r="AF124" s="868"/>
      <c r="AG124" s="868"/>
      <c r="AH124" s="868"/>
      <c r="AI124" s="869"/>
      <c r="AJ124" s="264"/>
      <c r="AP124" s="248"/>
      <c r="AT124" s="248"/>
      <c r="AV124" s="23"/>
      <c r="AW124" s="23"/>
      <c r="AX124" s="23"/>
      <c r="AY124" s="23"/>
      <c r="AZ124" s="23"/>
      <c r="BA124" s="23"/>
      <c r="BB124" s="23"/>
      <c r="BC124" s="23"/>
    </row>
    <row r="125" spans="2:55" s="240" customFormat="1" ht="15" customHeight="1" x14ac:dyDescent="0.25">
      <c r="B125" s="263"/>
      <c r="C125" s="877"/>
      <c r="D125" s="877"/>
      <c r="E125" s="877"/>
      <c r="F125" s="877"/>
      <c r="G125" s="877"/>
      <c r="H125" s="877"/>
      <c r="I125" s="877"/>
      <c r="J125" s="877"/>
      <c r="K125" s="877"/>
      <c r="L125" s="877"/>
      <c r="M125" s="877"/>
      <c r="N125" s="877"/>
      <c r="O125" s="877"/>
      <c r="P125" s="877"/>
      <c r="Q125" s="877"/>
      <c r="R125" s="877"/>
      <c r="S125" s="877"/>
      <c r="T125" s="877"/>
      <c r="U125" s="884" t="str">
        <f>IF(OR($C$125="",$C$125="Selecionar"),"",VLOOKUP($C$125,$I$187:$T$192,8,FALSE))</f>
        <v/>
      </c>
      <c r="V125" s="884"/>
      <c r="W125" s="884"/>
      <c r="X125" s="884"/>
      <c r="Y125" s="884"/>
      <c r="Z125" s="867"/>
      <c r="AA125" s="868"/>
      <c r="AB125" s="868"/>
      <c r="AC125" s="868"/>
      <c r="AD125" s="868"/>
      <c r="AE125" s="868"/>
      <c r="AF125" s="868"/>
      <c r="AG125" s="868"/>
      <c r="AH125" s="868"/>
      <c r="AI125" s="869"/>
      <c r="AJ125" s="264"/>
      <c r="AP125" s="248"/>
      <c r="AT125" s="248"/>
      <c r="AV125" s="23"/>
      <c r="AW125" s="23"/>
      <c r="AX125" s="23"/>
      <c r="AY125" s="23"/>
      <c r="AZ125" s="23"/>
      <c r="BA125" s="23"/>
      <c r="BB125" s="23"/>
      <c r="BC125" s="23"/>
    </row>
    <row r="126" spans="2:55" s="240" customFormat="1" ht="15" customHeight="1" x14ac:dyDescent="0.25">
      <c r="B126" s="263"/>
      <c r="C126" s="877"/>
      <c r="D126" s="877"/>
      <c r="E126" s="877"/>
      <c r="F126" s="877"/>
      <c r="G126" s="877"/>
      <c r="H126" s="877"/>
      <c r="I126" s="877"/>
      <c r="J126" s="877"/>
      <c r="K126" s="877"/>
      <c r="L126" s="877"/>
      <c r="M126" s="877"/>
      <c r="N126" s="877"/>
      <c r="O126" s="877"/>
      <c r="P126" s="877"/>
      <c r="Q126" s="877"/>
      <c r="R126" s="877"/>
      <c r="S126" s="877"/>
      <c r="T126" s="877"/>
      <c r="U126" s="884" t="str">
        <f>IF(OR($C$126="",$C$126="Selecionar"),"",VLOOKUP($C$126,$I$187:$T$192,8,FALSE))</f>
        <v/>
      </c>
      <c r="V126" s="884"/>
      <c r="W126" s="884"/>
      <c r="X126" s="884"/>
      <c r="Y126" s="884"/>
      <c r="Z126" s="867"/>
      <c r="AA126" s="868"/>
      <c r="AB126" s="868"/>
      <c r="AC126" s="868"/>
      <c r="AD126" s="868"/>
      <c r="AE126" s="868"/>
      <c r="AF126" s="868"/>
      <c r="AG126" s="868"/>
      <c r="AH126" s="868"/>
      <c r="AI126" s="869"/>
      <c r="AJ126" s="264"/>
      <c r="AP126" s="248"/>
      <c r="AT126" s="248"/>
      <c r="AV126" s="23"/>
      <c r="AW126" s="23"/>
      <c r="AX126" s="23"/>
      <c r="AY126" s="23"/>
      <c r="AZ126" s="23"/>
      <c r="BA126" s="23"/>
      <c r="BB126" s="23"/>
      <c r="BC126" s="23"/>
    </row>
    <row r="127" spans="2:55" s="240" customFormat="1" ht="5.0999999999999996" customHeight="1" x14ac:dyDescent="0.25">
      <c r="B127" s="263"/>
      <c r="C127" s="132"/>
      <c r="D127" s="160"/>
      <c r="E127" s="130"/>
      <c r="F127" s="130"/>
      <c r="G127" s="131"/>
      <c r="H127" s="131"/>
      <c r="I127" s="131"/>
      <c r="J127" s="131"/>
      <c r="K127" s="131"/>
      <c r="L127" s="131"/>
      <c r="M127" s="131"/>
      <c r="N127" s="131"/>
      <c r="O127" s="131"/>
      <c r="P127" s="131"/>
      <c r="Q127" s="131"/>
      <c r="R127" s="128"/>
      <c r="S127" s="132"/>
      <c r="T127" s="130"/>
      <c r="U127" s="128"/>
      <c r="V127" s="128"/>
      <c r="W127" s="128"/>
      <c r="X127" s="130"/>
      <c r="Y127" s="131"/>
      <c r="Z127" s="131"/>
      <c r="AA127" s="131"/>
      <c r="AB127" s="131"/>
      <c r="AC127" s="131"/>
      <c r="AD127" s="131"/>
      <c r="AE127" s="131"/>
      <c r="AF127" s="131"/>
      <c r="AG127" s="131"/>
      <c r="AH127" s="131"/>
      <c r="AI127" s="131"/>
      <c r="AJ127" s="264"/>
      <c r="AP127" s="248"/>
      <c r="AT127" s="248"/>
      <c r="AV127" s="23"/>
      <c r="AW127" s="23"/>
      <c r="AX127" s="23"/>
      <c r="AY127" s="23"/>
      <c r="AZ127" s="23"/>
      <c r="BA127" s="23"/>
      <c r="BB127" s="23"/>
      <c r="BC127" s="23"/>
    </row>
    <row r="128" spans="2:55" s="240" customFormat="1" ht="15" customHeight="1" x14ac:dyDescent="0.25">
      <c r="B128" s="263"/>
      <c r="C128" s="132" t="s">
        <v>2439</v>
      </c>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x14ac:dyDescent="0.25">
      <c r="B129" s="263"/>
      <c r="C129" s="420"/>
      <c r="D129" s="20" t="s">
        <v>196</v>
      </c>
      <c r="E129" s="128"/>
      <c r="F129" s="420"/>
      <c r="G129" s="20" t="s">
        <v>1187</v>
      </c>
      <c r="H129" s="131"/>
      <c r="I129" s="132" t="s">
        <v>1752</v>
      </c>
      <c r="J129" s="132"/>
      <c r="K129" s="132"/>
      <c r="L129" s="132"/>
      <c r="M129" s="132"/>
      <c r="N129" s="856"/>
      <c r="O129" s="856"/>
      <c r="P129" s="856"/>
      <c r="Q129" s="856"/>
      <c r="R129" s="856"/>
      <c r="S129" s="856"/>
      <c r="T129" s="856"/>
      <c r="U129" s="856"/>
      <c r="V129" s="856"/>
      <c r="W129" s="856"/>
      <c r="X129" s="856"/>
      <c r="Y129" s="856"/>
      <c r="Z129" s="856"/>
      <c r="AA129" s="856"/>
      <c r="AB129" s="856"/>
      <c r="AC129" s="856"/>
      <c r="AD129" s="856"/>
      <c r="AE129" s="856"/>
      <c r="AF129" s="856"/>
      <c r="AG129" s="856"/>
      <c r="AH129" s="856"/>
      <c r="AI129" s="856"/>
      <c r="AJ129" s="264"/>
      <c r="AP129" s="248"/>
      <c r="AT129" s="248"/>
      <c r="AV129" s="23"/>
      <c r="AW129" s="23"/>
      <c r="AX129" s="23"/>
      <c r="AY129" s="23"/>
      <c r="AZ129" s="23"/>
      <c r="BA129" s="23"/>
      <c r="BB129" s="23"/>
      <c r="BC129" s="23"/>
    </row>
    <row r="130" spans="2:55" s="240" customFormat="1" ht="5.0999999999999996" customHeight="1" x14ac:dyDescent="0.25">
      <c r="B130" s="263"/>
      <c r="C130" s="132"/>
      <c r="D130" s="160"/>
      <c r="E130" s="130"/>
      <c r="F130" s="130"/>
      <c r="G130" s="131"/>
      <c r="H130" s="131"/>
      <c r="I130" s="131"/>
      <c r="J130" s="131"/>
      <c r="K130" s="131"/>
      <c r="L130" s="131"/>
      <c r="M130" s="131"/>
      <c r="N130" s="131"/>
      <c r="O130" s="131"/>
      <c r="P130" s="131"/>
      <c r="Q130" s="131"/>
      <c r="R130" s="128"/>
      <c r="S130" s="132"/>
      <c r="T130" s="130"/>
      <c r="U130" s="128"/>
      <c r="V130" s="128"/>
      <c r="W130" s="128"/>
      <c r="X130" s="130"/>
      <c r="Y130" s="131"/>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132" t="s">
        <v>2440</v>
      </c>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63"/>
      <c r="C132" s="420"/>
      <c r="D132" s="20" t="s">
        <v>196</v>
      </c>
      <c r="E132" s="128"/>
      <c r="F132" s="420"/>
      <c r="G132" s="20" t="s">
        <v>1187</v>
      </c>
      <c r="H132" s="282"/>
      <c r="I132" s="861" t="s">
        <v>1750</v>
      </c>
      <c r="J132" s="861"/>
      <c r="K132" s="861"/>
      <c r="L132" s="861"/>
      <c r="M132" s="861"/>
      <c r="N132" s="861"/>
      <c r="O132" s="861"/>
      <c r="P132" s="882"/>
      <c r="Q132" s="882"/>
      <c r="R132" s="882"/>
      <c r="S132" s="882"/>
      <c r="T132" s="882"/>
      <c r="U132" s="882"/>
      <c r="V132" s="882"/>
      <c r="W132" s="882"/>
      <c r="X132" s="882"/>
      <c r="Y132" s="882"/>
      <c r="Z132" s="882"/>
      <c r="AA132" s="882"/>
      <c r="AB132" s="882"/>
      <c r="AC132" s="882"/>
      <c r="AD132" s="882"/>
      <c r="AE132" s="882"/>
      <c r="AF132" s="882"/>
      <c r="AG132" s="882"/>
      <c r="AH132" s="882"/>
      <c r="AI132" s="882"/>
      <c r="AJ132" s="264"/>
      <c r="AP132" s="248"/>
      <c r="AT132" s="248"/>
      <c r="AV132" s="23"/>
      <c r="AW132" s="23"/>
      <c r="AX132" s="23"/>
      <c r="AY132" s="23"/>
      <c r="AZ132" s="23"/>
      <c r="BA132" s="23"/>
      <c r="BB132" s="23"/>
      <c r="BC132" s="23"/>
    </row>
    <row r="133" spans="2:55" s="240" customFormat="1" ht="5.0999999999999996" customHeight="1" x14ac:dyDescent="0.25">
      <c r="B133" s="263"/>
      <c r="C133" s="132"/>
      <c r="D133" s="160"/>
      <c r="E133" s="130"/>
      <c r="F133" s="130"/>
      <c r="G133" s="131"/>
      <c r="H133" s="131"/>
      <c r="I133" s="131"/>
      <c r="J133" s="131"/>
      <c r="K133" s="131"/>
      <c r="L133" s="131"/>
      <c r="M133" s="131"/>
      <c r="N133" s="131"/>
      <c r="O133" s="131"/>
      <c r="P133" s="131"/>
      <c r="Q133" s="131"/>
      <c r="R133" s="128"/>
      <c r="S133" s="132"/>
      <c r="T133" s="130"/>
      <c r="U133" s="128"/>
      <c r="V133" s="128"/>
      <c r="W133" s="128"/>
      <c r="X133" s="130"/>
      <c r="Y133" s="131"/>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x14ac:dyDescent="0.25">
      <c r="B134" s="263"/>
      <c r="C134" s="853" t="s">
        <v>1754</v>
      </c>
      <c r="D134" s="854"/>
      <c r="E134" s="854"/>
      <c r="F134" s="854"/>
      <c r="G134" s="854"/>
      <c r="H134" s="854"/>
      <c r="I134" s="854"/>
      <c r="J134" s="854"/>
      <c r="K134" s="854"/>
      <c r="L134" s="854"/>
      <c r="M134" s="854"/>
      <c r="N134" s="854"/>
      <c r="O134" s="854"/>
      <c r="P134" s="854"/>
      <c r="Q134" s="854"/>
      <c r="R134" s="854"/>
      <c r="S134" s="854"/>
      <c r="T134" s="854"/>
      <c r="U134" s="854"/>
      <c r="V134" s="854"/>
      <c r="W134" s="854"/>
      <c r="X134" s="854"/>
      <c r="Y134" s="854"/>
      <c r="Z134" s="854"/>
      <c r="AA134" s="854"/>
      <c r="AB134" s="854"/>
      <c r="AC134" s="854"/>
      <c r="AD134" s="854"/>
      <c r="AE134" s="854"/>
      <c r="AF134" s="854"/>
      <c r="AG134" s="854"/>
      <c r="AH134" s="854"/>
      <c r="AI134" s="855"/>
      <c r="AJ134" s="264"/>
      <c r="AP134" s="248"/>
      <c r="AT134" s="248"/>
      <c r="AV134" s="23"/>
      <c r="AW134" s="23"/>
      <c r="AX134" s="23"/>
      <c r="AY134" s="23"/>
      <c r="AZ134" s="23"/>
      <c r="BA134" s="23"/>
      <c r="BB134" s="23"/>
      <c r="BC134" s="23"/>
    </row>
    <row r="135" spans="2:55" s="240" customFormat="1" ht="5.0999999999999996" customHeight="1" x14ac:dyDescent="0.25">
      <c r="B135" s="263"/>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c r="AA135" s="219"/>
      <c r="AB135" s="219"/>
      <c r="AC135" s="219"/>
      <c r="AD135" s="219"/>
      <c r="AE135" s="219"/>
      <c r="AF135" s="219"/>
      <c r="AG135" s="219"/>
      <c r="AH135" s="219"/>
      <c r="AI135" s="219"/>
      <c r="AJ135" s="264"/>
      <c r="AP135" s="248"/>
      <c r="AT135" s="248"/>
      <c r="AV135" s="23"/>
      <c r="AW135" s="23"/>
      <c r="AX135" s="23"/>
      <c r="AY135" s="23"/>
      <c r="AZ135" s="23"/>
      <c r="BA135" s="23"/>
      <c r="BB135" s="23"/>
      <c r="BC135" s="23"/>
    </row>
    <row r="136" spans="2:55" s="240" customFormat="1" ht="15" customHeight="1" x14ac:dyDescent="0.25">
      <c r="B136" s="263"/>
      <c r="C136" s="885" t="str">
        <f>IF($I$78="x",auxiliar!$A$51,IF($U$78="x",auxiliar!$A$51,IF($Y$78="x",auxiliar!$A$51,IF($U$79="x",auxiliar!$A$51,IF($Y$79="x",auxiliar!$A$53,IF($I$80="x",auxiliar!$A$53,auxiliar!$C$64))))))</f>
        <v>Preencher Item 4.5.</v>
      </c>
      <c r="D136" s="886"/>
      <c r="E136" s="886"/>
      <c r="F136" s="886"/>
      <c r="G136" s="886"/>
      <c r="H136" s="886"/>
      <c r="I136" s="886"/>
      <c r="J136" s="886"/>
      <c r="K136" s="886"/>
      <c r="L136" s="886"/>
      <c r="M136" s="886"/>
      <c r="N136" s="886"/>
      <c r="O136" s="886"/>
      <c r="P136" s="886"/>
      <c r="Q136" s="886"/>
      <c r="R136" s="886"/>
      <c r="S136" s="886"/>
      <c r="T136" s="886"/>
      <c r="U136" s="886"/>
      <c r="V136" s="886"/>
      <c r="W136" s="886"/>
      <c r="X136" s="886"/>
      <c r="Y136" s="886"/>
      <c r="Z136" s="886"/>
      <c r="AA136" s="886"/>
      <c r="AB136" s="886"/>
      <c r="AC136" s="886"/>
      <c r="AD136" s="886"/>
      <c r="AE136" s="886"/>
      <c r="AF136" s="886"/>
      <c r="AG136" s="886"/>
      <c r="AH136" s="886"/>
      <c r="AI136" s="887"/>
      <c r="AJ136" s="264"/>
      <c r="AP136" s="248"/>
      <c r="AT136" s="248"/>
      <c r="AV136" s="23"/>
      <c r="AW136" s="23"/>
      <c r="AX136" s="23"/>
      <c r="AY136" s="23"/>
      <c r="AZ136" s="23"/>
      <c r="BA136" s="23"/>
      <c r="BB136" s="23"/>
      <c r="BC136" s="23"/>
    </row>
    <row r="137" spans="2:55" s="240" customFormat="1" ht="15" customHeight="1" x14ac:dyDescent="0.25">
      <c r="B137" s="263"/>
      <c r="C137" s="888"/>
      <c r="D137" s="889"/>
      <c r="E137" s="889"/>
      <c r="F137" s="889"/>
      <c r="G137" s="889"/>
      <c r="H137" s="889"/>
      <c r="I137" s="889"/>
      <c r="J137" s="889"/>
      <c r="K137" s="889"/>
      <c r="L137" s="889"/>
      <c r="M137" s="889"/>
      <c r="N137" s="889"/>
      <c r="O137" s="889"/>
      <c r="P137" s="889"/>
      <c r="Q137" s="889"/>
      <c r="R137" s="889"/>
      <c r="S137" s="889"/>
      <c r="T137" s="889"/>
      <c r="U137" s="889"/>
      <c r="V137" s="889"/>
      <c r="W137" s="889"/>
      <c r="X137" s="889"/>
      <c r="Y137" s="889"/>
      <c r="Z137" s="889"/>
      <c r="AA137" s="889"/>
      <c r="AB137" s="889"/>
      <c r="AC137" s="889"/>
      <c r="AD137" s="889"/>
      <c r="AE137" s="889"/>
      <c r="AF137" s="889"/>
      <c r="AG137" s="889"/>
      <c r="AH137" s="889"/>
      <c r="AI137" s="890"/>
      <c r="AJ137" s="264"/>
      <c r="AP137" s="248"/>
      <c r="AT137" s="248"/>
      <c r="AV137" s="23"/>
      <c r="AW137" s="23"/>
      <c r="AX137" s="23"/>
      <c r="AY137" s="23"/>
      <c r="AZ137" s="23"/>
      <c r="BA137" s="23"/>
      <c r="BB137" s="23"/>
      <c r="BC137" s="23"/>
    </row>
    <row r="138" spans="2:55" s="240" customFormat="1" ht="15" customHeight="1" x14ac:dyDescent="0.25">
      <c r="B138" s="263"/>
      <c r="C138" s="888"/>
      <c r="D138" s="889"/>
      <c r="E138" s="889"/>
      <c r="F138" s="889"/>
      <c r="G138" s="889"/>
      <c r="H138" s="889"/>
      <c r="I138" s="889"/>
      <c r="J138" s="889"/>
      <c r="K138" s="889"/>
      <c r="L138" s="889"/>
      <c r="M138" s="889"/>
      <c r="N138" s="889"/>
      <c r="O138" s="889"/>
      <c r="P138" s="889"/>
      <c r="Q138" s="889"/>
      <c r="R138" s="889"/>
      <c r="S138" s="889"/>
      <c r="T138" s="889"/>
      <c r="U138" s="889"/>
      <c r="V138" s="889"/>
      <c r="W138" s="889"/>
      <c r="X138" s="889"/>
      <c r="Y138" s="889"/>
      <c r="Z138" s="889"/>
      <c r="AA138" s="889"/>
      <c r="AB138" s="889"/>
      <c r="AC138" s="889"/>
      <c r="AD138" s="889"/>
      <c r="AE138" s="889"/>
      <c r="AF138" s="889"/>
      <c r="AG138" s="889"/>
      <c r="AH138" s="889"/>
      <c r="AI138" s="890"/>
      <c r="AJ138" s="264"/>
      <c r="AP138" s="248"/>
      <c r="AT138" s="248"/>
      <c r="AV138" s="23"/>
      <c r="AW138" s="23"/>
      <c r="AX138" s="23"/>
      <c r="AY138" s="23"/>
      <c r="AZ138" s="23"/>
      <c r="BA138" s="23"/>
      <c r="BB138" s="23"/>
      <c r="BC138" s="23"/>
    </row>
    <row r="139" spans="2:55" s="240" customFormat="1" ht="15" customHeight="1" x14ac:dyDescent="0.25">
      <c r="B139" s="263"/>
      <c r="C139" s="888"/>
      <c r="D139" s="889"/>
      <c r="E139" s="889"/>
      <c r="F139" s="889"/>
      <c r="G139" s="889"/>
      <c r="H139" s="889"/>
      <c r="I139" s="889"/>
      <c r="J139" s="889"/>
      <c r="K139" s="889"/>
      <c r="L139" s="889"/>
      <c r="M139" s="889"/>
      <c r="N139" s="889"/>
      <c r="O139" s="889"/>
      <c r="P139" s="889"/>
      <c r="Q139" s="889"/>
      <c r="R139" s="889"/>
      <c r="S139" s="889"/>
      <c r="T139" s="889"/>
      <c r="U139" s="889"/>
      <c r="V139" s="889"/>
      <c r="W139" s="889"/>
      <c r="X139" s="889"/>
      <c r="Y139" s="889"/>
      <c r="Z139" s="889"/>
      <c r="AA139" s="889"/>
      <c r="AB139" s="889"/>
      <c r="AC139" s="889"/>
      <c r="AD139" s="889"/>
      <c r="AE139" s="889"/>
      <c r="AF139" s="889"/>
      <c r="AG139" s="889"/>
      <c r="AH139" s="889"/>
      <c r="AI139" s="890"/>
      <c r="AJ139" s="264"/>
      <c r="AP139" s="248"/>
      <c r="AT139" s="248"/>
      <c r="AV139" s="23"/>
      <c r="AW139" s="23"/>
      <c r="AX139" s="23"/>
      <c r="AY139" s="23"/>
      <c r="AZ139" s="23"/>
      <c r="BA139" s="23"/>
      <c r="BB139" s="23"/>
      <c r="BC139" s="23"/>
    </row>
    <row r="140" spans="2:55" s="240" customFormat="1" ht="5.0999999999999996" customHeight="1" x14ac:dyDescent="0.25">
      <c r="B140" s="263"/>
      <c r="C140" s="613"/>
      <c r="D140" s="587"/>
      <c r="E140" s="614"/>
      <c r="F140" s="614"/>
      <c r="G140" s="615"/>
      <c r="H140" s="615"/>
      <c r="I140" s="615"/>
      <c r="J140" s="615"/>
      <c r="K140" s="615"/>
      <c r="L140" s="615"/>
      <c r="M140" s="615"/>
      <c r="N140" s="615"/>
      <c r="O140" s="615"/>
      <c r="P140" s="615"/>
      <c r="Q140" s="615"/>
      <c r="R140" s="606"/>
      <c r="S140" s="609"/>
      <c r="T140" s="614"/>
      <c r="U140" s="606"/>
      <c r="V140" s="606"/>
      <c r="W140" s="606"/>
      <c r="X140" s="614"/>
      <c r="Y140" s="615"/>
      <c r="Z140" s="615"/>
      <c r="AA140" s="615"/>
      <c r="AB140" s="615"/>
      <c r="AC140" s="615"/>
      <c r="AD140" s="615"/>
      <c r="AE140" s="615"/>
      <c r="AF140" s="615"/>
      <c r="AG140" s="615"/>
      <c r="AH140" s="615"/>
      <c r="AI140" s="616"/>
      <c r="AJ140" s="264"/>
      <c r="AP140" s="248"/>
      <c r="AT140" s="248"/>
      <c r="AV140" s="23"/>
      <c r="AW140" s="23"/>
      <c r="AX140" s="23"/>
      <c r="AY140" s="23"/>
      <c r="AZ140" s="23"/>
      <c r="BA140" s="23"/>
      <c r="BB140" s="23"/>
      <c r="BC140" s="23"/>
    </row>
    <row r="141" spans="2:55" s="240" customFormat="1" ht="39.950000000000003" customHeight="1" x14ac:dyDescent="0.25">
      <c r="B141" s="263"/>
      <c r="C141" s="870"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41" s="871"/>
      <c r="E141" s="871"/>
      <c r="F141" s="871"/>
      <c r="G141" s="871"/>
      <c r="H141" s="871"/>
      <c r="I141" s="871"/>
      <c r="J141" s="871"/>
      <c r="K141" s="871"/>
      <c r="L141" s="871"/>
      <c r="M141" s="871"/>
      <c r="N141" s="871"/>
      <c r="O141" s="871"/>
      <c r="P141" s="871"/>
      <c r="Q141" s="871"/>
      <c r="R141" s="871"/>
      <c r="S141" s="871"/>
      <c r="T141" s="871"/>
      <c r="U141" s="871"/>
      <c r="V141" s="871"/>
      <c r="W141" s="871"/>
      <c r="X141" s="871"/>
      <c r="Y141" s="871"/>
      <c r="Z141" s="871"/>
      <c r="AA141" s="871"/>
      <c r="AB141" s="871"/>
      <c r="AC141" s="871"/>
      <c r="AD141" s="871"/>
      <c r="AE141" s="871"/>
      <c r="AF141" s="871"/>
      <c r="AG141" s="871"/>
      <c r="AH141" s="871"/>
      <c r="AI141" s="872"/>
      <c r="AJ141" s="264"/>
      <c r="AP141" s="248"/>
      <c r="AT141" s="248"/>
      <c r="AV141" s="23"/>
      <c r="AW141" s="23"/>
      <c r="AX141" s="23"/>
      <c r="AY141" s="23"/>
      <c r="AZ141" s="23"/>
      <c r="BA141" s="23"/>
      <c r="BB141" s="23"/>
      <c r="BC141" s="23"/>
    </row>
    <row r="142" spans="2:55" s="240" customFormat="1" ht="5.0999999999999996" customHeight="1" x14ac:dyDescent="0.25">
      <c r="B142" s="263"/>
      <c r="C142" s="613"/>
      <c r="D142" s="587"/>
      <c r="E142" s="614"/>
      <c r="F142" s="614"/>
      <c r="G142" s="615"/>
      <c r="H142" s="615"/>
      <c r="I142" s="615"/>
      <c r="J142" s="615"/>
      <c r="K142" s="615"/>
      <c r="L142" s="615"/>
      <c r="M142" s="615"/>
      <c r="N142" s="615"/>
      <c r="O142" s="615"/>
      <c r="P142" s="615"/>
      <c r="Q142" s="615"/>
      <c r="R142" s="606"/>
      <c r="S142" s="609"/>
      <c r="T142" s="614"/>
      <c r="U142" s="606"/>
      <c r="V142" s="606"/>
      <c r="W142" s="606"/>
      <c r="X142" s="614"/>
      <c r="Y142" s="615"/>
      <c r="Z142" s="615"/>
      <c r="AA142" s="615"/>
      <c r="AB142" s="615"/>
      <c r="AC142" s="615"/>
      <c r="AD142" s="615"/>
      <c r="AE142" s="615"/>
      <c r="AF142" s="615"/>
      <c r="AG142" s="615"/>
      <c r="AH142" s="615"/>
      <c r="AI142" s="616"/>
      <c r="AJ142" s="264"/>
      <c r="AP142" s="248"/>
      <c r="AT142" s="248"/>
      <c r="AV142" s="23"/>
      <c r="AW142" s="23"/>
      <c r="AX142" s="23"/>
      <c r="AY142" s="23"/>
      <c r="AZ142" s="23"/>
      <c r="BA142" s="23"/>
      <c r="BB142" s="23"/>
      <c r="BC142" s="23"/>
    </row>
    <row r="143" spans="2:55" s="240" customFormat="1" ht="15" customHeight="1" x14ac:dyDescent="0.25">
      <c r="B143" s="263"/>
      <c r="C143" s="870"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3" s="871"/>
      <c r="E143" s="871"/>
      <c r="F143" s="871"/>
      <c r="G143" s="871"/>
      <c r="H143" s="871"/>
      <c r="I143" s="871"/>
      <c r="J143" s="871"/>
      <c r="K143" s="871"/>
      <c r="L143" s="871"/>
      <c r="M143" s="871"/>
      <c r="N143" s="871"/>
      <c r="O143" s="871"/>
      <c r="P143" s="871"/>
      <c r="Q143" s="871"/>
      <c r="R143" s="871"/>
      <c r="S143" s="871"/>
      <c r="T143" s="871"/>
      <c r="U143" s="871"/>
      <c r="V143" s="871"/>
      <c r="W143" s="871"/>
      <c r="X143" s="871"/>
      <c r="Y143" s="871"/>
      <c r="Z143" s="871"/>
      <c r="AA143" s="871"/>
      <c r="AB143" s="871"/>
      <c r="AC143" s="871"/>
      <c r="AD143" s="871"/>
      <c r="AE143" s="871"/>
      <c r="AF143" s="871"/>
      <c r="AG143" s="871"/>
      <c r="AH143" s="871"/>
      <c r="AI143" s="872"/>
      <c r="AJ143" s="264"/>
      <c r="AP143" s="248"/>
      <c r="AT143" s="248"/>
      <c r="AV143" s="23"/>
      <c r="AW143" s="23"/>
      <c r="AX143" s="23"/>
      <c r="AY143" s="23"/>
      <c r="AZ143" s="23"/>
      <c r="BA143" s="23"/>
      <c r="BB143" s="23"/>
      <c r="BC143" s="23"/>
    </row>
    <row r="144" spans="2:55" s="240" customFormat="1" ht="15" customHeight="1" x14ac:dyDescent="0.25">
      <c r="B144" s="263"/>
      <c r="C144" s="870"/>
      <c r="D144" s="871"/>
      <c r="E144" s="871"/>
      <c r="F144" s="871"/>
      <c r="G144" s="871"/>
      <c r="H144" s="871"/>
      <c r="I144" s="871"/>
      <c r="J144" s="871"/>
      <c r="K144" s="871"/>
      <c r="L144" s="871"/>
      <c r="M144" s="871"/>
      <c r="N144" s="871"/>
      <c r="O144" s="871"/>
      <c r="P144" s="871"/>
      <c r="Q144" s="871"/>
      <c r="R144" s="871"/>
      <c r="S144" s="871"/>
      <c r="T144" s="871"/>
      <c r="U144" s="871"/>
      <c r="V144" s="871"/>
      <c r="W144" s="871"/>
      <c r="X144" s="871"/>
      <c r="Y144" s="871"/>
      <c r="Z144" s="871"/>
      <c r="AA144" s="871"/>
      <c r="AB144" s="871"/>
      <c r="AC144" s="871"/>
      <c r="AD144" s="871"/>
      <c r="AE144" s="871"/>
      <c r="AF144" s="871"/>
      <c r="AG144" s="871"/>
      <c r="AH144" s="871"/>
      <c r="AI144" s="872"/>
      <c r="AJ144" s="264"/>
      <c r="AP144" s="248"/>
      <c r="AT144" s="248"/>
      <c r="AV144" s="23"/>
      <c r="AW144" s="23"/>
      <c r="AX144" s="23"/>
      <c r="AY144" s="23"/>
      <c r="AZ144" s="23"/>
      <c r="BA144" s="23"/>
      <c r="BB144" s="23"/>
      <c r="BC144" s="23"/>
    </row>
    <row r="145" spans="2:55" s="240" customFormat="1" ht="15" customHeight="1" x14ac:dyDescent="0.25">
      <c r="B145" s="263"/>
      <c r="C145" s="870"/>
      <c r="D145" s="871"/>
      <c r="E145" s="871"/>
      <c r="F145" s="871"/>
      <c r="G145" s="871"/>
      <c r="H145" s="871"/>
      <c r="I145" s="871"/>
      <c r="J145" s="871"/>
      <c r="K145" s="871"/>
      <c r="L145" s="871"/>
      <c r="M145" s="871"/>
      <c r="N145" s="871"/>
      <c r="O145" s="871"/>
      <c r="P145" s="871"/>
      <c r="Q145" s="871"/>
      <c r="R145" s="871"/>
      <c r="S145" s="871"/>
      <c r="T145" s="871"/>
      <c r="U145" s="871"/>
      <c r="V145" s="871"/>
      <c r="W145" s="871"/>
      <c r="X145" s="871"/>
      <c r="Y145" s="871"/>
      <c r="Z145" s="871"/>
      <c r="AA145" s="871"/>
      <c r="AB145" s="871"/>
      <c r="AC145" s="871"/>
      <c r="AD145" s="871"/>
      <c r="AE145" s="871"/>
      <c r="AF145" s="871"/>
      <c r="AG145" s="871"/>
      <c r="AH145" s="871"/>
      <c r="AI145" s="872"/>
      <c r="AJ145" s="264"/>
      <c r="AP145" s="248"/>
      <c r="AT145" s="248"/>
      <c r="AV145" s="23"/>
      <c r="AW145" s="23"/>
      <c r="AX145" s="23"/>
      <c r="AY145" s="23"/>
      <c r="AZ145" s="23"/>
      <c r="BA145" s="23"/>
      <c r="BB145" s="23"/>
      <c r="BC145" s="23"/>
    </row>
    <row r="146" spans="2:55" s="240" customFormat="1" ht="15" customHeight="1" x14ac:dyDescent="0.25">
      <c r="B146" s="263"/>
      <c r="C146" s="870"/>
      <c r="D146" s="871"/>
      <c r="E146" s="871"/>
      <c r="F146" s="871"/>
      <c r="G146" s="871"/>
      <c r="H146" s="871"/>
      <c r="I146" s="871"/>
      <c r="J146" s="871"/>
      <c r="K146" s="871"/>
      <c r="L146" s="871"/>
      <c r="M146" s="871"/>
      <c r="N146" s="871"/>
      <c r="O146" s="871"/>
      <c r="P146" s="871"/>
      <c r="Q146" s="871"/>
      <c r="R146" s="871"/>
      <c r="S146" s="871"/>
      <c r="T146" s="871"/>
      <c r="U146" s="871"/>
      <c r="V146" s="871"/>
      <c r="W146" s="871"/>
      <c r="X146" s="871"/>
      <c r="Y146" s="871"/>
      <c r="Z146" s="871"/>
      <c r="AA146" s="871"/>
      <c r="AB146" s="871"/>
      <c r="AC146" s="871"/>
      <c r="AD146" s="871"/>
      <c r="AE146" s="871"/>
      <c r="AF146" s="871"/>
      <c r="AG146" s="871"/>
      <c r="AH146" s="871"/>
      <c r="AI146" s="872"/>
      <c r="AJ146" s="264"/>
      <c r="AP146" s="248"/>
      <c r="AT146" s="248"/>
      <c r="AV146" s="23"/>
      <c r="AW146" s="23"/>
      <c r="AX146" s="23"/>
      <c r="AY146" s="23"/>
      <c r="AZ146" s="23"/>
      <c r="BA146" s="23"/>
      <c r="BB146" s="23"/>
      <c r="BC146" s="23"/>
    </row>
    <row r="147" spans="2:55" s="240" customFormat="1" ht="5.0999999999999996" customHeight="1" x14ac:dyDescent="0.25">
      <c r="B147" s="263"/>
      <c r="C147" s="617"/>
      <c r="D147" s="618"/>
      <c r="E147" s="618"/>
      <c r="F147" s="618"/>
      <c r="G147" s="618"/>
      <c r="H147" s="618"/>
      <c r="I147" s="618"/>
      <c r="J147" s="618"/>
      <c r="K147" s="618"/>
      <c r="L147" s="618"/>
      <c r="M147" s="618"/>
      <c r="N147" s="618"/>
      <c r="O147" s="618"/>
      <c r="P147" s="618"/>
      <c r="Q147" s="618"/>
      <c r="R147" s="618"/>
      <c r="S147" s="618"/>
      <c r="T147" s="618"/>
      <c r="U147" s="618"/>
      <c r="V147" s="618"/>
      <c r="W147" s="618"/>
      <c r="X147" s="618"/>
      <c r="Y147" s="618"/>
      <c r="Z147" s="618"/>
      <c r="AA147" s="618"/>
      <c r="AB147" s="618"/>
      <c r="AC147" s="618"/>
      <c r="AD147" s="618"/>
      <c r="AE147" s="618"/>
      <c r="AF147" s="618"/>
      <c r="AG147" s="618"/>
      <c r="AH147" s="618"/>
      <c r="AI147" s="619"/>
      <c r="AJ147" s="264"/>
      <c r="AP147" s="248"/>
      <c r="AT147" s="248"/>
      <c r="AV147" s="23"/>
      <c r="AW147" s="23"/>
      <c r="AX147" s="23"/>
      <c r="AY147" s="23"/>
      <c r="AZ147" s="23"/>
      <c r="BA147" s="23"/>
      <c r="BB147" s="23"/>
      <c r="BC147" s="23"/>
    </row>
    <row r="148" spans="2:55" s="240" customFormat="1" ht="15" customHeight="1" x14ac:dyDescent="0.25">
      <c r="B148" s="263"/>
      <c r="C148" s="870"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8" s="871"/>
      <c r="E148" s="871"/>
      <c r="F148" s="871"/>
      <c r="G148" s="871"/>
      <c r="H148" s="871"/>
      <c r="I148" s="871"/>
      <c r="J148" s="871"/>
      <c r="K148" s="871"/>
      <c r="L148" s="871"/>
      <c r="M148" s="871"/>
      <c r="N148" s="871"/>
      <c r="O148" s="871"/>
      <c r="P148" s="871"/>
      <c r="Q148" s="871"/>
      <c r="R148" s="871"/>
      <c r="S148" s="871"/>
      <c r="T148" s="871"/>
      <c r="U148" s="871"/>
      <c r="V148" s="871"/>
      <c r="W148" s="871"/>
      <c r="X148" s="871"/>
      <c r="Y148" s="871"/>
      <c r="Z148" s="871"/>
      <c r="AA148" s="871"/>
      <c r="AB148" s="871"/>
      <c r="AC148" s="871"/>
      <c r="AD148" s="871"/>
      <c r="AE148" s="871"/>
      <c r="AF148" s="871"/>
      <c r="AG148" s="871"/>
      <c r="AH148" s="871"/>
      <c r="AI148" s="872"/>
      <c r="AJ148" s="264"/>
      <c r="AP148" s="248"/>
      <c r="AT148" s="248"/>
      <c r="AV148" s="23"/>
      <c r="AW148" s="23"/>
      <c r="AX148" s="23"/>
      <c r="AY148" s="23"/>
      <c r="AZ148" s="23"/>
      <c r="BA148" s="23"/>
      <c r="BB148" s="23"/>
      <c r="BC148" s="23"/>
    </row>
    <row r="149" spans="2:55" s="240" customFormat="1" ht="15" customHeight="1" x14ac:dyDescent="0.25">
      <c r="B149" s="263"/>
      <c r="C149" s="870"/>
      <c r="D149" s="871"/>
      <c r="E149" s="871"/>
      <c r="F149" s="871"/>
      <c r="G149" s="871"/>
      <c r="H149" s="871"/>
      <c r="I149" s="871"/>
      <c r="J149" s="871"/>
      <c r="K149" s="871"/>
      <c r="L149" s="871"/>
      <c r="M149" s="871"/>
      <c r="N149" s="871"/>
      <c r="O149" s="871"/>
      <c r="P149" s="871"/>
      <c r="Q149" s="871"/>
      <c r="R149" s="871"/>
      <c r="S149" s="871"/>
      <c r="T149" s="871"/>
      <c r="U149" s="871"/>
      <c r="V149" s="871"/>
      <c r="W149" s="871"/>
      <c r="X149" s="871"/>
      <c r="Y149" s="871"/>
      <c r="Z149" s="871"/>
      <c r="AA149" s="871"/>
      <c r="AB149" s="871"/>
      <c r="AC149" s="871"/>
      <c r="AD149" s="871"/>
      <c r="AE149" s="871"/>
      <c r="AF149" s="871"/>
      <c r="AG149" s="871"/>
      <c r="AH149" s="871"/>
      <c r="AI149" s="872"/>
      <c r="AJ149" s="264"/>
      <c r="AP149" s="248"/>
      <c r="AT149" s="248"/>
      <c r="AV149" s="23"/>
      <c r="AW149" s="23"/>
      <c r="AX149" s="23"/>
      <c r="AY149" s="23"/>
      <c r="AZ149" s="23"/>
      <c r="BA149" s="23"/>
      <c r="BB149" s="23"/>
      <c r="BC149" s="23"/>
    </row>
    <row r="150" spans="2:55" s="240" customFormat="1" ht="15" customHeight="1" x14ac:dyDescent="0.25">
      <c r="B150" s="263"/>
      <c r="C150" s="870"/>
      <c r="D150" s="871"/>
      <c r="E150" s="871"/>
      <c r="F150" s="871"/>
      <c r="G150" s="871"/>
      <c r="H150" s="871"/>
      <c r="I150" s="871"/>
      <c r="J150" s="871"/>
      <c r="K150" s="871"/>
      <c r="L150" s="871"/>
      <c r="M150" s="871"/>
      <c r="N150" s="871"/>
      <c r="O150" s="871"/>
      <c r="P150" s="871"/>
      <c r="Q150" s="871"/>
      <c r="R150" s="871"/>
      <c r="S150" s="871"/>
      <c r="T150" s="871"/>
      <c r="U150" s="871"/>
      <c r="V150" s="871"/>
      <c r="W150" s="871"/>
      <c r="X150" s="871"/>
      <c r="Y150" s="871"/>
      <c r="Z150" s="871"/>
      <c r="AA150" s="871"/>
      <c r="AB150" s="871"/>
      <c r="AC150" s="871"/>
      <c r="AD150" s="871"/>
      <c r="AE150" s="871"/>
      <c r="AF150" s="871"/>
      <c r="AG150" s="871"/>
      <c r="AH150" s="871"/>
      <c r="AI150" s="872"/>
      <c r="AJ150" s="264"/>
      <c r="AP150" s="248"/>
      <c r="AT150" s="248"/>
      <c r="AV150" s="23"/>
      <c r="AW150" s="23"/>
      <c r="AX150" s="23"/>
      <c r="AY150" s="23"/>
      <c r="AZ150" s="23"/>
      <c r="BA150" s="23"/>
      <c r="BB150" s="23"/>
      <c r="BC150" s="23"/>
    </row>
    <row r="151" spans="2:55" s="240" customFormat="1" ht="5.0999999999999996" customHeight="1" x14ac:dyDescent="0.25">
      <c r="B151" s="263"/>
      <c r="C151" s="620"/>
      <c r="D151" s="621"/>
      <c r="E151" s="621"/>
      <c r="F151" s="621"/>
      <c r="G151" s="621"/>
      <c r="H151" s="621"/>
      <c r="I151" s="621"/>
      <c r="J151" s="621"/>
      <c r="K151" s="621"/>
      <c r="L151" s="621"/>
      <c r="M151" s="621"/>
      <c r="N151" s="621"/>
      <c r="O151" s="621"/>
      <c r="P151" s="621"/>
      <c r="Q151" s="621"/>
      <c r="R151" s="621"/>
      <c r="S151" s="621"/>
      <c r="T151" s="621"/>
      <c r="U151" s="621"/>
      <c r="V151" s="621"/>
      <c r="W151" s="621"/>
      <c r="X151" s="621"/>
      <c r="Y151" s="621"/>
      <c r="Z151" s="621"/>
      <c r="AA151" s="621"/>
      <c r="AB151" s="621"/>
      <c r="AC151" s="621"/>
      <c r="AD151" s="621"/>
      <c r="AE151" s="621"/>
      <c r="AF151" s="621"/>
      <c r="AG151" s="621"/>
      <c r="AH151" s="621"/>
      <c r="AI151" s="622"/>
      <c r="AJ151" s="264"/>
      <c r="AP151" s="248"/>
      <c r="AT151" s="248"/>
      <c r="AV151" s="23"/>
      <c r="AW151" s="23"/>
      <c r="AX151" s="23"/>
      <c r="AY151" s="23"/>
      <c r="AZ151" s="23"/>
      <c r="BA151" s="23"/>
      <c r="BB151" s="23"/>
      <c r="BC151" s="23"/>
    </row>
    <row r="152" spans="2:55" s="240" customFormat="1" ht="15" customHeight="1" x14ac:dyDescent="0.25">
      <c r="B152" s="263"/>
      <c r="C152" s="870"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52" s="871"/>
      <c r="E152" s="871"/>
      <c r="F152" s="871"/>
      <c r="G152" s="871"/>
      <c r="H152" s="871"/>
      <c r="I152" s="871"/>
      <c r="J152" s="871"/>
      <c r="K152" s="871"/>
      <c r="L152" s="871"/>
      <c r="M152" s="871"/>
      <c r="N152" s="871"/>
      <c r="O152" s="871"/>
      <c r="P152" s="871"/>
      <c r="Q152" s="871"/>
      <c r="R152" s="871"/>
      <c r="S152" s="871"/>
      <c r="T152" s="871"/>
      <c r="U152" s="871"/>
      <c r="V152" s="871"/>
      <c r="W152" s="871"/>
      <c r="X152" s="871"/>
      <c r="Y152" s="871"/>
      <c r="Z152" s="871"/>
      <c r="AA152" s="871"/>
      <c r="AB152" s="871"/>
      <c r="AC152" s="871"/>
      <c r="AD152" s="871"/>
      <c r="AE152" s="871"/>
      <c r="AF152" s="871"/>
      <c r="AG152" s="871"/>
      <c r="AH152" s="871"/>
      <c r="AI152" s="872"/>
      <c r="AJ152" s="264"/>
      <c r="AP152" s="248"/>
      <c r="AT152" s="248"/>
      <c r="AV152" s="23"/>
      <c r="AW152" s="23"/>
      <c r="AX152" s="23"/>
      <c r="AY152" s="23"/>
      <c r="AZ152" s="23"/>
      <c r="BA152" s="23"/>
      <c r="BB152" s="23"/>
      <c r="BC152" s="23"/>
    </row>
    <row r="153" spans="2:55" s="240" customFormat="1" ht="15" customHeight="1" x14ac:dyDescent="0.25">
      <c r="B153" s="263"/>
      <c r="C153" s="870"/>
      <c r="D153" s="871"/>
      <c r="E153" s="871"/>
      <c r="F153" s="871"/>
      <c r="G153" s="871"/>
      <c r="H153" s="871"/>
      <c r="I153" s="871"/>
      <c r="J153" s="871"/>
      <c r="K153" s="871"/>
      <c r="L153" s="871"/>
      <c r="M153" s="871"/>
      <c r="N153" s="871"/>
      <c r="O153" s="871"/>
      <c r="P153" s="871"/>
      <c r="Q153" s="871"/>
      <c r="R153" s="871"/>
      <c r="S153" s="871"/>
      <c r="T153" s="871"/>
      <c r="U153" s="871"/>
      <c r="V153" s="871"/>
      <c r="W153" s="871"/>
      <c r="X153" s="871"/>
      <c r="Y153" s="871"/>
      <c r="Z153" s="871"/>
      <c r="AA153" s="871"/>
      <c r="AB153" s="871"/>
      <c r="AC153" s="871"/>
      <c r="AD153" s="871"/>
      <c r="AE153" s="871"/>
      <c r="AF153" s="871"/>
      <c r="AG153" s="871"/>
      <c r="AH153" s="871"/>
      <c r="AI153" s="872"/>
      <c r="AJ153" s="264"/>
      <c r="AP153" s="248"/>
      <c r="AT153" s="248"/>
      <c r="AV153" s="23"/>
      <c r="AW153" s="23"/>
      <c r="AX153" s="23"/>
      <c r="AY153" s="23"/>
      <c r="AZ153" s="23"/>
      <c r="BA153" s="23"/>
      <c r="BB153" s="23"/>
      <c r="BC153" s="23"/>
    </row>
    <row r="154" spans="2:55" s="240" customFormat="1" ht="15" customHeight="1" x14ac:dyDescent="0.25">
      <c r="B154" s="263"/>
      <c r="C154" s="870"/>
      <c r="D154" s="871"/>
      <c r="E154" s="871"/>
      <c r="F154" s="871"/>
      <c r="G154" s="871"/>
      <c r="H154" s="871"/>
      <c r="I154" s="871"/>
      <c r="J154" s="871"/>
      <c r="K154" s="871"/>
      <c r="L154" s="871"/>
      <c r="M154" s="871"/>
      <c r="N154" s="871"/>
      <c r="O154" s="871"/>
      <c r="P154" s="871"/>
      <c r="Q154" s="871"/>
      <c r="R154" s="871"/>
      <c r="S154" s="871"/>
      <c r="T154" s="871"/>
      <c r="U154" s="871"/>
      <c r="V154" s="871"/>
      <c r="W154" s="871"/>
      <c r="X154" s="871"/>
      <c r="Y154" s="871"/>
      <c r="Z154" s="871"/>
      <c r="AA154" s="871"/>
      <c r="AB154" s="871"/>
      <c r="AC154" s="871"/>
      <c r="AD154" s="871"/>
      <c r="AE154" s="871"/>
      <c r="AF154" s="871"/>
      <c r="AG154" s="871"/>
      <c r="AH154" s="871"/>
      <c r="AI154" s="872"/>
      <c r="AJ154" s="264"/>
      <c r="AP154" s="248"/>
      <c r="AT154" s="248"/>
      <c r="AV154" s="23"/>
      <c r="AW154" s="23"/>
      <c r="AX154" s="23"/>
      <c r="AY154" s="23"/>
      <c r="AZ154" s="23"/>
      <c r="BA154" s="23"/>
      <c r="BB154" s="23"/>
      <c r="BC154" s="23"/>
    </row>
    <row r="155" spans="2:55" s="240" customFormat="1" ht="15" customHeight="1" x14ac:dyDescent="0.25">
      <c r="B155" s="263"/>
      <c r="C155" s="870"/>
      <c r="D155" s="871"/>
      <c r="E155" s="871"/>
      <c r="F155" s="871"/>
      <c r="G155" s="871"/>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2"/>
      <c r="AJ155" s="264"/>
      <c r="AP155" s="248"/>
      <c r="AT155" s="248"/>
      <c r="AV155" s="23"/>
      <c r="AW155" s="23"/>
      <c r="AX155" s="23"/>
      <c r="AY155" s="23"/>
      <c r="AZ155" s="23"/>
      <c r="BA155" s="23"/>
      <c r="BB155" s="23"/>
      <c r="BC155" s="23"/>
    </row>
    <row r="156" spans="2:55" s="240" customFormat="1" ht="15" customHeight="1" x14ac:dyDescent="0.25">
      <c r="B156" s="263"/>
      <c r="C156" s="870"/>
      <c r="D156" s="871"/>
      <c r="E156" s="871"/>
      <c r="F156" s="871"/>
      <c r="G156" s="871"/>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2"/>
      <c r="AJ156" s="264"/>
      <c r="AP156" s="248"/>
      <c r="AT156" s="248"/>
      <c r="AV156" s="23"/>
      <c r="AW156" s="23"/>
      <c r="AX156" s="23"/>
      <c r="AY156" s="23"/>
      <c r="AZ156" s="23"/>
      <c r="BA156" s="23"/>
      <c r="BB156" s="23"/>
      <c r="BC156" s="23"/>
    </row>
    <row r="157" spans="2:55" s="240" customFormat="1" ht="15" customHeight="1" x14ac:dyDescent="0.25">
      <c r="B157" s="263"/>
      <c r="C157" s="870"/>
      <c r="D157" s="871"/>
      <c r="E157" s="871"/>
      <c r="F157" s="871"/>
      <c r="G157" s="871"/>
      <c r="H157" s="871"/>
      <c r="I157" s="871"/>
      <c r="J157" s="871"/>
      <c r="K157" s="871"/>
      <c r="L157" s="871"/>
      <c r="M157" s="871"/>
      <c r="N157" s="871"/>
      <c r="O157" s="871"/>
      <c r="P157" s="871"/>
      <c r="Q157" s="871"/>
      <c r="R157" s="871"/>
      <c r="S157" s="871"/>
      <c r="T157" s="871"/>
      <c r="U157" s="871"/>
      <c r="V157" s="871"/>
      <c r="W157" s="871"/>
      <c r="X157" s="871"/>
      <c r="Y157" s="871"/>
      <c r="Z157" s="871"/>
      <c r="AA157" s="871"/>
      <c r="AB157" s="871"/>
      <c r="AC157" s="871"/>
      <c r="AD157" s="871"/>
      <c r="AE157" s="871"/>
      <c r="AF157" s="871"/>
      <c r="AG157" s="871"/>
      <c r="AH157" s="871"/>
      <c r="AI157" s="872"/>
      <c r="AJ157" s="264"/>
      <c r="AP157" s="248"/>
      <c r="AT157" s="248"/>
      <c r="AV157" s="23"/>
      <c r="AW157" s="23"/>
      <c r="AX157" s="23"/>
      <c r="AY157" s="23"/>
      <c r="AZ157" s="23"/>
      <c r="BA157" s="23"/>
      <c r="BB157" s="23"/>
      <c r="BC157" s="23"/>
    </row>
    <row r="158" spans="2:55" s="240" customFormat="1" ht="15" customHeight="1" x14ac:dyDescent="0.25">
      <c r="B158" s="263"/>
      <c r="C158" s="870"/>
      <c r="D158" s="871"/>
      <c r="E158" s="871"/>
      <c r="F158" s="871"/>
      <c r="G158" s="871"/>
      <c r="H158" s="871"/>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871"/>
      <c r="AE158" s="871"/>
      <c r="AF158" s="871"/>
      <c r="AG158" s="871"/>
      <c r="AH158" s="871"/>
      <c r="AI158" s="872"/>
      <c r="AJ158" s="264"/>
      <c r="AP158" s="248"/>
      <c r="AT158" s="248"/>
      <c r="AV158" s="23"/>
      <c r="AW158" s="23"/>
      <c r="AX158" s="23"/>
      <c r="AY158" s="23"/>
      <c r="AZ158" s="23"/>
      <c r="BA158" s="23"/>
      <c r="BB158" s="23"/>
      <c r="BC158" s="23"/>
    </row>
    <row r="159" spans="2:55" s="240" customFormat="1" ht="15" customHeight="1" x14ac:dyDescent="0.25">
      <c r="B159" s="263"/>
      <c r="C159" s="870"/>
      <c r="D159" s="871"/>
      <c r="E159" s="871"/>
      <c r="F159" s="871"/>
      <c r="G159" s="871"/>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2"/>
      <c r="AJ159" s="264"/>
      <c r="AP159" s="248"/>
      <c r="AT159" s="248"/>
      <c r="AV159" s="23"/>
      <c r="AW159" s="23"/>
      <c r="AX159" s="23"/>
      <c r="AY159" s="23"/>
      <c r="AZ159" s="23"/>
      <c r="BA159" s="23"/>
      <c r="BB159" s="23"/>
      <c r="BC159" s="23"/>
    </row>
    <row r="160" spans="2:55" s="240" customFormat="1" ht="15" customHeight="1" x14ac:dyDescent="0.25">
      <c r="B160" s="263"/>
      <c r="C160" s="873"/>
      <c r="D160" s="874"/>
      <c r="E160" s="874"/>
      <c r="F160" s="874"/>
      <c r="G160" s="874"/>
      <c r="H160" s="874"/>
      <c r="I160" s="874"/>
      <c r="J160" s="874"/>
      <c r="K160" s="874"/>
      <c r="L160" s="874"/>
      <c r="M160" s="874"/>
      <c r="N160" s="874"/>
      <c r="O160" s="874"/>
      <c r="P160" s="874"/>
      <c r="Q160" s="874"/>
      <c r="R160" s="874"/>
      <c r="S160" s="874"/>
      <c r="T160" s="874"/>
      <c r="U160" s="874"/>
      <c r="V160" s="874"/>
      <c r="W160" s="874"/>
      <c r="X160" s="874"/>
      <c r="Y160" s="874"/>
      <c r="Z160" s="874"/>
      <c r="AA160" s="874"/>
      <c r="AB160" s="874"/>
      <c r="AC160" s="874"/>
      <c r="AD160" s="874"/>
      <c r="AE160" s="874"/>
      <c r="AF160" s="874"/>
      <c r="AG160" s="874"/>
      <c r="AH160" s="874"/>
      <c r="AI160" s="875"/>
      <c r="AJ160" s="264"/>
      <c r="AP160" s="248"/>
      <c r="AT160" s="248"/>
      <c r="AV160" s="23"/>
      <c r="AW160" s="23"/>
      <c r="AX160" s="23"/>
      <c r="AY160" s="23"/>
      <c r="AZ160" s="23"/>
      <c r="BA160" s="23"/>
      <c r="BB160" s="23"/>
      <c r="BC160" s="23"/>
    </row>
    <row r="161" spans="1:55" s="240" customFormat="1" ht="5.0999999999999996" customHeight="1" x14ac:dyDescent="0.25">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5.0999999999999996" customHeight="1" x14ac:dyDescent="0.25">
      <c r="B162" s="263"/>
      <c r="C162" s="132"/>
      <c r="D162" s="160"/>
      <c r="E162" s="130"/>
      <c r="F162" s="130"/>
      <c r="G162" s="131"/>
      <c r="H162" s="131"/>
      <c r="I162" s="131"/>
      <c r="J162" s="131"/>
      <c r="K162" s="131"/>
      <c r="L162" s="131"/>
      <c r="M162" s="131"/>
      <c r="N162" s="131"/>
      <c r="O162" s="131"/>
      <c r="P162" s="131"/>
      <c r="Q162" s="131"/>
      <c r="R162" s="128"/>
      <c r="S162" s="132"/>
      <c r="T162" s="130"/>
      <c r="U162" s="128"/>
      <c r="V162" s="128"/>
      <c r="W162" s="128"/>
      <c r="X162" s="130"/>
      <c r="Y162" s="131"/>
      <c r="Z162" s="131"/>
      <c r="AA162" s="131"/>
      <c r="AB162" s="131"/>
      <c r="AC162" s="131"/>
      <c r="AD162" s="131"/>
      <c r="AE162" s="131"/>
      <c r="AF162" s="131"/>
      <c r="AG162" s="131"/>
      <c r="AH162" s="131"/>
      <c r="AI162" s="131"/>
      <c r="AJ162" s="264"/>
      <c r="AP162" s="248"/>
      <c r="AT162" s="248"/>
      <c r="AV162" s="23"/>
      <c r="AW162" s="23"/>
      <c r="AX162" s="23"/>
      <c r="AY162" s="23"/>
      <c r="AZ162" s="23"/>
      <c r="BA162" s="23"/>
      <c r="BB162" s="23"/>
      <c r="BC162" s="23"/>
    </row>
    <row r="163" spans="1:55" s="240" customFormat="1" ht="15" customHeight="1" x14ac:dyDescent="0.25">
      <c r="B163" s="263"/>
      <c r="C163" s="912"/>
      <c r="D163" s="912"/>
      <c r="E163" s="912"/>
      <c r="F163" s="912"/>
      <c r="G163" s="912"/>
      <c r="H163" s="912"/>
      <c r="I163" s="912"/>
      <c r="J163" s="912"/>
      <c r="K163" s="126"/>
      <c r="L163" s="914"/>
      <c r="M163" s="914"/>
      <c r="N163" s="914"/>
      <c r="O163" s="914"/>
      <c r="P163" s="914"/>
      <c r="Q163" s="914"/>
      <c r="R163" s="914"/>
      <c r="S163" s="914"/>
      <c r="T163" s="914"/>
      <c r="U163" s="914"/>
      <c r="V163" s="914"/>
      <c r="W163" s="914"/>
      <c r="X163" s="914"/>
      <c r="Y163" s="914"/>
      <c r="Z163" s="914"/>
      <c r="AA163" s="914"/>
      <c r="AB163" s="914"/>
      <c r="AC163" s="914"/>
      <c r="AD163" s="914"/>
      <c r="AE163" s="914"/>
      <c r="AF163" s="914"/>
      <c r="AG163" s="914"/>
      <c r="AH163" s="914"/>
      <c r="AI163" s="914"/>
      <c r="AJ163" s="264"/>
      <c r="AP163" s="248"/>
      <c r="AT163" s="248"/>
      <c r="AV163" s="23"/>
      <c r="AW163" s="23"/>
      <c r="AX163" s="23"/>
      <c r="AY163" s="23"/>
      <c r="AZ163" s="23"/>
      <c r="BA163" s="23"/>
      <c r="BB163" s="23"/>
      <c r="BC163" s="23"/>
    </row>
    <row r="164" spans="1:55" s="240" customFormat="1" ht="15" customHeight="1" x14ac:dyDescent="0.25">
      <c r="B164" s="263"/>
      <c r="C164" s="913" t="s">
        <v>1773</v>
      </c>
      <c r="D164" s="913"/>
      <c r="E164" s="913"/>
      <c r="F164" s="913"/>
      <c r="G164" s="913"/>
      <c r="H164" s="913"/>
      <c r="I164" s="913"/>
      <c r="J164" s="913"/>
      <c r="K164" s="131"/>
      <c r="L164" s="913" t="s">
        <v>1963</v>
      </c>
      <c r="M164" s="913"/>
      <c r="N164" s="913"/>
      <c r="O164" s="913"/>
      <c r="P164" s="913"/>
      <c r="Q164" s="913"/>
      <c r="R164" s="913"/>
      <c r="S164" s="913"/>
      <c r="T164" s="913"/>
      <c r="U164" s="913"/>
      <c r="V164" s="913"/>
      <c r="W164" s="913"/>
      <c r="X164" s="913"/>
      <c r="Y164" s="913"/>
      <c r="Z164" s="913"/>
      <c r="AA164" s="913"/>
      <c r="AB164" s="913"/>
      <c r="AC164" s="913"/>
      <c r="AD164" s="913"/>
      <c r="AE164" s="913"/>
      <c r="AF164" s="913"/>
      <c r="AG164" s="913"/>
      <c r="AH164" s="913"/>
      <c r="AI164" s="913"/>
      <c r="AJ164" s="264"/>
      <c r="AP164" s="248"/>
      <c r="AT164" s="248"/>
      <c r="AV164" s="23"/>
      <c r="AW164" s="23"/>
      <c r="AX164" s="23"/>
      <c r="AY164" s="23"/>
      <c r="AZ164" s="23"/>
      <c r="BA164" s="23"/>
      <c r="BB164" s="23"/>
      <c r="BC164" s="23"/>
    </row>
    <row r="165" spans="1:55" s="240" customFormat="1" ht="5.0999999999999996" customHeight="1" x14ac:dyDescent="0.25">
      <c r="B165" s="263"/>
      <c r="C165" s="132"/>
      <c r="D165" s="160"/>
      <c r="E165" s="130"/>
      <c r="F165" s="130"/>
      <c r="G165" s="131"/>
      <c r="H165" s="131"/>
      <c r="I165" s="131"/>
      <c r="J165" s="131"/>
      <c r="K165" s="131"/>
      <c r="L165" s="131"/>
      <c r="M165" s="131"/>
      <c r="N165" s="131"/>
      <c r="O165" s="131"/>
      <c r="P165" s="131"/>
      <c r="Q165" s="131"/>
      <c r="R165" s="128"/>
      <c r="S165" s="132"/>
      <c r="T165" s="130"/>
      <c r="U165" s="128"/>
      <c r="V165" s="128"/>
      <c r="W165" s="128"/>
      <c r="X165" s="130"/>
      <c r="Y165" s="131"/>
      <c r="Z165" s="131"/>
      <c r="AA165" s="131"/>
      <c r="AB165" s="131"/>
      <c r="AC165" s="131"/>
      <c r="AD165" s="131"/>
      <c r="AE165" s="131"/>
      <c r="AF165" s="131"/>
      <c r="AG165" s="131"/>
      <c r="AH165" s="131"/>
      <c r="AI165" s="131"/>
      <c r="AJ165" s="264"/>
      <c r="AP165" s="248"/>
      <c r="AT165" s="248"/>
      <c r="AV165" s="23"/>
      <c r="AW165" s="23"/>
      <c r="AX165" s="23"/>
      <c r="AY165" s="23"/>
      <c r="AZ165" s="23"/>
      <c r="BA165" s="23"/>
      <c r="BB165" s="23"/>
      <c r="BC165" s="23"/>
    </row>
    <row r="166" spans="1:55" s="240" customFormat="1" ht="15" customHeight="1" x14ac:dyDescent="0.25">
      <c r="B166" s="263"/>
      <c r="C166" s="853" t="s">
        <v>1755</v>
      </c>
      <c r="D166" s="854"/>
      <c r="E166" s="854"/>
      <c r="F166" s="854"/>
      <c r="G166" s="854"/>
      <c r="H166" s="854"/>
      <c r="I166" s="854"/>
      <c r="J166" s="854"/>
      <c r="K166" s="854"/>
      <c r="L166" s="854"/>
      <c r="M166" s="854"/>
      <c r="N166" s="854"/>
      <c r="O166" s="854"/>
      <c r="P166" s="854"/>
      <c r="Q166" s="854"/>
      <c r="R166" s="854"/>
      <c r="S166" s="854"/>
      <c r="T166" s="854"/>
      <c r="U166" s="854"/>
      <c r="V166" s="854"/>
      <c r="W166" s="854"/>
      <c r="X166" s="854"/>
      <c r="Y166" s="854"/>
      <c r="Z166" s="854"/>
      <c r="AA166" s="854"/>
      <c r="AB166" s="854"/>
      <c r="AC166" s="854"/>
      <c r="AD166" s="854"/>
      <c r="AE166" s="854"/>
      <c r="AF166" s="854"/>
      <c r="AG166" s="854"/>
      <c r="AH166" s="854"/>
      <c r="AI166" s="855"/>
      <c r="AJ166" s="264"/>
      <c r="AP166" s="248"/>
      <c r="AT166" s="248"/>
      <c r="AV166" s="23"/>
      <c r="AW166" s="23"/>
      <c r="AX166" s="23"/>
      <c r="AY166" s="23"/>
      <c r="AZ166" s="23"/>
      <c r="BA166" s="23"/>
      <c r="BB166" s="23"/>
      <c r="BC166" s="23"/>
    </row>
    <row r="167" spans="1:55" s="240" customFormat="1" ht="15" customHeight="1" x14ac:dyDescent="0.25">
      <c r="B167" s="263"/>
      <c r="C167" s="862" t="s">
        <v>2471</v>
      </c>
      <c r="D167" s="862"/>
      <c r="E167" s="862"/>
      <c r="F167" s="862"/>
      <c r="G167" s="862"/>
      <c r="H167" s="862"/>
      <c r="I167" s="862"/>
      <c r="J167" s="862"/>
      <c r="K167" s="862"/>
      <c r="L167" s="862"/>
      <c r="M167" s="862"/>
      <c r="N167" s="862"/>
      <c r="O167" s="862"/>
      <c r="P167" s="862"/>
      <c r="Q167" s="862"/>
      <c r="R167" s="862"/>
      <c r="S167" s="862"/>
      <c r="T167" s="862"/>
      <c r="U167" s="862"/>
      <c r="V167" s="862"/>
      <c r="W167" s="862"/>
      <c r="X167" s="862"/>
      <c r="Y167" s="862"/>
      <c r="Z167" s="862"/>
      <c r="AA167" s="862"/>
      <c r="AB167" s="862"/>
      <c r="AC167" s="862"/>
      <c r="AD167" s="862"/>
      <c r="AE167" s="862"/>
      <c r="AF167" s="862"/>
      <c r="AG167" s="862"/>
      <c r="AH167" s="862"/>
      <c r="AI167" s="862"/>
      <c r="AJ167" s="264"/>
      <c r="AP167" s="248"/>
      <c r="AT167" s="248"/>
      <c r="AV167" s="23"/>
      <c r="AW167" s="23"/>
      <c r="AX167" s="23"/>
      <c r="AY167" s="23"/>
      <c r="AZ167" s="23"/>
      <c r="BA167" s="23"/>
      <c r="BB167" s="23"/>
      <c r="BC167" s="23"/>
    </row>
    <row r="168" spans="1:55" s="240" customFormat="1" ht="5.0999999999999996" customHeight="1" thickBot="1" x14ac:dyDescent="0.3">
      <c r="B168" s="268"/>
      <c r="C168" s="852"/>
      <c r="D168" s="852"/>
      <c r="E168" s="852"/>
      <c r="F168" s="852"/>
      <c r="G168" s="852"/>
      <c r="H168" s="852"/>
      <c r="I168" s="852"/>
      <c r="J168" s="852"/>
      <c r="K168" s="852"/>
      <c r="L168" s="852"/>
      <c r="M168" s="852"/>
      <c r="N168" s="852"/>
      <c r="O168" s="852"/>
      <c r="P168" s="852"/>
      <c r="Q168" s="852"/>
      <c r="R168" s="852"/>
      <c r="S168" s="852"/>
      <c r="T168" s="852"/>
      <c r="U168" s="852"/>
      <c r="V168" s="852"/>
      <c r="W168" s="852"/>
      <c r="X168" s="852"/>
      <c r="Y168" s="852"/>
      <c r="Z168" s="852"/>
      <c r="AA168" s="852"/>
      <c r="AB168" s="852"/>
      <c r="AC168" s="852"/>
      <c r="AD168" s="852"/>
      <c r="AE168" s="852"/>
      <c r="AF168" s="852"/>
      <c r="AG168" s="852"/>
      <c r="AH168" s="852"/>
      <c r="AI168" s="852"/>
      <c r="AJ168" s="271"/>
      <c r="AP168" s="248"/>
      <c r="AT168" s="248"/>
      <c r="AV168" s="23"/>
      <c r="AW168" s="23"/>
      <c r="AX168" s="23"/>
      <c r="AY168" s="23"/>
      <c r="AZ168" s="23"/>
      <c r="BA168" s="23"/>
      <c r="BB168" s="23"/>
      <c r="BC168" s="23"/>
    </row>
    <row r="169" spans="1:55" s="240" customFormat="1" ht="15" customHeight="1" x14ac:dyDescent="0.25">
      <c r="A169" s="284"/>
      <c r="B169" s="284"/>
      <c r="C169" s="435"/>
      <c r="D169" s="436"/>
      <c r="E169" s="436"/>
      <c r="F169" s="437"/>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P169" s="248"/>
      <c r="AT169" s="248"/>
      <c r="AV169" s="23"/>
      <c r="AW169" s="23"/>
      <c r="AX169" s="23"/>
      <c r="AY169" s="23"/>
      <c r="AZ169" s="23"/>
      <c r="BA169" s="23"/>
      <c r="BB169" s="23"/>
      <c r="BC169" s="23"/>
    </row>
    <row r="170" spans="1:55" s="240" customFormat="1" ht="15" customHeight="1" x14ac:dyDescent="0.25">
      <c r="A170" s="284"/>
      <c r="B170" s="284"/>
      <c r="C170" s="298"/>
      <c r="D170" s="285"/>
      <c r="E170" s="285"/>
      <c r="F170" s="26"/>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99"/>
      <c r="AK170" s="299"/>
      <c r="AL170" s="299"/>
      <c r="AM170" s="299"/>
      <c r="AN170" s="299"/>
      <c r="AP170" s="248"/>
      <c r="AT170" s="248"/>
      <c r="AV170" s="26"/>
      <c r="AW170" s="26"/>
      <c r="AX170" s="26"/>
      <c r="AY170" s="26"/>
      <c r="AZ170" s="26"/>
      <c r="BA170" s="26"/>
      <c r="BB170" s="23"/>
      <c r="BC170" s="23"/>
    </row>
    <row r="171" spans="1:55" s="240" customFormat="1" ht="15" customHeight="1" x14ac:dyDescent="0.25">
      <c r="A171" s="284"/>
      <c r="B171" s="284"/>
      <c r="C171" s="298"/>
      <c r="D171" s="285"/>
      <c r="E171" s="285"/>
      <c r="F171" s="26"/>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99"/>
      <c r="AK171" s="299"/>
      <c r="AL171" s="299"/>
      <c r="AM171" s="299"/>
      <c r="AN171" s="299"/>
      <c r="AO171" s="241"/>
      <c r="AP171" s="244"/>
      <c r="AQ171" s="241"/>
      <c r="AR171" s="241"/>
      <c r="AS171" s="241"/>
      <c r="AT171" s="244"/>
      <c r="AU171" s="241"/>
      <c r="AV171" s="26"/>
      <c r="AW171" s="26"/>
      <c r="AX171" s="26"/>
      <c r="AY171" s="26"/>
      <c r="AZ171" s="26"/>
      <c r="BA171" s="26"/>
      <c r="BB171" s="23"/>
      <c r="BC171" s="23"/>
    </row>
    <row r="172" spans="1:55" s="240" customFormat="1" ht="15" customHeight="1" x14ac:dyDescent="0.25">
      <c r="A172" s="284"/>
      <c r="B172" s="27"/>
      <c r="C172" s="285"/>
      <c r="D172" s="285"/>
      <c r="E172" s="285"/>
      <c r="F172" s="26"/>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99"/>
      <c r="AK172" s="299"/>
      <c r="AL172" s="299"/>
      <c r="AM172" s="299"/>
      <c r="AN172" s="299"/>
      <c r="AO172" s="241"/>
      <c r="AP172" s="244"/>
      <c r="AQ172" s="241"/>
      <c r="AR172" s="241"/>
      <c r="AS172" s="241"/>
      <c r="AT172" s="244"/>
      <c r="AU172" s="241"/>
      <c r="AV172" s="26"/>
      <c r="AW172" s="26"/>
      <c r="AX172" s="26"/>
      <c r="AY172" s="26"/>
      <c r="AZ172" s="26"/>
      <c r="BA172" s="26"/>
      <c r="BB172" s="23"/>
      <c r="BC172" s="23"/>
    </row>
    <row r="173" spans="1:55" s="299" customFormat="1" ht="15" customHeight="1" x14ac:dyDescent="0.25">
      <c r="A173" s="284"/>
      <c r="B173" s="27"/>
      <c r="C173" s="285"/>
      <c r="D173" s="285"/>
      <c r="E173" s="285"/>
      <c r="F173" s="26"/>
      <c r="G173" s="241"/>
      <c r="H173" s="241"/>
      <c r="I173" s="241"/>
      <c r="J173" s="241"/>
      <c r="K173" s="241"/>
      <c r="L173" s="241"/>
      <c r="M173" s="286"/>
      <c r="N173" s="241"/>
      <c r="O173" s="241"/>
      <c r="P173" s="241"/>
      <c r="Q173" s="241"/>
      <c r="R173" s="241"/>
      <c r="S173" s="241"/>
      <c r="T173" s="241"/>
      <c r="U173" s="241" t="s">
        <v>303</v>
      </c>
      <c r="V173" s="241"/>
      <c r="W173" s="241"/>
      <c r="X173" s="241"/>
      <c r="Y173" s="241"/>
      <c r="Z173" s="241"/>
      <c r="AA173" s="241"/>
      <c r="AB173" s="241"/>
      <c r="AC173" s="241"/>
      <c r="AD173" s="241"/>
      <c r="AE173" s="241"/>
      <c r="AF173" s="241"/>
      <c r="AG173" s="241"/>
      <c r="AH173" s="241"/>
      <c r="AI173" s="241"/>
      <c r="AP173" s="300"/>
      <c r="AT173" s="300"/>
    </row>
    <row r="174" spans="1:55" s="299" customFormat="1" ht="15" customHeight="1" x14ac:dyDescent="0.25">
      <c r="A174" s="284"/>
      <c r="B174" s="27"/>
      <c r="C174" s="241"/>
      <c r="D174" s="241"/>
      <c r="E174" s="241"/>
      <c r="F174" s="241"/>
      <c r="G174" s="241" t="s">
        <v>1927</v>
      </c>
      <c r="H174" s="241"/>
      <c r="I174" s="241"/>
      <c r="J174" s="241"/>
      <c r="K174" s="241"/>
      <c r="L174" s="241"/>
      <c r="M174" s="241" t="s">
        <v>1170</v>
      </c>
      <c r="N174" s="241"/>
      <c r="O174" s="241"/>
      <c r="P174" s="241"/>
      <c r="Q174" s="241"/>
      <c r="R174" s="241"/>
      <c r="S174" s="241"/>
      <c r="T174" s="241"/>
      <c r="U174" s="241" t="s">
        <v>308</v>
      </c>
      <c r="V174" s="241"/>
      <c r="W174" s="241"/>
      <c r="X174" s="241"/>
      <c r="Y174" s="241"/>
      <c r="Z174" s="241"/>
      <c r="AA174" s="241"/>
      <c r="AB174" s="241"/>
      <c r="AC174" s="241" t="s">
        <v>309</v>
      </c>
      <c r="AD174" s="241"/>
      <c r="AE174" s="241"/>
      <c r="AF174" s="241"/>
      <c r="AG174" s="241"/>
      <c r="AH174" s="241"/>
      <c r="AI174" s="241"/>
      <c r="AP174" s="300"/>
      <c r="AT174" s="300"/>
    </row>
    <row r="175" spans="1:55" s="299" customFormat="1" ht="15" customHeight="1" x14ac:dyDescent="0.25">
      <c r="A175" s="284"/>
      <c r="B175" s="27"/>
      <c r="C175" s="241"/>
      <c r="D175" s="241"/>
      <c r="E175" s="241"/>
      <c r="F175" s="241"/>
      <c r="G175" s="241">
        <v>22</v>
      </c>
      <c r="H175" s="241"/>
      <c r="I175" s="241"/>
      <c r="J175" s="241"/>
      <c r="K175" s="241"/>
      <c r="L175" s="241"/>
      <c r="M175" s="241" t="s">
        <v>1171</v>
      </c>
      <c r="N175" s="241"/>
      <c r="O175" s="241"/>
      <c r="P175" s="241"/>
      <c r="Q175" s="241"/>
      <c r="R175" s="241"/>
      <c r="S175" s="241"/>
      <c r="T175" s="241"/>
      <c r="U175" s="241" t="s">
        <v>310</v>
      </c>
      <c r="V175" s="241"/>
      <c r="W175" s="241"/>
      <c r="X175" s="241"/>
      <c r="Y175" s="241"/>
      <c r="Z175" s="241"/>
      <c r="AA175" s="241"/>
      <c r="AB175" s="241"/>
      <c r="AC175" s="241" t="s">
        <v>311</v>
      </c>
      <c r="AD175" s="241"/>
      <c r="AE175" s="241"/>
      <c r="AF175" s="241"/>
      <c r="AG175" s="241"/>
      <c r="AH175" s="241"/>
      <c r="AI175" s="241"/>
      <c r="AP175" s="300"/>
      <c r="AT175" s="300"/>
    </row>
    <row r="176" spans="1:55" s="299" customFormat="1" ht="15" customHeight="1" x14ac:dyDescent="0.25">
      <c r="A176" s="284"/>
      <c r="B176" s="27"/>
      <c r="C176" s="241"/>
      <c r="D176" s="241"/>
      <c r="E176" s="241"/>
      <c r="F176" s="241"/>
      <c r="G176" s="241">
        <v>23</v>
      </c>
      <c r="H176" s="241"/>
      <c r="I176" s="241"/>
      <c r="J176" s="241"/>
      <c r="K176" s="241"/>
      <c r="L176" s="241"/>
      <c r="M176" s="241" t="s">
        <v>1172</v>
      </c>
      <c r="N176" s="241"/>
      <c r="O176" s="241"/>
      <c r="P176" s="241"/>
      <c r="Q176" s="241"/>
      <c r="R176" s="241"/>
      <c r="S176" s="241"/>
      <c r="T176" s="241"/>
      <c r="U176" s="241" t="s">
        <v>312</v>
      </c>
      <c r="V176" s="241"/>
      <c r="W176" s="241"/>
      <c r="X176" s="241"/>
      <c r="Y176" s="241"/>
      <c r="Z176" s="241"/>
      <c r="AA176" s="241"/>
      <c r="AB176" s="241"/>
      <c r="AC176" s="241" t="s">
        <v>313</v>
      </c>
      <c r="AD176" s="241"/>
      <c r="AE176" s="241"/>
      <c r="AF176" s="241"/>
      <c r="AG176" s="241"/>
      <c r="AH176" s="241"/>
      <c r="AI176" s="241"/>
      <c r="AP176" s="300"/>
      <c r="AT176" s="300"/>
    </row>
    <row r="177" spans="1:46" s="299" customFormat="1" ht="15" customHeight="1" x14ac:dyDescent="0.25">
      <c r="A177" s="284"/>
      <c r="B177" s="27"/>
      <c r="C177" s="241"/>
      <c r="D177" s="241"/>
      <c r="E177" s="241"/>
      <c r="F177" s="241"/>
      <c r="G177" s="241">
        <v>24</v>
      </c>
      <c r="H177" s="241"/>
      <c r="I177" s="241"/>
      <c r="J177" s="241"/>
      <c r="K177" s="241"/>
      <c r="L177" s="241"/>
      <c r="M177" s="241" t="s">
        <v>1173</v>
      </c>
      <c r="N177" s="241"/>
      <c r="O177" s="241"/>
      <c r="P177" s="241"/>
      <c r="Q177" s="241"/>
      <c r="R177" s="241"/>
      <c r="S177" s="241"/>
      <c r="T177" s="241"/>
      <c r="U177" s="241" t="s">
        <v>314</v>
      </c>
      <c r="V177" s="241"/>
      <c r="W177" s="241"/>
      <c r="X177" s="241"/>
      <c r="Y177" s="241"/>
      <c r="Z177" s="241"/>
      <c r="AA177" s="241"/>
      <c r="AB177" s="241"/>
      <c r="AC177" s="241" t="s">
        <v>313</v>
      </c>
      <c r="AD177" s="241"/>
      <c r="AE177" s="241"/>
      <c r="AF177" s="241"/>
      <c r="AG177" s="241"/>
      <c r="AH177" s="241"/>
      <c r="AI177" s="241"/>
      <c r="AP177" s="300"/>
      <c r="AT177" s="300"/>
    </row>
    <row r="178" spans="1:46" s="299" customFormat="1" ht="15" customHeight="1" x14ac:dyDescent="0.25">
      <c r="A178" s="284"/>
      <c r="B178" s="27"/>
      <c r="C178" s="241"/>
      <c r="D178" s="241"/>
      <c r="E178" s="241"/>
      <c r="F178" s="241"/>
      <c r="G178" s="241"/>
      <c r="H178" s="241"/>
      <c r="I178" s="241"/>
      <c r="J178" s="241"/>
      <c r="K178" s="241"/>
      <c r="L178" s="241"/>
      <c r="M178" s="241" t="s">
        <v>1174</v>
      </c>
      <c r="N178" s="241"/>
      <c r="O178" s="241"/>
      <c r="P178" s="241"/>
      <c r="Q178" s="241"/>
      <c r="R178" s="241"/>
      <c r="S178" s="241"/>
      <c r="T178" s="241"/>
      <c r="U178" s="241" t="s">
        <v>315</v>
      </c>
      <c r="V178" s="241"/>
      <c r="W178" s="241"/>
      <c r="X178" s="241"/>
      <c r="Y178" s="241"/>
      <c r="Z178" s="241"/>
      <c r="AA178" s="241"/>
      <c r="AB178" s="241"/>
      <c r="AC178" s="241" t="s">
        <v>316</v>
      </c>
      <c r="AD178" s="241"/>
      <c r="AE178" s="241"/>
      <c r="AF178" s="241"/>
      <c r="AG178" s="241"/>
      <c r="AH178" s="241"/>
      <c r="AI178" s="241"/>
      <c r="AP178" s="300"/>
      <c r="AT178" s="300"/>
    </row>
    <row r="179" spans="1:46" s="299" customFormat="1" ht="15" customHeight="1" x14ac:dyDescent="0.25">
      <c r="A179" s="284"/>
      <c r="B179" s="27"/>
      <c r="C179" s="241"/>
      <c r="D179" s="241"/>
      <c r="E179" s="241"/>
      <c r="F179" s="241"/>
      <c r="G179" s="241"/>
      <c r="H179" s="241"/>
      <c r="I179" s="241"/>
      <c r="J179" s="241"/>
      <c r="K179" s="241"/>
      <c r="L179" s="241"/>
      <c r="M179" s="241" t="s">
        <v>1175</v>
      </c>
      <c r="N179" s="241"/>
      <c r="O179" s="241"/>
      <c r="P179" s="241"/>
      <c r="Q179" s="241"/>
      <c r="R179" s="241"/>
      <c r="S179" s="241"/>
      <c r="T179" s="241"/>
      <c r="U179" s="241" t="s">
        <v>317</v>
      </c>
      <c r="V179" s="241"/>
      <c r="W179" s="241"/>
      <c r="X179" s="241"/>
      <c r="Y179" s="241"/>
      <c r="Z179" s="241"/>
      <c r="AA179" s="241"/>
      <c r="AB179" s="241"/>
      <c r="AC179" s="241" t="s">
        <v>316</v>
      </c>
      <c r="AD179" s="241"/>
      <c r="AE179" s="241"/>
      <c r="AF179" s="241"/>
      <c r="AG179" s="241"/>
      <c r="AH179" s="241"/>
      <c r="AI179" s="241"/>
      <c r="AP179" s="300"/>
      <c r="AT179" s="300"/>
    </row>
    <row r="180" spans="1:46" s="299" customFormat="1" ht="15" customHeight="1" x14ac:dyDescent="0.25">
      <c r="A180" s="284"/>
      <c r="B180" s="27"/>
      <c r="C180" s="241"/>
      <c r="D180" s="241"/>
      <c r="E180" s="241"/>
      <c r="F180" s="241"/>
      <c r="G180" s="241"/>
      <c r="H180" s="241"/>
      <c r="I180" s="241"/>
      <c r="J180" s="241"/>
      <c r="K180" s="241"/>
      <c r="L180" s="241"/>
      <c r="M180" s="241" t="s">
        <v>1176</v>
      </c>
      <c r="N180" s="241"/>
      <c r="O180" s="241"/>
      <c r="P180" s="241"/>
      <c r="Q180" s="241"/>
      <c r="R180" s="241"/>
      <c r="S180" s="241"/>
      <c r="T180" s="241"/>
      <c r="U180" s="241" t="s">
        <v>318</v>
      </c>
      <c r="V180" s="241"/>
      <c r="W180" s="241"/>
      <c r="X180" s="241"/>
      <c r="Y180" s="241"/>
      <c r="Z180" s="241"/>
      <c r="AA180" s="241"/>
      <c r="AB180" s="241"/>
      <c r="AC180" s="241" t="s">
        <v>309</v>
      </c>
      <c r="AD180" s="241"/>
      <c r="AE180" s="241"/>
      <c r="AF180" s="241"/>
      <c r="AG180" s="241"/>
      <c r="AH180" s="241"/>
      <c r="AI180" s="241"/>
      <c r="AP180" s="300"/>
      <c r="AT180" s="300"/>
    </row>
    <row r="181" spans="1:46" s="299" customFormat="1" ht="15" customHeight="1" x14ac:dyDescent="0.25">
      <c r="A181" s="284"/>
      <c r="B181" s="27"/>
      <c r="C181" s="241"/>
      <c r="D181" s="241"/>
      <c r="E181" s="241"/>
      <c r="F181" s="241"/>
      <c r="G181" s="241"/>
      <c r="H181" s="241"/>
      <c r="I181" s="241"/>
      <c r="J181" s="241"/>
      <c r="K181" s="241"/>
      <c r="L181" s="241"/>
      <c r="M181" s="241" t="s">
        <v>1177</v>
      </c>
      <c r="N181" s="241"/>
      <c r="O181" s="241"/>
      <c r="P181" s="241"/>
      <c r="Q181" s="241"/>
      <c r="R181" s="241"/>
      <c r="S181" s="241"/>
      <c r="T181" s="241"/>
      <c r="U181" s="241" t="s">
        <v>319</v>
      </c>
      <c r="V181" s="241"/>
      <c r="W181" s="241"/>
      <c r="X181" s="241"/>
      <c r="Y181" s="241"/>
      <c r="Z181" s="241"/>
      <c r="AA181" s="241"/>
      <c r="AB181" s="241"/>
      <c r="AC181" s="241" t="s">
        <v>325</v>
      </c>
      <c r="AD181" s="241"/>
      <c r="AE181" s="241"/>
      <c r="AF181" s="241"/>
      <c r="AG181" s="241"/>
      <c r="AH181" s="241"/>
      <c r="AI181" s="241"/>
      <c r="AP181" s="300"/>
      <c r="AT181" s="300"/>
    </row>
    <row r="182" spans="1:46" s="299" customFormat="1" ht="15" customHeight="1" x14ac:dyDescent="0.25">
      <c r="A182" s="284"/>
      <c r="B182" s="27"/>
      <c r="C182" s="241"/>
      <c r="D182" s="241"/>
      <c r="E182" s="241"/>
      <c r="F182" s="241"/>
      <c r="G182" s="241"/>
      <c r="H182" s="241"/>
      <c r="I182" s="241"/>
      <c r="J182" s="241"/>
      <c r="K182" s="241"/>
      <c r="L182" s="241"/>
      <c r="M182" s="241" t="s">
        <v>1178</v>
      </c>
      <c r="N182" s="241"/>
      <c r="O182" s="241"/>
      <c r="P182" s="241"/>
      <c r="Q182" s="241"/>
      <c r="R182" s="241"/>
      <c r="S182" s="241"/>
      <c r="T182" s="241"/>
      <c r="U182" s="241" t="s">
        <v>320</v>
      </c>
      <c r="V182" s="241"/>
      <c r="W182" s="241"/>
      <c r="X182" s="241"/>
      <c r="Y182" s="241"/>
      <c r="Z182" s="241"/>
      <c r="AA182" s="241"/>
      <c r="AB182" s="241"/>
      <c r="AC182" s="241" t="s">
        <v>316</v>
      </c>
      <c r="AD182" s="241"/>
      <c r="AE182" s="241"/>
      <c r="AF182" s="241"/>
      <c r="AG182" s="241"/>
      <c r="AH182" s="241"/>
      <c r="AI182" s="241"/>
      <c r="AP182" s="300"/>
      <c r="AT182" s="300"/>
    </row>
    <row r="183" spans="1:46" s="299" customFormat="1" ht="15" customHeight="1" x14ac:dyDescent="0.25">
      <c r="A183" s="284"/>
      <c r="B183" s="27"/>
      <c r="C183" s="241"/>
      <c r="D183" s="241"/>
      <c r="E183" s="241"/>
      <c r="F183" s="241"/>
      <c r="G183" s="241"/>
      <c r="H183" s="241"/>
      <c r="I183" s="241"/>
      <c r="J183" s="241"/>
      <c r="K183" s="241"/>
      <c r="L183" s="241"/>
      <c r="M183" s="241" t="s">
        <v>1179</v>
      </c>
      <c r="N183" s="241"/>
      <c r="O183" s="241"/>
      <c r="P183" s="241"/>
      <c r="Q183" s="241"/>
      <c r="R183" s="241"/>
      <c r="S183" s="241"/>
      <c r="T183" s="241"/>
      <c r="U183" s="241" t="s">
        <v>321</v>
      </c>
      <c r="V183" s="241"/>
      <c r="W183" s="241"/>
      <c r="X183" s="241"/>
      <c r="Y183" s="241"/>
      <c r="Z183" s="241"/>
      <c r="AA183" s="241"/>
      <c r="AB183" s="241"/>
      <c r="AC183" s="241" t="s">
        <v>322</v>
      </c>
      <c r="AD183" s="241"/>
      <c r="AE183" s="241"/>
      <c r="AF183" s="241"/>
      <c r="AG183" s="241"/>
      <c r="AH183" s="241"/>
      <c r="AI183" s="241"/>
      <c r="AP183" s="300"/>
      <c r="AT183" s="300"/>
    </row>
    <row r="184" spans="1:46" s="299" customFormat="1" ht="15" customHeight="1" x14ac:dyDescent="0.25">
      <c r="A184" s="284"/>
      <c r="B184" s="27"/>
      <c r="C184" s="241"/>
      <c r="D184" s="241"/>
      <c r="E184" s="241"/>
      <c r="F184" s="241"/>
      <c r="G184" s="241"/>
      <c r="H184" s="241"/>
      <c r="I184" s="241"/>
      <c r="J184" s="241"/>
      <c r="K184" s="241"/>
      <c r="L184" s="241"/>
      <c r="M184" s="241" t="s">
        <v>1180</v>
      </c>
      <c r="N184" s="241"/>
      <c r="O184" s="241"/>
      <c r="P184" s="241"/>
      <c r="Q184" s="241"/>
      <c r="R184" s="241"/>
      <c r="S184" s="241"/>
      <c r="T184" s="241"/>
      <c r="U184" s="241" t="s">
        <v>323</v>
      </c>
      <c r="V184" s="241"/>
      <c r="W184" s="241"/>
      <c r="X184" s="241"/>
      <c r="Y184" s="241"/>
      <c r="Z184" s="241"/>
      <c r="AA184" s="241"/>
      <c r="AB184" s="241"/>
      <c r="AC184" s="241" t="s">
        <v>316</v>
      </c>
      <c r="AD184" s="241"/>
      <c r="AE184" s="241"/>
      <c r="AF184" s="241"/>
      <c r="AG184" s="241"/>
      <c r="AH184" s="241"/>
      <c r="AI184" s="241"/>
      <c r="AP184" s="300"/>
      <c r="AT184" s="300"/>
    </row>
    <row r="185" spans="1:46" s="299" customFormat="1" ht="15" customHeight="1" x14ac:dyDescent="0.25">
      <c r="A185" s="284"/>
      <c r="B185" s="284"/>
      <c r="C185" s="241"/>
      <c r="D185" s="241"/>
      <c r="E185" s="241"/>
      <c r="F185" s="241"/>
      <c r="G185" s="241"/>
      <c r="H185" s="241"/>
      <c r="I185" s="241"/>
      <c r="J185" s="241"/>
      <c r="K185" s="241"/>
      <c r="L185" s="241"/>
      <c r="M185" s="241" t="s">
        <v>1181</v>
      </c>
      <c r="N185" s="241"/>
      <c r="O185" s="241"/>
      <c r="P185" s="241"/>
      <c r="Q185" s="241"/>
      <c r="R185" s="241"/>
      <c r="S185" s="241"/>
      <c r="T185" s="241"/>
      <c r="U185" s="241" t="s">
        <v>324</v>
      </c>
      <c r="V185" s="241"/>
      <c r="W185" s="241"/>
      <c r="X185" s="241"/>
      <c r="Y185" s="241"/>
      <c r="Z185" s="241"/>
      <c r="AA185" s="241"/>
      <c r="AB185" s="241"/>
      <c r="AC185" s="241" t="s">
        <v>325</v>
      </c>
      <c r="AD185" s="241"/>
      <c r="AE185" s="241"/>
      <c r="AF185" s="241"/>
      <c r="AG185" s="241"/>
      <c r="AH185" s="241"/>
      <c r="AI185" s="241"/>
      <c r="AP185" s="300"/>
      <c r="AT185" s="300"/>
    </row>
    <row r="186" spans="1:46" s="299" customFormat="1" ht="15" customHeight="1" x14ac:dyDescent="0.25">
      <c r="A186" s="284"/>
      <c r="B186" s="27"/>
      <c r="C186" s="241"/>
      <c r="D186" s="241"/>
      <c r="E186" s="241"/>
      <c r="F186" s="241"/>
      <c r="G186" s="241"/>
      <c r="H186" s="241"/>
      <c r="I186" s="241"/>
      <c r="J186" s="26"/>
      <c r="K186" s="26"/>
      <c r="L186" s="26"/>
      <c r="M186" s="26"/>
      <c r="N186" s="26"/>
      <c r="O186" s="26"/>
      <c r="P186" s="241"/>
      <c r="Q186" s="241"/>
      <c r="R186" s="241"/>
      <c r="S186" s="241"/>
      <c r="T186" s="241"/>
      <c r="U186" s="241" t="s">
        <v>326</v>
      </c>
      <c r="V186" s="241"/>
      <c r="W186" s="241"/>
      <c r="X186" s="241"/>
      <c r="Y186" s="241"/>
      <c r="Z186" s="241"/>
      <c r="AA186" s="241"/>
      <c r="AB186" s="241"/>
      <c r="AC186" s="241" t="s">
        <v>325</v>
      </c>
      <c r="AD186" s="241"/>
      <c r="AE186" s="241"/>
      <c r="AF186" s="241"/>
      <c r="AG186" s="241"/>
      <c r="AH186" s="241"/>
      <c r="AI186" s="241"/>
      <c r="AP186" s="300"/>
      <c r="AT186" s="300"/>
    </row>
    <row r="187" spans="1:46" s="299" customFormat="1" ht="15" customHeight="1" x14ac:dyDescent="0.25">
      <c r="A187" s="284"/>
      <c r="B187" s="284"/>
      <c r="C187" s="241"/>
      <c r="D187" s="241"/>
      <c r="E187" s="241"/>
      <c r="F187" s="241"/>
      <c r="G187" s="241"/>
      <c r="H187" s="241"/>
      <c r="I187" s="287" t="s">
        <v>266</v>
      </c>
      <c r="J187" s="26"/>
      <c r="K187" s="26"/>
      <c r="L187" s="26"/>
      <c r="M187" s="26"/>
      <c r="N187" s="26"/>
      <c r="O187" s="26"/>
      <c r="P187" s="26" t="s">
        <v>267</v>
      </c>
      <c r="Q187" s="241"/>
      <c r="R187" s="241"/>
      <c r="S187" s="241"/>
      <c r="T187" s="241"/>
      <c r="U187" s="241" t="s">
        <v>327</v>
      </c>
      <c r="V187" s="241"/>
      <c r="W187" s="241"/>
      <c r="X187" s="241"/>
      <c r="Y187" s="241"/>
      <c r="Z187" s="241"/>
      <c r="AA187" s="241"/>
      <c r="AB187" s="241"/>
      <c r="AC187" s="241" t="s">
        <v>325</v>
      </c>
      <c r="AD187" s="241"/>
      <c r="AE187" s="241"/>
      <c r="AF187" s="241"/>
      <c r="AG187" s="241"/>
      <c r="AH187" s="241"/>
      <c r="AI187" s="241"/>
      <c r="AP187" s="300"/>
      <c r="AT187" s="300"/>
    </row>
    <row r="188" spans="1:46" s="299" customFormat="1" ht="15" customHeight="1" x14ac:dyDescent="0.25">
      <c r="A188" s="284"/>
      <c r="B188" s="27"/>
      <c r="C188" s="241"/>
      <c r="D188" s="241"/>
      <c r="E188" s="241"/>
      <c r="F188" s="241"/>
      <c r="G188" s="241"/>
      <c r="H188" s="241"/>
      <c r="I188" s="287" t="s">
        <v>268</v>
      </c>
      <c r="J188" s="26"/>
      <c r="K188" s="26"/>
      <c r="L188" s="26"/>
      <c r="M188" s="26"/>
      <c r="N188" s="26"/>
      <c r="O188" s="26"/>
      <c r="P188" s="26" t="s">
        <v>267</v>
      </c>
      <c r="Q188" s="241"/>
      <c r="R188" s="241"/>
      <c r="S188" s="241"/>
      <c r="T188" s="241"/>
      <c r="U188" s="241" t="s">
        <v>328</v>
      </c>
      <c r="V188" s="241"/>
      <c r="W188" s="241"/>
      <c r="X188" s="241"/>
      <c r="Y188" s="241"/>
      <c r="Z188" s="241"/>
      <c r="AA188" s="241"/>
      <c r="AB188" s="241"/>
      <c r="AC188" s="241" t="s">
        <v>313</v>
      </c>
      <c r="AD188" s="241"/>
      <c r="AE188" s="241"/>
      <c r="AF188" s="241"/>
      <c r="AG188" s="241"/>
      <c r="AH188" s="241"/>
      <c r="AI188" s="241"/>
      <c r="AP188" s="300"/>
      <c r="AT188" s="300"/>
    </row>
    <row r="189" spans="1:46" s="299" customFormat="1" ht="15" customHeight="1" x14ac:dyDescent="0.25">
      <c r="A189" s="284"/>
      <c r="B189" s="27" t="s">
        <v>329</v>
      </c>
      <c r="C189" s="241"/>
      <c r="D189" s="241"/>
      <c r="E189" s="241"/>
      <c r="F189" s="241"/>
      <c r="G189" s="241"/>
      <c r="H189" s="241"/>
      <c r="I189" s="287" t="s">
        <v>264</v>
      </c>
      <c r="J189" s="26"/>
      <c r="K189" s="26"/>
      <c r="L189" s="26"/>
      <c r="M189" s="287"/>
      <c r="N189" s="26"/>
      <c r="O189" s="26"/>
      <c r="P189" s="26" t="s">
        <v>265</v>
      </c>
      <c r="Q189" s="241"/>
      <c r="R189" s="241"/>
      <c r="S189" s="241"/>
      <c r="T189" s="241"/>
      <c r="U189" s="241" t="s">
        <v>330</v>
      </c>
      <c r="V189" s="241"/>
      <c r="W189" s="241"/>
      <c r="X189" s="241"/>
      <c r="Y189" s="241"/>
      <c r="Z189" s="241"/>
      <c r="AA189" s="241"/>
      <c r="AB189" s="241"/>
      <c r="AC189" s="241" t="s">
        <v>325</v>
      </c>
      <c r="AD189" s="241"/>
      <c r="AE189" s="241"/>
      <c r="AF189" s="241"/>
      <c r="AG189" s="241"/>
      <c r="AH189" s="241"/>
      <c r="AI189" s="241"/>
      <c r="AP189" s="300"/>
      <c r="AT189" s="300"/>
    </row>
    <row r="190" spans="1:46" s="299" customFormat="1" ht="15" customHeight="1" x14ac:dyDescent="0.25">
      <c r="A190" s="284"/>
      <c r="B190" s="27" t="s">
        <v>296</v>
      </c>
      <c r="C190" s="241"/>
      <c r="D190" s="241"/>
      <c r="E190" s="241"/>
      <c r="F190" s="241"/>
      <c r="G190" s="241"/>
      <c r="H190" s="241"/>
      <c r="I190" s="287" t="s">
        <v>263</v>
      </c>
      <c r="J190" s="241"/>
      <c r="K190" s="241"/>
      <c r="L190" s="241"/>
      <c r="M190" s="241"/>
      <c r="N190" s="241"/>
      <c r="O190" s="241"/>
      <c r="P190" s="26" t="s">
        <v>1186</v>
      </c>
      <c r="Q190" s="241"/>
      <c r="R190" s="241"/>
      <c r="S190" s="241"/>
      <c r="T190" s="241"/>
      <c r="U190" s="241" t="s">
        <v>331</v>
      </c>
      <c r="V190" s="241"/>
      <c r="W190" s="241"/>
      <c r="X190" s="241"/>
      <c r="Y190" s="241"/>
      <c r="Z190" s="241"/>
      <c r="AA190" s="241"/>
      <c r="AB190" s="241"/>
      <c r="AC190" s="241" t="s">
        <v>313</v>
      </c>
      <c r="AD190" s="241"/>
      <c r="AE190" s="241"/>
      <c r="AF190" s="241"/>
      <c r="AG190" s="241"/>
      <c r="AH190" s="241"/>
      <c r="AI190" s="241"/>
      <c r="AP190" s="300"/>
      <c r="AT190" s="300"/>
    </row>
    <row r="191" spans="1:46"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332</v>
      </c>
      <c r="V191" s="241"/>
      <c r="W191" s="241"/>
      <c r="X191" s="241"/>
      <c r="Y191" s="241"/>
      <c r="Z191" s="241"/>
      <c r="AA191" s="241"/>
      <c r="AB191" s="241"/>
      <c r="AC191" s="241" t="s">
        <v>322</v>
      </c>
      <c r="AD191" s="241"/>
      <c r="AE191" s="241"/>
      <c r="AF191" s="241"/>
      <c r="AG191" s="241"/>
      <c r="AH191" s="241"/>
      <c r="AI191" s="241"/>
      <c r="AP191" s="300"/>
      <c r="AT191" s="300"/>
    </row>
    <row r="192" spans="1:46"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333</v>
      </c>
      <c r="V192" s="241"/>
      <c r="W192" s="241"/>
      <c r="X192" s="241"/>
      <c r="Y192" s="241"/>
      <c r="Z192" s="241"/>
      <c r="AA192" s="241"/>
      <c r="AB192" s="241"/>
      <c r="AC192" s="241" t="s">
        <v>316</v>
      </c>
      <c r="AD192" s="241"/>
      <c r="AE192" s="241"/>
      <c r="AF192" s="241"/>
      <c r="AG192" s="241"/>
      <c r="AH192" s="241"/>
      <c r="AI192" s="241"/>
      <c r="AP192" s="300"/>
      <c r="AT192" s="300"/>
    </row>
    <row r="193" spans="1:46"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334</v>
      </c>
      <c r="V193" s="241"/>
      <c r="W193" s="241"/>
      <c r="X193" s="241"/>
      <c r="Y193" s="241"/>
      <c r="Z193" s="241"/>
      <c r="AA193" s="241"/>
      <c r="AB193" s="241"/>
      <c r="AC193" s="241" t="s">
        <v>325</v>
      </c>
      <c r="AD193" s="241"/>
      <c r="AE193" s="241"/>
      <c r="AF193" s="241"/>
      <c r="AG193" s="241"/>
      <c r="AH193" s="241"/>
      <c r="AI193" s="241"/>
      <c r="AP193" s="300"/>
      <c r="AT193" s="300"/>
    </row>
    <row r="194" spans="1:46"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335</v>
      </c>
      <c r="V194" s="241"/>
      <c r="W194" s="241"/>
      <c r="X194" s="241"/>
      <c r="Y194" s="241"/>
      <c r="Z194" s="241"/>
      <c r="AA194" s="241"/>
      <c r="AB194" s="241"/>
      <c r="AC194" s="241" t="s">
        <v>325</v>
      </c>
      <c r="AD194" s="241"/>
      <c r="AE194" s="241"/>
      <c r="AF194" s="241"/>
      <c r="AG194" s="241"/>
      <c r="AH194" s="241"/>
      <c r="AI194" s="241"/>
      <c r="AP194" s="300"/>
      <c r="AT194" s="300"/>
    </row>
    <row r="195" spans="1:46"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336</v>
      </c>
      <c r="V195" s="241"/>
      <c r="W195" s="241"/>
      <c r="X195" s="241"/>
      <c r="Y195" s="241"/>
      <c r="Z195" s="241"/>
      <c r="AA195" s="241"/>
      <c r="AB195" s="241"/>
      <c r="AC195" s="241" t="s">
        <v>313</v>
      </c>
      <c r="AD195" s="241"/>
      <c r="AE195" s="241"/>
      <c r="AF195" s="241"/>
      <c r="AG195" s="241"/>
      <c r="AH195" s="241"/>
      <c r="AI195" s="241"/>
      <c r="AP195" s="300"/>
      <c r="AT195" s="300"/>
    </row>
    <row r="196" spans="1:46"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337</v>
      </c>
      <c r="V196" s="241"/>
      <c r="W196" s="241"/>
      <c r="X196" s="241"/>
      <c r="Y196" s="241"/>
      <c r="Z196" s="241"/>
      <c r="AA196" s="241"/>
      <c r="AB196" s="241"/>
      <c r="AC196" s="241" t="s">
        <v>313</v>
      </c>
      <c r="AD196" s="241"/>
      <c r="AE196" s="241"/>
      <c r="AF196" s="241"/>
      <c r="AG196" s="241"/>
      <c r="AH196" s="241"/>
      <c r="AI196" s="241"/>
      <c r="AP196" s="300"/>
      <c r="AT196" s="300"/>
    </row>
    <row r="197" spans="1:46"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338</v>
      </c>
      <c r="V197" s="241"/>
      <c r="W197" s="241"/>
      <c r="X197" s="241"/>
      <c r="Y197" s="241"/>
      <c r="Z197" s="241"/>
      <c r="AA197" s="241"/>
      <c r="AB197" s="241"/>
      <c r="AC197" s="241" t="s">
        <v>313</v>
      </c>
      <c r="AD197" s="241"/>
      <c r="AE197" s="241"/>
      <c r="AF197" s="241"/>
      <c r="AG197" s="241"/>
      <c r="AH197" s="241"/>
      <c r="AI197" s="241"/>
      <c r="AP197" s="300"/>
      <c r="AT197" s="300"/>
    </row>
    <row r="198" spans="1:46"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339</v>
      </c>
      <c r="V198" s="241"/>
      <c r="W198" s="241"/>
      <c r="X198" s="241"/>
      <c r="Y198" s="241"/>
      <c r="Z198" s="241"/>
      <c r="AA198" s="241"/>
      <c r="AB198" s="241"/>
      <c r="AC198" s="241" t="s">
        <v>316</v>
      </c>
      <c r="AD198" s="241"/>
      <c r="AE198" s="241"/>
      <c r="AF198" s="241"/>
      <c r="AG198" s="241"/>
      <c r="AH198" s="241"/>
      <c r="AI198" s="241"/>
      <c r="AP198" s="300"/>
      <c r="AT198" s="300"/>
    </row>
    <row r="199" spans="1:46"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340</v>
      </c>
      <c r="V199" s="241"/>
      <c r="W199" s="241"/>
      <c r="X199" s="241"/>
      <c r="Y199" s="241"/>
      <c r="Z199" s="241"/>
      <c r="AA199" s="241"/>
      <c r="AB199" s="241"/>
      <c r="AC199" s="241" t="s">
        <v>316</v>
      </c>
      <c r="AD199" s="241"/>
      <c r="AE199" s="241"/>
      <c r="AF199" s="241"/>
      <c r="AG199" s="241"/>
      <c r="AH199" s="241"/>
      <c r="AI199" s="241"/>
      <c r="AP199" s="300"/>
      <c r="AT199" s="300"/>
    </row>
    <row r="200" spans="1:46"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341</v>
      </c>
      <c r="V200" s="241"/>
      <c r="W200" s="241"/>
      <c r="X200" s="241"/>
      <c r="Y200" s="241"/>
      <c r="Z200" s="241"/>
      <c r="AA200" s="241"/>
      <c r="AB200" s="241"/>
      <c r="AC200" s="241" t="s">
        <v>322</v>
      </c>
      <c r="AD200" s="241"/>
      <c r="AE200" s="241"/>
      <c r="AF200" s="241"/>
      <c r="AG200" s="241"/>
      <c r="AH200" s="241"/>
      <c r="AI200" s="241"/>
      <c r="AP200" s="300"/>
      <c r="AT200" s="300"/>
    </row>
    <row r="201" spans="1:46"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342</v>
      </c>
      <c r="V201" s="241"/>
      <c r="W201" s="241"/>
      <c r="X201" s="241"/>
      <c r="Y201" s="241"/>
      <c r="Z201" s="241"/>
      <c r="AA201" s="241"/>
      <c r="AB201" s="241"/>
      <c r="AC201" s="241" t="s">
        <v>313</v>
      </c>
      <c r="AD201" s="241"/>
      <c r="AE201" s="241"/>
      <c r="AF201" s="241"/>
      <c r="AG201" s="241"/>
      <c r="AH201" s="241"/>
      <c r="AI201" s="241"/>
      <c r="AP201" s="300"/>
      <c r="AT201" s="300"/>
    </row>
    <row r="202" spans="1:46"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343</v>
      </c>
      <c r="V202" s="241"/>
      <c r="W202" s="241"/>
      <c r="X202" s="241"/>
      <c r="Y202" s="241"/>
      <c r="Z202" s="241"/>
      <c r="AA202" s="241"/>
      <c r="AB202" s="241"/>
      <c r="AC202" s="241" t="s">
        <v>325</v>
      </c>
      <c r="AD202" s="241"/>
      <c r="AE202" s="241"/>
      <c r="AF202" s="241"/>
      <c r="AG202" s="241"/>
      <c r="AH202" s="241"/>
      <c r="AI202" s="241"/>
      <c r="AP202" s="300"/>
      <c r="AT202" s="300"/>
    </row>
    <row r="203" spans="1:46"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344</v>
      </c>
      <c r="V203" s="241"/>
      <c r="W203" s="241"/>
      <c r="X203" s="241"/>
      <c r="Y203" s="241"/>
      <c r="Z203" s="241"/>
      <c r="AA203" s="241"/>
      <c r="AB203" s="241"/>
      <c r="AC203" s="241" t="s">
        <v>325</v>
      </c>
      <c r="AD203" s="241"/>
      <c r="AE203" s="241"/>
      <c r="AF203" s="241"/>
      <c r="AG203" s="241"/>
      <c r="AH203" s="241"/>
      <c r="AI203" s="241"/>
      <c r="AP203" s="300"/>
      <c r="AT203" s="300"/>
    </row>
    <row r="204" spans="1:46"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345</v>
      </c>
      <c r="V204" s="241"/>
      <c r="W204" s="241"/>
      <c r="X204" s="241"/>
      <c r="Y204" s="241"/>
      <c r="Z204" s="241"/>
      <c r="AA204" s="241"/>
      <c r="AB204" s="241"/>
      <c r="AC204" s="241" t="s">
        <v>322</v>
      </c>
      <c r="AD204" s="241"/>
      <c r="AE204" s="241"/>
      <c r="AF204" s="241"/>
      <c r="AG204" s="241"/>
      <c r="AH204" s="241"/>
      <c r="AI204" s="241"/>
      <c r="AP204" s="300"/>
      <c r="AT204" s="300"/>
    </row>
    <row r="205" spans="1:46"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346</v>
      </c>
      <c r="V205" s="241"/>
      <c r="W205" s="241"/>
      <c r="X205" s="241"/>
      <c r="Y205" s="241"/>
      <c r="Z205" s="241"/>
      <c r="AA205" s="241"/>
      <c r="AB205" s="241"/>
      <c r="AC205" s="241" t="s">
        <v>313</v>
      </c>
      <c r="AD205" s="241"/>
      <c r="AE205" s="241"/>
      <c r="AF205" s="241"/>
      <c r="AG205" s="241"/>
      <c r="AH205" s="241"/>
      <c r="AI205" s="241"/>
      <c r="AP205" s="300"/>
      <c r="AT205" s="300"/>
    </row>
    <row r="206" spans="1:46"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347</v>
      </c>
      <c r="V206" s="241"/>
      <c r="W206" s="241"/>
      <c r="X206" s="241"/>
      <c r="Y206" s="241"/>
      <c r="Z206" s="241"/>
      <c r="AA206" s="241"/>
      <c r="AB206" s="241"/>
      <c r="AC206" s="241" t="s">
        <v>316</v>
      </c>
      <c r="AD206" s="241"/>
      <c r="AE206" s="241"/>
      <c r="AF206" s="241"/>
      <c r="AG206" s="241"/>
      <c r="AH206" s="241"/>
      <c r="AI206" s="241"/>
      <c r="AP206" s="300"/>
      <c r="AT206" s="300"/>
    </row>
    <row r="207" spans="1:46"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348</v>
      </c>
      <c r="V207" s="241"/>
      <c r="W207" s="241"/>
      <c r="X207" s="241"/>
      <c r="Y207" s="241"/>
      <c r="Z207" s="241"/>
      <c r="AA207" s="241"/>
      <c r="AB207" s="241"/>
      <c r="AC207" s="241" t="s">
        <v>313</v>
      </c>
      <c r="AD207" s="241"/>
      <c r="AE207" s="241"/>
      <c r="AF207" s="241"/>
      <c r="AG207" s="241"/>
      <c r="AH207" s="241"/>
      <c r="AI207" s="241"/>
      <c r="AP207" s="300"/>
      <c r="AT207" s="300"/>
    </row>
    <row r="208" spans="1:46"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349</v>
      </c>
      <c r="V208" s="241"/>
      <c r="W208" s="241"/>
      <c r="X208" s="241"/>
      <c r="Y208" s="241"/>
      <c r="Z208" s="241"/>
      <c r="AA208" s="241"/>
      <c r="AB208" s="241"/>
      <c r="AC208" s="241" t="s">
        <v>350</v>
      </c>
      <c r="AD208" s="241"/>
      <c r="AE208" s="241"/>
      <c r="AF208" s="241"/>
      <c r="AG208" s="241"/>
      <c r="AH208" s="241"/>
      <c r="AI208" s="241"/>
      <c r="AP208" s="300"/>
      <c r="AT208" s="300"/>
    </row>
    <row r="209" spans="1:46"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351</v>
      </c>
      <c r="V209" s="241"/>
      <c r="W209" s="241"/>
      <c r="X209" s="241"/>
      <c r="Y209" s="241"/>
      <c r="Z209" s="241"/>
      <c r="AA209" s="241"/>
      <c r="AB209" s="241"/>
      <c r="AC209" s="241" t="s">
        <v>313</v>
      </c>
      <c r="AD209" s="241"/>
      <c r="AE209" s="241"/>
      <c r="AF209" s="241"/>
      <c r="AG209" s="241"/>
      <c r="AH209" s="241"/>
      <c r="AI209" s="241"/>
      <c r="AP209" s="300"/>
      <c r="AT209" s="300"/>
    </row>
    <row r="210" spans="1:46"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352</v>
      </c>
      <c r="V210" s="241"/>
      <c r="W210" s="241"/>
      <c r="X210" s="241"/>
      <c r="Y210" s="241"/>
      <c r="Z210" s="241"/>
      <c r="AA210" s="241"/>
      <c r="AB210" s="241"/>
      <c r="AC210" s="241" t="s">
        <v>322</v>
      </c>
      <c r="AD210" s="241"/>
      <c r="AE210" s="241"/>
      <c r="AF210" s="241"/>
      <c r="AG210" s="241"/>
      <c r="AH210" s="241"/>
      <c r="AI210" s="241"/>
      <c r="AP210" s="300"/>
      <c r="AT210" s="300"/>
    </row>
    <row r="211" spans="1:46"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353</v>
      </c>
      <c r="V211" s="241"/>
      <c r="W211" s="241"/>
      <c r="X211" s="241"/>
      <c r="Y211" s="241"/>
      <c r="Z211" s="241"/>
      <c r="AA211" s="241"/>
      <c r="AB211" s="241"/>
      <c r="AC211" s="241" t="s">
        <v>309</v>
      </c>
      <c r="AD211" s="241"/>
      <c r="AE211" s="241"/>
      <c r="AF211" s="241"/>
      <c r="AG211" s="241"/>
      <c r="AH211" s="241"/>
      <c r="AI211" s="241"/>
      <c r="AP211" s="300"/>
      <c r="AT211" s="300"/>
    </row>
    <row r="212" spans="1:46"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354</v>
      </c>
      <c r="V212" s="241"/>
      <c r="W212" s="241"/>
      <c r="X212" s="241"/>
      <c r="Y212" s="241"/>
      <c r="Z212" s="241"/>
      <c r="AA212" s="241"/>
      <c r="AB212" s="241"/>
      <c r="AC212" s="241" t="s">
        <v>325</v>
      </c>
      <c r="AD212" s="241"/>
      <c r="AE212" s="241"/>
      <c r="AF212" s="241"/>
      <c r="AG212" s="241"/>
      <c r="AH212" s="241"/>
      <c r="AI212" s="241"/>
      <c r="AP212" s="300"/>
      <c r="AT212" s="300"/>
    </row>
    <row r="213" spans="1:46"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355</v>
      </c>
      <c r="V213" s="241"/>
      <c r="W213" s="241"/>
      <c r="X213" s="241"/>
      <c r="Y213" s="241"/>
      <c r="Z213" s="241"/>
      <c r="AA213" s="241"/>
      <c r="AB213" s="241"/>
      <c r="AC213" s="241" t="s">
        <v>313</v>
      </c>
      <c r="AD213" s="241"/>
      <c r="AE213" s="241"/>
      <c r="AF213" s="241"/>
      <c r="AG213" s="241"/>
      <c r="AH213" s="241"/>
      <c r="AI213" s="241"/>
      <c r="AP213" s="300"/>
      <c r="AT213" s="300"/>
    </row>
    <row r="214" spans="1:46"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356</v>
      </c>
      <c r="V214" s="241"/>
      <c r="W214" s="241"/>
      <c r="X214" s="241"/>
      <c r="Y214" s="241"/>
      <c r="Z214" s="241"/>
      <c r="AA214" s="241"/>
      <c r="AB214" s="241"/>
      <c r="AC214" s="241" t="s">
        <v>309</v>
      </c>
      <c r="AD214" s="241"/>
      <c r="AE214" s="241"/>
      <c r="AF214" s="241"/>
      <c r="AG214" s="241"/>
      <c r="AH214" s="241"/>
      <c r="AI214" s="241"/>
      <c r="AP214" s="300"/>
      <c r="AT214" s="300"/>
    </row>
    <row r="215" spans="1:46"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357</v>
      </c>
      <c r="V215" s="241"/>
      <c r="W215" s="241"/>
      <c r="X215" s="241"/>
      <c r="Y215" s="241"/>
      <c r="Z215" s="241"/>
      <c r="AA215" s="241"/>
      <c r="AB215" s="241"/>
      <c r="AC215" s="241" t="s">
        <v>309</v>
      </c>
      <c r="AD215" s="241"/>
      <c r="AE215" s="241"/>
      <c r="AF215" s="241"/>
      <c r="AG215" s="241"/>
      <c r="AH215" s="241"/>
      <c r="AI215" s="241"/>
      <c r="AP215" s="300"/>
      <c r="AT215" s="300"/>
    </row>
    <row r="216" spans="1:46"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358</v>
      </c>
      <c r="V216" s="241"/>
      <c r="W216" s="241"/>
      <c r="X216" s="241"/>
      <c r="Y216" s="241"/>
      <c r="Z216" s="241"/>
      <c r="AA216" s="241"/>
      <c r="AB216" s="241"/>
      <c r="AC216" s="241" t="s">
        <v>311</v>
      </c>
      <c r="AD216" s="241"/>
      <c r="AE216" s="241"/>
      <c r="AF216" s="241"/>
      <c r="AG216" s="241"/>
      <c r="AH216" s="241"/>
      <c r="AI216" s="241"/>
      <c r="AP216" s="300"/>
      <c r="AT216" s="300"/>
    </row>
    <row r="217" spans="1:46" s="299" customFormat="1" ht="15" customHeight="1" x14ac:dyDescent="0.25">
      <c r="A217" s="284"/>
      <c r="B217" s="284"/>
      <c r="C217" s="241"/>
      <c r="D217" s="241"/>
      <c r="E217" s="241"/>
      <c r="F217" s="241"/>
      <c r="G217" s="241"/>
      <c r="H217" s="241"/>
      <c r="I217" s="241"/>
      <c r="J217" s="241"/>
      <c r="K217" s="241"/>
      <c r="L217" s="241"/>
      <c r="M217" s="241"/>
      <c r="N217" s="241"/>
      <c r="O217" s="241"/>
      <c r="P217" s="241"/>
      <c r="Q217" s="241"/>
      <c r="R217" s="241"/>
      <c r="S217" s="241"/>
      <c r="T217" s="241"/>
      <c r="U217" s="241" t="s">
        <v>359</v>
      </c>
      <c r="V217" s="241"/>
      <c r="W217" s="241"/>
      <c r="X217" s="241"/>
      <c r="Y217" s="241"/>
      <c r="Z217" s="241"/>
      <c r="AA217" s="241"/>
      <c r="AB217" s="241"/>
      <c r="AC217" s="241" t="s">
        <v>309</v>
      </c>
      <c r="AD217" s="241"/>
      <c r="AE217" s="241"/>
      <c r="AF217" s="241"/>
      <c r="AG217" s="241"/>
      <c r="AH217" s="241"/>
      <c r="AI217" s="241"/>
      <c r="AP217" s="300"/>
      <c r="AT217" s="300"/>
    </row>
    <row r="218" spans="1:46" s="299" customFormat="1" ht="15" customHeight="1" x14ac:dyDescent="0.25">
      <c r="A218" s="284"/>
      <c r="B218" s="284"/>
      <c r="C218" s="241"/>
      <c r="D218" s="241"/>
      <c r="E218" s="241"/>
      <c r="F218" s="241"/>
      <c r="G218" s="241"/>
      <c r="H218" s="241"/>
      <c r="I218" s="241"/>
      <c r="J218" s="241"/>
      <c r="K218" s="241"/>
      <c r="L218" s="241"/>
      <c r="M218" s="241"/>
      <c r="N218" s="241"/>
      <c r="O218" s="241"/>
      <c r="P218" s="241"/>
      <c r="Q218" s="241"/>
      <c r="R218" s="241"/>
      <c r="S218" s="241"/>
      <c r="T218" s="241"/>
      <c r="U218" s="241" t="s">
        <v>360</v>
      </c>
      <c r="V218" s="241"/>
      <c r="W218" s="241"/>
      <c r="X218" s="241"/>
      <c r="Y218" s="241"/>
      <c r="Z218" s="241"/>
      <c r="AA218" s="241"/>
      <c r="AB218" s="241"/>
      <c r="AC218" s="241" t="s">
        <v>325</v>
      </c>
      <c r="AD218" s="241"/>
      <c r="AE218" s="241"/>
      <c r="AF218" s="241"/>
      <c r="AG218" s="241"/>
      <c r="AH218" s="241"/>
      <c r="AI218" s="241"/>
      <c r="AP218" s="300"/>
      <c r="AT218" s="300"/>
    </row>
    <row r="219" spans="1:46"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361</v>
      </c>
      <c r="V219" s="241"/>
      <c r="W219" s="241"/>
      <c r="X219" s="241"/>
      <c r="Y219" s="241"/>
      <c r="Z219" s="241"/>
      <c r="AA219" s="241"/>
      <c r="AB219" s="241"/>
      <c r="AC219" s="241" t="s">
        <v>311</v>
      </c>
      <c r="AD219" s="241"/>
      <c r="AE219" s="241"/>
      <c r="AF219" s="241"/>
      <c r="AG219" s="241"/>
      <c r="AH219" s="241"/>
      <c r="AI219" s="241"/>
      <c r="AP219" s="300"/>
      <c r="AT219" s="300"/>
    </row>
    <row r="220" spans="1:46"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362</v>
      </c>
      <c r="V220" s="241"/>
      <c r="W220" s="241"/>
      <c r="X220" s="241"/>
      <c r="Y220" s="241"/>
      <c r="Z220" s="241"/>
      <c r="AA220" s="241"/>
      <c r="AB220" s="241"/>
      <c r="AC220" s="241" t="s">
        <v>325</v>
      </c>
      <c r="AD220" s="241"/>
      <c r="AE220" s="241"/>
      <c r="AF220" s="241"/>
      <c r="AG220" s="241"/>
      <c r="AH220" s="241"/>
      <c r="AI220" s="241"/>
      <c r="AP220" s="300"/>
      <c r="AT220" s="300"/>
    </row>
    <row r="221" spans="1:46"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363</v>
      </c>
      <c r="V221" s="241"/>
      <c r="W221" s="241"/>
      <c r="X221" s="241"/>
      <c r="Y221" s="241"/>
      <c r="Z221" s="241"/>
      <c r="AA221" s="241"/>
      <c r="AB221" s="241"/>
      <c r="AC221" s="241" t="s">
        <v>313</v>
      </c>
      <c r="AD221" s="241"/>
      <c r="AE221" s="241"/>
      <c r="AF221" s="241"/>
      <c r="AG221" s="241"/>
      <c r="AH221" s="241"/>
      <c r="AI221" s="241"/>
      <c r="AP221" s="300"/>
      <c r="AT221" s="300"/>
    </row>
    <row r="222" spans="1:46"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364</v>
      </c>
      <c r="V222" s="241"/>
      <c r="W222" s="241"/>
      <c r="X222" s="241"/>
      <c r="Y222" s="241"/>
      <c r="Z222" s="241"/>
      <c r="AA222" s="241"/>
      <c r="AB222" s="241"/>
      <c r="AC222" s="241" t="s">
        <v>322</v>
      </c>
      <c r="AD222" s="241"/>
      <c r="AE222" s="241"/>
      <c r="AF222" s="241"/>
      <c r="AG222" s="241"/>
      <c r="AH222" s="241"/>
      <c r="AI222" s="241"/>
      <c r="AP222" s="300"/>
      <c r="AT222" s="300"/>
    </row>
    <row r="223" spans="1:46"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365</v>
      </c>
      <c r="V223" s="241"/>
      <c r="W223" s="241"/>
      <c r="X223" s="241"/>
      <c r="Y223" s="241"/>
      <c r="Z223" s="241"/>
      <c r="AA223" s="241"/>
      <c r="AB223" s="241"/>
      <c r="AC223" s="241" t="s">
        <v>366</v>
      </c>
      <c r="AD223" s="241"/>
      <c r="AE223" s="241"/>
      <c r="AF223" s="241"/>
      <c r="AG223" s="241"/>
      <c r="AH223" s="241"/>
      <c r="AI223" s="241"/>
      <c r="AP223" s="300"/>
      <c r="AT223" s="300"/>
    </row>
    <row r="224" spans="1:46"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367</v>
      </c>
      <c r="V224" s="241"/>
      <c r="W224" s="241"/>
      <c r="X224" s="241"/>
      <c r="Y224" s="241"/>
      <c r="Z224" s="241"/>
      <c r="AA224" s="241"/>
      <c r="AB224" s="241"/>
      <c r="AC224" s="241" t="s">
        <v>313</v>
      </c>
      <c r="AD224" s="241"/>
      <c r="AE224" s="241"/>
      <c r="AF224" s="241"/>
      <c r="AG224" s="241"/>
      <c r="AH224" s="241"/>
      <c r="AI224" s="241"/>
      <c r="AP224" s="300"/>
      <c r="AT224" s="300"/>
    </row>
    <row r="225" spans="1:46"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368</v>
      </c>
      <c r="V225" s="241"/>
      <c r="W225" s="241"/>
      <c r="X225" s="241"/>
      <c r="Y225" s="241"/>
      <c r="Z225" s="241"/>
      <c r="AA225" s="241"/>
      <c r="AB225" s="241"/>
      <c r="AC225" s="241" t="s">
        <v>316</v>
      </c>
      <c r="AD225" s="241"/>
      <c r="AE225" s="241"/>
      <c r="AF225" s="241"/>
      <c r="AG225" s="241"/>
      <c r="AH225" s="241"/>
      <c r="AI225" s="241"/>
      <c r="AP225" s="300"/>
      <c r="AT225" s="300"/>
    </row>
    <row r="226" spans="1:46"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369</v>
      </c>
      <c r="V226" s="241"/>
      <c r="W226" s="241"/>
      <c r="X226" s="241"/>
      <c r="Y226" s="241"/>
      <c r="Z226" s="241"/>
      <c r="AA226" s="241"/>
      <c r="AB226" s="241"/>
      <c r="AC226" s="241" t="s">
        <v>350</v>
      </c>
      <c r="AD226" s="241"/>
      <c r="AE226" s="241"/>
      <c r="AF226" s="241"/>
      <c r="AG226" s="241"/>
      <c r="AH226" s="241"/>
      <c r="AI226" s="241"/>
      <c r="AP226" s="300"/>
      <c r="AT226" s="300"/>
    </row>
    <row r="227" spans="1:46"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370</v>
      </c>
      <c r="V227" s="241"/>
      <c r="W227" s="241"/>
      <c r="X227" s="241"/>
      <c r="Y227" s="241"/>
      <c r="Z227" s="241"/>
      <c r="AA227" s="241"/>
      <c r="AB227" s="241"/>
      <c r="AC227" s="241" t="s">
        <v>325</v>
      </c>
      <c r="AD227" s="241"/>
      <c r="AE227" s="241"/>
      <c r="AF227" s="241"/>
      <c r="AG227" s="241"/>
      <c r="AH227" s="241"/>
      <c r="AI227" s="241"/>
      <c r="AP227" s="300"/>
      <c r="AT227" s="300"/>
    </row>
    <row r="228" spans="1:46"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269</v>
      </c>
      <c r="V228" s="241"/>
      <c r="W228" s="241"/>
      <c r="X228" s="241"/>
      <c r="Y228" s="241"/>
      <c r="Z228" s="241"/>
      <c r="AA228" s="241"/>
      <c r="AB228" s="241"/>
      <c r="AC228" s="241" t="s">
        <v>350</v>
      </c>
      <c r="AD228" s="241"/>
      <c r="AE228" s="241"/>
      <c r="AF228" s="241"/>
      <c r="AG228" s="241"/>
      <c r="AH228" s="241"/>
      <c r="AI228" s="241"/>
      <c r="AP228" s="300"/>
      <c r="AT228" s="300"/>
    </row>
    <row r="229" spans="1:46"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371</v>
      </c>
      <c r="V229" s="241"/>
      <c r="W229" s="241"/>
      <c r="X229" s="241"/>
      <c r="Y229" s="241"/>
      <c r="Z229" s="241"/>
      <c r="AA229" s="241"/>
      <c r="AB229" s="241"/>
      <c r="AC229" s="241" t="s">
        <v>311</v>
      </c>
      <c r="AD229" s="241"/>
      <c r="AE229" s="241"/>
      <c r="AF229" s="241"/>
      <c r="AG229" s="241"/>
      <c r="AH229" s="241"/>
      <c r="AI229" s="241"/>
      <c r="AP229" s="300"/>
      <c r="AT229" s="300"/>
    </row>
    <row r="230" spans="1:46"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372</v>
      </c>
      <c r="V230" s="241"/>
      <c r="W230" s="241"/>
      <c r="X230" s="241"/>
      <c r="Y230" s="241"/>
      <c r="Z230" s="241"/>
      <c r="AA230" s="241"/>
      <c r="AB230" s="241"/>
      <c r="AC230" s="241" t="s">
        <v>322</v>
      </c>
      <c r="AD230" s="241"/>
      <c r="AE230" s="241"/>
      <c r="AF230" s="241"/>
      <c r="AG230" s="241"/>
      <c r="AH230" s="241"/>
      <c r="AI230" s="241"/>
      <c r="AP230" s="300"/>
      <c r="AT230" s="300"/>
    </row>
    <row r="231" spans="1:46"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373</v>
      </c>
      <c r="V231" s="241"/>
      <c r="W231" s="241"/>
      <c r="X231" s="241"/>
      <c r="Y231" s="241"/>
      <c r="Z231" s="241"/>
      <c r="AA231" s="241"/>
      <c r="AB231" s="241"/>
      <c r="AC231" s="241" t="s">
        <v>325</v>
      </c>
      <c r="AD231" s="241"/>
      <c r="AE231" s="241"/>
      <c r="AF231" s="241"/>
      <c r="AG231" s="241"/>
      <c r="AH231" s="241"/>
      <c r="AI231" s="241"/>
      <c r="AP231" s="300"/>
      <c r="AT231" s="300"/>
    </row>
    <row r="232" spans="1:46"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374</v>
      </c>
      <c r="V232" s="241"/>
      <c r="W232" s="241"/>
      <c r="X232" s="241"/>
      <c r="Y232" s="241"/>
      <c r="Z232" s="241"/>
      <c r="AA232" s="241"/>
      <c r="AB232" s="241"/>
      <c r="AC232" s="241" t="s">
        <v>316</v>
      </c>
      <c r="AD232" s="241"/>
      <c r="AE232" s="241"/>
      <c r="AF232" s="241"/>
      <c r="AG232" s="241"/>
      <c r="AH232" s="241"/>
      <c r="AI232" s="241"/>
      <c r="AP232" s="300"/>
      <c r="AT232" s="300"/>
    </row>
    <row r="233" spans="1:46"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375</v>
      </c>
      <c r="V233" s="241"/>
      <c r="W233" s="241"/>
      <c r="X233" s="241"/>
      <c r="Y233" s="241"/>
      <c r="Z233" s="241"/>
      <c r="AA233" s="241"/>
      <c r="AB233" s="241"/>
      <c r="AC233" s="241" t="s">
        <v>313</v>
      </c>
      <c r="AD233" s="241"/>
      <c r="AE233" s="241"/>
      <c r="AF233" s="241"/>
      <c r="AG233" s="241"/>
      <c r="AH233" s="241"/>
      <c r="AI233" s="241"/>
      <c r="AP233" s="300"/>
      <c r="AT233" s="300"/>
    </row>
    <row r="234" spans="1:46"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376</v>
      </c>
      <c r="V234" s="241"/>
      <c r="W234" s="241"/>
      <c r="X234" s="241"/>
      <c r="Y234" s="241"/>
      <c r="Z234" s="241"/>
      <c r="AA234" s="241"/>
      <c r="AB234" s="241"/>
      <c r="AC234" s="241" t="s">
        <v>313</v>
      </c>
      <c r="AD234" s="241"/>
      <c r="AE234" s="241"/>
      <c r="AF234" s="241"/>
      <c r="AG234" s="241"/>
      <c r="AH234" s="241"/>
      <c r="AI234" s="241"/>
      <c r="AP234" s="300"/>
      <c r="AT234" s="300"/>
    </row>
    <row r="235" spans="1:46"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377</v>
      </c>
      <c r="V235" s="241"/>
      <c r="W235" s="241"/>
      <c r="X235" s="241"/>
      <c r="Y235" s="241"/>
      <c r="Z235" s="241"/>
      <c r="AA235" s="241"/>
      <c r="AB235" s="241"/>
      <c r="AC235" s="241" t="s">
        <v>313</v>
      </c>
      <c r="AD235" s="241"/>
      <c r="AE235" s="241"/>
      <c r="AF235" s="241"/>
      <c r="AG235" s="241"/>
      <c r="AH235" s="241"/>
      <c r="AI235" s="241"/>
      <c r="AP235" s="300"/>
      <c r="AT235" s="300"/>
    </row>
    <row r="236" spans="1:46"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378</v>
      </c>
      <c r="V236" s="241"/>
      <c r="W236" s="241"/>
      <c r="X236" s="241"/>
      <c r="Y236" s="241"/>
      <c r="Z236" s="241"/>
      <c r="AA236" s="241"/>
      <c r="AB236" s="241"/>
      <c r="AC236" s="241" t="s">
        <v>313</v>
      </c>
      <c r="AD236" s="241"/>
      <c r="AE236" s="241"/>
      <c r="AF236" s="241"/>
      <c r="AG236" s="241"/>
      <c r="AH236" s="241"/>
      <c r="AI236" s="241"/>
      <c r="AP236" s="300"/>
      <c r="AT236" s="300"/>
    </row>
    <row r="237" spans="1:46"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379</v>
      </c>
      <c r="V237" s="241"/>
      <c r="W237" s="241"/>
      <c r="X237" s="241"/>
      <c r="Y237" s="241"/>
      <c r="Z237" s="241"/>
      <c r="AA237" s="241"/>
      <c r="AB237" s="241"/>
      <c r="AC237" s="241" t="s">
        <v>316</v>
      </c>
      <c r="AD237" s="241"/>
      <c r="AE237" s="241"/>
      <c r="AF237" s="241"/>
      <c r="AG237" s="241"/>
      <c r="AH237" s="241"/>
      <c r="AI237" s="241"/>
      <c r="AP237" s="300"/>
      <c r="AT237" s="300"/>
    </row>
    <row r="238" spans="1:46"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380</v>
      </c>
      <c r="V238" s="241"/>
      <c r="W238" s="241"/>
      <c r="X238" s="241"/>
      <c r="Y238" s="241"/>
      <c r="Z238" s="241"/>
      <c r="AA238" s="241"/>
      <c r="AB238" s="241"/>
      <c r="AC238" s="241" t="s">
        <v>313</v>
      </c>
      <c r="AD238" s="241"/>
      <c r="AE238" s="241"/>
      <c r="AF238" s="241"/>
      <c r="AG238" s="241"/>
      <c r="AH238" s="241"/>
      <c r="AI238" s="241"/>
      <c r="AP238" s="300"/>
      <c r="AT238" s="300"/>
    </row>
    <row r="239" spans="1:46"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381</v>
      </c>
      <c r="V239" s="241"/>
      <c r="W239" s="241"/>
      <c r="X239" s="241"/>
      <c r="Y239" s="241"/>
      <c r="Z239" s="241"/>
      <c r="AA239" s="241"/>
      <c r="AB239" s="241"/>
      <c r="AC239" s="241" t="s">
        <v>350</v>
      </c>
      <c r="AD239" s="241"/>
      <c r="AE239" s="241"/>
      <c r="AF239" s="241"/>
      <c r="AG239" s="241"/>
      <c r="AH239" s="241"/>
      <c r="AI239" s="241"/>
      <c r="AP239" s="300"/>
      <c r="AT239" s="300"/>
    </row>
    <row r="240" spans="1:46"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382</v>
      </c>
      <c r="V240" s="241"/>
      <c r="W240" s="241"/>
      <c r="X240" s="241"/>
      <c r="Y240" s="241"/>
      <c r="Z240" s="241"/>
      <c r="AA240" s="241"/>
      <c r="AB240" s="241"/>
      <c r="AC240" s="241" t="s">
        <v>316</v>
      </c>
      <c r="AD240" s="241"/>
      <c r="AE240" s="241"/>
      <c r="AF240" s="241"/>
      <c r="AG240" s="241"/>
      <c r="AH240" s="241"/>
      <c r="AI240" s="241"/>
      <c r="AP240" s="300"/>
      <c r="AT240" s="300"/>
    </row>
    <row r="241" spans="1:46"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383</v>
      </c>
      <c r="V241" s="241"/>
      <c r="W241" s="241"/>
      <c r="X241" s="241"/>
      <c r="Y241" s="241"/>
      <c r="Z241" s="241"/>
      <c r="AA241" s="241"/>
      <c r="AB241" s="241"/>
      <c r="AC241" s="241" t="s">
        <v>350</v>
      </c>
      <c r="AD241" s="241"/>
      <c r="AE241" s="241"/>
      <c r="AF241" s="241"/>
      <c r="AG241" s="241"/>
      <c r="AH241" s="241"/>
      <c r="AI241" s="241"/>
      <c r="AP241" s="300"/>
      <c r="AT241" s="300"/>
    </row>
    <row r="242" spans="1:46"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384</v>
      </c>
      <c r="V242" s="241"/>
      <c r="W242" s="241"/>
      <c r="X242" s="241"/>
      <c r="Y242" s="241"/>
      <c r="Z242" s="241"/>
      <c r="AA242" s="241"/>
      <c r="AB242" s="241"/>
      <c r="AC242" s="241" t="s">
        <v>322</v>
      </c>
      <c r="AD242" s="241"/>
      <c r="AE242" s="241"/>
      <c r="AF242" s="241"/>
      <c r="AG242" s="241"/>
      <c r="AH242" s="241"/>
      <c r="AI242" s="241"/>
      <c r="AP242" s="300"/>
      <c r="AT242" s="300"/>
    </row>
    <row r="243" spans="1:46"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385</v>
      </c>
      <c r="V243" s="241"/>
      <c r="W243" s="241"/>
      <c r="X243" s="241"/>
      <c r="Y243" s="241"/>
      <c r="Z243" s="241"/>
      <c r="AA243" s="241"/>
      <c r="AB243" s="241"/>
      <c r="AC243" s="241" t="s">
        <v>386</v>
      </c>
      <c r="AD243" s="241"/>
      <c r="AE243" s="241"/>
      <c r="AF243" s="241"/>
      <c r="AG243" s="241"/>
      <c r="AH243" s="241"/>
      <c r="AI243" s="241"/>
      <c r="AP243" s="300"/>
      <c r="AT243" s="300"/>
    </row>
    <row r="244" spans="1:46"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387</v>
      </c>
      <c r="V244" s="241"/>
      <c r="W244" s="241"/>
      <c r="X244" s="241"/>
      <c r="Y244" s="241"/>
      <c r="Z244" s="241"/>
      <c r="AA244" s="241"/>
      <c r="AB244" s="241"/>
      <c r="AC244" s="241" t="s">
        <v>316</v>
      </c>
      <c r="AD244" s="241"/>
      <c r="AE244" s="241"/>
      <c r="AF244" s="241"/>
      <c r="AG244" s="241"/>
      <c r="AH244" s="241"/>
      <c r="AI244" s="241"/>
      <c r="AP244" s="300"/>
      <c r="AT244" s="300"/>
    </row>
    <row r="245" spans="1:46"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272</v>
      </c>
      <c r="V245" s="241"/>
      <c r="W245" s="241"/>
      <c r="X245" s="241"/>
      <c r="Y245" s="241"/>
      <c r="Z245" s="241"/>
      <c r="AA245" s="241"/>
      <c r="AB245" s="241"/>
      <c r="AC245" s="241" t="s">
        <v>350</v>
      </c>
      <c r="AD245" s="241"/>
      <c r="AE245" s="241"/>
      <c r="AF245" s="241"/>
      <c r="AG245" s="241"/>
      <c r="AH245" s="241"/>
      <c r="AI245" s="241"/>
      <c r="AP245" s="300"/>
      <c r="AT245" s="300"/>
    </row>
    <row r="246" spans="1:46"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388</v>
      </c>
      <c r="V246" s="241"/>
      <c r="W246" s="241"/>
      <c r="X246" s="241"/>
      <c r="Y246" s="241"/>
      <c r="Z246" s="241"/>
      <c r="AA246" s="241"/>
      <c r="AB246" s="241"/>
      <c r="AC246" s="241" t="s">
        <v>313</v>
      </c>
      <c r="AD246" s="241"/>
      <c r="AE246" s="241"/>
      <c r="AF246" s="241"/>
      <c r="AG246" s="241"/>
      <c r="AH246" s="241"/>
      <c r="AI246" s="241"/>
      <c r="AP246" s="300"/>
      <c r="AT246" s="300"/>
    </row>
    <row r="247" spans="1:46"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389</v>
      </c>
      <c r="V247" s="241"/>
      <c r="W247" s="241"/>
      <c r="X247" s="241"/>
      <c r="Y247" s="241"/>
      <c r="Z247" s="241"/>
      <c r="AA247" s="241"/>
      <c r="AB247" s="241"/>
      <c r="AC247" s="241" t="s">
        <v>313</v>
      </c>
      <c r="AD247" s="241"/>
      <c r="AE247" s="241"/>
      <c r="AF247" s="241"/>
      <c r="AG247" s="241"/>
      <c r="AH247" s="241"/>
      <c r="AI247" s="241"/>
      <c r="AP247" s="300"/>
      <c r="AT247" s="300"/>
    </row>
    <row r="248" spans="1:46"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390</v>
      </c>
      <c r="V248" s="241"/>
      <c r="W248" s="241"/>
      <c r="X248" s="241"/>
      <c r="Y248" s="241"/>
      <c r="Z248" s="241"/>
      <c r="AA248" s="241"/>
      <c r="AB248" s="241"/>
      <c r="AC248" s="241" t="s">
        <v>311</v>
      </c>
      <c r="AD248" s="241"/>
      <c r="AE248" s="241"/>
      <c r="AF248" s="241"/>
      <c r="AG248" s="241"/>
      <c r="AH248" s="241"/>
      <c r="AI248" s="241"/>
      <c r="AP248" s="300"/>
      <c r="AT248" s="300"/>
    </row>
    <row r="249" spans="1:46"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391</v>
      </c>
      <c r="V249" s="241"/>
      <c r="W249" s="241"/>
      <c r="X249" s="241"/>
      <c r="Y249" s="241"/>
      <c r="Z249" s="241"/>
      <c r="AA249" s="241"/>
      <c r="AB249" s="241"/>
      <c r="AC249" s="241" t="s">
        <v>325</v>
      </c>
      <c r="AD249" s="241"/>
      <c r="AE249" s="241"/>
      <c r="AF249" s="241"/>
      <c r="AG249" s="241"/>
      <c r="AH249" s="241"/>
      <c r="AI249" s="241"/>
      <c r="AP249" s="300"/>
      <c r="AT249" s="300"/>
    </row>
    <row r="250" spans="1:46"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392</v>
      </c>
      <c r="V250" s="241"/>
      <c r="W250" s="241"/>
      <c r="X250" s="241"/>
      <c r="Y250" s="241"/>
      <c r="Z250" s="241"/>
      <c r="AA250" s="241"/>
      <c r="AB250" s="241"/>
      <c r="AC250" s="241" t="s">
        <v>325</v>
      </c>
      <c r="AD250" s="241"/>
      <c r="AE250" s="241"/>
      <c r="AF250" s="241"/>
      <c r="AG250" s="241"/>
      <c r="AH250" s="241"/>
      <c r="AI250" s="241"/>
      <c r="AP250" s="300"/>
      <c r="AT250" s="300"/>
    </row>
    <row r="251" spans="1:46"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393</v>
      </c>
      <c r="V251" s="241"/>
      <c r="W251" s="241"/>
      <c r="X251" s="241"/>
      <c r="Y251" s="241"/>
      <c r="Z251" s="241"/>
      <c r="AA251" s="241"/>
      <c r="AB251" s="241"/>
      <c r="AC251" s="241" t="s">
        <v>386</v>
      </c>
      <c r="AD251" s="241"/>
      <c r="AE251" s="241"/>
      <c r="AF251" s="241"/>
      <c r="AG251" s="241"/>
      <c r="AH251" s="241"/>
      <c r="AI251" s="241"/>
      <c r="AP251" s="300"/>
      <c r="AT251" s="300"/>
    </row>
    <row r="252" spans="1:46"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394</v>
      </c>
      <c r="V252" s="241"/>
      <c r="W252" s="241"/>
      <c r="X252" s="241"/>
      <c r="Y252" s="241"/>
      <c r="Z252" s="241"/>
      <c r="AA252" s="241"/>
      <c r="AB252" s="241"/>
      <c r="AC252" s="241" t="s">
        <v>311</v>
      </c>
      <c r="AD252" s="241"/>
      <c r="AE252" s="241"/>
      <c r="AF252" s="241"/>
      <c r="AG252" s="241"/>
      <c r="AH252" s="241"/>
      <c r="AI252" s="241"/>
      <c r="AP252" s="300"/>
      <c r="AT252" s="300"/>
    </row>
    <row r="253" spans="1:46"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395</v>
      </c>
      <c r="V253" s="241"/>
      <c r="W253" s="241"/>
      <c r="X253" s="241"/>
      <c r="Y253" s="241"/>
      <c r="Z253" s="241"/>
      <c r="AA253" s="241"/>
      <c r="AB253" s="241"/>
      <c r="AC253" s="241" t="s">
        <v>325</v>
      </c>
      <c r="AD253" s="241"/>
      <c r="AE253" s="241"/>
      <c r="AF253" s="241"/>
      <c r="AG253" s="241"/>
      <c r="AH253" s="241"/>
      <c r="AI253" s="241"/>
      <c r="AP253" s="300"/>
      <c r="AT253" s="300"/>
    </row>
    <row r="254" spans="1:46"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396</v>
      </c>
      <c r="V254" s="241"/>
      <c r="W254" s="241"/>
      <c r="X254" s="241"/>
      <c r="Y254" s="241"/>
      <c r="Z254" s="241"/>
      <c r="AA254" s="241"/>
      <c r="AB254" s="241"/>
      <c r="AC254" s="241" t="s">
        <v>325</v>
      </c>
      <c r="AD254" s="241"/>
      <c r="AE254" s="241"/>
      <c r="AF254" s="241"/>
      <c r="AG254" s="241"/>
      <c r="AH254" s="241"/>
      <c r="AI254" s="241"/>
      <c r="AP254" s="300"/>
      <c r="AT254" s="300"/>
    </row>
    <row r="255" spans="1:46"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397</v>
      </c>
      <c r="V255" s="241"/>
      <c r="W255" s="241"/>
      <c r="X255" s="241"/>
      <c r="Y255" s="241"/>
      <c r="Z255" s="241"/>
      <c r="AA255" s="241"/>
      <c r="AB255" s="241"/>
      <c r="AC255" s="241" t="s">
        <v>316</v>
      </c>
      <c r="AD255" s="241"/>
      <c r="AE255" s="241"/>
      <c r="AF255" s="241"/>
      <c r="AG255" s="241"/>
      <c r="AH255" s="241"/>
      <c r="AI255" s="241"/>
      <c r="AP255" s="300"/>
      <c r="AT255" s="300"/>
    </row>
    <row r="256" spans="1:46"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398</v>
      </c>
      <c r="V256" s="241"/>
      <c r="W256" s="241"/>
      <c r="X256" s="241"/>
      <c r="Y256" s="241"/>
      <c r="Z256" s="241"/>
      <c r="AA256" s="241"/>
      <c r="AB256" s="241"/>
      <c r="AC256" s="241" t="s">
        <v>316</v>
      </c>
      <c r="AD256" s="241"/>
      <c r="AE256" s="241"/>
      <c r="AF256" s="241"/>
      <c r="AG256" s="241"/>
      <c r="AH256" s="241"/>
      <c r="AI256" s="241"/>
      <c r="AP256" s="300"/>
      <c r="AT256" s="300"/>
    </row>
    <row r="257" spans="1:46"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399</v>
      </c>
      <c r="V257" s="241"/>
      <c r="W257" s="241"/>
      <c r="X257" s="241"/>
      <c r="Y257" s="241"/>
      <c r="Z257" s="241"/>
      <c r="AA257" s="241"/>
      <c r="AB257" s="241"/>
      <c r="AC257" s="241" t="s">
        <v>325</v>
      </c>
      <c r="AD257" s="241"/>
      <c r="AE257" s="241"/>
      <c r="AF257" s="241"/>
      <c r="AG257" s="241"/>
      <c r="AH257" s="241"/>
      <c r="AI257" s="241"/>
      <c r="AP257" s="300"/>
      <c r="AT257" s="300"/>
    </row>
    <row r="258" spans="1:46"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400</v>
      </c>
      <c r="V258" s="241"/>
      <c r="W258" s="241"/>
      <c r="X258" s="241"/>
      <c r="Y258" s="241"/>
      <c r="Z258" s="241"/>
      <c r="AA258" s="241"/>
      <c r="AB258" s="241"/>
      <c r="AC258" s="241" t="s">
        <v>325</v>
      </c>
      <c r="AD258" s="241"/>
      <c r="AE258" s="241"/>
      <c r="AF258" s="241"/>
      <c r="AG258" s="241"/>
      <c r="AH258" s="241"/>
      <c r="AI258" s="241"/>
      <c r="AP258" s="300"/>
      <c r="AT258" s="300"/>
    </row>
    <row r="259" spans="1:46"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401</v>
      </c>
      <c r="V259" s="241"/>
      <c r="W259" s="241"/>
      <c r="X259" s="241"/>
      <c r="Y259" s="241"/>
      <c r="Z259" s="241"/>
      <c r="AA259" s="241"/>
      <c r="AB259" s="241"/>
      <c r="AC259" s="241" t="s">
        <v>350</v>
      </c>
      <c r="AD259" s="241"/>
      <c r="AE259" s="241"/>
      <c r="AF259" s="241"/>
      <c r="AG259" s="241"/>
      <c r="AH259" s="241"/>
      <c r="AI259" s="241"/>
      <c r="AP259" s="300"/>
      <c r="AT259" s="300"/>
    </row>
    <row r="260" spans="1:46"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402</v>
      </c>
      <c r="V260" s="241"/>
      <c r="W260" s="241"/>
      <c r="X260" s="241"/>
      <c r="Y260" s="241"/>
      <c r="Z260" s="241"/>
      <c r="AA260" s="241"/>
      <c r="AB260" s="241"/>
      <c r="AC260" s="241" t="s">
        <v>366</v>
      </c>
      <c r="AD260" s="241"/>
      <c r="AE260" s="241"/>
      <c r="AF260" s="241"/>
      <c r="AG260" s="241"/>
      <c r="AH260" s="241"/>
      <c r="AI260" s="241"/>
      <c r="AP260" s="300"/>
      <c r="AT260" s="300"/>
    </row>
    <row r="261" spans="1:46"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403</v>
      </c>
      <c r="V261" s="241"/>
      <c r="W261" s="241"/>
      <c r="X261" s="241"/>
      <c r="Y261" s="241"/>
      <c r="Z261" s="241"/>
      <c r="AA261" s="241"/>
      <c r="AB261" s="241"/>
      <c r="AC261" s="241" t="s">
        <v>386</v>
      </c>
      <c r="AD261" s="241"/>
      <c r="AE261" s="241"/>
      <c r="AF261" s="241"/>
      <c r="AG261" s="241"/>
      <c r="AH261" s="241"/>
      <c r="AI261" s="241"/>
      <c r="AP261" s="300"/>
      <c r="AT261" s="300"/>
    </row>
    <row r="262" spans="1:46"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404</v>
      </c>
      <c r="V262" s="241"/>
      <c r="W262" s="241"/>
      <c r="X262" s="241"/>
      <c r="Y262" s="241"/>
      <c r="Z262" s="241"/>
      <c r="AA262" s="241"/>
      <c r="AB262" s="241"/>
      <c r="AC262" s="241" t="s">
        <v>325</v>
      </c>
      <c r="AD262" s="241"/>
      <c r="AE262" s="241"/>
      <c r="AF262" s="241"/>
      <c r="AG262" s="241"/>
      <c r="AH262" s="241"/>
      <c r="AI262" s="241"/>
      <c r="AP262" s="300"/>
      <c r="AT262" s="300"/>
    </row>
    <row r="263" spans="1:46"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405</v>
      </c>
      <c r="V263" s="241"/>
      <c r="W263" s="241"/>
      <c r="X263" s="241"/>
      <c r="Y263" s="241"/>
      <c r="Z263" s="241"/>
      <c r="AA263" s="241"/>
      <c r="AB263" s="241"/>
      <c r="AC263" s="241" t="s">
        <v>325</v>
      </c>
      <c r="AD263" s="241"/>
      <c r="AE263" s="241"/>
      <c r="AF263" s="241"/>
      <c r="AG263" s="241"/>
      <c r="AH263" s="241"/>
      <c r="AI263" s="241"/>
      <c r="AP263" s="300"/>
      <c r="AT263" s="300"/>
    </row>
    <row r="264" spans="1:46"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406</v>
      </c>
      <c r="V264" s="241"/>
      <c r="W264" s="241"/>
      <c r="X264" s="241"/>
      <c r="Y264" s="241"/>
      <c r="Z264" s="241"/>
      <c r="AA264" s="241"/>
      <c r="AB264" s="241"/>
      <c r="AC264" s="241" t="s">
        <v>386</v>
      </c>
      <c r="AD264" s="241"/>
      <c r="AE264" s="241"/>
      <c r="AF264" s="241"/>
      <c r="AG264" s="241"/>
      <c r="AH264" s="241"/>
      <c r="AI264" s="241"/>
      <c r="AP264" s="300"/>
      <c r="AT264" s="300"/>
    </row>
    <row r="265" spans="1:46"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407</v>
      </c>
      <c r="V265" s="241"/>
      <c r="W265" s="241"/>
      <c r="X265" s="241"/>
      <c r="Y265" s="241"/>
      <c r="Z265" s="241"/>
      <c r="AA265" s="241"/>
      <c r="AB265" s="241"/>
      <c r="AC265" s="241" t="s">
        <v>313</v>
      </c>
      <c r="AD265" s="241"/>
      <c r="AE265" s="241"/>
      <c r="AF265" s="241"/>
      <c r="AG265" s="241"/>
      <c r="AH265" s="241"/>
      <c r="AI265" s="241"/>
      <c r="AP265" s="300"/>
      <c r="AT265" s="300"/>
    </row>
    <row r="266" spans="1:46"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408</v>
      </c>
      <c r="V266" s="241"/>
      <c r="W266" s="241"/>
      <c r="X266" s="241"/>
      <c r="Y266" s="241"/>
      <c r="Z266" s="241"/>
      <c r="AA266" s="241"/>
      <c r="AB266" s="241"/>
      <c r="AC266" s="241" t="s">
        <v>366</v>
      </c>
      <c r="AD266" s="241"/>
      <c r="AE266" s="241"/>
      <c r="AF266" s="241"/>
      <c r="AG266" s="241"/>
      <c r="AH266" s="241"/>
      <c r="AI266" s="241"/>
      <c r="AP266" s="300"/>
      <c r="AT266" s="300"/>
    </row>
    <row r="267" spans="1:46"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409</v>
      </c>
      <c r="V267" s="241"/>
      <c r="W267" s="241"/>
      <c r="X267" s="241"/>
      <c r="Y267" s="241"/>
      <c r="Z267" s="241"/>
      <c r="AA267" s="241"/>
      <c r="AB267" s="241"/>
      <c r="AC267" s="241" t="s">
        <v>386</v>
      </c>
      <c r="AD267" s="241"/>
      <c r="AE267" s="241"/>
      <c r="AF267" s="241"/>
      <c r="AG267" s="241"/>
      <c r="AH267" s="241"/>
      <c r="AI267" s="241"/>
      <c r="AP267" s="300"/>
      <c r="AT267" s="300"/>
    </row>
    <row r="268" spans="1:46"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410</v>
      </c>
      <c r="V268" s="241"/>
      <c r="W268" s="241"/>
      <c r="X268" s="241"/>
      <c r="Y268" s="241"/>
      <c r="Z268" s="241"/>
      <c r="AA268" s="241"/>
      <c r="AB268" s="241"/>
      <c r="AC268" s="241" t="s">
        <v>325</v>
      </c>
      <c r="AD268" s="241"/>
      <c r="AE268" s="241"/>
      <c r="AF268" s="241"/>
      <c r="AG268" s="241"/>
      <c r="AH268" s="241"/>
      <c r="AI268" s="241"/>
      <c r="AP268" s="300"/>
      <c r="AT268" s="300"/>
    </row>
    <row r="269" spans="1:46"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411</v>
      </c>
      <c r="V269" s="241"/>
      <c r="W269" s="241"/>
      <c r="X269" s="241"/>
      <c r="Y269" s="241"/>
      <c r="Z269" s="241"/>
      <c r="AA269" s="241"/>
      <c r="AB269" s="241"/>
      <c r="AC269" s="241" t="s">
        <v>316</v>
      </c>
      <c r="AD269" s="241"/>
      <c r="AE269" s="241"/>
      <c r="AF269" s="241"/>
      <c r="AG269" s="241"/>
      <c r="AH269" s="241"/>
      <c r="AI269" s="241"/>
      <c r="AP269" s="300"/>
      <c r="AT269" s="300"/>
    </row>
    <row r="270" spans="1:46"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412</v>
      </c>
      <c r="V270" s="241"/>
      <c r="W270" s="241"/>
      <c r="X270" s="241"/>
      <c r="Y270" s="241"/>
      <c r="Z270" s="241"/>
      <c r="AA270" s="241"/>
      <c r="AB270" s="241"/>
      <c r="AC270" s="241" t="s">
        <v>350</v>
      </c>
      <c r="AD270" s="241"/>
      <c r="AE270" s="241"/>
      <c r="AF270" s="241"/>
      <c r="AG270" s="241"/>
      <c r="AH270" s="241"/>
      <c r="AI270" s="241"/>
      <c r="AP270" s="300"/>
      <c r="AT270" s="300"/>
    </row>
    <row r="271" spans="1:46"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413</v>
      </c>
      <c r="V271" s="241"/>
      <c r="W271" s="241"/>
      <c r="X271" s="241"/>
      <c r="Y271" s="241"/>
      <c r="Z271" s="241"/>
      <c r="AA271" s="241"/>
      <c r="AB271" s="241"/>
      <c r="AC271" s="241" t="s">
        <v>325</v>
      </c>
      <c r="AD271" s="241"/>
      <c r="AE271" s="241"/>
      <c r="AF271" s="241"/>
      <c r="AG271" s="241"/>
      <c r="AH271" s="241"/>
      <c r="AI271" s="241"/>
      <c r="AP271" s="300"/>
      <c r="AT271" s="300"/>
    </row>
    <row r="272" spans="1:46"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414</v>
      </c>
      <c r="V272" s="241"/>
      <c r="W272" s="241"/>
      <c r="X272" s="241"/>
      <c r="Y272" s="241"/>
      <c r="Z272" s="241"/>
      <c r="AA272" s="241"/>
      <c r="AB272" s="241"/>
      <c r="AC272" s="241" t="s">
        <v>386</v>
      </c>
      <c r="AD272" s="241"/>
      <c r="AE272" s="241"/>
      <c r="AF272" s="241"/>
      <c r="AG272" s="241"/>
      <c r="AH272" s="241"/>
      <c r="AI272" s="241"/>
      <c r="AP272" s="300"/>
      <c r="AT272" s="300"/>
    </row>
    <row r="273" spans="1:46"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415</v>
      </c>
      <c r="V273" s="241"/>
      <c r="W273" s="241"/>
      <c r="X273" s="241"/>
      <c r="Y273" s="241"/>
      <c r="Z273" s="241"/>
      <c r="AA273" s="241"/>
      <c r="AB273" s="241"/>
      <c r="AC273" s="241" t="s">
        <v>316</v>
      </c>
      <c r="AD273" s="241"/>
      <c r="AE273" s="241"/>
      <c r="AF273" s="241"/>
      <c r="AG273" s="241"/>
      <c r="AH273" s="241"/>
      <c r="AI273" s="241"/>
      <c r="AP273" s="300"/>
      <c r="AT273" s="300"/>
    </row>
    <row r="274" spans="1:46"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416</v>
      </c>
      <c r="V274" s="241"/>
      <c r="W274" s="241"/>
      <c r="X274" s="241"/>
      <c r="Y274" s="241"/>
      <c r="Z274" s="241"/>
      <c r="AA274" s="241"/>
      <c r="AB274" s="241"/>
      <c r="AC274" s="241" t="s">
        <v>366</v>
      </c>
      <c r="AD274" s="241"/>
      <c r="AE274" s="241"/>
      <c r="AF274" s="241"/>
      <c r="AG274" s="241"/>
      <c r="AH274" s="241"/>
      <c r="AI274" s="241"/>
      <c r="AP274" s="300"/>
      <c r="AT274" s="300"/>
    </row>
    <row r="275" spans="1:46"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417</v>
      </c>
      <c r="V275" s="241"/>
      <c r="W275" s="241"/>
      <c r="X275" s="241"/>
      <c r="Y275" s="241"/>
      <c r="Z275" s="241"/>
      <c r="AA275" s="241"/>
      <c r="AB275" s="241"/>
      <c r="AC275" s="241" t="s">
        <v>386</v>
      </c>
      <c r="AD275" s="241"/>
      <c r="AE275" s="241"/>
      <c r="AF275" s="241"/>
      <c r="AG275" s="241"/>
      <c r="AH275" s="241"/>
      <c r="AI275" s="241"/>
      <c r="AP275" s="300"/>
      <c r="AT275" s="300"/>
    </row>
    <row r="276" spans="1:46"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418</v>
      </c>
      <c r="V276" s="241"/>
      <c r="W276" s="241"/>
      <c r="X276" s="241"/>
      <c r="Y276" s="241"/>
      <c r="Z276" s="241"/>
      <c r="AA276" s="241"/>
      <c r="AB276" s="241"/>
      <c r="AC276" s="241" t="s">
        <v>366</v>
      </c>
      <c r="AD276" s="241"/>
      <c r="AE276" s="241"/>
      <c r="AF276" s="241"/>
      <c r="AG276" s="241"/>
      <c r="AH276" s="241"/>
      <c r="AI276" s="241"/>
      <c r="AP276" s="300"/>
      <c r="AT276" s="300"/>
    </row>
    <row r="277" spans="1:46"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419</v>
      </c>
      <c r="V277" s="241"/>
      <c r="W277" s="241"/>
      <c r="X277" s="241"/>
      <c r="Y277" s="241"/>
      <c r="Z277" s="241"/>
      <c r="AA277" s="241"/>
      <c r="AB277" s="241"/>
      <c r="AC277" s="241" t="s">
        <v>325</v>
      </c>
      <c r="AD277" s="241"/>
      <c r="AE277" s="241"/>
      <c r="AF277" s="241"/>
      <c r="AG277" s="241"/>
      <c r="AH277" s="241"/>
      <c r="AI277" s="241"/>
      <c r="AP277" s="300"/>
      <c r="AT277" s="300"/>
    </row>
    <row r="278" spans="1:46"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420</v>
      </c>
      <c r="V278" s="241"/>
      <c r="W278" s="241"/>
      <c r="X278" s="241"/>
      <c r="Y278" s="241"/>
      <c r="Z278" s="241"/>
      <c r="AA278" s="241"/>
      <c r="AB278" s="241"/>
      <c r="AC278" s="241" t="s">
        <v>350</v>
      </c>
      <c r="AD278" s="241"/>
      <c r="AE278" s="241"/>
      <c r="AF278" s="241"/>
      <c r="AG278" s="241"/>
      <c r="AH278" s="241"/>
      <c r="AI278" s="241"/>
      <c r="AP278" s="300"/>
      <c r="AT278" s="300"/>
    </row>
    <row r="279" spans="1:46"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421</v>
      </c>
      <c r="V279" s="241"/>
      <c r="W279" s="241"/>
      <c r="X279" s="241"/>
      <c r="Y279" s="241"/>
      <c r="Z279" s="241"/>
      <c r="AA279" s="241"/>
      <c r="AB279" s="241"/>
      <c r="AC279" s="241" t="s">
        <v>325</v>
      </c>
      <c r="AD279" s="241"/>
      <c r="AE279" s="241"/>
      <c r="AF279" s="241"/>
      <c r="AG279" s="241"/>
      <c r="AH279" s="241"/>
      <c r="AI279" s="241"/>
      <c r="AP279" s="300"/>
      <c r="AT279" s="300"/>
    </row>
    <row r="280" spans="1:46"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422</v>
      </c>
      <c r="V280" s="241"/>
      <c r="W280" s="241"/>
      <c r="X280" s="241"/>
      <c r="Y280" s="241"/>
      <c r="Z280" s="241"/>
      <c r="AA280" s="241"/>
      <c r="AB280" s="241"/>
      <c r="AC280" s="241" t="s">
        <v>322</v>
      </c>
      <c r="AD280" s="241"/>
      <c r="AE280" s="241"/>
      <c r="AF280" s="241"/>
      <c r="AG280" s="241"/>
      <c r="AH280" s="241"/>
      <c r="AI280" s="241"/>
      <c r="AP280" s="300"/>
      <c r="AT280" s="300"/>
    </row>
    <row r="281" spans="1:46"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423</v>
      </c>
      <c r="V281" s="241"/>
      <c r="W281" s="241"/>
      <c r="X281" s="241"/>
      <c r="Y281" s="241"/>
      <c r="Z281" s="241"/>
      <c r="AA281" s="241"/>
      <c r="AB281" s="241"/>
      <c r="AC281" s="241" t="s">
        <v>309</v>
      </c>
      <c r="AD281" s="241"/>
      <c r="AE281" s="241"/>
      <c r="AF281" s="241"/>
      <c r="AG281" s="241"/>
      <c r="AH281" s="241"/>
      <c r="AI281" s="241"/>
      <c r="AP281" s="300"/>
      <c r="AT281" s="300"/>
    </row>
    <row r="282" spans="1:46"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424</v>
      </c>
      <c r="V282" s="241"/>
      <c r="W282" s="241"/>
      <c r="X282" s="241"/>
      <c r="Y282" s="241"/>
      <c r="Z282" s="241"/>
      <c r="AA282" s="241"/>
      <c r="AB282" s="241"/>
      <c r="AC282" s="241" t="s">
        <v>350</v>
      </c>
      <c r="AD282" s="241"/>
      <c r="AE282" s="241"/>
      <c r="AF282" s="241"/>
      <c r="AG282" s="241"/>
      <c r="AH282" s="241"/>
      <c r="AI282" s="241"/>
      <c r="AP282" s="300"/>
      <c r="AT282" s="300"/>
    </row>
    <row r="283" spans="1:46"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425</v>
      </c>
      <c r="V283" s="241"/>
      <c r="W283" s="241"/>
      <c r="X283" s="241"/>
      <c r="Y283" s="241"/>
      <c r="Z283" s="241"/>
      <c r="AA283" s="241"/>
      <c r="AB283" s="241"/>
      <c r="AC283" s="241" t="s">
        <v>350</v>
      </c>
      <c r="AD283" s="241"/>
      <c r="AE283" s="241"/>
      <c r="AF283" s="241"/>
      <c r="AG283" s="241"/>
      <c r="AH283" s="241"/>
      <c r="AI283" s="241"/>
      <c r="AP283" s="300"/>
      <c r="AT283" s="300"/>
    </row>
    <row r="284" spans="1:46"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426</v>
      </c>
      <c r="V284" s="241"/>
      <c r="W284" s="241"/>
      <c r="X284" s="241"/>
      <c r="Y284" s="241"/>
      <c r="Z284" s="241"/>
      <c r="AA284" s="241"/>
      <c r="AB284" s="241"/>
      <c r="AC284" s="241" t="s">
        <v>313</v>
      </c>
      <c r="AD284" s="241"/>
      <c r="AE284" s="241"/>
      <c r="AF284" s="241"/>
      <c r="AG284" s="241"/>
      <c r="AH284" s="241"/>
      <c r="AI284" s="241"/>
      <c r="AP284" s="300"/>
      <c r="AT284" s="300"/>
    </row>
    <row r="285" spans="1:46"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427</v>
      </c>
      <c r="V285" s="241"/>
      <c r="W285" s="241"/>
      <c r="X285" s="241"/>
      <c r="Y285" s="241"/>
      <c r="Z285" s="241"/>
      <c r="AA285" s="241"/>
      <c r="AB285" s="241"/>
      <c r="AC285" s="241" t="s">
        <v>313</v>
      </c>
      <c r="AD285" s="241"/>
      <c r="AE285" s="241"/>
      <c r="AF285" s="241"/>
      <c r="AG285" s="241"/>
      <c r="AH285" s="241"/>
      <c r="AI285" s="241"/>
      <c r="AP285" s="300"/>
      <c r="AT285" s="300"/>
    </row>
    <row r="286" spans="1:46"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428</v>
      </c>
      <c r="V286" s="241"/>
      <c r="W286" s="241"/>
      <c r="X286" s="241"/>
      <c r="Y286" s="241"/>
      <c r="Z286" s="241"/>
      <c r="AA286" s="241"/>
      <c r="AB286" s="241"/>
      <c r="AC286" s="241" t="s">
        <v>325</v>
      </c>
      <c r="AD286" s="241"/>
      <c r="AE286" s="241"/>
      <c r="AF286" s="241"/>
      <c r="AG286" s="241"/>
      <c r="AH286" s="241"/>
      <c r="AI286" s="241"/>
      <c r="AP286" s="300"/>
      <c r="AT286" s="300"/>
    </row>
    <row r="287" spans="1:46"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429</v>
      </c>
      <c r="V287" s="241"/>
      <c r="W287" s="241"/>
      <c r="X287" s="241"/>
      <c r="Y287" s="241"/>
      <c r="Z287" s="241"/>
      <c r="AA287" s="241"/>
      <c r="AB287" s="241"/>
      <c r="AC287" s="241" t="s">
        <v>311</v>
      </c>
      <c r="AD287" s="241"/>
      <c r="AE287" s="241"/>
      <c r="AF287" s="241"/>
      <c r="AG287" s="241"/>
      <c r="AH287" s="241"/>
      <c r="AI287" s="241"/>
      <c r="AP287" s="300"/>
      <c r="AT287" s="300"/>
    </row>
    <row r="288" spans="1:46"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430</v>
      </c>
      <c r="V288" s="241"/>
      <c r="W288" s="241"/>
      <c r="X288" s="241"/>
      <c r="Y288" s="241"/>
      <c r="Z288" s="241"/>
      <c r="AA288" s="241"/>
      <c r="AB288" s="241"/>
      <c r="AC288" s="241" t="s">
        <v>325</v>
      </c>
      <c r="AD288" s="241"/>
      <c r="AE288" s="241"/>
      <c r="AF288" s="241"/>
      <c r="AG288" s="241"/>
      <c r="AH288" s="241"/>
      <c r="AI288" s="241"/>
      <c r="AP288" s="300"/>
      <c r="AT288" s="300"/>
    </row>
    <row r="289" spans="1:46"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431</v>
      </c>
      <c r="V289" s="241"/>
      <c r="W289" s="241"/>
      <c r="X289" s="241"/>
      <c r="Y289" s="241"/>
      <c r="Z289" s="241"/>
      <c r="AA289" s="241"/>
      <c r="AB289" s="241"/>
      <c r="AC289" s="241" t="s">
        <v>325</v>
      </c>
      <c r="AD289" s="241"/>
      <c r="AE289" s="241"/>
      <c r="AF289" s="241"/>
      <c r="AG289" s="241"/>
      <c r="AH289" s="241"/>
      <c r="AI289" s="241"/>
      <c r="AP289" s="300"/>
      <c r="AT289" s="300"/>
    </row>
    <row r="290" spans="1:46"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432</v>
      </c>
      <c r="V290" s="241"/>
      <c r="W290" s="241"/>
      <c r="X290" s="241"/>
      <c r="Y290" s="241"/>
      <c r="Z290" s="241"/>
      <c r="AA290" s="241"/>
      <c r="AB290" s="241"/>
      <c r="AC290" s="241" t="s">
        <v>325</v>
      </c>
      <c r="AD290" s="241"/>
      <c r="AE290" s="241"/>
      <c r="AF290" s="241"/>
      <c r="AG290" s="241"/>
      <c r="AH290" s="241"/>
      <c r="AI290" s="241"/>
      <c r="AP290" s="300"/>
      <c r="AT290" s="300"/>
    </row>
    <row r="291" spans="1:46"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433</v>
      </c>
      <c r="V291" s="241"/>
      <c r="W291" s="241"/>
      <c r="X291" s="241"/>
      <c r="Y291" s="241"/>
      <c r="Z291" s="241"/>
      <c r="AA291" s="241"/>
      <c r="AB291" s="241"/>
      <c r="AC291" s="241" t="s">
        <v>316</v>
      </c>
      <c r="AD291" s="241"/>
      <c r="AE291" s="241"/>
      <c r="AF291" s="241"/>
      <c r="AG291" s="241"/>
      <c r="AH291" s="241"/>
      <c r="AI291" s="241"/>
      <c r="AP291" s="300"/>
      <c r="AT291" s="300"/>
    </row>
    <row r="292" spans="1:46"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434</v>
      </c>
      <c r="V292" s="241"/>
      <c r="W292" s="241"/>
      <c r="X292" s="241"/>
      <c r="Y292" s="241"/>
      <c r="Z292" s="241"/>
      <c r="AA292" s="241"/>
      <c r="AB292" s="241"/>
      <c r="AC292" s="241" t="s">
        <v>325</v>
      </c>
      <c r="AD292" s="241"/>
      <c r="AE292" s="241"/>
      <c r="AF292" s="241"/>
      <c r="AG292" s="241"/>
      <c r="AH292" s="241"/>
      <c r="AI292" s="241"/>
      <c r="AP292" s="300"/>
      <c r="AT292" s="300"/>
    </row>
    <row r="293" spans="1:46"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435</v>
      </c>
      <c r="V293" s="241"/>
      <c r="W293" s="241"/>
      <c r="X293" s="241"/>
      <c r="Y293" s="241"/>
      <c r="Z293" s="241"/>
      <c r="AA293" s="241"/>
      <c r="AB293" s="241"/>
      <c r="AC293" s="241" t="s">
        <v>325</v>
      </c>
      <c r="AD293" s="241"/>
      <c r="AE293" s="241"/>
      <c r="AF293" s="241"/>
      <c r="AG293" s="241"/>
      <c r="AH293" s="241"/>
      <c r="AI293" s="241"/>
      <c r="AP293" s="300"/>
      <c r="AT293" s="300"/>
    </row>
    <row r="294" spans="1:46"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436</v>
      </c>
      <c r="V294" s="241"/>
      <c r="W294" s="241"/>
      <c r="X294" s="241"/>
      <c r="Y294" s="241"/>
      <c r="Z294" s="241"/>
      <c r="AA294" s="241"/>
      <c r="AB294" s="241"/>
      <c r="AC294" s="241" t="s">
        <v>309</v>
      </c>
      <c r="AD294" s="241"/>
      <c r="AE294" s="241"/>
      <c r="AF294" s="241"/>
      <c r="AG294" s="241"/>
      <c r="AH294" s="241"/>
      <c r="AI294" s="241"/>
      <c r="AP294" s="300"/>
      <c r="AT294" s="300"/>
    </row>
    <row r="295" spans="1:46"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437</v>
      </c>
      <c r="V295" s="241"/>
      <c r="W295" s="241"/>
      <c r="X295" s="241"/>
      <c r="Y295" s="241"/>
      <c r="Z295" s="241"/>
      <c r="AA295" s="241"/>
      <c r="AB295" s="241"/>
      <c r="AC295" s="241" t="s">
        <v>386</v>
      </c>
      <c r="AD295" s="241"/>
      <c r="AE295" s="241"/>
      <c r="AF295" s="241"/>
      <c r="AG295" s="241"/>
      <c r="AH295" s="241"/>
      <c r="AI295" s="241"/>
      <c r="AP295" s="300"/>
      <c r="AT295" s="300"/>
    </row>
    <row r="296" spans="1:46"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438</v>
      </c>
      <c r="V296" s="241"/>
      <c r="W296" s="241"/>
      <c r="X296" s="241"/>
      <c r="Y296" s="241"/>
      <c r="Z296" s="241"/>
      <c r="AA296" s="241"/>
      <c r="AB296" s="241"/>
      <c r="AC296" s="241" t="s">
        <v>325</v>
      </c>
      <c r="AD296" s="241"/>
      <c r="AE296" s="241"/>
      <c r="AF296" s="241"/>
      <c r="AG296" s="241"/>
      <c r="AH296" s="241"/>
      <c r="AI296" s="241"/>
      <c r="AP296" s="300"/>
      <c r="AT296" s="300"/>
    </row>
    <row r="297" spans="1:46"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439</v>
      </c>
      <c r="V297" s="241"/>
      <c r="W297" s="241"/>
      <c r="X297" s="241"/>
      <c r="Y297" s="241"/>
      <c r="Z297" s="241"/>
      <c r="AA297" s="241"/>
      <c r="AB297" s="241"/>
      <c r="AC297" s="241" t="s">
        <v>325</v>
      </c>
      <c r="AD297" s="241"/>
      <c r="AE297" s="241"/>
      <c r="AF297" s="241"/>
      <c r="AG297" s="241"/>
      <c r="AH297" s="241"/>
      <c r="AI297" s="241"/>
      <c r="AP297" s="300"/>
      <c r="AT297" s="300"/>
    </row>
    <row r="298" spans="1:46"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440</v>
      </c>
      <c r="V298" s="241"/>
      <c r="W298" s="241"/>
      <c r="X298" s="241"/>
      <c r="Y298" s="241"/>
      <c r="Z298" s="241"/>
      <c r="AA298" s="241"/>
      <c r="AB298" s="241"/>
      <c r="AC298" s="241" t="s">
        <v>309</v>
      </c>
      <c r="AD298" s="241"/>
      <c r="AE298" s="241"/>
      <c r="AF298" s="241"/>
      <c r="AG298" s="241"/>
      <c r="AH298" s="241"/>
      <c r="AI298" s="241"/>
      <c r="AP298" s="300"/>
      <c r="AT298" s="300"/>
    </row>
    <row r="299" spans="1:46"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441</v>
      </c>
      <c r="V299" s="241"/>
      <c r="W299" s="241"/>
      <c r="X299" s="241"/>
      <c r="Y299" s="241"/>
      <c r="Z299" s="241"/>
      <c r="AA299" s="241"/>
      <c r="AB299" s="241"/>
      <c r="AC299" s="241" t="s">
        <v>309</v>
      </c>
      <c r="AD299" s="241"/>
      <c r="AE299" s="241"/>
      <c r="AF299" s="241"/>
      <c r="AG299" s="241"/>
      <c r="AH299" s="241"/>
      <c r="AI299" s="241"/>
      <c r="AP299" s="300"/>
      <c r="AT299" s="300"/>
    </row>
    <row r="300" spans="1:46"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442</v>
      </c>
      <c r="V300" s="241"/>
      <c r="W300" s="241"/>
      <c r="X300" s="241"/>
      <c r="Y300" s="241"/>
      <c r="Z300" s="241"/>
      <c r="AA300" s="241"/>
      <c r="AB300" s="241"/>
      <c r="AC300" s="241" t="s">
        <v>325</v>
      </c>
      <c r="AD300" s="241"/>
      <c r="AE300" s="241"/>
      <c r="AF300" s="241"/>
      <c r="AG300" s="241"/>
      <c r="AH300" s="241"/>
      <c r="AI300" s="241"/>
      <c r="AP300" s="300"/>
      <c r="AT300" s="300"/>
    </row>
    <row r="301" spans="1:46"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443</v>
      </c>
      <c r="V301" s="241"/>
      <c r="W301" s="241"/>
      <c r="X301" s="241"/>
      <c r="Y301" s="241"/>
      <c r="Z301" s="241"/>
      <c r="AA301" s="241"/>
      <c r="AB301" s="241"/>
      <c r="AC301" s="241" t="s">
        <v>325</v>
      </c>
      <c r="AD301" s="241"/>
      <c r="AE301" s="241"/>
      <c r="AF301" s="241"/>
      <c r="AG301" s="241"/>
      <c r="AH301" s="241"/>
      <c r="AI301" s="241"/>
      <c r="AP301" s="300"/>
      <c r="AT301" s="300"/>
    </row>
    <row r="302" spans="1:46"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444</v>
      </c>
      <c r="V302" s="241"/>
      <c r="W302" s="241"/>
      <c r="X302" s="241"/>
      <c r="Y302" s="241"/>
      <c r="Z302" s="241"/>
      <c r="AA302" s="241"/>
      <c r="AB302" s="241"/>
      <c r="AC302" s="241" t="s">
        <v>313</v>
      </c>
      <c r="AD302" s="241"/>
      <c r="AE302" s="241"/>
      <c r="AF302" s="241"/>
      <c r="AG302" s="241"/>
      <c r="AH302" s="241"/>
      <c r="AI302" s="241"/>
      <c r="AP302" s="300"/>
      <c r="AT302" s="300"/>
    </row>
    <row r="303" spans="1:46"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445</v>
      </c>
      <c r="V303" s="241"/>
      <c r="W303" s="241"/>
      <c r="X303" s="241"/>
      <c r="Y303" s="241"/>
      <c r="Z303" s="241"/>
      <c r="AA303" s="241"/>
      <c r="AB303" s="241"/>
      <c r="AC303" s="241" t="s">
        <v>309</v>
      </c>
      <c r="AD303" s="241"/>
      <c r="AE303" s="241"/>
      <c r="AF303" s="241"/>
      <c r="AG303" s="241"/>
      <c r="AH303" s="241"/>
      <c r="AI303" s="241"/>
      <c r="AP303" s="300"/>
      <c r="AT303" s="300"/>
    </row>
    <row r="304" spans="1:46"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446</v>
      </c>
      <c r="V304" s="241"/>
      <c r="W304" s="241"/>
      <c r="X304" s="241"/>
      <c r="Y304" s="241"/>
      <c r="Z304" s="241"/>
      <c r="AA304" s="241"/>
      <c r="AB304" s="241"/>
      <c r="AC304" s="241" t="s">
        <v>325</v>
      </c>
      <c r="AD304" s="241"/>
      <c r="AE304" s="241"/>
      <c r="AF304" s="241"/>
      <c r="AG304" s="241"/>
      <c r="AH304" s="241"/>
      <c r="AI304" s="241"/>
      <c r="AP304" s="300"/>
      <c r="AT304" s="300"/>
    </row>
    <row r="305" spans="1:46"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447</v>
      </c>
      <c r="V305" s="241"/>
      <c r="W305" s="241"/>
      <c r="X305" s="241"/>
      <c r="Y305" s="241"/>
      <c r="Z305" s="241"/>
      <c r="AA305" s="241"/>
      <c r="AB305" s="241"/>
      <c r="AC305" s="241" t="s">
        <v>316</v>
      </c>
      <c r="AD305" s="241"/>
      <c r="AE305" s="241"/>
      <c r="AF305" s="241"/>
      <c r="AG305" s="241"/>
      <c r="AH305" s="241"/>
      <c r="AI305" s="241"/>
      <c r="AP305" s="300"/>
      <c r="AT305" s="300"/>
    </row>
    <row r="306" spans="1:46"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448</v>
      </c>
      <c r="V306" s="241"/>
      <c r="W306" s="241"/>
      <c r="X306" s="241"/>
      <c r="Y306" s="241"/>
      <c r="Z306" s="241"/>
      <c r="AA306" s="241"/>
      <c r="AB306" s="241"/>
      <c r="AC306" s="241" t="s">
        <v>313</v>
      </c>
      <c r="AD306" s="241"/>
      <c r="AE306" s="241"/>
      <c r="AF306" s="241"/>
      <c r="AG306" s="241"/>
      <c r="AH306" s="241"/>
      <c r="AI306" s="241"/>
      <c r="AP306" s="300"/>
      <c r="AT306" s="300"/>
    </row>
    <row r="307" spans="1:46"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449</v>
      </c>
      <c r="V307" s="241"/>
      <c r="W307" s="241"/>
      <c r="X307" s="241"/>
      <c r="Y307" s="241"/>
      <c r="Z307" s="241"/>
      <c r="AA307" s="241"/>
      <c r="AB307" s="241"/>
      <c r="AC307" s="241" t="s">
        <v>313</v>
      </c>
      <c r="AD307" s="241"/>
      <c r="AE307" s="241"/>
      <c r="AF307" s="241"/>
      <c r="AG307" s="241"/>
      <c r="AH307" s="241"/>
      <c r="AI307" s="241"/>
      <c r="AP307" s="300"/>
      <c r="AT307" s="300"/>
    </row>
    <row r="308" spans="1:46"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450</v>
      </c>
      <c r="V308" s="241"/>
      <c r="W308" s="241"/>
      <c r="X308" s="241"/>
      <c r="Y308" s="241"/>
      <c r="Z308" s="241"/>
      <c r="AA308" s="241"/>
      <c r="AB308" s="241"/>
      <c r="AC308" s="241" t="s">
        <v>322</v>
      </c>
      <c r="AD308" s="241"/>
      <c r="AE308" s="241"/>
      <c r="AF308" s="241"/>
      <c r="AG308" s="241"/>
      <c r="AH308" s="241"/>
      <c r="AI308" s="241"/>
      <c r="AP308" s="300"/>
      <c r="AT308" s="300"/>
    </row>
    <row r="309" spans="1:46"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451</v>
      </c>
      <c r="V309" s="241"/>
      <c r="W309" s="241"/>
      <c r="X309" s="241"/>
      <c r="Y309" s="241"/>
      <c r="Z309" s="241"/>
      <c r="AA309" s="241"/>
      <c r="AB309" s="241"/>
      <c r="AC309" s="241" t="s">
        <v>325</v>
      </c>
      <c r="AD309" s="241"/>
      <c r="AE309" s="241"/>
      <c r="AF309" s="241"/>
      <c r="AG309" s="241"/>
      <c r="AH309" s="241"/>
      <c r="AI309" s="241"/>
      <c r="AP309" s="300"/>
      <c r="AT309" s="300"/>
    </row>
    <row r="310" spans="1:46"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275</v>
      </c>
      <c r="V310" s="241"/>
      <c r="W310" s="241"/>
      <c r="X310" s="241"/>
      <c r="Y310" s="241"/>
      <c r="Z310" s="241"/>
      <c r="AA310" s="241"/>
      <c r="AB310" s="241"/>
      <c r="AC310" s="241" t="s">
        <v>350</v>
      </c>
      <c r="AD310" s="241"/>
      <c r="AE310" s="241"/>
      <c r="AF310" s="241"/>
      <c r="AG310" s="241"/>
      <c r="AH310" s="241"/>
      <c r="AI310" s="241"/>
      <c r="AP310" s="300"/>
      <c r="AT310" s="300"/>
    </row>
    <row r="311" spans="1:46"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452</v>
      </c>
      <c r="V311" s="241"/>
      <c r="W311" s="241"/>
      <c r="X311" s="241"/>
      <c r="Y311" s="241"/>
      <c r="Z311" s="241"/>
      <c r="AA311" s="241"/>
      <c r="AB311" s="241"/>
      <c r="AC311" s="241" t="s">
        <v>309</v>
      </c>
      <c r="AD311" s="241"/>
      <c r="AE311" s="241"/>
      <c r="AF311" s="241"/>
      <c r="AG311" s="241"/>
      <c r="AH311" s="241"/>
      <c r="AI311" s="241"/>
      <c r="AP311" s="300"/>
      <c r="AT311" s="300"/>
    </row>
    <row r="312" spans="1:46"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453</v>
      </c>
      <c r="V312" s="241"/>
      <c r="W312" s="241"/>
      <c r="X312" s="241"/>
      <c r="Y312" s="241"/>
      <c r="Z312" s="241"/>
      <c r="AA312" s="241"/>
      <c r="AB312" s="241"/>
      <c r="AC312" s="241" t="s">
        <v>316</v>
      </c>
      <c r="AD312" s="241"/>
      <c r="AE312" s="241"/>
      <c r="AF312" s="241"/>
      <c r="AG312" s="241"/>
      <c r="AH312" s="241"/>
      <c r="AI312" s="241"/>
      <c r="AP312" s="300"/>
      <c r="AT312" s="300"/>
    </row>
    <row r="313" spans="1:46"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454</v>
      </c>
      <c r="V313" s="241"/>
      <c r="W313" s="241"/>
      <c r="X313" s="241"/>
      <c r="Y313" s="241"/>
      <c r="Z313" s="241"/>
      <c r="AA313" s="241"/>
      <c r="AB313" s="241"/>
      <c r="AC313" s="241" t="s">
        <v>386</v>
      </c>
      <c r="AD313" s="241"/>
      <c r="AE313" s="241"/>
      <c r="AF313" s="241"/>
      <c r="AG313" s="241"/>
      <c r="AH313" s="241"/>
      <c r="AI313" s="241"/>
      <c r="AP313" s="300"/>
      <c r="AT313" s="300"/>
    </row>
    <row r="314" spans="1:46"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455</v>
      </c>
      <c r="V314" s="241"/>
      <c r="W314" s="241"/>
      <c r="X314" s="241"/>
      <c r="Y314" s="241"/>
      <c r="Z314" s="241"/>
      <c r="AA314" s="241"/>
      <c r="AB314" s="241"/>
      <c r="AC314" s="241" t="s">
        <v>311</v>
      </c>
      <c r="AD314" s="241"/>
      <c r="AE314" s="241"/>
      <c r="AF314" s="241"/>
      <c r="AG314" s="241"/>
      <c r="AH314" s="241"/>
      <c r="AI314" s="241"/>
      <c r="AP314" s="300"/>
      <c r="AT314" s="300"/>
    </row>
    <row r="315" spans="1:46"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456</v>
      </c>
      <c r="V315" s="241"/>
      <c r="W315" s="241"/>
      <c r="X315" s="241"/>
      <c r="Y315" s="241"/>
      <c r="Z315" s="241"/>
      <c r="AA315" s="241"/>
      <c r="AB315" s="241"/>
      <c r="AC315" s="241" t="s">
        <v>313</v>
      </c>
      <c r="AD315" s="241"/>
      <c r="AE315" s="241"/>
      <c r="AF315" s="241"/>
      <c r="AG315" s="241"/>
      <c r="AH315" s="241"/>
      <c r="AI315" s="241"/>
      <c r="AP315" s="300"/>
      <c r="AT315" s="300"/>
    </row>
    <row r="316" spans="1:46"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457</v>
      </c>
      <c r="V316" s="241"/>
      <c r="W316" s="241"/>
      <c r="X316" s="241"/>
      <c r="Y316" s="241"/>
      <c r="Z316" s="241"/>
      <c r="AA316" s="241"/>
      <c r="AB316" s="241"/>
      <c r="AC316" s="241" t="s">
        <v>316</v>
      </c>
      <c r="AD316" s="241"/>
      <c r="AE316" s="241"/>
      <c r="AF316" s="241"/>
      <c r="AG316" s="241"/>
      <c r="AH316" s="241"/>
      <c r="AI316" s="241"/>
      <c r="AP316" s="300"/>
      <c r="AT316" s="300"/>
    </row>
    <row r="317" spans="1:46"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458</v>
      </c>
      <c r="V317" s="241"/>
      <c r="W317" s="241"/>
      <c r="X317" s="241"/>
      <c r="Y317" s="241"/>
      <c r="Z317" s="241"/>
      <c r="AA317" s="241"/>
      <c r="AB317" s="241"/>
      <c r="AC317" s="241" t="s">
        <v>350</v>
      </c>
      <c r="AD317" s="241"/>
      <c r="AE317" s="241"/>
      <c r="AF317" s="241"/>
      <c r="AG317" s="241"/>
      <c r="AH317" s="241"/>
      <c r="AI317" s="241"/>
      <c r="AP317" s="300"/>
      <c r="AT317" s="300"/>
    </row>
    <row r="318" spans="1:46"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459</v>
      </c>
      <c r="V318" s="241"/>
      <c r="W318" s="241"/>
      <c r="X318" s="241"/>
      <c r="Y318" s="241"/>
      <c r="Z318" s="241"/>
      <c r="AA318" s="241"/>
      <c r="AB318" s="241"/>
      <c r="AC318" s="241" t="s">
        <v>313</v>
      </c>
      <c r="AD318" s="241"/>
      <c r="AE318" s="241"/>
      <c r="AF318" s="241"/>
      <c r="AG318" s="241"/>
      <c r="AH318" s="241"/>
      <c r="AI318" s="241"/>
      <c r="AP318" s="300"/>
      <c r="AT318" s="300"/>
    </row>
    <row r="319" spans="1:46"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460</v>
      </c>
      <c r="V319" s="241"/>
      <c r="W319" s="241"/>
      <c r="X319" s="241"/>
      <c r="Y319" s="241"/>
      <c r="Z319" s="241"/>
      <c r="AA319" s="241"/>
      <c r="AB319" s="241"/>
      <c r="AC319" s="241" t="s">
        <v>313</v>
      </c>
      <c r="AD319" s="241"/>
      <c r="AE319" s="241"/>
      <c r="AF319" s="241"/>
      <c r="AG319" s="241"/>
      <c r="AH319" s="241"/>
      <c r="AI319" s="241"/>
      <c r="AP319" s="300"/>
      <c r="AT319" s="300"/>
    </row>
    <row r="320" spans="1:46"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461</v>
      </c>
      <c r="V320" s="241"/>
      <c r="W320" s="241"/>
      <c r="X320" s="241"/>
      <c r="Y320" s="241"/>
      <c r="Z320" s="241"/>
      <c r="AA320" s="241"/>
      <c r="AB320" s="241"/>
      <c r="AC320" s="241" t="s">
        <v>316</v>
      </c>
      <c r="AD320" s="241"/>
      <c r="AE320" s="241"/>
      <c r="AF320" s="241"/>
      <c r="AG320" s="241"/>
      <c r="AH320" s="241"/>
      <c r="AI320" s="241"/>
      <c r="AP320" s="300"/>
      <c r="AT320" s="300"/>
    </row>
    <row r="321" spans="1:46"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462</v>
      </c>
      <c r="V321" s="241"/>
      <c r="W321" s="241"/>
      <c r="X321" s="241"/>
      <c r="Y321" s="241"/>
      <c r="Z321" s="241"/>
      <c r="AA321" s="241"/>
      <c r="AB321" s="241"/>
      <c r="AC321" s="241" t="s">
        <v>322</v>
      </c>
      <c r="AD321" s="241"/>
      <c r="AE321" s="241"/>
      <c r="AF321" s="241"/>
      <c r="AG321" s="241"/>
      <c r="AH321" s="241"/>
      <c r="AI321" s="241"/>
      <c r="AP321" s="300"/>
      <c r="AT321" s="300"/>
    </row>
    <row r="322" spans="1:46"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463</v>
      </c>
      <c r="V322" s="241"/>
      <c r="W322" s="241"/>
      <c r="X322" s="241"/>
      <c r="Y322" s="241"/>
      <c r="Z322" s="241"/>
      <c r="AA322" s="241"/>
      <c r="AB322" s="241"/>
      <c r="AC322" s="241" t="s">
        <v>325</v>
      </c>
      <c r="AD322" s="241"/>
      <c r="AE322" s="241"/>
      <c r="AF322" s="241"/>
      <c r="AG322" s="241"/>
      <c r="AH322" s="241"/>
      <c r="AI322" s="241"/>
      <c r="AP322" s="300"/>
      <c r="AT322" s="300"/>
    </row>
    <row r="323" spans="1:46"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464</v>
      </c>
      <c r="V323" s="241"/>
      <c r="W323" s="241"/>
      <c r="X323" s="241"/>
      <c r="Y323" s="241"/>
      <c r="Z323" s="241"/>
      <c r="AA323" s="241"/>
      <c r="AB323" s="241"/>
      <c r="AC323" s="241" t="s">
        <v>316</v>
      </c>
      <c r="AD323" s="241"/>
      <c r="AE323" s="241"/>
      <c r="AF323" s="241"/>
      <c r="AG323" s="241"/>
      <c r="AH323" s="241"/>
      <c r="AI323" s="241"/>
      <c r="AP323" s="300"/>
      <c r="AT323" s="300"/>
    </row>
    <row r="324" spans="1:46"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465</v>
      </c>
      <c r="V324" s="241"/>
      <c r="W324" s="241"/>
      <c r="X324" s="241"/>
      <c r="Y324" s="241"/>
      <c r="Z324" s="241"/>
      <c r="AA324" s="241"/>
      <c r="AB324" s="241"/>
      <c r="AC324" s="241" t="s">
        <v>316</v>
      </c>
      <c r="AD324" s="241"/>
      <c r="AE324" s="241"/>
      <c r="AF324" s="241"/>
      <c r="AG324" s="241"/>
      <c r="AH324" s="241"/>
      <c r="AI324" s="241"/>
      <c r="AP324" s="300"/>
      <c r="AT324" s="300"/>
    </row>
    <row r="325" spans="1:46"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466</v>
      </c>
      <c r="V325" s="241"/>
      <c r="W325" s="241"/>
      <c r="X325" s="241"/>
      <c r="Y325" s="241"/>
      <c r="Z325" s="241"/>
      <c r="AA325" s="241"/>
      <c r="AB325" s="241"/>
      <c r="AC325" s="241" t="s">
        <v>325</v>
      </c>
      <c r="AD325" s="241"/>
      <c r="AE325" s="241"/>
      <c r="AF325" s="241"/>
      <c r="AG325" s="241"/>
      <c r="AH325" s="241"/>
      <c r="AI325" s="241"/>
      <c r="AP325" s="300"/>
      <c r="AT325" s="300"/>
    </row>
    <row r="326" spans="1:46"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467</v>
      </c>
      <c r="V326" s="241"/>
      <c r="W326" s="241"/>
      <c r="X326" s="241"/>
      <c r="Y326" s="241"/>
      <c r="Z326" s="241"/>
      <c r="AA326" s="241"/>
      <c r="AB326" s="241"/>
      <c r="AC326" s="241" t="s">
        <v>311</v>
      </c>
      <c r="AD326" s="241"/>
      <c r="AE326" s="241"/>
      <c r="AF326" s="241"/>
      <c r="AG326" s="241"/>
      <c r="AH326" s="241"/>
      <c r="AI326" s="241"/>
      <c r="AP326" s="300"/>
      <c r="AT326" s="300"/>
    </row>
    <row r="327" spans="1:46"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468</v>
      </c>
      <c r="V327" s="241"/>
      <c r="W327" s="241"/>
      <c r="X327" s="241"/>
      <c r="Y327" s="241"/>
      <c r="Z327" s="241"/>
      <c r="AA327" s="241"/>
      <c r="AB327" s="241"/>
      <c r="AC327" s="241" t="s">
        <v>325</v>
      </c>
      <c r="AD327" s="241"/>
      <c r="AE327" s="241"/>
      <c r="AF327" s="241"/>
      <c r="AG327" s="241"/>
      <c r="AH327" s="241"/>
      <c r="AI327" s="241"/>
      <c r="AP327" s="300"/>
      <c r="AT327" s="300"/>
    </row>
    <row r="328" spans="1:46"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469</v>
      </c>
      <c r="V328" s="241"/>
      <c r="W328" s="241"/>
      <c r="X328" s="241"/>
      <c r="Y328" s="241"/>
      <c r="Z328" s="241"/>
      <c r="AA328" s="241"/>
      <c r="AB328" s="241"/>
      <c r="AC328" s="241" t="s">
        <v>311</v>
      </c>
      <c r="AD328" s="241"/>
      <c r="AE328" s="241"/>
      <c r="AF328" s="241"/>
      <c r="AG328" s="241"/>
      <c r="AH328" s="241"/>
      <c r="AI328" s="241"/>
      <c r="AP328" s="300"/>
      <c r="AT328" s="300"/>
    </row>
    <row r="329" spans="1:46"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470</v>
      </c>
      <c r="V329" s="241"/>
      <c r="W329" s="241"/>
      <c r="X329" s="241"/>
      <c r="Y329" s="241"/>
      <c r="Z329" s="241"/>
      <c r="AA329" s="241"/>
      <c r="AB329" s="241"/>
      <c r="AC329" s="241" t="s">
        <v>309</v>
      </c>
      <c r="AD329" s="241"/>
      <c r="AE329" s="241"/>
      <c r="AF329" s="241"/>
      <c r="AG329" s="241"/>
      <c r="AH329" s="241"/>
      <c r="AI329" s="241"/>
      <c r="AP329" s="300"/>
      <c r="AT329" s="300"/>
    </row>
    <row r="330" spans="1:46"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471</v>
      </c>
      <c r="V330" s="241"/>
      <c r="W330" s="241"/>
      <c r="X330" s="241"/>
      <c r="Y330" s="241"/>
      <c r="Z330" s="241"/>
      <c r="AA330" s="241"/>
      <c r="AB330" s="241"/>
      <c r="AC330" s="241" t="s">
        <v>325</v>
      </c>
      <c r="AD330" s="241"/>
      <c r="AE330" s="241"/>
      <c r="AF330" s="241"/>
      <c r="AG330" s="241"/>
      <c r="AH330" s="241"/>
      <c r="AI330" s="241"/>
      <c r="AP330" s="300"/>
      <c r="AT330" s="300"/>
    </row>
    <row r="331" spans="1:46"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472</v>
      </c>
      <c r="V331" s="241"/>
      <c r="W331" s="241"/>
      <c r="X331" s="241"/>
      <c r="Y331" s="241"/>
      <c r="Z331" s="241"/>
      <c r="AA331" s="241"/>
      <c r="AB331" s="241"/>
      <c r="AC331" s="241" t="s">
        <v>311</v>
      </c>
      <c r="AD331" s="241"/>
      <c r="AE331" s="241"/>
      <c r="AF331" s="241"/>
      <c r="AG331" s="241"/>
      <c r="AH331" s="241"/>
      <c r="AI331" s="241"/>
      <c r="AP331" s="300"/>
      <c r="AT331" s="300"/>
    </row>
    <row r="332" spans="1:46"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473</v>
      </c>
      <c r="V332" s="241"/>
      <c r="W332" s="241"/>
      <c r="X332" s="241"/>
      <c r="Y332" s="241"/>
      <c r="Z332" s="241"/>
      <c r="AA332" s="241"/>
      <c r="AB332" s="241"/>
      <c r="AC332" s="241" t="s">
        <v>309</v>
      </c>
      <c r="AD332" s="241"/>
      <c r="AE332" s="241"/>
      <c r="AF332" s="241"/>
      <c r="AG332" s="241"/>
      <c r="AH332" s="241"/>
      <c r="AI332" s="241"/>
      <c r="AP332" s="300"/>
      <c r="AT332" s="300"/>
    </row>
    <row r="333" spans="1:46"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474</v>
      </c>
      <c r="V333" s="241"/>
      <c r="W333" s="241"/>
      <c r="X333" s="241"/>
      <c r="Y333" s="241"/>
      <c r="Z333" s="241"/>
      <c r="AA333" s="241"/>
      <c r="AB333" s="241"/>
      <c r="AC333" s="241" t="s">
        <v>325</v>
      </c>
      <c r="AD333" s="241"/>
      <c r="AE333" s="241"/>
      <c r="AF333" s="241"/>
      <c r="AG333" s="241"/>
      <c r="AH333" s="241"/>
      <c r="AI333" s="241"/>
      <c r="AP333" s="300"/>
      <c r="AT333" s="300"/>
    </row>
    <row r="334" spans="1:46"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475</v>
      </c>
      <c r="V334" s="241"/>
      <c r="W334" s="241"/>
      <c r="X334" s="241"/>
      <c r="Y334" s="241"/>
      <c r="Z334" s="241"/>
      <c r="AA334" s="241"/>
      <c r="AB334" s="241"/>
      <c r="AC334" s="241" t="s">
        <v>325</v>
      </c>
      <c r="AD334" s="241"/>
      <c r="AE334" s="241"/>
      <c r="AF334" s="241"/>
      <c r="AG334" s="241"/>
      <c r="AH334" s="241"/>
      <c r="AI334" s="241"/>
      <c r="AP334" s="300"/>
      <c r="AT334" s="300"/>
    </row>
    <row r="335" spans="1:46"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476</v>
      </c>
      <c r="V335" s="241"/>
      <c r="W335" s="241"/>
      <c r="X335" s="241"/>
      <c r="Y335" s="241"/>
      <c r="Z335" s="241"/>
      <c r="AA335" s="241"/>
      <c r="AB335" s="241"/>
      <c r="AC335" s="241" t="s">
        <v>325</v>
      </c>
      <c r="AD335" s="241"/>
      <c r="AE335" s="241"/>
      <c r="AF335" s="241"/>
      <c r="AG335" s="241"/>
      <c r="AH335" s="241"/>
      <c r="AI335" s="241"/>
      <c r="AP335" s="300"/>
      <c r="AT335" s="300"/>
    </row>
    <row r="336" spans="1:46"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477</v>
      </c>
      <c r="V336" s="241"/>
      <c r="W336" s="241"/>
      <c r="X336" s="241"/>
      <c r="Y336" s="241"/>
      <c r="Z336" s="241"/>
      <c r="AA336" s="241"/>
      <c r="AB336" s="241"/>
      <c r="AC336" s="241" t="s">
        <v>350</v>
      </c>
      <c r="AD336" s="241"/>
      <c r="AE336" s="241"/>
      <c r="AF336" s="241"/>
      <c r="AG336" s="241"/>
      <c r="AH336" s="241"/>
      <c r="AI336" s="241"/>
      <c r="AP336" s="300"/>
      <c r="AT336" s="300"/>
    </row>
    <row r="337" spans="1:46"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478</v>
      </c>
      <c r="V337" s="241"/>
      <c r="W337" s="241"/>
      <c r="X337" s="241"/>
      <c r="Y337" s="241"/>
      <c r="Z337" s="241"/>
      <c r="AA337" s="241"/>
      <c r="AB337" s="241"/>
      <c r="AC337" s="241" t="s">
        <v>309</v>
      </c>
      <c r="AD337" s="241"/>
      <c r="AE337" s="241"/>
      <c r="AF337" s="241"/>
      <c r="AG337" s="241"/>
      <c r="AH337" s="241"/>
      <c r="AI337" s="241"/>
      <c r="AP337" s="300"/>
      <c r="AT337" s="300"/>
    </row>
    <row r="338" spans="1:46"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479</v>
      </c>
      <c r="V338" s="241"/>
      <c r="W338" s="241"/>
      <c r="X338" s="241"/>
      <c r="Y338" s="241"/>
      <c r="Z338" s="241"/>
      <c r="AA338" s="241"/>
      <c r="AB338" s="241"/>
      <c r="AC338" s="241" t="s">
        <v>325</v>
      </c>
      <c r="AD338" s="241"/>
      <c r="AE338" s="241"/>
      <c r="AF338" s="241"/>
      <c r="AG338" s="241"/>
      <c r="AH338" s="241"/>
      <c r="AI338" s="241"/>
      <c r="AP338" s="300"/>
      <c r="AT338" s="300"/>
    </row>
    <row r="339" spans="1:46"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480</v>
      </c>
      <c r="V339" s="241"/>
      <c r="W339" s="241"/>
      <c r="X339" s="241"/>
      <c r="Y339" s="241"/>
      <c r="Z339" s="241"/>
      <c r="AA339" s="241"/>
      <c r="AB339" s="241"/>
      <c r="AC339" s="241" t="s">
        <v>313</v>
      </c>
      <c r="AD339" s="241"/>
      <c r="AE339" s="241"/>
      <c r="AF339" s="241"/>
      <c r="AG339" s="241"/>
      <c r="AH339" s="241"/>
      <c r="AI339" s="241"/>
      <c r="AP339" s="300"/>
      <c r="AT339" s="300"/>
    </row>
    <row r="340" spans="1:46"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481</v>
      </c>
      <c r="V340" s="241"/>
      <c r="W340" s="241"/>
      <c r="X340" s="241"/>
      <c r="Y340" s="241"/>
      <c r="Z340" s="241"/>
      <c r="AA340" s="241"/>
      <c r="AB340" s="241"/>
      <c r="AC340" s="241" t="s">
        <v>316</v>
      </c>
      <c r="AD340" s="241"/>
      <c r="AE340" s="241"/>
      <c r="AF340" s="241"/>
      <c r="AG340" s="241"/>
      <c r="AH340" s="241"/>
      <c r="AI340" s="241"/>
      <c r="AP340" s="300"/>
      <c r="AT340" s="300"/>
    </row>
    <row r="341" spans="1:46"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482</v>
      </c>
      <c r="V341" s="241"/>
      <c r="W341" s="241"/>
      <c r="X341" s="241"/>
      <c r="Y341" s="241"/>
      <c r="Z341" s="241"/>
      <c r="AA341" s="241"/>
      <c r="AB341" s="241"/>
      <c r="AC341" s="241" t="s">
        <v>350</v>
      </c>
      <c r="AD341" s="241"/>
      <c r="AE341" s="241"/>
      <c r="AF341" s="241"/>
      <c r="AG341" s="241"/>
      <c r="AH341" s="241"/>
      <c r="AI341" s="241"/>
      <c r="AP341" s="300"/>
      <c r="AT341" s="300"/>
    </row>
    <row r="342" spans="1:46"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483</v>
      </c>
      <c r="V342" s="241"/>
      <c r="W342" s="241"/>
      <c r="X342" s="241"/>
      <c r="Y342" s="241"/>
      <c r="Z342" s="241"/>
      <c r="AA342" s="241"/>
      <c r="AB342" s="241"/>
      <c r="AC342" s="241" t="s">
        <v>316</v>
      </c>
      <c r="AD342" s="241"/>
      <c r="AE342" s="241"/>
      <c r="AF342" s="241"/>
      <c r="AG342" s="241"/>
      <c r="AH342" s="241"/>
      <c r="AI342" s="241"/>
      <c r="AP342" s="300"/>
      <c r="AT342" s="300"/>
    </row>
    <row r="343" spans="1:46"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484</v>
      </c>
      <c r="V343" s="241"/>
      <c r="W343" s="241"/>
      <c r="X343" s="241"/>
      <c r="Y343" s="241"/>
      <c r="Z343" s="241"/>
      <c r="AA343" s="241"/>
      <c r="AB343" s="241"/>
      <c r="AC343" s="241" t="s">
        <v>386</v>
      </c>
      <c r="AD343" s="241"/>
      <c r="AE343" s="241"/>
      <c r="AF343" s="241"/>
      <c r="AG343" s="241"/>
      <c r="AH343" s="241"/>
      <c r="AI343" s="241"/>
      <c r="AP343" s="300"/>
      <c r="AT343" s="300"/>
    </row>
    <row r="344" spans="1:46"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485</v>
      </c>
      <c r="V344" s="241"/>
      <c r="W344" s="241"/>
      <c r="X344" s="241"/>
      <c r="Y344" s="241"/>
      <c r="Z344" s="241"/>
      <c r="AA344" s="241"/>
      <c r="AB344" s="241"/>
      <c r="AC344" s="241" t="s">
        <v>325</v>
      </c>
      <c r="AD344" s="241"/>
      <c r="AE344" s="241"/>
      <c r="AF344" s="241"/>
      <c r="AG344" s="241"/>
      <c r="AH344" s="241"/>
      <c r="AI344" s="241"/>
      <c r="AP344" s="300"/>
      <c r="AT344" s="300"/>
    </row>
    <row r="345" spans="1:46"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486</v>
      </c>
      <c r="V345" s="241"/>
      <c r="W345" s="241"/>
      <c r="X345" s="241"/>
      <c r="Y345" s="241"/>
      <c r="Z345" s="241"/>
      <c r="AA345" s="241"/>
      <c r="AB345" s="241"/>
      <c r="AC345" s="241" t="s">
        <v>311</v>
      </c>
      <c r="AD345" s="241"/>
      <c r="AE345" s="241"/>
      <c r="AF345" s="241"/>
      <c r="AG345" s="241"/>
      <c r="AH345" s="241"/>
      <c r="AI345" s="241"/>
      <c r="AP345" s="300"/>
      <c r="AT345" s="300"/>
    </row>
    <row r="346" spans="1:46"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487</v>
      </c>
      <c r="V346" s="241"/>
      <c r="W346" s="241"/>
      <c r="X346" s="241"/>
      <c r="Y346" s="241"/>
      <c r="Z346" s="241"/>
      <c r="AA346" s="241"/>
      <c r="AB346" s="241"/>
      <c r="AC346" s="241" t="s">
        <v>316</v>
      </c>
      <c r="AD346" s="241"/>
      <c r="AE346" s="241"/>
      <c r="AF346" s="241"/>
      <c r="AG346" s="241"/>
      <c r="AH346" s="241"/>
      <c r="AI346" s="241"/>
      <c r="AP346" s="300"/>
      <c r="AT346" s="300"/>
    </row>
    <row r="347" spans="1:46"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488</v>
      </c>
      <c r="V347" s="241"/>
      <c r="W347" s="241"/>
      <c r="X347" s="241"/>
      <c r="Y347" s="241"/>
      <c r="Z347" s="241"/>
      <c r="AA347" s="241"/>
      <c r="AB347" s="241"/>
      <c r="AC347" s="241" t="s">
        <v>309</v>
      </c>
      <c r="AD347" s="241"/>
      <c r="AE347" s="241"/>
      <c r="AF347" s="241"/>
      <c r="AG347" s="241"/>
      <c r="AH347" s="241"/>
      <c r="AI347" s="241"/>
      <c r="AP347" s="300"/>
      <c r="AT347" s="300"/>
    </row>
    <row r="348" spans="1:46"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489</v>
      </c>
      <c r="V348" s="241"/>
      <c r="W348" s="241"/>
      <c r="X348" s="241"/>
      <c r="Y348" s="241"/>
      <c r="Z348" s="241"/>
      <c r="AA348" s="241"/>
      <c r="AB348" s="241"/>
      <c r="AC348" s="241" t="s">
        <v>313</v>
      </c>
      <c r="AD348" s="241"/>
      <c r="AE348" s="241"/>
      <c r="AF348" s="241"/>
      <c r="AG348" s="241"/>
      <c r="AH348" s="241"/>
      <c r="AI348" s="241"/>
      <c r="AP348" s="300"/>
      <c r="AT348" s="300"/>
    </row>
    <row r="349" spans="1:46"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490</v>
      </c>
      <c r="V349" s="241"/>
      <c r="W349" s="241"/>
      <c r="X349" s="241"/>
      <c r="Y349" s="241"/>
      <c r="Z349" s="241"/>
      <c r="AA349" s="241"/>
      <c r="AB349" s="241"/>
      <c r="AC349" s="241" t="s">
        <v>313</v>
      </c>
      <c r="AD349" s="241"/>
      <c r="AE349" s="241"/>
      <c r="AF349" s="241"/>
      <c r="AG349" s="241"/>
      <c r="AH349" s="241"/>
      <c r="AI349" s="241"/>
      <c r="AP349" s="300"/>
      <c r="AT349" s="300"/>
    </row>
    <row r="350" spans="1:46"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491</v>
      </c>
      <c r="V350" s="241"/>
      <c r="W350" s="241"/>
      <c r="X350" s="241"/>
      <c r="Y350" s="241"/>
      <c r="Z350" s="241"/>
      <c r="AA350" s="241"/>
      <c r="AB350" s="241"/>
      <c r="AC350" s="241" t="s">
        <v>322</v>
      </c>
      <c r="AD350" s="241"/>
      <c r="AE350" s="241"/>
      <c r="AF350" s="241"/>
      <c r="AG350" s="241"/>
      <c r="AH350" s="241"/>
      <c r="AI350" s="241"/>
      <c r="AP350" s="300"/>
      <c r="AT350" s="300"/>
    </row>
    <row r="351" spans="1:46"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492</v>
      </c>
      <c r="V351" s="241"/>
      <c r="W351" s="241"/>
      <c r="X351" s="241"/>
      <c r="Y351" s="241"/>
      <c r="Z351" s="241"/>
      <c r="AA351" s="241"/>
      <c r="AB351" s="241"/>
      <c r="AC351" s="241" t="s">
        <v>386</v>
      </c>
      <c r="AD351" s="241"/>
      <c r="AE351" s="241"/>
      <c r="AF351" s="241"/>
      <c r="AG351" s="241"/>
      <c r="AH351" s="241"/>
      <c r="AI351" s="241"/>
      <c r="AP351" s="300"/>
      <c r="AT351" s="300"/>
    </row>
    <row r="352" spans="1:46"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493</v>
      </c>
      <c r="V352" s="241"/>
      <c r="W352" s="241"/>
      <c r="X352" s="241"/>
      <c r="Y352" s="241"/>
      <c r="Z352" s="241"/>
      <c r="AA352" s="241"/>
      <c r="AB352" s="241"/>
      <c r="AC352" s="241" t="s">
        <v>313</v>
      </c>
      <c r="AD352" s="241"/>
      <c r="AE352" s="241"/>
      <c r="AF352" s="241"/>
      <c r="AG352" s="241"/>
      <c r="AH352" s="241"/>
      <c r="AI352" s="241"/>
      <c r="AP352" s="300"/>
      <c r="AT352" s="300"/>
    </row>
    <row r="353" spans="1:46"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494</v>
      </c>
      <c r="V353" s="241"/>
      <c r="W353" s="241"/>
      <c r="X353" s="241"/>
      <c r="Y353" s="241"/>
      <c r="Z353" s="241"/>
      <c r="AA353" s="241"/>
      <c r="AB353" s="241"/>
      <c r="AC353" s="241" t="s">
        <v>313</v>
      </c>
      <c r="AD353" s="241"/>
      <c r="AE353" s="241"/>
      <c r="AF353" s="241"/>
      <c r="AG353" s="241"/>
      <c r="AH353" s="241"/>
      <c r="AI353" s="241"/>
      <c r="AP353" s="300"/>
      <c r="AT353" s="300"/>
    </row>
    <row r="354" spans="1:46"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495</v>
      </c>
      <c r="V354" s="241"/>
      <c r="W354" s="241"/>
      <c r="X354" s="241"/>
      <c r="Y354" s="241"/>
      <c r="Z354" s="241"/>
      <c r="AA354" s="241"/>
      <c r="AB354" s="241"/>
      <c r="AC354" s="241" t="s">
        <v>325</v>
      </c>
      <c r="AD354" s="241"/>
      <c r="AE354" s="241"/>
      <c r="AF354" s="241"/>
      <c r="AG354" s="241"/>
      <c r="AH354" s="241"/>
      <c r="AI354" s="241"/>
      <c r="AP354" s="300"/>
      <c r="AT354" s="300"/>
    </row>
    <row r="355" spans="1:46"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496</v>
      </c>
      <c r="V355" s="241"/>
      <c r="W355" s="241"/>
      <c r="X355" s="241"/>
      <c r="Y355" s="241"/>
      <c r="Z355" s="241"/>
      <c r="AA355" s="241"/>
      <c r="AB355" s="241"/>
      <c r="AC355" s="241" t="s">
        <v>386</v>
      </c>
      <c r="AD355" s="241"/>
      <c r="AE355" s="241"/>
      <c r="AF355" s="241"/>
      <c r="AG355" s="241"/>
      <c r="AH355" s="241"/>
      <c r="AI355" s="241"/>
      <c r="AP355" s="300"/>
      <c r="AT355" s="300"/>
    </row>
    <row r="356" spans="1:46"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497</v>
      </c>
      <c r="V356" s="241"/>
      <c r="W356" s="241"/>
      <c r="X356" s="241"/>
      <c r="Y356" s="241"/>
      <c r="Z356" s="241"/>
      <c r="AA356" s="241"/>
      <c r="AB356" s="241"/>
      <c r="AC356" s="241" t="s">
        <v>311</v>
      </c>
      <c r="AD356" s="241"/>
      <c r="AE356" s="241"/>
      <c r="AF356" s="241"/>
      <c r="AG356" s="241"/>
      <c r="AH356" s="241"/>
      <c r="AI356" s="241"/>
      <c r="AP356" s="300"/>
      <c r="AT356" s="300"/>
    </row>
    <row r="357" spans="1:46"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498</v>
      </c>
      <c r="V357" s="241"/>
      <c r="W357" s="241"/>
      <c r="X357" s="241"/>
      <c r="Y357" s="241"/>
      <c r="Z357" s="241"/>
      <c r="AA357" s="241"/>
      <c r="AB357" s="241"/>
      <c r="AC357" s="241" t="s">
        <v>313</v>
      </c>
      <c r="AD357" s="241"/>
      <c r="AE357" s="241"/>
      <c r="AF357" s="241"/>
      <c r="AG357" s="241"/>
      <c r="AH357" s="241"/>
      <c r="AI357" s="241"/>
      <c r="AP357" s="300"/>
      <c r="AT357" s="300"/>
    </row>
    <row r="358" spans="1:46"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499</v>
      </c>
      <c r="V358" s="241"/>
      <c r="W358" s="241"/>
      <c r="X358" s="241"/>
      <c r="Y358" s="241"/>
      <c r="Z358" s="241"/>
      <c r="AA358" s="241"/>
      <c r="AB358" s="241"/>
      <c r="AC358" s="241" t="s">
        <v>322</v>
      </c>
      <c r="AD358" s="241"/>
      <c r="AE358" s="241"/>
      <c r="AF358" s="241"/>
      <c r="AG358" s="241"/>
      <c r="AH358" s="241"/>
      <c r="AI358" s="241"/>
      <c r="AP358" s="300"/>
      <c r="AT358" s="300"/>
    </row>
    <row r="359" spans="1:46"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500</v>
      </c>
      <c r="V359" s="241"/>
      <c r="W359" s="241"/>
      <c r="X359" s="241"/>
      <c r="Y359" s="241"/>
      <c r="Z359" s="241"/>
      <c r="AA359" s="241"/>
      <c r="AB359" s="241"/>
      <c r="AC359" s="241" t="s">
        <v>309</v>
      </c>
      <c r="AD359" s="241"/>
      <c r="AE359" s="241"/>
      <c r="AF359" s="241"/>
      <c r="AG359" s="241"/>
      <c r="AH359" s="241"/>
      <c r="AI359" s="241"/>
      <c r="AP359" s="300"/>
      <c r="AT359" s="300"/>
    </row>
    <row r="360" spans="1:46"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501</v>
      </c>
      <c r="V360" s="241"/>
      <c r="W360" s="241"/>
      <c r="X360" s="241"/>
      <c r="Y360" s="241"/>
      <c r="Z360" s="241"/>
      <c r="AA360" s="241"/>
      <c r="AB360" s="241"/>
      <c r="AC360" s="241" t="s">
        <v>322</v>
      </c>
      <c r="AD360" s="241"/>
      <c r="AE360" s="241"/>
      <c r="AF360" s="241"/>
      <c r="AG360" s="241"/>
      <c r="AH360" s="241"/>
      <c r="AI360" s="241"/>
      <c r="AP360" s="300"/>
      <c r="AT360" s="300"/>
    </row>
    <row r="361" spans="1:46"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502</v>
      </c>
      <c r="V361" s="241"/>
      <c r="W361" s="241"/>
      <c r="X361" s="241"/>
      <c r="Y361" s="241"/>
      <c r="Z361" s="241"/>
      <c r="AA361" s="241"/>
      <c r="AB361" s="241"/>
      <c r="AC361" s="241" t="s">
        <v>325</v>
      </c>
      <c r="AD361" s="241"/>
      <c r="AE361" s="241"/>
      <c r="AF361" s="241"/>
      <c r="AG361" s="241"/>
      <c r="AH361" s="241"/>
      <c r="AI361" s="241"/>
      <c r="AP361" s="300"/>
      <c r="AT361" s="300"/>
    </row>
    <row r="362" spans="1:46"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503</v>
      </c>
      <c r="V362" s="241"/>
      <c r="W362" s="241"/>
      <c r="X362" s="241"/>
      <c r="Y362" s="241"/>
      <c r="Z362" s="241"/>
      <c r="AA362" s="241"/>
      <c r="AB362" s="241"/>
      <c r="AC362" s="241" t="s">
        <v>325</v>
      </c>
      <c r="AD362" s="241"/>
      <c r="AE362" s="241"/>
      <c r="AF362" s="241"/>
      <c r="AG362" s="241"/>
      <c r="AH362" s="241"/>
      <c r="AI362" s="241"/>
      <c r="AP362" s="300"/>
      <c r="AT362" s="300"/>
    </row>
    <row r="363" spans="1:46"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504</v>
      </c>
      <c r="V363" s="241"/>
      <c r="W363" s="241"/>
      <c r="X363" s="241"/>
      <c r="Y363" s="241"/>
      <c r="Z363" s="241"/>
      <c r="AA363" s="241"/>
      <c r="AB363" s="241"/>
      <c r="AC363" s="241" t="s">
        <v>309</v>
      </c>
      <c r="AD363" s="241"/>
      <c r="AE363" s="241"/>
      <c r="AF363" s="241"/>
      <c r="AG363" s="241"/>
      <c r="AH363" s="241"/>
      <c r="AI363" s="241"/>
      <c r="AP363" s="300"/>
      <c r="AT363" s="300"/>
    </row>
    <row r="364" spans="1:46"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505</v>
      </c>
      <c r="V364" s="241"/>
      <c r="W364" s="241"/>
      <c r="X364" s="241"/>
      <c r="Y364" s="241"/>
      <c r="Z364" s="241"/>
      <c r="AA364" s="241"/>
      <c r="AB364" s="241"/>
      <c r="AC364" s="241" t="s">
        <v>325</v>
      </c>
      <c r="AD364" s="241"/>
      <c r="AE364" s="241"/>
      <c r="AF364" s="241"/>
      <c r="AG364" s="241"/>
      <c r="AH364" s="241"/>
      <c r="AI364" s="241"/>
      <c r="AP364" s="300"/>
      <c r="AT364" s="300"/>
    </row>
    <row r="365" spans="1:46"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506</v>
      </c>
      <c r="V365" s="241"/>
      <c r="W365" s="241"/>
      <c r="X365" s="241"/>
      <c r="Y365" s="241"/>
      <c r="Z365" s="241"/>
      <c r="AA365" s="241"/>
      <c r="AB365" s="241"/>
      <c r="AC365" s="241" t="s">
        <v>316</v>
      </c>
      <c r="AD365" s="241"/>
      <c r="AE365" s="241"/>
      <c r="AF365" s="241"/>
      <c r="AG365" s="241"/>
      <c r="AH365" s="241"/>
      <c r="AI365" s="241"/>
      <c r="AP365" s="300"/>
      <c r="AT365" s="300"/>
    </row>
    <row r="366" spans="1:46"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271</v>
      </c>
      <c r="V366" s="241"/>
      <c r="W366" s="241"/>
      <c r="X366" s="241"/>
      <c r="Y366" s="241"/>
      <c r="Z366" s="241"/>
      <c r="AA366" s="241"/>
      <c r="AB366" s="241"/>
      <c r="AC366" s="241" t="s">
        <v>322</v>
      </c>
      <c r="AD366" s="241"/>
      <c r="AE366" s="241"/>
      <c r="AF366" s="241"/>
      <c r="AG366" s="241"/>
      <c r="AH366" s="241"/>
      <c r="AI366" s="241"/>
      <c r="AP366" s="300"/>
      <c r="AT366" s="300"/>
    </row>
    <row r="367" spans="1:46"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507</v>
      </c>
      <c r="V367" s="241"/>
      <c r="W367" s="241"/>
      <c r="X367" s="241"/>
      <c r="Y367" s="241"/>
      <c r="Z367" s="241"/>
      <c r="AA367" s="241"/>
      <c r="AB367" s="241"/>
      <c r="AC367" s="241" t="s">
        <v>311</v>
      </c>
      <c r="AD367" s="241"/>
      <c r="AE367" s="241"/>
      <c r="AF367" s="241"/>
      <c r="AG367" s="241"/>
      <c r="AH367" s="241"/>
      <c r="AI367" s="241"/>
      <c r="AP367" s="300"/>
      <c r="AT367" s="300"/>
    </row>
    <row r="368" spans="1:46"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508</v>
      </c>
      <c r="V368" s="241"/>
      <c r="W368" s="241"/>
      <c r="X368" s="241"/>
      <c r="Y368" s="241"/>
      <c r="Z368" s="241"/>
      <c r="AA368" s="241"/>
      <c r="AB368" s="241"/>
      <c r="AC368" s="241" t="s">
        <v>325</v>
      </c>
      <c r="AD368" s="241"/>
      <c r="AE368" s="241"/>
      <c r="AF368" s="241"/>
      <c r="AG368" s="241"/>
      <c r="AH368" s="241"/>
      <c r="AI368" s="241"/>
      <c r="AP368" s="300"/>
      <c r="AT368" s="300"/>
    </row>
    <row r="369" spans="1:46"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509</v>
      </c>
      <c r="V369" s="241"/>
      <c r="W369" s="241"/>
      <c r="X369" s="241"/>
      <c r="Y369" s="241"/>
      <c r="Z369" s="241"/>
      <c r="AA369" s="241"/>
      <c r="AB369" s="241"/>
      <c r="AC369" s="241" t="s">
        <v>325</v>
      </c>
      <c r="AD369" s="241"/>
      <c r="AE369" s="241"/>
      <c r="AF369" s="241"/>
      <c r="AG369" s="241"/>
      <c r="AH369" s="241"/>
      <c r="AI369" s="241"/>
      <c r="AP369" s="300"/>
      <c r="AT369" s="300"/>
    </row>
    <row r="370" spans="1:46"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510</v>
      </c>
      <c r="V370" s="241"/>
      <c r="W370" s="241"/>
      <c r="X370" s="241"/>
      <c r="Y370" s="241"/>
      <c r="Z370" s="241"/>
      <c r="AA370" s="241"/>
      <c r="AB370" s="241"/>
      <c r="AC370" s="241" t="s">
        <v>386</v>
      </c>
      <c r="AD370" s="241"/>
      <c r="AE370" s="241"/>
      <c r="AF370" s="241"/>
      <c r="AG370" s="241"/>
      <c r="AH370" s="241"/>
      <c r="AI370" s="241"/>
      <c r="AP370" s="300"/>
      <c r="AT370" s="300"/>
    </row>
    <row r="371" spans="1:46"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278</v>
      </c>
      <c r="V371" s="241"/>
      <c r="W371" s="241"/>
      <c r="X371" s="241"/>
      <c r="Y371" s="241"/>
      <c r="Z371" s="241"/>
      <c r="AA371" s="241"/>
      <c r="AB371" s="241"/>
      <c r="AC371" s="241" t="s">
        <v>350</v>
      </c>
      <c r="AD371" s="241"/>
      <c r="AE371" s="241"/>
      <c r="AF371" s="241"/>
      <c r="AG371" s="241"/>
      <c r="AH371" s="241"/>
      <c r="AI371" s="241"/>
      <c r="AP371" s="300"/>
      <c r="AT371" s="300"/>
    </row>
    <row r="372" spans="1:46"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511</v>
      </c>
      <c r="V372" s="241"/>
      <c r="W372" s="241"/>
      <c r="X372" s="241"/>
      <c r="Y372" s="241"/>
      <c r="Z372" s="241"/>
      <c r="AA372" s="241"/>
      <c r="AB372" s="241"/>
      <c r="AC372" s="241" t="s">
        <v>325</v>
      </c>
      <c r="AD372" s="241"/>
      <c r="AE372" s="241"/>
      <c r="AF372" s="241"/>
      <c r="AG372" s="241"/>
      <c r="AH372" s="241"/>
      <c r="AI372" s="241"/>
      <c r="AP372" s="300"/>
      <c r="AT372" s="300"/>
    </row>
    <row r="373" spans="1:46"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512</v>
      </c>
      <c r="V373" s="241"/>
      <c r="W373" s="241"/>
      <c r="X373" s="241"/>
      <c r="Y373" s="241"/>
      <c r="Z373" s="241"/>
      <c r="AA373" s="241"/>
      <c r="AB373" s="241"/>
      <c r="AC373" s="241" t="s">
        <v>350</v>
      </c>
      <c r="AD373" s="241"/>
      <c r="AE373" s="241"/>
      <c r="AF373" s="241"/>
      <c r="AG373" s="241"/>
      <c r="AH373" s="241"/>
      <c r="AI373" s="241"/>
      <c r="AP373" s="300"/>
      <c r="AT373" s="300"/>
    </row>
    <row r="374" spans="1:46"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513</v>
      </c>
      <c r="V374" s="241"/>
      <c r="W374" s="241"/>
      <c r="X374" s="241"/>
      <c r="Y374" s="241"/>
      <c r="Z374" s="241"/>
      <c r="AA374" s="241"/>
      <c r="AB374" s="241"/>
      <c r="AC374" s="241" t="s">
        <v>322</v>
      </c>
      <c r="AD374" s="241"/>
      <c r="AE374" s="241"/>
      <c r="AF374" s="241"/>
      <c r="AG374" s="241"/>
      <c r="AH374" s="241"/>
      <c r="AI374" s="241"/>
      <c r="AP374" s="300"/>
      <c r="AT374" s="300"/>
    </row>
    <row r="375" spans="1:46"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514</v>
      </c>
      <c r="V375" s="241"/>
      <c r="W375" s="241"/>
      <c r="X375" s="241"/>
      <c r="Y375" s="241"/>
      <c r="Z375" s="241"/>
      <c r="AA375" s="241"/>
      <c r="AB375" s="241"/>
      <c r="AC375" s="241" t="s">
        <v>309</v>
      </c>
      <c r="AD375" s="241"/>
      <c r="AE375" s="241"/>
      <c r="AF375" s="241"/>
      <c r="AG375" s="241"/>
      <c r="AH375" s="241"/>
      <c r="AI375" s="241"/>
      <c r="AP375" s="300"/>
      <c r="AT375" s="300"/>
    </row>
    <row r="376" spans="1:46"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515</v>
      </c>
      <c r="V376" s="241"/>
      <c r="W376" s="241"/>
      <c r="X376" s="241"/>
      <c r="Y376" s="241"/>
      <c r="Z376" s="241"/>
      <c r="AA376" s="241"/>
      <c r="AB376" s="241"/>
      <c r="AC376" s="241" t="s">
        <v>350</v>
      </c>
      <c r="AD376" s="241"/>
      <c r="AE376" s="241"/>
      <c r="AF376" s="241"/>
      <c r="AG376" s="241"/>
      <c r="AH376" s="241"/>
      <c r="AI376" s="241"/>
      <c r="AP376" s="300"/>
      <c r="AT376" s="300"/>
    </row>
    <row r="377" spans="1:46"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516</v>
      </c>
      <c r="V377" s="241"/>
      <c r="W377" s="241"/>
      <c r="X377" s="241"/>
      <c r="Y377" s="241"/>
      <c r="Z377" s="241"/>
      <c r="AA377" s="241"/>
      <c r="AB377" s="241"/>
      <c r="AC377" s="241" t="s">
        <v>316</v>
      </c>
      <c r="AD377" s="241"/>
      <c r="AE377" s="241"/>
      <c r="AF377" s="241"/>
      <c r="AG377" s="241"/>
      <c r="AH377" s="241"/>
      <c r="AI377" s="241"/>
      <c r="AP377" s="300"/>
      <c r="AT377" s="300"/>
    </row>
    <row r="378" spans="1:46"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517</v>
      </c>
      <c r="V378" s="241"/>
      <c r="W378" s="241"/>
      <c r="X378" s="241"/>
      <c r="Y378" s="241"/>
      <c r="Z378" s="241"/>
      <c r="AA378" s="241"/>
      <c r="AB378" s="241"/>
      <c r="AC378" s="241" t="s">
        <v>325</v>
      </c>
      <c r="AD378" s="241"/>
      <c r="AE378" s="241"/>
      <c r="AF378" s="241"/>
      <c r="AG378" s="241"/>
      <c r="AH378" s="241"/>
      <c r="AI378" s="241"/>
      <c r="AP378" s="300"/>
      <c r="AT378" s="300"/>
    </row>
    <row r="379" spans="1:46"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281</v>
      </c>
      <c r="V379" s="241"/>
      <c r="W379" s="241"/>
      <c r="X379" s="241"/>
      <c r="Y379" s="241"/>
      <c r="Z379" s="241"/>
      <c r="AA379" s="241"/>
      <c r="AB379" s="241"/>
      <c r="AC379" s="241" t="s">
        <v>350</v>
      </c>
      <c r="AD379" s="241"/>
      <c r="AE379" s="241"/>
      <c r="AF379" s="241"/>
      <c r="AG379" s="241"/>
      <c r="AH379" s="241"/>
      <c r="AI379" s="241"/>
      <c r="AP379" s="300"/>
      <c r="AT379" s="300"/>
    </row>
    <row r="380" spans="1:46"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518</v>
      </c>
      <c r="V380" s="241"/>
      <c r="W380" s="241"/>
      <c r="X380" s="241"/>
      <c r="Y380" s="241"/>
      <c r="Z380" s="241"/>
      <c r="AA380" s="241"/>
      <c r="AB380" s="241"/>
      <c r="AC380" s="241" t="s">
        <v>325</v>
      </c>
      <c r="AD380" s="241"/>
      <c r="AE380" s="241"/>
      <c r="AF380" s="241"/>
      <c r="AG380" s="241"/>
      <c r="AH380" s="241"/>
      <c r="AI380" s="241"/>
      <c r="AP380" s="300"/>
      <c r="AT380" s="300"/>
    </row>
    <row r="381" spans="1:46"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519</v>
      </c>
      <c r="V381" s="241"/>
      <c r="W381" s="241"/>
      <c r="X381" s="241"/>
      <c r="Y381" s="241"/>
      <c r="Z381" s="241"/>
      <c r="AA381" s="241"/>
      <c r="AB381" s="241"/>
      <c r="AC381" s="241" t="s">
        <v>386</v>
      </c>
      <c r="AD381" s="241"/>
      <c r="AE381" s="241"/>
      <c r="AF381" s="241"/>
      <c r="AG381" s="241"/>
      <c r="AH381" s="241"/>
      <c r="AI381" s="241"/>
      <c r="AP381" s="300"/>
      <c r="AT381" s="300"/>
    </row>
    <row r="382" spans="1:46"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520</v>
      </c>
      <c r="V382" s="241"/>
      <c r="W382" s="241"/>
      <c r="X382" s="241"/>
      <c r="Y382" s="241"/>
      <c r="Z382" s="241"/>
      <c r="AA382" s="241"/>
      <c r="AB382" s="241"/>
      <c r="AC382" s="241" t="s">
        <v>350</v>
      </c>
      <c r="AD382" s="241"/>
      <c r="AE382" s="241"/>
      <c r="AF382" s="241"/>
      <c r="AG382" s="241"/>
      <c r="AH382" s="241"/>
      <c r="AI382" s="241"/>
      <c r="AP382" s="300"/>
      <c r="AT382" s="300"/>
    </row>
    <row r="383" spans="1:46"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521</v>
      </c>
      <c r="V383" s="241"/>
      <c r="W383" s="241"/>
      <c r="X383" s="241"/>
      <c r="Y383" s="241"/>
      <c r="Z383" s="241"/>
      <c r="AA383" s="241"/>
      <c r="AB383" s="241"/>
      <c r="AC383" s="241" t="s">
        <v>325</v>
      </c>
      <c r="AD383" s="241"/>
      <c r="AE383" s="241"/>
      <c r="AF383" s="241"/>
      <c r="AG383" s="241"/>
      <c r="AH383" s="241"/>
      <c r="AI383" s="241"/>
      <c r="AP383" s="300"/>
      <c r="AT383" s="300"/>
    </row>
    <row r="384" spans="1:46"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522</v>
      </c>
      <c r="V384" s="241"/>
      <c r="W384" s="241"/>
      <c r="X384" s="241"/>
      <c r="Y384" s="241"/>
      <c r="Z384" s="241"/>
      <c r="AA384" s="241"/>
      <c r="AB384" s="241"/>
      <c r="AC384" s="241" t="s">
        <v>350</v>
      </c>
      <c r="AD384" s="241"/>
      <c r="AE384" s="241"/>
      <c r="AF384" s="241"/>
      <c r="AG384" s="241"/>
      <c r="AH384" s="241"/>
      <c r="AI384" s="241"/>
      <c r="AP384" s="300"/>
      <c r="AT384" s="300"/>
    </row>
    <row r="385" spans="1:46"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523</v>
      </c>
      <c r="V385" s="241"/>
      <c r="W385" s="241"/>
      <c r="X385" s="241"/>
      <c r="Y385" s="241"/>
      <c r="Z385" s="241"/>
      <c r="AA385" s="241"/>
      <c r="AB385" s="241"/>
      <c r="AC385" s="241" t="s">
        <v>316</v>
      </c>
      <c r="AD385" s="241"/>
      <c r="AE385" s="241"/>
      <c r="AF385" s="241"/>
      <c r="AG385" s="241"/>
      <c r="AH385" s="241"/>
      <c r="AI385" s="241"/>
      <c r="AP385" s="300"/>
      <c r="AT385" s="300"/>
    </row>
    <row r="386" spans="1:46"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524</v>
      </c>
      <c r="V386" s="241"/>
      <c r="W386" s="241"/>
      <c r="X386" s="241"/>
      <c r="Y386" s="241"/>
      <c r="Z386" s="241"/>
      <c r="AA386" s="241"/>
      <c r="AB386" s="241"/>
      <c r="AC386" s="241" t="s">
        <v>309</v>
      </c>
      <c r="AD386" s="241"/>
      <c r="AE386" s="241"/>
      <c r="AF386" s="241"/>
      <c r="AG386" s="241"/>
      <c r="AH386" s="241"/>
      <c r="AI386" s="241"/>
      <c r="AP386" s="300"/>
      <c r="AT386" s="300"/>
    </row>
    <row r="387" spans="1:46"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525</v>
      </c>
      <c r="V387" s="241"/>
      <c r="W387" s="241"/>
      <c r="X387" s="241"/>
      <c r="Y387" s="241"/>
      <c r="Z387" s="241"/>
      <c r="AA387" s="241"/>
      <c r="AB387" s="241"/>
      <c r="AC387" s="241" t="s">
        <v>316</v>
      </c>
      <c r="AD387" s="241"/>
      <c r="AE387" s="241"/>
      <c r="AF387" s="241"/>
      <c r="AG387" s="241"/>
      <c r="AH387" s="241"/>
      <c r="AI387" s="241"/>
      <c r="AP387" s="300"/>
      <c r="AT387" s="300"/>
    </row>
    <row r="388" spans="1:46"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526</v>
      </c>
      <c r="V388" s="241"/>
      <c r="W388" s="241"/>
      <c r="X388" s="241"/>
      <c r="Y388" s="241"/>
      <c r="Z388" s="241"/>
      <c r="AA388" s="241"/>
      <c r="AB388" s="241"/>
      <c r="AC388" s="241" t="s">
        <v>322</v>
      </c>
      <c r="AD388" s="241"/>
      <c r="AE388" s="241"/>
      <c r="AF388" s="241"/>
      <c r="AG388" s="241"/>
      <c r="AH388" s="241"/>
      <c r="AI388" s="241"/>
      <c r="AP388" s="300"/>
      <c r="AT388" s="300"/>
    </row>
    <row r="389" spans="1:46"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527</v>
      </c>
      <c r="V389" s="241"/>
      <c r="W389" s="241"/>
      <c r="X389" s="241"/>
      <c r="Y389" s="241"/>
      <c r="Z389" s="241"/>
      <c r="AA389" s="241"/>
      <c r="AB389" s="241"/>
      <c r="AC389" s="241" t="s">
        <v>313</v>
      </c>
      <c r="AD389" s="241"/>
      <c r="AE389" s="241"/>
      <c r="AF389" s="241"/>
      <c r="AG389" s="241"/>
      <c r="AH389" s="241"/>
      <c r="AI389" s="241"/>
      <c r="AP389" s="300"/>
      <c r="AT389" s="300"/>
    </row>
    <row r="390" spans="1:46"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528</v>
      </c>
      <c r="V390" s="241"/>
      <c r="W390" s="241"/>
      <c r="X390" s="241"/>
      <c r="Y390" s="241"/>
      <c r="Z390" s="241"/>
      <c r="AA390" s="241"/>
      <c r="AB390" s="241"/>
      <c r="AC390" s="241" t="s">
        <v>325</v>
      </c>
      <c r="AD390" s="241"/>
      <c r="AE390" s="241"/>
      <c r="AF390" s="241"/>
      <c r="AG390" s="241"/>
      <c r="AH390" s="241"/>
      <c r="AI390" s="241"/>
      <c r="AP390" s="300"/>
      <c r="AT390" s="300"/>
    </row>
    <row r="391" spans="1:46"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529</v>
      </c>
      <c r="V391" s="241"/>
      <c r="W391" s="241"/>
      <c r="X391" s="241"/>
      <c r="Y391" s="241"/>
      <c r="Z391" s="241"/>
      <c r="AA391" s="241"/>
      <c r="AB391" s="241"/>
      <c r="AC391" s="241" t="s">
        <v>311</v>
      </c>
      <c r="AD391" s="241"/>
      <c r="AE391" s="241"/>
      <c r="AF391" s="241"/>
      <c r="AG391" s="241"/>
      <c r="AH391" s="241"/>
      <c r="AI391" s="241"/>
      <c r="AP391" s="300"/>
      <c r="AT391" s="300"/>
    </row>
    <row r="392" spans="1:46"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530</v>
      </c>
      <c r="V392" s="241"/>
      <c r="W392" s="241"/>
      <c r="X392" s="241"/>
      <c r="Y392" s="241"/>
      <c r="Z392" s="241"/>
      <c r="AA392" s="241"/>
      <c r="AB392" s="241"/>
      <c r="AC392" s="241" t="s">
        <v>325</v>
      </c>
      <c r="AD392" s="241"/>
      <c r="AE392" s="241"/>
      <c r="AF392" s="241"/>
      <c r="AG392" s="241"/>
      <c r="AH392" s="241"/>
      <c r="AI392" s="241"/>
      <c r="AP392" s="300"/>
      <c r="AT392" s="300"/>
    </row>
    <row r="393" spans="1:46"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531</v>
      </c>
      <c r="V393" s="241"/>
      <c r="W393" s="241"/>
      <c r="X393" s="241"/>
      <c r="Y393" s="241"/>
      <c r="Z393" s="241"/>
      <c r="AA393" s="241"/>
      <c r="AB393" s="241"/>
      <c r="AC393" s="241" t="s">
        <v>311</v>
      </c>
      <c r="AD393" s="241"/>
      <c r="AE393" s="241"/>
      <c r="AF393" s="241"/>
      <c r="AG393" s="241"/>
      <c r="AH393" s="241"/>
      <c r="AI393" s="241"/>
      <c r="AP393" s="300"/>
      <c r="AT393" s="300"/>
    </row>
    <row r="394" spans="1:46"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532</v>
      </c>
      <c r="V394" s="241"/>
      <c r="W394" s="241"/>
      <c r="X394" s="241"/>
      <c r="Y394" s="241"/>
      <c r="Z394" s="241"/>
      <c r="AA394" s="241"/>
      <c r="AB394" s="241"/>
      <c r="AC394" s="241" t="s">
        <v>316</v>
      </c>
      <c r="AD394" s="241"/>
      <c r="AE394" s="241"/>
      <c r="AF394" s="241"/>
      <c r="AG394" s="241"/>
      <c r="AH394" s="241"/>
      <c r="AI394" s="241"/>
      <c r="AP394" s="300"/>
      <c r="AT394" s="300"/>
    </row>
    <row r="395" spans="1:46" s="299" customFormat="1" ht="15" customHeight="1" x14ac:dyDescent="0.25">
      <c r="A395" s="284"/>
      <c r="B395" s="284"/>
      <c r="C395" s="241"/>
      <c r="D395" s="241"/>
      <c r="E395" s="241"/>
      <c r="F395" s="241"/>
      <c r="G395" s="241"/>
      <c r="H395" s="241"/>
      <c r="I395" s="241"/>
      <c r="J395" s="241"/>
      <c r="K395" s="241"/>
      <c r="L395" s="241"/>
      <c r="M395" s="241"/>
      <c r="N395" s="241"/>
      <c r="O395" s="241"/>
      <c r="P395" s="241"/>
      <c r="Q395" s="241"/>
      <c r="R395" s="241"/>
      <c r="S395" s="241"/>
      <c r="T395" s="241"/>
      <c r="U395" s="241" t="s">
        <v>533</v>
      </c>
      <c r="V395" s="241"/>
      <c r="W395" s="241"/>
      <c r="X395" s="241"/>
      <c r="Y395" s="241"/>
      <c r="Z395" s="241"/>
      <c r="AA395" s="241"/>
      <c r="AB395" s="241"/>
      <c r="AC395" s="241" t="s">
        <v>322</v>
      </c>
      <c r="AD395" s="241"/>
      <c r="AE395" s="241"/>
      <c r="AF395" s="241"/>
      <c r="AG395" s="241"/>
      <c r="AH395" s="241"/>
      <c r="AI395" s="241"/>
      <c r="AP395" s="300"/>
      <c r="AT395" s="300"/>
    </row>
    <row r="396" spans="1:46" s="299" customFormat="1" ht="15" customHeight="1" x14ac:dyDescent="0.25">
      <c r="A396" s="284"/>
      <c r="B396" s="284"/>
      <c r="C396" s="241"/>
      <c r="D396" s="241"/>
      <c r="E396" s="241"/>
      <c r="F396" s="241"/>
      <c r="G396" s="241"/>
      <c r="H396" s="241"/>
      <c r="I396" s="241"/>
      <c r="J396" s="241"/>
      <c r="K396" s="241"/>
      <c r="L396" s="241"/>
      <c r="M396" s="241"/>
      <c r="N396" s="241"/>
      <c r="O396" s="241"/>
      <c r="P396" s="241"/>
      <c r="Q396" s="241"/>
      <c r="R396" s="241"/>
      <c r="S396" s="241"/>
      <c r="T396" s="241"/>
      <c r="U396" s="241" t="s">
        <v>534</v>
      </c>
      <c r="V396" s="241"/>
      <c r="W396" s="241"/>
      <c r="X396" s="241"/>
      <c r="Y396" s="241"/>
      <c r="Z396" s="241"/>
      <c r="AA396" s="241"/>
      <c r="AB396" s="241"/>
      <c r="AC396" s="241" t="s">
        <v>316</v>
      </c>
      <c r="AD396" s="241"/>
      <c r="AE396" s="241"/>
      <c r="AF396" s="241"/>
      <c r="AG396" s="241"/>
      <c r="AH396" s="241"/>
      <c r="AI396" s="241"/>
      <c r="AP396" s="300"/>
      <c r="AT396" s="300"/>
    </row>
    <row r="397" spans="1:46" s="299" customFormat="1" ht="15" customHeight="1" x14ac:dyDescent="0.25">
      <c r="A397" s="284"/>
      <c r="B397" s="284"/>
      <c r="C397" s="241"/>
      <c r="D397" s="241"/>
      <c r="E397" s="241"/>
      <c r="F397" s="241"/>
      <c r="G397" s="241"/>
      <c r="H397" s="241"/>
      <c r="I397" s="241"/>
      <c r="J397" s="241"/>
      <c r="K397" s="241"/>
      <c r="L397" s="241"/>
      <c r="M397" s="241"/>
      <c r="N397" s="241"/>
      <c r="O397" s="241"/>
      <c r="P397" s="241"/>
      <c r="Q397" s="241"/>
      <c r="R397" s="241"/>
      <c r="S397" s="241"/>
      <c r="T397" s="241"/>
      <c r="U397" s="241" t="s">
        <v>535</v>
      </c>
      <c r="V397" s="241"/>
      <c r="W397" s="241"/>
      <c r="X397" s="241"/>
      <c r="Y397" s="241"/>
      <c r="Z397" s="241"/>
      <c r="AA397" s="241"/>
      <c r="AB397" s="241"/>
      <c r="AC397" s="241" t="s">
        <v>325</v>
      </c>
      <c r="AD397" s="241"/>
      <c r="AE397" s="241"/>
      <c r="AF397" s="241"/>
      <c r="AG397" s="241"/>
      <c r="AH397" s="241"/>
      <c r="AI397" s="241"/>
      <c r="AP397" s="300"/>
      <c r="AT397" s="300"/>
    </row>
    <row r="398" spans="1:46" s="299" customFormat="1" ht="15" customHeight="1" x14ac:dyDescent="0.25">
      <c r="A398" s="284"/>
      <c r="B398" s="284"/>
      <c r="C398" s="241"/>
      <c r="D398" s="241"/>
      <c r="E398" s="241"/>
      <c r="F398" s="241"/>
      <c r="G398" s="241"/>
      <c r="H398" s="241"/>
      <c r="I398" s="241"/>
      <c r="J398" s="241"/>
      <c r="K398" s="241"/>
      <c r="L398" s="241"/>
      <c r="M398" s="241"/>
      <c r="N398" s="241"/>
      <c r="O398" s="241"/>
      <c r="P398" s="241"/>
      <c r="Q398" s="241"/>
      <c r="R398" s="241"/>
      <c r="S398" s="241"/>
      <c r="T398" s="241"/>
      <c r="U398" s="241" t="s">
        <v>536</v>
      </c>
      <c r="V398" s="241"/>
      <c r="W398" s="241"/>
      <c r="X398" s="241"/>
      <c r="Y398" s="241"/>
      <c r="Z398" s="241"/>
      <c r="AA398" s="241"/>
      <c r="AB398" s="241"/>
      <c r="AC398" s="241" t="s">
        <v>386</v>
      </c>
      <c r="AD398" s="241"/>
      <c r="AE398" s="241"/>
      <c r="AF398" s="241"/>
      <c r="AG398" s="241"/>
      <c r="AH398" s="241"/>
      <c r="AI398" s="241"/>
      <c r="AP398" s="300"/>
      <c r="AT398" s="300"/>
    </row>
    <row r="399" spans="1:46" s="299" customFormat="1" ht="15" customHeight="1" x14ac:dyDescent="0.25">
      <c r="A399" s="284"/>
      <c r="B399" s="284"/>
      <c r="C399" s="241"/>
      <c r="D399" s="241"/>
      <c r="E399" s="241"/>
      <c r="F399" s="241"/>
      <c r="G399" s="241"/>
      <c r="H399" s="241"/>
      <c r="I399" s="241"/>
      <c r="J399" s="241"/>
      <c r="K399" s="241"/>
      <c r="L399" s="241"/>
      <c r="M399" s="241"/>
      <c r="N399" s="241"/>
      <c r="O399" s="241"/>
      <c r="P399" s="241"/>
      <c r="Q399" s="241"/>
      <c r="R399" s="241"/>
      <c r="S399" s="241"/>
      <c r="T399" s="241"/>
      <c r="U399" s="241" t="s">
        <v>537</v>
      </c>
      <c r="V399" s="241"/>
      <c r="W399" s="241"/>
      <c r="X399" s="241"/>
      <c r="Y399" s="241"/>
      <c r="Z399" s="241"/>
      <c r="AA399" s="241"/>
      <c r="AB399" s="241"/>
      <c r="AC399" s="241" t="s">
        <v>350</v>
      </c>
      <c r="AD399" s="241"/>
      <c r="AE399" s="241"/>
      <c r="AF399" s="241"/>
      <c r="AG399" s="241"/>
      <c r="AH399" s="241"/>
      <c r="AI399" s="241"/>
      <c r="AP399" s="300"/>
      <c r="AT399" s="300"/>
    </row>
    <row r="400" spans="1:46" s="299" customFormat="1" ht="15" customHeight="1" x14ac:dyDescent="0.25">
      <c r="A400" s="284"/>
      <c r="B400" s="284"/>
      <c r="C400" s="241"/>
      <c r="D400" s="241"/>
      <c r="E400" s="241"/>
      <c r="F400" s="241"/>
      <c r="G400" s="241"/>
      <c r="H400" s="241"/>
      <c r="I400" s="241"/>
      <c r="J400" s="241"/>
      <c r="K400" s="241"/>
      <c r="L400" s="241"/>
      <c r="M400" s="241"/>
      <c r="N400" s="241"/>
      <c r="O400" s="241"/>
      <c r="P400" s="241"/>
      <c r="Q400" s="241"/>
      <c r="R400" s="241"/>
      <c r="S400" s="241"/>
      <c r="T400" s="241"/>
      <c r="U400" s="241" t="s">
        <v>538</v>
      </c>
      <c r="V400" s="241"/>
      <c r="W400" s="241"/>
      <c r="X400" s="241"/>
      <c r="Y400" s="241"/>
      <c r="Z400" s="241"/>
      <c r="AA400" s="241"/>
      <c r="AB400" s="241"/>
      <c r="AC400" s="241" t="s">
        <v>325</v>
      </c>
      <c r="AD400" s="241"/>
      <c r="AE400" s="241"/>
      <c r="AF400" s="241"/>
      <c r="AG400" s="241"/>
      <c r="AH400" s="241"/>
      <c r="AI400" s="241"/>
      <c r="AP400" s="300"/>
      <c r="AT400" s="300"/>
    </row>
    <row r="401" spans="1:46" s="299" customFormat="1" ht="15" customHeight="1" x14ac:dyDescent="0.25">
      <c r="A401" s="284"/>
      <c r="B401" s="284"/>
      <c r="C401" s="241"/>
      <c r="D401" s="241"/>
      <c r="E401" s="241"/>
      <c r="F401" s="241"/>
      <c r="G401" s="241"/>
      <c r="H401" s="241"/>
      <c r="I401" s="241"/>
      <c r="J401" s="241"/>
      <c r="K401" s="241"/>
      <c r="L401" s="241"/>
      <c r="M401" s="241"/>
      <c r="N401" s="241"/>
      <c r="O401" s="241"/>
      <c r="P401" s="241"/>
      <c r="Q401" s="241"/>
      <c r="R401" s="241"/>
      <c r="S401" s="241"/>
      <c r="T401" s="241"/>
      <c r="U401" s="241" t="s">
        <v>539</v>
      </c>
      <c r="V401" s="241"/>
      <c r="W401" s="241"/>
      <c r="X401" s="241"/>
      <c r="Y401" s="241"/>
      <c r="Z401" s="241"/>
      <c r="AA401" s="241"/>
      <c r="AB401" s="241"/>
      <c r="AC401" s="241" t="s">
        <v>350</v>
      </c>
      <c r="AD401" s="241"/>
      <c r="AE401" s="241"/>
      <c r="AF401" s="241"/>
      <c r="AG401" s="241"/>
      <c r="AH401" s="241"/>
      <c r="AI401" s="241"/>
      <c r="AP401" s="300"/>
      <c r="AT401" s="300"/>
    </row>
    <row r="402" spans="1:46" s="299" customFormat="1" ht="15" customHeight="1" x14ac:dyDescent="0.25">
      <c r="A402" s="284"/>
      <c r="B402" s="284"/>
      <c r="C402" s="241"/>
      <c r="D402" s="241"/>
      <c r="E402" s="241"/>
      <c r="F402" s="241"/>
      <c r="G402" s="241"/>
      <c r="H402" s="241"/>
      <c r="I402" s="241"/>
      <c r="J402" s="241"/>
      <c r="K402" s="241"/>
      <c r="L402" s="241"/>
      <c r="M402" s="241"/>
      <c r="N402" s="241"/>
      <c r="O402" s="241"/>
      <c r="P402" s="241"/>
      <c r="Q402" s="241"/>
      <c r="R402" s="241"/>
      <c r="S402" s="241"/>
      <c r="T402" s="241"/>
      <c r="U402" s="241" t="s">
        <v>540</v>
      </c>
      <c r="V402" s="241"/>
      <c r="W402" s="241"/>
      <c r="X402" s="241"/>
      <c r="Y402" s="241"/>
      <c r="Z402" s="241"/>
      <c r="AA402" s="241"/>
      <c r="AB402" s="241"/>
      <c r="AC402" s="241" t="s">
        <v>309</v>
      </c>
      <c r="AD402" s="241"/>
      <c r="AE402" s="241"/>
      <c r="AF402" s="241"/>
      <c r="AG402" s="241"/>
      <c r="AH402" s="241"/>
      <c r="AI402" s="241"/>
      <c r="AP402" s="300"/>
      <c r="AT402" s="300"/>
    </row>
    <row r="403" spans="1:46" s="299" customFormat="1" ht="15" customHeight="1" x14ac:dyDescent="0.25">
      <c r="A403" s="284"/>
      <c r="B403" s="284"/>
      <c r="C403" s="241"/>
      <c r="D403" s="241"/>
      <c r="E403" s="241"/>
      <c r="F403" s="241"/>
      <c r="G403" s="241"/>
      <c r="H403" s="241"/>
      <c r="I403" s="241"/>
      <c r="J403" s="241"/>
      <c r="K403" s="241"/>
      <c r="L403" s="241"/>
      <c r="M403" s="241"/>
      <c r="N403" s="241"/>
      <c r="O403" s="241"/>
      <c r="P403" s="241"/>
      <c r="Q403" s="241"/>
      <c r="R403" s="241"/>
      <c r="S403" s="241"/>
      <c r="T403" s="241"/>
      <c r="U403" s="241" t="s">
        <v>541</v>
      </c>
      <c r="V403" s="241"/>
      <c r="W403" s="241"/>
      <c r="X403" s="241"/>
      <c r="Y403" s="241"/>
      <c r="Z403" s="241"/>
      <c r="AA403" s="241"/>
      <c r="AB403" s="241"/>
      <c r="AC403" s="241" t="s">
        <v>325</v>
      </c>
      <c r="AD403" s="241"/>
      <c r="AE403" s="241"/>
      <c r="AF403" s="241"/>
      <c r="AG403" s="241"/>
      <c r="AH403" s="241"/>
      <c r="AI403" s="241"/>
      <c r="AP403" s="300"/>
      <c r="AT403" s="300"/>
    </row>
    <row r="404" spans="1:46" s="299" customFormat="1" ht="15" customHeight="1" x14ac:dyDescent="0.25">
      <c r="A404" s="284"/>
      <c r="B404" s="284"/>
      <c r="C404" s="241"/>
      <c r="D404" s="241"/>
      <c r="E404" s="241"/>
      <c r="F404" s="241"/>
      <c r="G404" s="241"/>
      <c r="H404" s="241"/>
      <c r="I404" s="241"/>
      <c r="J404" s="241"/>
      <c r="K404" s="241"/>
      <c r="L404" s="241"/>
      <c r="M404" s="241"/>
      <c r="N404" s="241"/>
      <c r="O404" s="241"/>
      <c r="P404" s="241"/>
      <c r="Q404" s="241"/>
      <c r="R404" s="241"/>
      <c r="S404" s="241"/>
      <c r="T404" s="241"/>
      <c r="U404" s="241" t="s">
        <v>542</v>
      </c>
      <c r="V404" s="241"/>
      <c r="W404" s="241"/>
      <c r="X404" s="241"/>
      <c r="Y404" s="241"/>
      <c r="Z404" s="241"/>
      <c r="AA404" s="241"/>
      <c r="AB404" s="241"/>
      <c r="AC404" s="241" t="s">
        <v>316</v>
      </c>
      <c r="AD404" s="241"/>
      <c r="AE404" s="241"/>
      <c r="AF404" s="241"/>
      <c r="AG404" s="241"/>
      <c r="AH404" s="241"/>
      <c r="AI404" s="241"/>
      <c r="AP404" s="300"/>
      <c r="AT404" s="300"/>
    </row>
    <row r="405" spans="1:46" s="299" customFormat="1" ht="15" customHeight="1" x14ac:dyDescent="0.25">
      <c r="A405" s="284"/>
      <c r="B405" s="284"/>
      <c r="C405" s="241"/>
      <c r="D405" s="241"/>
      <c r="E405" s="241"/>
      <c r="F405" s="241"/>
      <c r="G405" s="241"/>
      <c r="H405" s="241"/>
      <c r="I405" s="241"/>
      <c r="J405" s="241"/>
      <c r="K405" s="241"/>
      <c r="L405" s="241"/>
      <c r="M405" s="241"/>
      <c r="N405" s="241"/>
      <c r="O405" s="241"/>
      <c r="P405" s="241"/>
      <c r="Q405" s="241"/>
      <c r="R405" s="241"/>
      <c r="S405" s="241"/>
      <c r="T405" s="241"/>
      <c r="U405" s="241" t="s">
        <v>543</v>
      </c>
      <c r="V405" s="241"/>
      <c r="W405" s="241"/>
      <c r="X405" s="241"/>
      <c r="Y405" s="241"/>
      <c r="Z405" s="241"/>
      <c r="AA405" s="241"/>
      <c r="AB405" s="241"/>
      <c r="AC405" s="241" t="s">
        <v>322</v>
      </c>
      <c r="AD405" s="241"/>
      <c r="AE405" s="241"/>
      <c r="AF405" s="241"/>
      <c r="AG405" s="241"/>
      <c r="AH405" s="241"/>
      <c r="AI405" s="241"/>
      <c r="AP405" s="300"/>
      <c r="AT405" s="300"/>
    </row>
    <row r="406" spans="1:46" s="299" customFormat="1" ht="15" customHeight="1" x14ac:dyDescent="0.25">
      <c r="A406" s="284"/>
      <c r="B406" s="284"/>
      <c r="C406" s="241"/>
      <c r="D406" s="241"/>
      <c r="E406" s="241"/>
      <c r="F406" s="241"/>
      <c r="G406" s="241"/>
      <c r="H406" s="241"/>
      <c r="I406" s="241"/>
      <c r="J406" s="241"/>
      <c r="K406" s="241"/>
      <c r="L406" s="241"/>
      <c r="M406" s="241"/>
      <c r="N406" s="241"/>
      <c r="O406" s="241"/>
      <c r="P406" s="241"/>
      <c r="Q406" s="241"/>
      <c r="R406" s="241"/>
      <c r="S406" s="241"/>
      <c r="T406" s="241"/>
      <c r="U406" s="241" t="s">
        <v>544</v>
      </c>
      <c r="V406" s="241"/>
      <c r="W406" s="241"/>
      <c r="X406" s="241"/>
      <c r="Y406" s="241"/>
      <c r="Z406" s="241"/>
      <c r="AA406" s="241"/>
      <c r="AB406" s="241"/>
      <c r="AC406" s="241" t="s">
        <v>350</v>
      </c>
      <c r="AD406" s="241"/>
      <c r="AE406" s="241"/>
      <c r="AF406" s="241"/>
      <c r="AG406" s="241"/>
      <c r="AH406" s="241"/>
      <c r="AI406" s="241"/>
      <c r="AP406" s="300"/>
      <c r="AT406" s="300"/>
    </row>
    <row r="407" spans="1:46" s="299" customFormat="1" ht="15" customHeight="1" x14ac:dyDescent="0.25">
      <c r="A407" s="284"/>
      <c r="B407" s="284"/>
      <c r="C407" s="241"/>
      <c r="D407" s="241"/>
      <c r="E407" s="241"/>
      <c r="F407" s="241"/>
      <c r="G407" s="241"/>
      <c r="H407" s="241"/>
      <c r="I407" s="241"/>
      <c r="J407" s="241"/>
      <c r="K407" s="241"/>
      <c r="L407" s="241"/>
      <c r="M407" s="241"/>
      <c r="N407" s="241"/>
      <c r="O407" s="241"/>
      <c r="P407" s="241"/>
      <c r="Q407" s="241"/>
      <c r="R407" s="241"/>
      <c r="S407" s="241"/>
      <c r="T407" s="241"/>
      <c r="U407" s="241" t="s">
        <v>545</v>
      </c>
      <c r="V407" s="241"/>
      <c r="W407" s="241"/>
      <c r="X407" s="241"/>
      <c r="Y407" s="241"/>
      <c r="Z407" s="241"/>
      <c r="AA407" s="241"/>
      <c r="AB407" s="241"/>
      <c r="AC407" s="241" t="s">
        <v>322</v>
      </c>
      <c r="AD407" s="241"/>
      <c r="AE407" s="241"/>
      <c r="AF407" s="241"/>
      <c r="AG407" s="241"/>
      <c r="AH407" s="241"/>
      <c r="AI407" s="241"/>
      <c r="AP407" s="300"/>
      <c r="AT407" s="300"/>
    </row>
    <row r="408" spans="1:46" s="299" customFormat="1" ht="15" customHeight="1" x14ac:dyDescent="0.25">
      <c r="A408" s="284"/>
      <c r="B408" s="284"/>
      <c r="C408" s="241"/>
      <c r="D408" s="241"/>
      <c r="E408" s="241"/>
      <c r="F408" s="241"/>
      <c r="G408" s="241"/>
      <c r="H408" s="241"/>
      <c r="I408" s="241"/>
      <c r="J408" s="241"/>
      <c r="K408" s="241"/>
      <c r="L408" s="241"/>
      <c r="M408" s="241"/>
      <c r="N408" s="241"/>
      <c r="O408" s="241"/>
      <c r="P408" s="241"/>
      <c r="Q408" s="241"/>
      <c r="R408" s="241"/>
      <c r="S408" s="241"/>
      <c r="T408" s="241"/>
      <c r="U408" s="241" t="s">
        <v>546</v>
      </c>
      <c r="V408" s="241"/>
      <c r="W408" s="241"/>
      <c r="X408" s="241"/>
      <c r="Y408" s="241"/>
      <c r="Z408" s="241"/>
      <c r="AA408" s="241"/>
      <c r="AB408" s="241"/>
      <c r="AC408" s="241" t="s">
        <v>325</v>
      </c>
      <c r="AD408" s="241"/>
      <c r="AE408" s="241"/>
      <c r="AF408" s="241"/>
      <c r="AG408" s="241"/>
      <c r="AH408" s="241"/>
      <c r="AI408" s="241"/>
      <c r="AP408" s="300"/>
      <c r="AT408" s="300"/>
    </row>
    <row r="409" spans="1:46" s="299" customFormat="1" ht="15" customHeight="1" x14ac:dyDescent="0.25">
      <c r="A409" s="284"/>
      <c r="B409" s="284"/>
      <c r="C409" s="241"/>
      <c r="D409" s="241"/>
      <c r="E409" s="241"/>
      <c r="F409" s="241"/>
      <c r="G409" s="241"/>
      <c r="H409" s="241"/>
      <c r="I409" s="241"/>
      <c r="J409" s="241"/>
      <c r="K409" s="241"/>
      <c r="L409" s="241"/>
      <c r="M409" s="241"/>
      <c r="N409" s="241"/>
      <c r="O409" s="241"/>
      <c r="P409" s="241"/>
      <c r="Q409" s="241"/>
      <c r="R409" s="241"/>
      <c r="S409" s="241"/>
      <c r="T409" s="241"/>
      <c r="U409" s="241" t="s">
        <v>547</v>
      </c>
      <c r="V409" s="241"/>
      <c r="W409" s="241"/>
      <c r="X409" s="241"/>
      <c r="Y409" s="241"/>
      <c r="Z409" s="241"/>
      <c r="AA409" s="241"/>
      <c r="AB409" s="241"/>
      <c r="AC409" s="241" t="s">
        <v>325</v>
      </c>
      <c r="AD409" s="241"/>
      <c r="AE409" s="241"/>
      <c r="AF409" s="241"/>
      <c r="AG409" s="241"/>
      <c r="AH409" s="241"/>
      <c r="AI409" s="241"/>
      <c r="AP409" s="300"/>
      <c r="AT409" s="300"/>
    </row>
    <row r="410" spans="1:46" s="299" customFormat="1" ht="15" customHeight="1" x14ac:dyDescent="0.25">
      <c r="A410" s="284"/>
      <c r="B410" s="284"/>
      <c r="C410" s="241"/>
      <c r="D410" s="241"/>
      <c r="E410" s="241"/>
      <c r="F410" s="241"/>
      <c r="G410" s="241"/>
      <c r="H410" s="241"/>
      <c r="I410" s="241"/>
      <c r="J410" s="241"/>
      <c r="K410" s="241"/>
      <c r="L410" s="241"/>
      <c r="M410" s="241"/>
      <c r="N410" s="241"/>
      <c r="O410" s="241"/>
      <c r="P410" s="241"/>
      <c r="Q410" s="241"/>
      <c r="R410" s="241"/>
      <c r="S410" s="241"/>
      <c r="T410" s="241"/>
      <c r="U410" s="241" t="s">
        <v>548</v>
      </c>
      <c r="V410" s="241"/>
      <c r="W410" s="241"/>
      <c r="X410" s="241"/>
      <c r="Y410" s="241"/>
      <c r="Z410" s="241"/>
      <c r="AA410" s="241"/>
      <c r="AB410" s="241"/>
      <c r="AC410" s="241" t="s">
        <v>309</v>
      </c>
      <c r="AD410" s="241"/>
      <c r="AE410" s="241"/>
      <c r="AF410" s="241"/>
      <c r="AG410" s="241"/>
      <c r="AH410" s="241"/>
      <c r="AI410" s="241"/>
      <c r="AP410" s="300"/>
      <c r="AT410" s="300"/>
    </row>
    <row r="411" spans="1:46" s="299" customFormat="1" ht="15" customHeight="1" x14ac:dyDescent="0.25">
      <c r="A411" s="284"/>
      <c r="B411" s="284"/>
      <c r="C411" s="241"/>
      <c r="D411" s="241"/>
      <c r="E411" s="241"/>
      <c r="F411" s="241"/>
      <c r="G411" s="241"/>
      <c r="H411" s="241"/>
      <c r="I411" s="241"/>
      <c r="J411" s="241"/>
      <c r="K411" s="241"/>
      <c r="L411" s="241"/>
      <c r="M411" s="241"/>
      <c r="N411" s="241"/>
      <c r="O411" s="241"/>
      <c r="P411" s="241"/>
      <c r="Q411" s="241"/>
      <c r="R411" s="241"/>
      <c r="S411" s="241"/>
      <c r="T411" s="241"/>
      <c r="U411" s="241" t="s">
        <v>549</v>
      </c>
      <c r="V411" s="241"/>
      <c r="W411" s="241"/>
      <c r="X411" s="241"/>
      <c r="Y411" s="241"/>
      <c r="Z411" s="241"/>
      <c r="AA411" s="241"/>
      <c r="AB411" s="241"/>
      <c r="AC411" s="241" t="s">
        <v>313</v>
      </c>
      <c r="AD411" s="241"/>
      <c r="AE411" s="241"/>
      <c r="AF411" s="241"/>
      <c r="AG411" s="241"/>
      <c r="AH411" s="241"/>
      <c r="AI411" s="241"/>
      <c r="AP411" s="300"/>
      <c r="AT411" s="300"/>
    </row>
    <row r="412" spans="1:46" s="299" customFormat="1" ht="15" customHeight="1" x14ac:dyDescent="0.25">
      <c r="A412" s="284"/>
      <c r="B412" s="284"/>
      <c r="C412" s="241"/>
      <c r="D412" s="241"/>
      <c r="E412" s="241"/>
      <c r="F412" s="241"/>
      <c r="G412" s="241"/>
      <c r="H412" s="241"/>
      <c r="I412" s="241"/>
      <c r="J412" s="241"/>
      <c r="K412" s="241"/>
      <c r="L412" s="241"/>
      <c r="M412" s="241"/>
      <c r="N412" s="241"/>
      <c r="O412" s="241"/>
      <c r="P412" s="241"/>
      <c r="Q412" s="241"/>
      <c r="R412" s="241"/>
      <c r="S412" s="241"/>
      <c r="T412" s="241"/>
      <c r="U412" s="241" t="s">
        <v>550</v>
      </c>
      <c r="V412" s="241"/>
      <c r="W412" s="241"/>
      <c r="X412" s="241"/>
      <c r="Y412" s="241"/>
      <c r="Z412" s="241"/>
      <c r="AA412" s="241"/>
      <c r="AB412" s="241"/>
      <c r="AC412" s="241" t="s">
        <v>311</v>
      </c>
      <c r="AD412" s="241"/>
      <c r="AE412" s="241"/>
      <c r="AF412" s="241"/>
      <c r="AG412" s="241"/>
      <c r="AH412" s="241"/>
      <c r="AI412" s="241"/>
      <c r="AP412" s="300"/>
      <c r="AT412" s="300"/>
    </row>
    <row r="413" spans="1:46" s="299" customFormat="1" ht="15" customHeight="1" x14ac:dyDescent="0.25">
      <c r="A413" s="284"/>
      <c r="B413" s="284"/>
      <c r="C413" s="241"/>
      <c r="D413" s="241"/>
      <c r="E413" s="241"/>
      <c r="F413" s="241"/>
      <c r="G413" s="241"/>
      <c r="H413" s="241"/>
      <c r="I413" s="241"/>
      <c r="J413" s="241"/>
      <c r="K413" s="241"/>
      <c r="L413" s="241"/>
      <c r="M413" s="241"/>
      <c r="N413" s="241"/>
      <c r="O413" s="241"/>
      <c r="P413" s="241"/>
      <c r="Q413" s="241"/>
      <c r="R413" s="241"/>
      <c r="S413" s="241"/>
      <c r="T413" s="241"/>
      <c r="U413" s="241" t="s">
        <v>551</v>
      </c>
      <c r="V413" s="241"/>
      <c r="W413" s="241"/>
      <c r="X413" s="241"/>
      <c r="Y413" s="241"/>
      <c r="Z413" s="241"/>
      <c r="AA413" s="241"/>
      <c r="AB413" s="241"/>
      <c r="AC413" s="241" t="s">
        <v>313</v>
      </c>
      <c r="AD413" s="241"/>
      <c r="AE413" s="241"/>
      <c r="AF413" s="241"/>
      <c r="AG413" s="241"/>
      <c r="AH413" s="241"/>
      <c r="AI413" s="241"/>
      <c r="AP413" s="300"/>
      <c r="AT413" s="300"/>
    </row>
    <row r="414" spans="1:46" s="299" customFormat="1" ht="15" customHeight="1" x14ac:dyDescent="0.25">
      <c r="A414" s="284"/>
      <c r="B414" s="284"/>
      <c r="C414" s="241"/>
      <c r="D414" s="241"/>
      <c r="E414" s="241"/>
      <c r="F414" s="241"/>
      <c r="G414" s="241"/>
      <c r="H414" s="241"/>
      <c r="I414" s="241"/>
      <c r="J414" s="241"/>
      <c r="K414" s="241"/>
      <c r="L414" s="241"/>
      <c r="M414" s="241"/>
      <c r="N414" s="241"/>
      <c r="O414" s="241"/>
      <c r="P414" s="241"/>
      <c r="Q414" s="241"/>
      <c r="R414" s="241"/>
      <c r="S414" s="241"/>
      <c r="T414" s="241"/>
      <c r="U414" s="241" t="s">
        <v>552</v>
      </c>
      <c r="V414" s="241"/>
      <c r="W414" s="241"/>
      <c r="X414" s="241"/>
      <c r="Y414" s="241"/>
      <c r="Z414" s="241"/>
      <c r="AA414" s="241"/>
      <c r="AB414" s="241"/>
      <c r="AC414" s="241" t="s">
        <v>322</v>
      </c>
      <c r="AD414" s="241"/>
      <c r="AE414" s="241"/>
      <c r="AF414" s="241"/>
      <c r="AG414" s="241"/>
      <c r="AH414" s="241"/>
      <c r="AI414" s="241"/>
      <c r="AP414" s="300"/>
      <c r="AT414" s="300"/>
    </row>
    <row r="415" spans="1:46" s="299" customFormat="1" ht="15" customHeight="1" x14ac:dyDescent="0.25">
      <c r="A415" s="284"/>
      <c r="B415" s="284"/>
      <c r="C415" s="241"/>
      <c r="D415" s="241"/>
      <c r="E415" s="241"/>
      <c r="F415" s="241"/>
      <c r="G415" s="241"/>
      <c r="H415" s="241"/>
      <c r="I415" s="241"/>
      <c r="J415" s="241"/>
      <c r="K415" s="241"/>
      <c r="L415" s="241"/>
      <c r="M415" s="241"/>
      <c r="N415" s="241"/>
      <c r="O415" s="241"/>
      <c r="P415" s="241"/>
      <c r="Q415" s="241"/>
      <c r="R415" s="241"/>
      <c r="S415" s="241"/>
      <c r="T415" s="241"/>
      <c r="U415" s="241" t="s">
        <v>553</v>
      </c>
      <c r="V415" s="241"/>
      <c r="W415" s="241"/>
      <c r="X415" s="241"/>
      <c r="Y415" s="241"/>
      <c r="Z415" s="241"/>
      <c r="AA415" s="241"/>
      <c r="AB415" s="241"/>
      <c r="AC415" s="241" t="s">
        <v>350</v>
      </c>
      <c r="AD415" s="241"/>
      <c r="AE415" s="241"/>
      <c r="AF415" s="241"/>
      <c r="AG415" s="241"/>
      <c r="AH415" s="241"/>
      <c r="AI415" s="241"/>
      <c r="AP415" s="300"/>
      <c r="AT415" s="300"/>
    </row>
    <row r="416" spans="1:46" s="299" customFormat="1" ht="15" customHeight="1" x14ac:dyDescent="0.25">
      <c r="A416" s="284"/>
      <c r="B416" s="284"/>
      <c r="C416" s="241"/>
      <c r="D416" s="241"/>
      <c r="E416" s="241"/>
      <c r="F416" s="241"/>
      <c r="G416" s="241"/>
      <c r="H416" s="241"/>
      <c r="I416" s="241"/>
      <c r="J416" s="241"/>
      <c r="K416" s="241"/>
      <c r="L416" s="241"/>
      <c r="M416" s="241"/>
      <c r="N416" s="241"/>
      <c r="O416" s="241"/>
      <c r="P416" s="241"/>
      <c r="Q416" s="241"/>
      <c r="R416" s="241"/>
      <c r="S416" s="241"/>
      <c r="T416" s="241"/>
      <c r="U416" s="241" t="s">
        <v>554</v>
      </c>
      <c r="V416" s="241"/>
      <c r="W416" s="241"/>
      <c r="X416" s="241"/>
      <c r="Y416" s="241"/>
      <c r="Z416" s="241"/>
      <c r="AA416" s="241"/>
      <c r="AB416" s="241"/>
      <c r="AC416" s="241" t="s">
        <v>316</v>
      </c>
      <c r="AD416" s="241"/>
      <c r="AE416" s="241"/>
      <c r="AF416" s="241"/>
      <c r="AG416" s="241"/>
      <c r="AH416" s="241"/>
      <c r="AI416" s="241"/>
      <c r="AP416" s="300"/>
      <c r="AT416" s="300"/>
    </row>
    <row r="417" spans="1:46" s="299" customFormat="1" ht="15" customHeight="1" x14ac:dyDescent="0.25">
      <c r="A417" s="284"/>
      <c r="B417" s="284"/>
      <c r="C417" s="241"/>
      <c r="D417" s="241"/>
      <c r="E417" s="241"/>
      <c r="F417" s="241"/>
      <c r="G417" s="241"/>
      <c r="H417" s="241"/>
      <c r="I417" s="241"/>
      <c r="J417" s="241"/>
      <c r="K417" s="241"/>
      <c r="L417" s="241"/>
      <c r="M417" s="241"/>
      <c r="N417" s="241"/>
      <c r="O417" s="241"/>
      <c r="P417" s="241"/>
      <c r="Q417" s="241"/>
      <c r="R417" s="241"/>
      <c r="S417" s="241"/>
      <c r="T417" s="241"/>
      <c r="U417" s="241" t="s">
        <v>555</v>
      </c>
      <c r="V417" s="241"/>
      <c r="W417" s="241"/>
      <c r="X417" s="241"/>
      <c r="Y417" s="241"/>
      <c r="Z417" s="241"/>
      <c r="AA417" s="241"/>
      <c r="AB417" s="241"/>
      <c r="AC417" s="241" t="s">
        <v>313</v>
      </c>
      <c r="AD417" s="241"/>
      <c r="AE417" s="241"/>
      <c r="AF417" s="241"/>
      <c r="AG417" s="241"/>
      <c r="AH417" s="241"/>
      <c r="AI417" s="241"/>
      <c r="AP417" s="300"/>
      <c r="AT417" s="300"/>
    </row>
    <row r="418" spans="1:46" s="299" customFormat="1" ht="15" customHeight="1" x14ac:dyDescent="0.25">
      <c r="A418" s="284"/>
      <c r="B418" s="284"/>
      <c r="C418" s="241"/>
      <c r="D418" s="241"/>
      <c r="E418" s="241"/>
      <c r="F418" s="241"/>
      <c r="G418" s="241"/>
      <c r="H418" s="241"/>
      <c r="I418" s="241"/>
      <c r="J418" s="241"/>
      <c r="K418" s="241"/>
      <c r="L418" s="241"/>
      <c r="M418" s="241"/>
      <c r="N418" s="241"/>
      <c r="O418" s="241"/>
      <c r="P418" s="241"/>
      <c r="Q418" s="241"/>
      <c r="R418" s="241"/>
      <c r="S418" s="241"/>
      <c r="T418" s="241"/>
      <c r="U418" s="241" t="s">
        <v>556</v>
      </c>
      <c r="V418" s="241"/>
      <c r="W418" s="241"/>
      <c r="X418" s="241"/>
      <c r="Y418" s="241"/>
      <c r="Z418" s="241"/>
      <c r="AA418" s="241"/>
      <c r="AB418" s="241"/>
      <c r="AC418" s="241" t="s">
        <v>313</v>
      </c>
      <c r="AD418" s="241"/>
      <c r="AE418" s="241"/>
      <c r="AF418" s="241"/>
      <c r="AG418" s="241"/>
      <c r="AH418" s="241"/>
      <c r="AI418" s="241"/>
      <c r="AP418" s="300"/>
      <c r="AT418" s="300"/>
    </row>
    <row r="419" spans="1:46" s="299" customFormat="1" ht="15" customHeight="1" x14ac:dyDescent="0.25">
      <c r="A419" s="284"/>
      <c r="B419" s="284"/>
      <c r="C419" s="241"/>
      <c r="D419" s="241"/>
      <c r="E419" s="241"/>
      <c r="F419" s="241"/>
      <c r="G419" s="241"/>
      <c r="H419" s="241"/>
      <c r="I419" s="241"/>
      <c r="J419" s="241"/>
      <c r="K419" s="241"/>
      <c r="L419" s="241"/>
      <c r="M419" s="241"/>
      <c r="N419" s="241"/>
      <c r="O419" s="241"/>
      <c r="P419" s="241"/>
      <c r="Q419" s="241"/>
      <c r="R419" s="241"/>
      <c r="S419" s="241"/>
      <c r="T419" s="241"/>
      <c r="U419" s="241" t="s">
        <v>557</v>
      </c>
      <c r="V419" s="241"/>
      <c r="W419" s="241"/>
      <c r="X419" s="241"/>
      <c r="Y419" s="241"/>
      <c r="Z419" s="241"/>
      <c r="AA419" s="241"/>
      <c r="AB419" s="241"/>
      <c r="AC419" s="241" t="s">
        <v>316</v>
      </c>
      <c r="AD419" s="241"/>
      <c r="AE419" s="241"/>
      <c r="AF419" s="241"/>
      <c r="AG419" s="241"/>
      <c r="AH419" s="241"/>
      <c r="AI419" s="241"/>
      <c r="AP419" s="300"/>
      <c r="AT419" s="300"/>
    </row>
    <row r="420" spans="1:46" s="299" customFormat="1" ht="15" customHeight="1" x14ac:dyDescent="0.25">
      <c r="A420" s="284"/>
      <c r="B420" s="284"/>
      <c r="C420" s="241"/>
      <c r="D420" s="241"/>
      <c r="E420" s="241"/>
      <c r="F420" s="241"/>
      <c r="G420" s="241"/>
      <c r="H420" s="241"/>
      <c r="I420" s="241"/>
      <c r="J420" s="241"/>
      <c r="K420" s="241"/>
      <c r="L420" s="241"/>
      <c r="M420" s="241"/>
      <c r="N420" s="241"/>
      <c r="O420" s="241"/>
      <c r="P420" s="241"/>
      <c r="Q420" s="241"/>
      <c r="R420" s="241"/>
      <c r="S420" s="241"/>
      <c r="T420" s="241"/>
      <c r="U420" s="241" t="s">
        <v>558</v>
      </c>
      <c r="V420" s="241"/>
      <c r="W420" s="241"/>
      <c r="X420" s="241"/>
      <c r="Y420" s="241"/>
      <c r="Z420" s="241"/>
      <c r="AA420" s="241"/>
      <c r="AB420" s="241"/>
      <c r="AC420" s="241" t="s">
        <v>316</v>
      </c>
      <c r="AD420" s="241"/>
      <c r="AE420" s="241"/>
      <c r="AF420" s="241"/>
      <c r="AG420" s="241"/>
      <c r="AH420" s="241"/>
      <c r="AI420" s="241"/>
      <c r="AP420" s="300"/>
      <c r="AT420" s="300"/>
    </row>
    <row r="421" spans="1:46" s="299" customFormat="1" ht="15" customHeight="1" x14ac:dyDescent="0.25">
      <c r="A421" s="284"/>
      <c r="B421" s="284"/>
      <c r="C421" s="241"/>
      <c r="D421" s="241"/>
      <c r="E421" s="241"/>
      <c r="F421" s="241"/>
      <c r="G421" s="241"/>
      <c r="H421" s="241"/>
      <c r="I421" s="241"/>
      <c r="J421" s="241"/>
      <c r="K421" s="241"/>
      <c r="L421" s="241"/>
      <c r="M421" s="241"/>
      <c r="N421" s="241"/>
      <c r="O421" s="241"/>
      <c r="P421" s="241"/>
      <c r="Q421" s="241"/>
      <c r="R421" s="241"/>
      <c r="S421" s="241"/>
      <c r="T421" s="241"/>
      <c r="U421" s="241" t="s">
        <v>559</v>
      </c>
      <c r="V421" s="241"/>
      <c r="W421" s="241"/>
      <c r="X421" s="241"/>
      <c r="Y421" s="241"/>
      <c r="Z421" s="241"/>
      <c r="AA421" s="241"/>
      <c r="AB421" s="241"/>
      <c r="AC421" s="241" t="s">
        <v>311</v>
      </c>
      <c r="AD421" s="241"/>
      <c r="AE421" s="241"/>
      <c r="AF421" s="241"/>
      <c r="AG421" s="241"/>
      <c r="AH421" s="241"/>
      <c r="AI421" s="241"/>
      <c r="AP421" s="300"/>
      <c r="AT421" s="300"/>
    </row>
    <row r="422" spans="1:46" s="299" customFormat="1" ht="15" customHeight="1" x14ac:dyDescent="0.25">
      <c r="A422" s="284"/>
      <c r="B422" s="284"/>
      <c r="C422" s="241"/>
      <c r="D422" s="241"/>
      <c r="E422" s="241"/>
      <c r="F422" s="241"/>
      <c r="G422" s="241"/>
      <c r="H422" s="241"/>
      <c r="I422" s="241"/>
      <c r="J422" s="241"/>
      <c r="K422" s="241"/>
      <c r="L422" s="241"/>
      <c r="M422" s="241"/>
      <c r="N422" s="241"/>
      <c r="O422" s="241"/>
      <c r="P422" s="241"/>
      <c r="Q422" s="241"/>
      <c r="R422" s="241"/>
      <c r="S422" s="241"/>
      <c r="T422" s="241"/>
      <c r="U422" s="241" t="s">
        <v>560</v>
      </c>
      <c r="V422" s="241"/>
      <c r="W422" s="241"/>
      <c r="X422" s="241"/>
      <c r="Y422" s="241"/>
      <c r="Z422" s="241"/>
      <c r="AA422" s="241"/>
      <c r="AB422" s="241"/>
      <c r="AC422" s="241" t="s">
        <v>322</v>
      </c>
      <c r="AD422" s="241"/>
      <c r="AE422" s="241"/>
      <c r="AF422" s="241"/>
      <c r="AG422" s="241"/>
      <c r="AH422" s="241"/>
      <c r="AI422" s="241"/>
      <c r="AP422" s="300"/>
      <c r="AT422" s="300"/>
    </row>
    <row r="423" spans="1:46" s="299" customFormat="1" ht="15" customHeight="1" x14ac:dyDescent="0.25">
      <c r="A423" s="284"/>
      <c r="B423" s="284"/>
      <c r="C423" s="241"/>
      <c r="D423" s="241"/>
      <c r="E423" s="241"/>
      <c r="F423" s="241"/>
      <c r="G423" s="241"/>
      <c r="H423" s="241"/>
      <c r="I423" s="241"/>
      <c r="J423" s="241"/>
      <c r="K423" s="241"/>
      <c r="L423" s="241"/>
      <c r="M423" s="241"/>
      <c r="N423" s="241"/>
      <c r="O423" s="241"/>
      <c r="P423" s="241"/>
      <c r="Q423" s="241"/>
      <c r="R423" s="241"/>
      <c r="S423" s="241"/>
      <c r="T423" s="241"/>
      <c r="U423" s="241" t="s">
        <v>561</v>
      </c>
      <c r="V423" s="241"/>
      <c r="W423" s="241"/>
      <c r="X423" s="241"/>
      <c r="Y423" s="241"/>
      <c r="Z423" s="241"/>
      <c r="AA423" s="241"/>
      <c r="AB423" s="241"/>
      <c r="AC423" s="241" t="s">
        <v>325</v>
      </c>
      <c r="AD423" s="241"/>
      <c r="AE423" s="241"/>
      <c r="AF423" s="241"/>
      <c r="AG423" s="241"/>
      <c r="AH423" s="241"/>
      <c r="AI423" s="241"/>
      <c r="AP423" s="300"/>
      <c r="AT423" s="300"/>
    </row>
    <row r="424" spans="1:46" s="299" customFormat="1" ht="15" customHeight="1" x14ac:dyDescent="0.25">
      <c r="A424" s="284"/>
      <c r="B424" s="284"/>
      <c r="C424" s="241"/>
      <c r="D424" s="241"/>
      <c r="E424" s="241"/>
      <c r="F424" s="241"/>
      <c r="G424" s="241"/>
      <c r="H424" s="241"/>
      <c r="I424" s="241"/>
      <c r="J424" s="241"/>
      <c r="K424" s="241"/>
      <c r="L424" s="241"/>
      <c r="M424" s="241"/>
      <c r="N424" s="241"/>
      <c r="O424" s="241"/>
      <c r="P424" s="241"/>
      <c r="Q424" s="241"/>
      <c r="R424" s="241"/>
      <c r="S424" s="241"/>
      <c r="T424" s="241"/>
      <c r="U424" s="241" t="s">
        <v>562</v>
      </c>
      <c r="V424" s="241"/>
      <c r="W424" s="241"/>
      <c r="X424" s="241"/>
      <c r="Y424" s="241"/>
      <c r="Z424" s="241"/>
      <c r="AA424" s="241"/>
      <c r="AB424" s="241"/>
      <c r="AC424" s="241" t="s">
        <v>322</v>
      </c>
      <c r="AD424" s="241"/>
      <c r="AE424" s="241"/>
      <c r="AF424" s="241"/>
      <c r="AG424" s="241"/>
      <c r="AH424" s="241"/>
      <c r="AI424" s="241"/>
      <c r="AP424" s="300"/>
      <c r="AT424" s="300"/>
    </row>
    <row r="425" spans="1:46" s="299" customFormat="1" ht="15" customHeight="1" x14ac:dyDescent="0.25">
      <c r="A425" s="284"/>
      <c r="B425" s="284"/>
      <c r="C425" s="241"/>
      <c r="D425" s="241"/>
      <c r="E425" s="241"/>
      <c r="F425" s="241"/>
      <c r="G425" s="241"/>
      <c r="H425" s="241"/>
      <c r="I425" s="241"/>
      <c r="J425" s="241"/>
      <c r="K425" s="241"/>
      <c r="L425" s="241"/>
      <c r="M425" s="241"/>
      <c r="N425" s="241"/>
      <c r="O425" s="241"/>
      <c r="P425" s="241"/>
      <c r="Q425" s="241"/>
      <c r="R425" s="241"/>
      <c r="S425" s="241"/>
      <c r="T425" s="241"/>
      <c r="U425" s="241" t="s">
        <v>563</v>
      </c>
      <c r="V425" s="241"/>
      <c r="W425" s="241"/>
      <c r="X425" s="241"/>
      <c r="Y425" s="241"/>
      <c r="Z425" s="241"/>
      <c r="AA425" s="241"/>
      <c r="AB425" s="241"/>
      <c r="AC425" s="241" t="s">
        <v>366</v>
      </c>
      <c r="AD425" s="241"/>
      <c r="AE425" s="241"/>
      <c r="AF425" s="241"/>
      <c r="AG425" s="241"/>
      <c r="AH425" s="241"/>
      <c r="AI425" s="241"/>
      <c r="AP425" s="300"/>
      <c r="AT425" s="300"/>
    </row>
    <row r="426" spans="1:46" s="299" customFormat="1" ht="15" customHeight="1" x14ac:dyDescent="0.25">
      <c r="A426" s="284"/>
      <c r="B426" s="284"/>
      <c r="C426" s="241"/>
      <c r="D426" s="241"/>
      <c r="E426" s="241"/>
      <c r="F426" s="241"/>
      <c r="G426" s="241"/>
      <c r="H426" s="241"/>
      <c r="I426" s="241"/>
      <c r="J426" s="241"/>
      <c r="K426" s="241"/>
      <c r="L426" s="241"/>
      <c r="M426" s="241"/>
      <c r="N426" s="241"/>
      <c r="O426" s="241"/>
      <c r="P426" s="241"/>
      <c r="Q426" s="241"/>
      <c r="R426" s="241"/>
      <c r="S426" s="241"/>
      <c r="T426" s="241"/>
      <c r="U426" s="241" t="s">
        <v>564</v>
      </c>
      <c r="V426" s="241"/>
      <c r="W426" s="241"/>
      <c r="X426" s="241"/>
      <c r="Y426" s="241"/>
      <c r="Z426" s="241"/>
      <c r="AA426" s="241"/>
      <c r="AB426" s="241"/>
      <c r="AC426" s="241" t="s">
        <v>316</v>
      </c>
      <c r="AD426" s="241"/>
      <c r="AE426" s="241"/>
      <c r="AF426" s="241"/>
      <c r="AG426" s="241"/>
      <c r="AH426" s="241"/>
      <c r="AI426" s="241"/>
      <c r="AP426" s="300"/>
      <c r="AT426" s="300"/>
    </row>
    <row r="427" spans="1:46" s="299" customFormat="1" ht="15" customHeight="1" x14ac:dyDescent="0.25">
      <c r="A427" s="284"/>
      <c r="B427" s="284"/>
      <c r="C427" s="241"/>
      <c r="D427" s="241"/>
      <c r="E427" s="241"/>
      <c r="F427" s="241"/>
      <c r="G427" s="241"/>
      <c r="H427" s="241"/>
      <c r="I427" s="241"/>
      <c r="J427" s="241"/>
      <c r="K427" s="241"/>
      <c r="L427" s="241"/>
      <c r="M427" s="241"/>
      <c r="N427" s="241"/>
      <c r="O427" s="241"/>
      <c r="P427" s="241"/>
      <c r="Q427" s="241"/>
      <c r="R427" s="241"/>
      <c r="S427" s="241"/>
      <c r="T427" s="241"/>
      <c r="U427" s="241" t="s">
        <v>565</v>
      </c>
      <c r="V427" s="241"/>
      <c r="W427" s="241"/>
      <c r="X427" s="241"/>
      <c r="Y427" s="241"/>
      <c r="Z427" s="241"/>
      <c r="AA427" s="241"/>
      <c r="AB427" s="241"/>
      <c r="AC427" s="241" t="s">
        <v>316</v>
      </c>
      <c r="AD427" s="241"/>
      <c r="AE427" s="241"/>
      <c r="AF427" s="241"/>
      <c r="AG427" s="241"/>
      <c r="AH427" s="241"/>
      <c r="AI427" s="241"/>
      <c r="AP427" s="300"/>
      <c r="AT427" s="300"/>
    </row>
    <row r="428" spans="1:46" s="299" customFormat="1" ht="15" customHeight="1" x14ac:dyDescent="0.25">
      <c r="A428" s="284"/>
      <c r="B428" s="284"/>
      <c r="C428" s="241"/>
      <c r="D428" s="241"/>
      <c r="E428" s="241"/>
      <c r="F428" s="241"/>
      <c r="G428" s="241"/>
      <c r="H428" s="241"/>
      <c r="I428" s="241"/>
      <c r="J428" s="241"/>
      <c r="K428" s="241"/>
      <c r="L428" s="241"/>
      <c r="M428" s="241"/>
      <c r="N428" s="241"/>
      <c r="O428" s="241"/>
      <c r="P428" s="241"/>
      <c r="Q428" s="241"/>
      <c r="R428" s="241"/>
      <c r="S428" s="241"/>
      <c r="T428" s="241"/>
      <c r="U428" s="241" t="s">
        <v>566</v>
      </c>
      <c r="V428" s="241"/>
      <c r="W428" s="241"/>
      <c r="X428" s="241"/>
      <c r="Y428" s="241"/>
      <c r="Z428" s="241"/>
      <c r="AA428" s="241"/>
      <c r="AB428" s="241"/>
      <c r="AC428" s="241" t="s">
        <v>313</v>
      </c>
      <c r="AD428" s="241"/>
      <c r="AE428" s="241"/>
      <c r="AF428" s="241"/>
      <c r="AG428" s="241"/>
      <c r="AH428" s="241"/>
      <c r="AI428" s="241"/>
      <c r="AP428" s="300"/>
      <c r="AT428" s="300"/>
    </row>
    <row r="429" spans="1:46" s="299" customFormat="1" ht="15" customHeight="1" x14ac:dyDescent="0.25">
      <c r="A429" s="284"/>
      <c r="B429" s="284"/>
      <c r="C429" s="241"/>
      <c r="D429" s="241"/>
      <c r="E429" s="241"/>
      <c r="F429" s="241"/>
      <c r="G429" s="241"/>
      <c r="H429" s="241"/>
      <c r="I429" s="241"/>
      <c r="J429" s="241"/>
      <c r="K429" s="241"/>
      <c r="L429" s="241"/>
      <c r="M429" s="241"/>
      <c r="N429" s="241"/>
      <c r="O429" s="241"/>
      <c r="P429" s="241"/>
      <c r="Q429" s="241"/>
      <c r="R429" s="241"/>
      <c r="S429" s="241"/>
      <c r="T429" s="241"/>
      <c r="U429" s="241" t="s">
        <v>567</v>
      </c>
      <c r="V429" s="241"/>
      <c r="W429" s="241"/>
      <c r="X429" s="241"/>
      <c r="Y429" s="241"/>
      <c r="Z429" s="241"/>
      <c r="AA429" s="241"/>
      <c r="AB429" s="241"/>
      <c r="AC429" s="241" t="s">
        <v>325</v>
      </c>
      <c r="AD429" s="241"/>
      <c r="AE429" s="241"/>
      <c r="AF429" s="241"/>
      <c r="AG429" s="241"/>
      <c r="AH429" s="241"/>
      <c r="AI429" s="241"/>
      <c r="AP429" s="300"/>
      <c r="AT429" s="300"/>
    </row>
    <row r="430" spans="1:46" s="299" customFormat="1" ht="15" customHeight="1" x14ac:dyDescent="0.25">
      <c r="A430" s="284"/>
      <c r="B430" s="284"/>
      <c r="C430" s="241"/>
      <c r="D430" s="241"/>
      <c r="E430" s="241"/>
      <c r="F430" s="241"/>
      <c r="G430" s="241"/>
      <c r="H430" s="241"/>
      <c r="I430" s="241"/>
      <c r="J430" s="241"/>
      <c r="K430" s="241"/>
      <c r="L430" s="241"/>
      <c r="M430" s="241"/>
      <c r="N430" s="241"/>
      <c r="O430" s="241"/>
      <c r="P430" s="241"/>
      <c r="Q430" s="241"/>
      <c r="R430" s="241"/>
      <c r="S430" s="241"/>
      <c r="T430" s="241"/>
      <c r="U430" s="241" t="s">
        <v>568</v>
      </c>
      <c r="V430" s="241"/>
      <c r="W430" s="241"/>
      <c r="X430" s="241"/>
      <c r="Y430" s="241"/>
      <c r="Z430" s="241"/>
      <c r="AA430" s="241"/>
      <c r="AB430" s="241"/>
      <c r="AC430" s="241" t="s">
        <v>313</v>
      </c>
      <c r="AD430" s="241"/>
      <c r="AE430" s="241"/>
      <c r="AF430" s="241"/>
      <c r="AG430" s="241"/>
      <c r="AH430" s="241"/>
      <c r="AI430" s="241"/>
      <c r="AP430" s="300"/>
      <c r="AT430" s="300"/>
    </row>
    <row r="431" spans="1:46" s="299" customFormat="1" ht="15" customHeight="1" x14ac:dyDescent="0.25">
      <c r="A431" s="284"/>
      <c r="B431" s="284"/>
      <c r="C431" s="241"/>
      <c r="D431" s="241"/>
      <c r="E431" s="241"/>
      <c r="F431" s="241"/>
      <c r="G431" s="241"/>
      <c r="H431" s="241"/>
      <c r="I431" s="241"/>
      <c r="J431" s="241"/>
      <c r="K431" s="241"/>
      <c r="L431" s="241"/>
      <c r="M431" s="241"/>
      <c r="N431" s="241"/>
      <c r="O431" s="241"/>
      <c r="P431" s="241"/>
      <c r="Q431" s="241"/>
      <c r="R431" s="241"/>
      <c r="S431" s="241"/>
      <c r="T431" s="241"/>
      <c r="U431" s="241" t="s">
        <v>569</v>
      </c>
      <c r="V431" s="241"/>
      <c r="W431" s="241"/>
      <c r="X431" s="241"/>
      <c r="Y431" s="241"/>
      <c r="Z431" s="241"/>
      <c r="AA431" s="241"/>
      <c r="AB431" s="241"/>
      <c r="AC431" s="241" t="s">
        <v>313</v>
      </c>
      <c r="AD431" s="241"/>
      <c r="AE431" s="241"/>
      <c r="AF431" s="241"/>
      <c r="AG431" s="241"/>
      <c r="AH431" s="241"/>
      <c r="AI431" s="241"/>
      <c r="AP431" s="300"/>
      <c r="AT431" s="300"/>
    </row>
    <row r="432" spans="1:46" s="299" customFormat="1" ht="15" customHeight="1" x14ac:dyDescent="0.25">
      <c r="A432" s="284"/>
      <c r="B432" s="284"/>
      <c r="C432" s="241"/>
      <c r="D432" s="241"/>
      <c r="E432" s="241"/>
      <c r="F432" s="241"/>
      <c r="G432" s="241"/>
      <c r="H432" s="241"/>
      <c r="I432" s="241"/>
      <c r="J432" s="241"/>
      <c r="K432" s="241"/>
      <c r="L432" s="241"/>
      <c r="M432" s="241"/>
      <c r="N432" s="241"/>
      <c r="O432" s="241"/>
      <c r="P432" s="241"/>
      <c r="Q432" s="241"/>
      <c r="R432" s="241"/>
      <c r="S432" s="241"/>
      <c r="T432" s="241"/>
      <c r="U432" s="241" t="s">
        <v>570</v>
      </c>
      <c r="V432" s="241"/>
      <c r="W432" s="241"/>
      <c r="X432" s="241"/>
      <c r="Y432" s="241"/>
      <c r="Z432" s="241"/>
      <c r="AA432" s="241"/>
      <c r="AB432" s="241"/>
      <c r="AC432" s="241" t="s">
        <v>316</v>
      </c>
      <c r="AD432" s="241"/>
      <c r="AE432" s="241"/>
      <c r="AF432" s="241"/>
      <c r="AG432" s="241"/>
      <c r="AH432" s="241"/>
      <c r="AI432" s="241"/>
      <c r="AP432" s="300"/>
      <c r="AT432" s="300"/>
    </row>
    <row r="433" spans="1:46" s="299" customFormat="1" ht="15" customHeight="1" x14ac:dyDescent="0.25">
      <c r="A433" s="284"/>
      <c r="B433" s="284"/>
      <c r="C433" s="241"/>
      <c r="D433" s="241"/>
      <c r="E433" s="241"/>
      <c r="F433" s="241"/>
      <c r="G433" s="241"/>
      <c r="H433" s="241"/>
      <c r="I433" s="241"/>
      <c r="J433" s="241"/>
      <c r="K433" s="241"/>
      <c r="L433" s="241"/>
      <c r="M433" s="241"/>
      <c r="N433" s="241"/>
      <c r="O433" s="241"/>
      <c r="P433" s="241"/>
      <c r="Q433" s="241"/>
      <c r="R433" s="241"/>
      <c r="S433" s="241"/>
      <c r="T433" s="241"/>
      <c r="U433" s="241" t="s">
        <v>571</v>
      </c>
      <c r="V433" s="241"/>
      <c r="W433" s="241"/>
      <c r="X433" s="241"/>
      <c r="Y433" s="241"/>
      <c r="Z433" s="241"/>
      <c r="AA433" s="241"/>
      <c r="AB433" s="241"/>
      <c r="AC433" s="241" t="s">
        <v>311</v>
      </c>
      <c r="AD433" s="241"/>
      <c r="AE433" s="241"/>
      <c r="AF433" s="241"/>
      <c r="AG433" s="241"/>
      <c r="AH433" s="241"/>
      <c r="AI433" s="241"/>
      <c r="AP433" s="300"/>
      <c r="AT433" s="300"/>
    </row>
    <row r="434" spans="1:46" s="299" customFormat="1" ht="15" customHeight="1" x14ac:dyDescent="0.25">
      <c r="A434" s="284"/>
      <c r="B434" s="284"/>
      <c r="C434" s="241"/>
      <c r="D434" s="241"/>
      <c r="E434" s="241"/>
      <c r="F434" s="241"/>
      <c r="G434" s="241"/>
      <c r="H434" s="241"/>
      <c r="I434" s="241"/>
      <c r="J434" s="241"/>
      <c r="K434" s="241"/>
      <c r="L434" s="241"/>
      <c r="M434" s="241"/>
      <c r="N434" s="241"/>
      <c r="O434" s="241"/>
      <c r="P434" s="241"/>
      <c r="Q434" s="241"/>
      <c r="R434" s="241"/>
      <c r="S434" s="241"/>
      <c r="T434" s="241"/>
      <c r="U434" s="241" t="s">
        <v>572</v>
      </c>
      <c r="V434" s="241"/>
      <c r="W434" s="241"/>
      <c r="X434" s="241"/>
      <c r="Y434" s="241"/>
      <c r="Z434" s="241"/>
      <c r="AA434" s="241"/>
      <c r="AB434" s="241"/>
      <c r="AC434" s="241" t="s">
        <v>313</v>
      </c>
      <c r="AD434" s="241"/>
      <c r="AE434" s="241"/>
      <c r="AF434" s="241"/>
      <c r="AG434" s="241"/>
      <c r="AH434" s="241"/>
      <c r="AI434" s="241"/>
      <c r="AP434" s="300"/>
      <c r="AT434" s="300"/>
    </row>
    <row r="435" spans="1:46" s="299" customFormat="1" ht="15" customHeight="1" x14ac:dyDescent="0.25">
      <c r="A435" s="284"/>
      <c r="B435" s="284"/>
      <c r="C435" s="241"/>
      <c r="D435" s="241"/>
      <c r="E435" s="241"/>
      <c r="F435" s="241"/>
      <c r="G435" s="241"/>
      <c r="H435" s="241"/>
      <c r="I435" s="241"/>
      <c r="J435" s="241"/>
      <c r="K435" s="241"/>
      <c r="L435" s="241"/>
      <c r="M435" s="241"/>
      <c r="N435" s="241"/>
      <c r="O435" s="241"/>
      <c r="P435" s="241"/>
      <c r="Q435" s="241"/>
      <c r="R435" s="241"/>
      <c r="S435" s="241"/>
      <c r="T435" s="241"/>
      <c r="U435" s="241" t="s">
        <v>573</v>
      </c>
      <c r="V435" s="241"/>
      <c r="W435" s="241"/>
      <c r="X435" s="241"/>
      <c r="Y435" s="241"/>
      <c r="Z435" s="241"/>
      <c r="AA435" s="241"/>
      <c r="AB435" s="241"/>
      <c r="AC435" s="241" t="s">
        <v>311</v>
      </c>
      <c r="AD435" s="241"/>
      <c r="AE435" s="241"/>
      <c r="AF435" s="241"/>
      <c r="AG435" s="241"/>
      <c r="AH435" s="241"/>
      <c r="AI435" s="241"/>
      <c r="AP435" s="300"/>
      <c r="AT435" s="300"/>
    </row>
    <row r="436" spans="1:46" s="299" customFormat="1" ht="15" customHeight="1" x14ac:dyDescent="0.25">
      <c r="A436" s="284"/>
      <c r="B436" s="284"/>
      <c r="C436" s="241"/>
      <c r="D436" s="241"/>
      <c r="E436" s="241"/>
      <c r="F436" s="241"/>
      <c r="G436" s="241"/>
      <c r="H436" s="241"/>
      <c r="I436" s="241"/>
      <c r="J436" s="241"/>
      <c r="K436" s="241"/>
      <c r="L436" s="241"/>
      <c r="M436" s="241"/>
      <c r="N436" s="241"/>
      <c r="O436" s="241"/>
      <c r="P436" s="241"/>
      <c r="Q436" s="241"/>
      <c r="R436" s="241"/>
      <c r="S436" s="241"/>
      <c r="T436" s="241"/>
      <c r="U436" s="241" t="s">
        <v>574</v>
      </c>
      <c r="V436" s="241"/>
      <c r="W436" s="241"/>
      <c r="X436" s="241"/>
      <c r="Y436" s="241"/>
      <c r="Z436" s="241"/>
      <c r="AA436" s="241"/>
      <c r="AB436" s="241"/>
      <c r="AC436" s="241" t="s">
        <v>309</v>
      </c>
      <c r="AD436" s="241"/>
      <c r="AE436" s="241"/>
      <c r="AF436" s="241"/>
      <c r="AG436" s="241"/>
      <c r="AH436" s="241"/>
      <c r="AI436" s="241"/>
      <c r="AP436" s="300"/>
      <c r="AT436" s="300"/>
    </row>
    <row r="437" spans="1:46" s="299" customFormat="1" ht="15" customHeight="1" x14ac:dyDescent="0.25">
      <c r="A437" s="284"/>
      <c r="B437" s="284"/>
      <c r="C437" s="241"/>
      <c r="D437" s="241"/>
      <c r="E437" s="241"/>
      <c r="F437" s="241"/>
      <c r="G437" s="241"/>
      <c r="H437" s="241"/>
      <c r="I437" s="241"/>
      <c r="J437" s="241"/>
      <c r="K437" s="241"/>
      <c r="L437" s="241"/>
      <c r="M437" s="241"/>
      <c r="N437" s="241"/>
      <c r="O437" s="241"/>
      <c r="P437" s="241"/>
      <c r="Q437" s="241"/>
      <c r="R437" s="241"/>
      <c r="S437" s="241"/>
      <c r="T437" s="241"/>
      <c r="U437" s="241" t="s">
        <v>575</v>
      </c>
      <c r="V437" s="241"/>
      <c r="W437" s="241"/>
      <c r="X437" s="241"/>
      <c r="Y437" s="241"/>
      <c r="Z437" s="241"/>
      <c r="AA437" s="241"/>
      <c r="AB437" s="241"/>
      <c r="AC437" s="241" t="s">
        <v>313</v>
      </c>
      <c r="AD437" s="241"/>
      <c r="AE437" s="241"/>
      <c r="AF437" s="241"/>
      <c r="AG437" s="241"/>
      <c r="AH437" s="241"/>
      <c r="AI437" s="241"/>
      <c r="AP437" s="300"/>
      <c r="AT437" s="300"/>
    </row>
    <row r="438" spans="1:46" s="299" customFormat="1" ht="15" customHeight="1" x14ac:dyDescent="0.25">
      <c r="A438" s="284"/>
      <c r="B438" s="284"/>
      <c r="C438" s="241"/>
      <c r="D438" s="241"/>
      <c r="E438" s="241"/>
      <c r="F438" s="241"/>
      <c r="G438" s="241"/>
      <c r="H438" s="241"/>
      <c r="I438" s="241"/>
      <c r="J438" s="241"/>
      <c r="K438" s="241"/>
      <c r="L438" s="241"/>
      <c r="M438" s="241"/>
      <c r="N438" s="241"/>
      <c r="O438" s="241"/>
      <c r="P438" s="241"/>
      <c r="Q438" s="241"/>
      <c r="R438" s="241"/>
      <c r="S438" s="241"/>
      <c r="T438" s="241"/>
      <c r="U438" s="241" t="s">
        <v>576</v>
      </c>
      <c r="V438" s="241"/>
      <c r="W438" s="241"/>
      <c r="X438" s="241"/>
      <c r="Y438" s="241"/>
      <c r="Z438" s="241"/>
      <c r="AA438" s="241"/>
      <c r="AB438" s="241"/>
      <c r="AC438" s="241" t="s">
        <v>325</v>
      </c>
      <c r="AD438" s="241"/>
      <c r="AE438" s="241"/>
      <c r="AF438" s="241"/>
      <c r="AG438" s="241"/>
      <c r="AH438" s="241"/>
      <c r="AI438" s="241"/>
      <c r="AP438" s="300"/>
      <c r="AT438" s="300"/>
    </row>
    <row r="439" spans="1:46" s="299" customFormat="1" ht="15" customHeight="1" x14ac:dyDescent="0.25">
      <c r="A439" s="284"/>
      <c r="B439" s="284"/>
      <c r="C439" s="241"/>
      <c r="D439" s="241"/>
      <c r="E439" s="241"/>
      <c r="F439" s="241"/>
      <c r="G439" s="241"/>
      <c r="H439" s="241"/>
      <c r="I439" s="241"/>
      <c r="J439" s="241"/>
      <c r="K439" s="241"/>
      <c r="L439" s="241"/>
      <c r="M439" s="241"/>
      <c r="N439" s="241"/>
      <c r="O439" s="241"/>
      <c r="P439" s="241"/>
      <c r="Q439" s="241"/>
      <c r="R439" s="241"/>
      <c r="S439" s="241"/>
      <c r="T439" s="241"/>
      <c r="U439" s="241" t="s">
        <v>577</v>
      </c>
      <c r="V439" s="241"/>
      <c r="W439" s="241"/>
      <c r="X439" s="241"/>
      <c r="Y439" s="241"/>
      <c r="Z439" s="241"/>
      <c r="AA439" s="241"/>
      <c r="AB439" s="241"/>
      <c r="AC439" s="241" t="s">
        <v>316</v>
      </c>
      <c r="AD439" s="241"/>
      <c r="AE439" s="241"/>
      <c r="AF439" s="241"/>
      <c r="AG439" s="241"/>
      <c r="AH439" s="241"/>
      <c r="AI439" s="241"/>
      <c r="AP439" s="300"/>
      <c r="AT439" s="300"/>
    </row>
    <row r="440" spans="1:46" s="299" customFormat="1" ht="15" customHeight="1" x14ac:dyDescent="0.25">
      <c r="A440" s="284"/>
      <c r="B440" s="284"/>
      <c r="C440" s="241"/>
      <c r="D440" s="241"/>
      <c r="E440" s="241"/>
      <c r="F440" s="241"/>
      <c r="G440" s="241"/>
      <c r="H440" s="241"/>
      <c r="I440" s="241"/>
      <c r="J440" s="241"/>
      <c r="K440" s="241"/>
      <c r="L440" s="241"/>
      <c r="M440" s="241"/>
      <c r="N440" s="241"/>
      <c r="O440" s="241"/>
      <c r="P440" s="241"/>
      <c r="Q440" s="241"/>
      <c r="R440" s="241"/>
      <c r="S440" s="241"/>
      <c r="T440" s="241"/>
      <c r="U440" s="241" t="s">
        <v>578</v>
      </c>
      <c r="V440" s="241"/>
      <c r="W440" s="241"/>
      <c r="X440" s="241"/>
      <c r="Y440" s="241"/>
      <c r="Z440" s="241"/>
      <c r="AA440" s="241"/>
      <c r="AB440" s="241"/>
      <c r="AC440" s="241" t="s">
        <v>386</v>
      </c>
      <c r="AD440" s="241"/>
      <c r="AE440" s="241"/>
      <c r="AF440" s="241"/>
      <c r="AG440" s="241"/>
      <c r="AH440" s="241"/>
      <c r="AI440" s="241"/>
      <c r="AP440" s="300"/>
      <c r="AT440" s="300"/>
    </row>
    <row r="441" spans="1:46" s="299" customFormat="1" ht="15" customHeight="1" x14ac:dyDescent="0.25">
      <c r="A441" s="284"/>
      <c r="B441" s="284"/>
      <c r="C441" s="241"/>
      <c r="D441" s="241"/>
      <c r="E441" s="241"/>
      <c r="F441" s="241"/>
      <c r="G441" s="241"/>
      <c r="H441" s="241"/>
      <c r="I441" s="241"/>
      <c r="J441" s="241"/>
      <c r="K441" s="241"/>
      <c r="L441" s="241"/>
      <c r="M441" s="241"/>
      <c r="N441" s="241"/>
      <c r="O441" s="241"/>
      <c r="P441" s="241"/>
      <c r="Q441" s="241"/>
      <c r="R441" s="241"/>
      <c r="S441" s="241"/>
      <c r="T441" s="241"/>
      <c r="U441" s="241" t="s">
        <v>579</v>
      </c>
      <c r="V441" s="241"/>
      <c r="W441" s="241"/>
      <c r="X441" s="241"/>
      <c r="Y441" s="241"/>
      <c r="Z441" s="241"/>
      <c r="AA441" s="241"/>
      <c r="AB441" s="241"/>
      <c r="AC441" s="241" t="s">
        <v>316</v>
      </c>
      <c r="AD441" s="241"/>
      <c r="AE441" s="241"/>
      <c r="AF441" s="241"/>
      <c r="AG441" s="241"/>
      <c r="AH441" s="241"/>
      <c r="AI441" s="241"/>
      <c r="AP441" s="300"/>
      <c r="AT441" s="300"/>
    </row>
    <row r="442" spans="1:46" s="299" customFormat="1" ht="15" customHeight="1" x14ac:dyDescent="0.25">
      <c r="A442" s="284"/>
      <c r="B442" s="284"/>
      <c r="C442" s="241"/>
      <c r="D442" s="241"/>
      <c r="E442" s="241"/>
      <c r="F442" s="241"/>
      <c r="G442" s="241"/>
      <c r="H442" s="241"/>
      <c r="I442" s="241"/>
      <c r="J442" s="241"/>
      <c r="K442" s="241"/>
      <c r="L442" s="241"/>
      <c r="M442" s="241"/>
      <c r="N442" s="241"/>
      <c r="O442" s="241"/>
      <c r="P442" s="241"/>
      <c r="Q442" s="241"/>
      <c r="R442" s="241"/>
      <c r="S442" s="241"/>
      <c r="T442" s="241"/>
      <c r="U442" s="241" t="s">
        <v>580</v>
      </c>
      <c r="V442" s="241"/>
      <c r="W442" s="241"/>
      <c r="X442" s="241"/>
      <c r="Y442" s="241"/>
      <c r="Z442" s="241"/>
      <c r="AA442" s="241"/>
      <c r="AB442" s="241"/>
      <c r="AC442" s="241" t="s">
        <v>350</v>
      </c>
      <c r="AD442" s="241"/>
      <c r="AE442" s="241"/>
      <c r="AF442" s="241"/>
      <c r="AG442" s="241"/>
      <c r="AH442" s="241"/>
      <c r="AI442" s="241"/>
      <c r="AP442" s="300"/>
      <c r="AT442" s="300"/>
    </row>
    <row r="443" spans="1:46" s="299" customFormat="1" ht="15" customHeight="1" x14ac:dyDescent="0.25">
      <c r="A443" s="284"/>
      <c r="B443" s="284"/>
      <c r="C443" s="241"/>
      <c r="D443" s="241"/>
      <c r="E443" s="241"/>
      <c r="F443" s="241"/>
      <c r="G443" s="241"/>
      <c r="H443" s="241"/>
      <c r="I443" s="241"/>
      <c r="J443" s="241"/>
      <c r="K443" s="241"/>
      <c r="L443" s="241"/>
      <c r="M443" s="241"/>
      <c r="N443" s="241"/>
      <c r="O443" s="241"/>
      <c r="P443" s="241"/>
      <c r="Q443" s="241"/>
      <c r="R443" s="241"/>
      <c r="S443" s="241"/>
      <c r="T443" s="241"/>
      <c r="U443" s="241" t="s">
        <v>581</v>
      </c>
      <c r="V443" s="241"/>
      <c r="W443" s="241"/>
      <c r="X443" s="241"/>
      <c r="Y443" s="241"/>
      <c r="Z443" s="241"/>
      <c r="AA443" s="241"/>
      <c r="AB443" s="241"/>
      <c r="AC443" s="241" t="s">
        <v>313</v>
      </c>
      <c r="AD443" s="241"/>
      <c r="AE443" s="241"/>
      <c r="AF443" s="241"/>
      <c r="AG443" s="241"/>
      <c r="AH443" s="241"/>
      <c r="AI443" s="241"/>
      <c r="AP443" s="300"/>
      <c r="AT443" s="300"/>
    </row>
    <row r="444" spans="1:46" s="299" customFormat="1" ht="15" customHeight="1" x14ac:dyDescent="0.25">
      <c r="A444" s="284"/>
      <c r="B444" s="284"/>
      <c r="C444" s="241"/>
      <c r="D444" s="241"/>
      <c r="E444" s="241"/>
      <c r="F444" s="241"/>
      <c r="G444" s="241"/>
      <c r="H444" s="241"/>
      <c r="I444" s="241"/>
      <c r="J444" s="241"/>
      <c r="K444" s="241"/>
      <c r="L444" s="241"/>
      <c r="M444" s="241"/>
      <c r="N444" s="241"/>
      <c r="O444" s="241"/>
      <c r="P444" s="241"/>
      <c r="Q444" s="241"/>
      <c r="R444" s="241"/>
      <c r="S444" s="241"/>
      <c r="T444" s="241"/>
      <c r="U444" s="241" t="s">
        <v>282</v>
      </c>
      <c r="V444" s="241"/>
      <c r="W444" s="241"/>
      <c r="X444" s="241"/>
      <c r="Y444" s="241"/>
      <c r="Z444" s="241"/>
      <c r="AA444" s="241"/>
      <c r="AB444" s="241"/>
      <c r="AC444" s="241" t="s">
        <v>350</v>
      </c>
      <c r="AD444" s="241"/>
      <c r="AE444" s="241"/>
      <c r="AF444" s="241"/>
      <c r="AG444" s="241"/>
      <c r="AH444" s="241"/>
      <c r="AI444" s="241"/>
      <c r="AP444" s="300"/>
      <c r="AT444" s="300"/>
    </row>
    <row r="445" spans="1:46" s="299" customFormat="1" ht="15" customHeight="1" x14ac:dyDescent="0.25">
      <c r="A445" s="284"/>
      <c r="B445" s="284"/>
      <c r="C445" s="241"/>
      <c r="D445" s="241"/>
      <c r="E445" s="241"/>
      <c r="F445" s="241"/>
      <c r="G445" s="241"/>
      <c r="H445" s="241"/>
      <c r="I445" s="241"/>
      <c r="J445" s="241"/>
      <c r="K445" s="241"/>
      <c r="L445" s="241"/>
      <c r="M445" s="241"/>
      <c r="N445" s="241"/>
      <c r="O445" s="241"/>
      <c r="P445" s="241"/>
      <c r="Q445" s="241"/>
      <c r="R445" s="241"/>
      <c r="S445" s="241"/>
      <c r="T445" s="241"/>
      <c r="U445" s="241" t="s">
        <v>582</v>
      </c>
      <c r="V445" s="241"/>
      <c r="W445" s="241"/>
      <c r="X445" s="241"/>
      <c r="Y445" s="241"/>
      <c r="Z445" s="241"/>
      <c r="AA445" s="241"/>
      <c r="AB445" s="241"/>
      <c r="AC445" s="241" t="s">
        <v>313</v>
      </c>
      <c r="AD445" s="241"/>
      <c r="AE445" s="241"/>
      <c r="AF445" s="241"/>
      <c r="AG445" s="241"/>
      <c r="AH445" s="241"/>
      <c r="AI445" s="241"/>
      <c r="AP445" s="300"/>
      <c r="AT445" s="300"/>
    </row>
    <row r="446" spans="1:46" s="299" customFormat="1" ht="15" customHeight="1" x14ac:dyDescent="0.25">
      <c r="A446" s="284"/>
      <c r="B446" s="284"/>
      <c r="C446" s="241"/>
      <c r="D446" s="241"/>
      <c r="E446" s="241"/>
      <c r="F446" s="241"/>
      <c r="G446" s="241"/>
      <c r="H446" s="241"/>
      <c r="I446" s="241"/>
      <c r="J446" s="241"/>
      <c r="K446" s="241"/>
      <c r="L446" s="241"/>
      <c r="M446" s="241"/>
      <c r="N446" s="241"/>
      <c r="O446" s="241"/>
      <c r="P446" s="241"/>
      <c r="Q446" s="241"/>
      <c r="R446" s="241"/>
      <c r="S446" s="241"/>
      <c r="T446" s="241"/>
      <c r="U446" s="241" t="s">
        <v>583</v>
      </c>
      <c r="V446" s="241"/>
      <c r="W446" s="241"/>
      <c r="X446" s="241"/>
      <c r="Y446" s="241"/>
      <c r="Z446" s="241"/>
      <c r="AA446" s="241"/>
      <c r="AB446" s="241"/>
      <c r="AC446" s="241" t="s">
        <v>386</v>
      </c>
      <c r="AD446" s="241"/>
      <c r="AE446" s="241"/>
      <c r="AF446" s="241"/>
      <c r="AG446" s="241"/>
      <c r="AH446" s="241"/>
      <c r="AI446" s="241"/>
      <c r="AP446" s="300"/>
      <c r="AT446" s="300"/>
    </row>
    <row r="447" spans="1:46" s="299" customFormat="1" ht="15" customHeight="1" x14ac:dyDescent="0.25">
      <c r="A447" s="284"/>
      <c r="B447" s="284"/>
      <c r="C447" s="241"/>
      <c r="D447" s="241"/>
      <c r="E447" s="241"/>
      <c r="F447" s="241"/>
      <c r="G447" s="241"/>
      <c r="H447" s="241"/>
      <c r="I447" s="241"/>
      <c r="J447" s="241"/>
      <c r="K447" s="241"/>
      <c r="L447" s="241"/>
      <c r="M447" s="241"/>
      <c r="N447" s="241"/>
      <c r="O447" s="241"/>
      <c r="P447" s="241"/>
      <c r="Q447" s="241"/>
      <c r="R447" s="241"/>
      <c r="S447" s="241"/>
      <c r="T447" s="241"/>
      <c r="U447" s="241" t="s">
        <v>584</v>
      </c>
      <c r="V447" s="241"/>
      <c r="W447" s="241"/>
      <c r="X447" s="241"/>
      <c r="Y447" s="241"/>
      <c r="Z447" s="241"/>
      <c r="AA447" s="241"/>
      <c r="AB447" s="241"/>
      <c r="AC447" s="241" t="s">
        <v>325</v>
      </c>
      <c r="AD447" s="241"/>
      <c r="AE447" s="241"/>
      <c r="AF447" s="241"/>
      <c r="AG447" s="241"/>
      <c r="AH447" s="241"/>
      <c r="AI447" s="241"/>
      <c r="AP447" s="300"/>
      <c r="AT447" s="300"/>
    </row>
    <row r="448" spans="1:46" s="299" customFormat="1" ht="15" customHeight="1" x14ac:dyDescent="0.25">
      <c r="A448" s="284"/>
      <c r="B448" s="284"/>
      <c r="C448" s="241"/>
      <c r="D448" s="241"/>
      <c r="E448" s="241"/>
      <c r="F448" s="241"/>
      <c r="G448" s="241"/>
      <c r="H448" s="241"/>
      <c r="I448" s="241"/>
      <c r="J448" s="241"/>
      <c r="K448" s="241"/>
      <c r="L448" s="241"/>
      <c r="M448" s="241"/>
      <c r="N448" s="241"/>
      <c r="O448" s="241"/>
      <c r="P448" s="241"/>
      <c r="Q448" s="241"/>
      <c r="R448" s="241"/>
      <c r="S448" s="241"/>
      <c r="T448" s="241"/>
      <c r="U448" s="241" t="s">
        <v>585</v>
      </c>
      <c r="V448" s="241"/>
      <c r="W448" s="241"/>
      <c r="X448" s="241"/>
      <c r="Y448" s="241"/>
      <c r="Z448" s="241"/>
      <c r="AA448" s="241"/>
      <c r="AB448" s="241"/>
      <c r="AC448" s="241" t="s">
        <v>325</v>
      </c>
      <c r="AD448" s="241"/>
      <c r="AE448" s="241"/>
      <c r="AF448" s="241"/>
      <c r="AG448" s="241"/>
      <c r="AH448" s="241"/>
      <c r="AI448" s="241"/>
      <c r="AP448" s="300"/>
      <c r="AT448" s="300"/>
    </row>
    <row r="449" spans="1:46" s="299" customFormat="1" ht="15" customHeight="1" x14ac:dyDescent="0.25">
      <c r="A449" s="284"/>
      <c r="B449" s="284"/>
      <c r="C449" s="241"/>
      <c r="D449" s="241"/>
      <c r="E449" s="241"/>
      <c r="F449" s="241"/>
      <c r="G449" s="241"/>
      <c r="H449" s="241"/>
      <c r="I449" s="241"/>
      <c r="J449" s="241"/>
      <c r="K449" s="241"/>
      <c r="L449" s="241"/>
      <c r="M449" s="241"/>
      <c r="N449" s="241"/>
      <c r="O449" s="241"/>
      <c r="P449" s="241"/>
      <c r="Q449" s="241"/>
      <c r="R449" s="241"/>
      <c r="S449" s="241"/>
      <c r="T449" s="241"/>
      <c r="U449" s="241" t="s">
        <v>586</v>
      </c>
      <c r="V449" s="241"/>
      <c r="W449" s="241"/>
      <c r="X449" s="241"/>
      <c r="Y449" s="241"/>
      <c r="Z449" s="241"/>
      <c r="AA449" s="241"/>
      <c r="AB449" s="241"/>
      <c r="AC449" s="241" t="s">
        <v>313</v>
      </c>
      <c r="AD449" s="241"/>
      <c r="AE449" s="241"/>
      <c r="AF449" s="241"/>
      <c r="AG449" s="241"/>
      <c r="AH449" s="241"/>
      <c r="AI449" s="241"/>
      <c r="AP449" s="300"/>
      <c r="AT449" s="300"/>
    </row>
    <row r="450" spans="1:46" s="299" customFormat="1" ht="15" customHeight="1" x14ac:dyDescent="0.25">
      <c r="A450" s="284"/>
      <c r="B450" s="284"/>
      <c r="C450" s="241"/>
      <c r="D450" s="241"/>
      <c r="E450" s="241"/>
      <c r="F450" s="241"/>
      <c r="G450" s="241"/>
      <c r="H450" s="241"/>
      <c r="I450" s="241"/>
      <c r="J450" s="241"/>
      <c r="K450" s="241"/>
      <c r="L450" s="241"/>
      <c r="M450" s="241"/>
      <c r="N450" s="241"/>
      <c r="O450" s="241"/>
      <c r="P450" s="241"/>
      <c r="Q450" s="241"/>
      <c r="R450" s="241"/>
      <c r="S450" s="241"/>
      <c r="T450" s="241"/>
      <c r="U450" s="241" t="s">
        <v>587</v>
      </c>
      <c r="V450" s="241"/>
      <c r="W450" s="241"/>
      <c r="X450" s="241"/>
      <c r="Y450" s="241"/>
      <c r="Z450" s="241"/>
      <c r="AA450" s="241"/>
      <c r="AB450" s="241"/>
      <c r="AC450" s="241" t="s">
        <v>311</v>
      </c>
      <c r="AD450" s="241"/>
      <c r="AE450" s="241"/>
      <c r="AF450" s="241"/>
      <c r="AG450" s="241"/>
      <c r="AH450" s="241"/>
      <c r="AI450" s="241"/>
      <c r="AP450" s="300"/>
      <c r="AT450" s="300"/>
    </row>
    <row r="451" spans="1:46" s="299" customFormat="1" ht="15" customHeight="1" x14ac:dyDescent="0.25">
      <c r="A451" s="284"/>
      <c r="B451" s="284"/>
      <c r="C451" s="241"/>
      <c r="D451" s="241"/>
      <c r="E451" s="241"/>
      <c r="F451" s="241"/>
      <c r="G451" s="241"/>
      <c r="H451" s="241"/>
      <c r="I451" s="241"/>
      <c r="J451" s="241"/>
      <c r="K451" s="241"/>
      <c r="L451" s="241"/>
      <c r="M451" s="241"/>
      <c r="N451" s="241"/>
      <c r="O451" s="241"/>
      <c r="P451" s="241"/>
      <c r="Q451" s="241"/>
      <c r="R451" s="241"/>
      <c r="S451" s="241"/>
      <c r="T451" s="241"/>
      <c r="U451" s="241" t="s">
        <v>588</v>
      </c>
      <c r="V451" s="241"/>
      <c r="W451" s="241"/>
      <c r="X451" s="241"/>
      <c r="Y451" s="241"/>
      <c r="Z451" s="241"/>
      <c r="AA451" s="241"/>
      <c r="AB451" s="241"/>
      <c r="AC451" s="241" t="s">
        <v>309</v>
      </c>
      <c r="AD451" s="241"/>
      <c r="AE451" s="241"/>
      <c r="AF451" s="241"/>
      <c r="AG451" s="241"/>
      <c r="AH451" s="241"/>
      <c r="AI451" s="241"/>
      <c r="AP451" s="300"/>
      <c r="AT451" s="300"/>
    </row>
    <row r="452" spans="1:46" s="299" customFormat="1" ht="15" customHeight="1" x14ac:dyDescent="0.25">
      <c r="A452" s="284"/>
      <c r="B452" s="284"/>
      <c r="C452" s="241"/>
      <c r="D452" s="241"/>
      <c r="E452" s="241"/>
      <c r="F452" s="241"/>
      <c r="G452" s="241"/>
      <c r="H452" s="241"/>
      <c r="I452" s="241"/>
      <c r="J452" s="241"/>
      <c r="K452" s="241"/>
      <c r="L452" s="241"/>
      <c r="M452" s="241"/>
      <c r="N452" s="241"/>
      <c r="O452" s="241"/>
      <c r="P452" s="241"/>
      <c r="Q452" s="241"/>
      <c r="R452" s="241"/>
      <c r="S452" s="241"/>
      <c r="T452" s="241"/>
      <c r="U452" s="241" t="s">
        <v>589</v>
      </c>
      <c r="V452" s="241"/>
      <c r="W452" s="241"/>
      <c r="X452" s="241"/>
      <c r="Y452" s="241"/>
      <c r="Z452" s="241"/>
      <c r="AA452" s="241"/>
      <c r="AB452" s="241"/>
      <c r="AC452" s="241" t="s">
        <v>313</v>
      </c>
      <c r="AD452" s="241"/>
      <c r="AE452" s="241"/>
      <c r="AF452" s="241"/>
      <c r="AG452" s="241"/>
      <c r="AH452" s="241"/>
      <c r="AI452" s="241"/>
      <c r="AP452" s="300"/>
      <c r="AT452" s="300"/>
    </row>
    <row r="453" spans="1:46" s="299" customFormat="1" ht="15" customHeight="1" x14ac:dyDescent="0.25">
      <c r="A453" s="284"/>
      <c r="B453" s="284"/>
      <c r="C453" s="241"/>
      <c r="D453" s="241"/>
      <c r="E453" s="241"/>
      <c r="F453" s="241"/>
      <c r="G453" s="241"/>
      <c r="H453" s="241"/>
      <c r="I453" s="241"/>
      <c r="J453" s="241"/>
      <c r="K453" s="241"/>
      <c r="L453" s="241"/>
      <c r="M453" s="241"/>
      <c r="N453" s="241"/>
      <c r="O453" s="241"/>
      <c r="P453" s="241"/>
      <c r="Q453" s="241"/>
      <c r="R453" s="241"/>
      <c r="S453" s="241"/>
      <c r="T453" s="241"/>
      <c r="U453" s="241" t="s">
        <v>590</v>
      </c>
      <c r="V453" s="241"/>
      <c r="W453" s="241"/>
      <c r="X453" s="241"/>
      <c r="Y453" s="241"/>
      <c r="Z453" s="241"/>
      <c r="AA453" s="241"/>
      <c r="AB453" s="241"/>
      <c r="AC453" s="241" t="s">
        <v>313</v>
      </c>
      <c r="AD453" s="241"/>
      <c r="AE453" s="241"/>
      <c r="AF453" s="241"/>
      <c r="AG453" s="241"/>
      <c r="AH453" s="241"/>
      <c r="AI453" s="241"/>
      <c r="AP453" s="300"/>
      <c r="AT453" s="300"/>
    </row>
    <row r="454" spans="1:46" s="299" customFormat="1" ht="15" customHeight="1" x14ac:dyDescent="0.25">
      <c r="A454" s="284"/>
      <c r="B454" s="284"/>
      <c r="C454" s="241"/>
      <c r="D454" s="241"/>
      <c r="E454" s="241"/>
      <c r="F454" s="241"/>
      <c r="G454" s="241"/>
      <c r="H454" s="241"/>
      <c r="I454" s="241"/>
      <c r="J454" s="241"/>
      <c r="K454" s="241"/>
      <c r="L454" s="241"/>
      <c r="M454" s="241"/>
      <c r="N454" s="241"/>
      <c r="O454" s="241"/>
      <c r="P454" s="241"/>
      <c r="Q454" s="241"/>
      <c r="R454" s="241"/>
      <c r="S454" s="241"/>
      <c r="T454" s="241"/>
      <c r="U454" s="241" t="s">
        <v>591</v>
      </c>
      <c r="V454" s="241"/>
      <c r="W454" s="241"/>
      <c r="X454" s="241"/>
      <c r="Y454" s="241"/>
      <c r="Z454" s="241"/>
      <c r="AA454" s="241"/>
      <c r="AB454" s="241"/>
      <c r="AC454" s="241" t="s">
        <v>325</v>
      </c>
      <c r="AD454" s="241"/>
      <c r="AE454" s="241"/>
      <c r="AF454" s="241"/>
      <c r="AG454" s="241"/>
      <c r="AH454" s="241"/>
      <c r="AI454" s="241"/>
      <c r="AP454" s="300"/>
      <c r="AT454" s="300"/>
    </row>
    <row r="455" spans="1:46" s="299" customFormat="1" ht="15" customHeight="1" x14ac:dyDescent="0.25">
      <c r="A455" s="284"/>
      <c r="B455" s="284"/>
      <c r="C455" s="241"/>
      <c r="D455" s="241"/>
      <c r="E455" s="241"/>
      <c r="F455" s="241"/>
      <c r="G455" s="241"/>
      <c r="H455" s="241"/>
      <c r="I455" s="241"/>
      <c r="J455" s="241"/>
      <c r="K455" s="241"/>
      <c r="L455" s="241"/>
      <c r="M455" s="241"/>
      <c r="N455" s="241"/>
      <c r="O455" s="241"/>
      <c r="P455" s="241"/>
      <c r="Q455" s="241"/>
      <c r="R455" s="241"/>
      <c r="S455" s="241"/>
      <c r="T455" s="241"/>
      <c r="U455" s="241" t="s">
        <v>592</v>
      </c>
      <c r="V455" s="241"/>
      <c r="W455" s="241"/>
      <c r="X455" s="241"/>
      <c r="Y455" s="241"/>
      <c r="Z455" s="241"/>
      <c r="AA455" s="241"/>
      <c r="AB455" s="241"/>
      <c r="AC455" s="241" t="s">
        <v>325</v>
      </c>
      <c r="AD455" s="241"/>
      <c r="AE455" s="241"/>
      <c r="AF455" s="241"/>
      <c r="AG455" s="241"/>
      <c r="AH455" s="241"/>
      <c r="AI455" s="241"/>
      <c r="AP455" s="300"/>
      <c r="AT455" s="300"/>
    </row>
    <row r="456" spans="1:46" s="299" customFormat="1" ht="15" customHeight="1" x14ac:dyDescent="0.25">
      <c r="A456" s="284"/>
      <c r="B456" s="284"/>
      <c r="C456" s="241"/>
      <c r="D456" s="241"/>
      <c r="E456" s="241"/>
      <c r="F456" s="241"/>
      <c r="G456" s="241"/>
      <c r="H456" s="241"/>
      <c r="I456" s="241"/>
      <c r="J456" s="241"/>
      <c r="K456" s="241"/>
      <c r="L456" s="241"/>
      <c r="M456" s="241"/>
      <c r="N456" s="241"/>
      <c r="O456" s="241"/>
      <c r="P456" s="241"/>
      <c r="Q456" s="241"/>
      <c r="R456" s="241"/>
      <c r="S456" s="241"/>
      <c r="T456" s="241"/>
      <c r="U456" s="241" t="s">
        <v>593</v>
      </c>
      <c r="V456" s="241"/>
      <c r="W456" s="241"/>
      <c r="X456" s="241"/>
      <c r="Y456" s="241"/>
      <c r="Z456" s="241"/>
      <c r="AA456" s="241"/>
      <c r="AB456" s="241"/>
      <c r="AC456" s="241" t="s">
        <v>313</v>
      </c>
      <c r="AD456" s="241"/>
      <c r="AE456" s="241"/>
      <c r="AF456" s="241"/>
      <c r="AG456" s="241"/>
      <c r="AH456" s="241"/>
      <c r="AI456" s="241"/>
      <c r="AP456" s="300"/>
      <c r="AT456" s="300"/>
    </row>
    <row r="457" spans="1:46" s="299" customFormat="1" ht="15" customHeight="1" x14ac:dyDescent="0.25">
      <c r="A457" s="284"/>
      <c r="B457" s="284"/>
      <c r="C457" s="241"/>
      <c r="D457" s="241"/>
      <c r="E457" s="241"/>
      <c r="F457" s="241"/>
      <c r="G457" s="241"/>
      <c r="H457" s="241"/>
      <c r="I457" s="241"/>
      <c r="J457" s="241"/>
      <c r="K457" s="241"/>
      <c r="L457" s="241"/>
      <c r="M457" s="241"/>
      <c r="N457" s="241"/>
      <c r="O457" s="241"/>
      <c r="P457" s="241"/>
      <c r="Q457" s="241"/>
      <c r="R457" s="241"/>
      <c r="S457" s="241"/>
      <c r="T457" s="241"/>
      <c r="U457" s="241" t="s">
        <v>594</v>
      </c>
      <c r="V457" s="241"/>
      <c r="W457" s="241"/>
      <c r="X457" s="241"/>
      <c r="Y457" s="241"/>
      <c r="Z457" s="241"/>
      <c r="AA457" s="241"/>
      <c r="AB457" s="241"/>
      <c r="AC457" s="241" t="s">
        <v>322</v>
      </c>
      <c r="AD457" s="241"/>
      <c r="AE457" s="241"/>
      <c r="AF457" s="241"/>
      <c r="AG457" s="241"/>
      <c r="AH457" s="241"/>
      <c r="AI457" s="241"/>
      <c r="AP457" s="300"/>
      <c r="AT457" s="300"/>
    </row>
    <row r="458" spans="1:46" s="299" customFormat="1" ht="15" customHeight="1" x14ac:dyDescent="0.25">
      <c r="A458" s="284"/>
      <c r="B458" s="284"/>
      <c r="C458" s="241"/>
      <c r="D458" s="241"/>
      <c r="E458" s="241"/>
      <c r="F458" s="241"/>
      <c r="G458" s="241"/>
      <c r="H458" s="241"/>
      <c r="I458" s="241"/>
      <c r="J458" s="241"/>
      <c r="K458" s="241"/>
      <c r="L458" s="241"/>
      <c r="M458" s="241"/>
      <c r="N458" s="241"/>
      <c r="O458" s="241"/>
      <c r="P458" s="241"/>
      <c r="Q458" s="241"/>
      <c r="R458" s="241"/>
      <c r="S458" s="241"/>
      <c r="T458" s="241"/>
      <c r="U458" s="241" t="s">
        <v>595</v>
      </c>
      <c r="V458" s="241"/>
      <c r="W458" s="241"/>
      <c r="X458" s="241"/>
      <c r="Y458" s="241"/>
      <c r="Z458" s="241"/>
      <c r="AA458" s="241"/>
      <c r="AB458" s="241"/>
      <c r="AC458" s="241" t="s">
        <v>350</v>
      </c>
      <c r="AD458" s="241"/>
      <c r="AE458" s="241"/>
      <c r="AF458" s="241"/>
      <c r="AG458" s="241"/>
      <c r="AH458" s="241"/>
      <c r="AI458" s="241"/>
      <c r="AP458" s="300"/>
      <c r="AT458" s="300"/>
    </row>
    <row r="459" spans="1:46" s="299" customFormat="1" ht="15" customHeight="1" x14ac:dyDescent="0.25">
      <c r="A459" s="284"/>
      <c r="B459" s="284"/>
      <c r="C459" s="241"/>
      <c r="D459" s="241"/>
      <c r="E459" s="241"/>
      <c r="F459" s="241"/>
      <c r="G459" s="241"/>
      <c r="H459" s="241"/>
      <c r="I459" s="241"/>
      <c r="J459" s="241"/>
      <c r="K459" s="241"/>
      <c r="L459" s="241"/>
      <c r="M459" s="241"/>
      <c r="N459" s="241"/>
      <c r="O459" s="241"/>
      <c r="P459" s="241"/>
      <c r="Q459" s="241"/>
      <c r="R459" s="241"/>
      <c r="S459" s="241"/>
      <c r="T459" s="241"/>
      <c r="U459" s="241" t="s">
        <v>596</v>
      </c>
      <c r="V459" s="241"/>
      <c r="W459" s="241"/>
      <c r="X459" s="241"/>
      <c r="Y459" s="241"/>
      <c r="Z459" s="241"/>
      <c r="AA459" s="241"/>
      <c r="AB459" s="241"/>
      <c r="AC459" s="241" t="s">
        <v>322</v>
      </c>
      <c r="AD459" s="241"/>
      <c r="AE459" s="241"/>
      <c r="AF459" s="241"/>
      <c r="AG459" s="241"/>
      <c r="AH459" s="241"/>
      <c r="AI459" s="241"/>
      <c r="AP459" s="300"/>
      <c r="AT459" s="300"/>
    </row>
    <row r="460" spans="1:46" s="299" customFormat="1" ht="15" customHeight="1" x14ac:dyDescent="0.25">
      <c r="A460" s="284"/>
      <c r="B460" s="284"/>
      <c r="C460" s="241"/>
      <c r="D460" s="241"/>
      <c r="E460" s="241"/>
      <c r="F460" s="241"/>
      <c r="G460" s="241"/>
      <c r="H460" s="241"/>
      <c r="I460" s="241"/>
      <c r="J460" s="241"/>
      <c r="K460" s="241"/>
      <c r="L460" s="241"/>
      <c r="M460" s="241"/>
      <c r="N460" s="241"/>
      <c r="O460" s="241"/>
      <c r="P460" s="241"/>
      <c r="Q460" s="241"/>
      <c r="R460" s="241"/>
      <c r="S460" s="241"/>
      <c r="T460" s="241"/>
      <c r="U460" s="241" t="s">
        <v>597</v>
      </c>
      <c r="V460" s="241"/>
      <c r="W460" s="241"/>
      <c r="X460" s="241"/>
      <c r="Y460" s="241"/>
      <c r="Z460" s="241"/>
      <c r="AA460" s="241"/>
      <c r="AB460" s="241"/>
      <c r="AC460" s="241" t="s">
        <v>316</v>
      </c>
      <c r="AD460" s="241"/>
      <c r="AE460" s="241"/>
      <c r="AF460" s="241"/>
      <c r="AG460" s="241"/>
      <c r="AH460" s="241"/>
      <c r="AI460" s="241"/>
      <c r="AP460" s="300"/>
      <c r="AT460" s="300"/>
    </row>
    <row r="461" spans="1:46" s="299" customFormat="1" ht="15" customHeight="1" x14ac:dyDescent="0.25">
      <c r="A461" s="284"/>
      <c r="B461" s="284"/>
      <c r="C461" s="241"/>
      <c r="D461" s="241"/>
      <c r="E461" s="241"/>
      <c r="F461" s="241"/>
      <c r="G461" s="241"/>
      <c r="H461" s="241"/>
      <c r="I461" s="241"/>
      <c r="J461" s="241"/>
      <c r="K461" s="241"/>
      <c r="L461" s="241"/>
      <c r="M461" s="241"/>
      <c r="N461" s="241"/>
      <c r="O461" s="241"/>
      <c r="P461" s="241"/>
      <c r="Q461" s="241"/>
      <c r="R461" s="241"/>
      <c r="S461" s="241"/>
      <c r="T461" s="241"/>
      <c r="U461" s="241" t="s">
        <v>598</v>
      </c>
      <c r="V461" s="241"/>
      <c r="W461" s="241"/>
      <c r="X461" s="241"/>
      <c r="Y461" s="241"/>
      <c r="Z461" s="241"/>
      <c r="AA461" s="241"/>
      <c r="AB461" s="241"/>
      <c r="AC461" s="241" t="s">
        <v>316</v>
      </c>
      <c r="AD461" s="241"/>
      <c r="AE461" s="241"/>
      <c r="AF461" s="241"/>
      <c r="AG461" s="241"/>
      <c r="AH461" s="241"/>
      <c r="AI461" s="241"/>
      <c r="AP461" s="300"/>
      <c r="AT461" s="300"/>
    </row>
    <row r="462" spans="1:46" s="299" customFormat="1" ht="15" customHeight="1" x14ac:dyDescent="0.25">
      <c r="A462" s="284"/>
      <c r="B462" s="284"/>
      <c r="C462" s="241"/>
      <c r="D462" s="241"/>
      <c r="E462" s="241"/>
      <c r="F462" s="241"/>
      <c r="G462" s="241"/>
      <c r="H462" s="241"/>
      <c r="I462" s="241"/>
      <c r="J462" s="241"/>
      <c r="K462" s="241"/>
      <c r="L462" s="241"/>
      <c r="M462" s="241"/>
      <c r="N462" s="241"/>
      <c r="O462" s="241"/>
      <c r="P462" s="241"/>
      <c r="Q462" s="241"/>
      <c r="R462" s="241"/>
      <c r="S462" s="241"/>
      <c r="T462" s="241"/>
      <c r="U462" s="241" t="s">
        <v>599</v>
      </c>
      <c r="V462" s="241"/>
      <c r="W462" s="241"/>
      <c r="X462" s="241"/>
      <c r="Y462" s="241"/>
      <c r="Z462" s="241"/>
      <c r="AA462" s="241"/>
      <c r="AB462" s="241"/>
      <c r="AC462" s="241" t="s">
        <v>313</v>
      </c>
      <c r="AD462" s="241"/>
      <c r="AE462" s="241"/>
      <c r="AF462" s="241"/>
      <c r="AG462" s="241"/>
      <c r="AH462" s="241"/>
      <c r="AI462" s="241"/>
      <c r="AP462" s="300"/>
      <c r="AT462" s="300"/>
    </row>
    <row r="463" spans="1:46" s="299" customFormat="1" ht="15" customHeight="1" x14ac:dyDescent="0.25">
      <c r="A463" s="284"/>
      <c r="B463" s="284"/>
      <c r="C463" s="241"/>
      <c r="D463" s="241"/>
      <c r="E463" s="241"/>
      <c r="F463" s="241"/>
      <c r="G463" s="241"/>
      <c r="H463" s="241"/>
      <c r="I463" s="241"/>
      <c r="J463" s="241"/>
      <c r="K463" s="241"/>
      <c r="L463" s="241"/>
      <c r="M463" s="241"/>
      <c r="N463" s="241"/>
      <c r="O463" s="241"/>
      <c r="P463" s="241"/>
      <c r="Q463" s="241"/>
      <c r="R463" s="241"/>
      <c r="S463" s="241"/>
      <c r="T463" s="241"/>
      <c r="U463" s="241" t="s">
        <v>600</v>
      </c>
      <c r="V463" s="241"/>
      <c r="W463" s="241"/>
      <c r="X463" s="241"/>
      <c r="Y463" s="241"/>
      <c r="Z463" s="241"/>
      <c r="AA463" s="241"/>
      <c r="AB463" s="241"/>
      <c r="AC463" s="241" t="s">
        <v>350</v>
      </c>
      <c r="AD463" s="241"/>
      <c r="AE463" s="241"/>
      <c r="AF463" s="241"/>
      <c r="AG463" s="241"/>
      <c r="AH463" s="241"/>
      <c r="AI463" s="241"/>
      <c r="AP463" s="300"/>
      <c r="AT463" s="300"/>
    </row>
    <row r="464" spans="1:46" s="299" customFormat="1" ht="15" customHeight="1" x14ac:dyDescent="0.25">
      <c r="A464" s="284"/>
      <c r="B464" s="284"/>
      <c r="C464" s="241"/>
      <c r="D464" s="241"/>
      <c r="E464" s="241"/>
      <c r="F464" s="241"/>
      <c r="G464" s="241"/>
      <c r="H464" s="241"/>
      <c r="I464" s="241"/>
      <c r="J464" s="241"/>
      <c r="K464" s="241"/>
      <c r="L464" s="241"/>
      <c r="M464" s="241"/>
      <c r="N464" s="241"/>
      <c r="O464" s="241"/>
      <c r="P464" s="241"/>
      <c r="Q464" s="241"/>
      <c r="R464" s="241"/>
      <c r="S464" s="241"/>
      <c r="T464" s="241"/>
      <c r="U464" s="241" t="s">
        <v>601</v>
      </c>
      <c r="V464" s="241"/>
      <c r="W464" s="241"/>
      <c r="X464" s="241"/>
      <c r="Y464" s="241"/>
      <c r="Z464" s="241"/>
      <c r="AA464" s="241"/>
      <c r="AB464" s="241"/>
      <c r="AC464" s="241" t="s">
        <v>311</v>
      </c>
      <c r="AD464" s="241"/>
      <c r="AE464" s="241"/>
      <c r="AF464" s="241"/>
      <c r="AG464" s="241"/>
      <c r="AH464" s="241"/>
      <c r="AI464" s="241"/>
      <c r="AP464" s="300"/>
      <c r="AT464" s="300"/>
    </row>
    <row r="465" spans="1:46" s="299" customFormat="1" ht="15" customHeight="1" x14ac:dyDescent="0.25">
      <c r="A465" s="284"/>
      <c r="B465" s="284"/>
      <c r="C465" s="241"/>
      <c r="D465" s="241"/>
      <c r="E465" s="241"/>
      <c r="F465" s="241"/>
      <c r="G465" s="241"/>
      <c r="H465" s="241"/>
      <c r="I465" s="241"/>
      <c r="J465" s="241"/>
      <c r="K465" s="241"/>
      <c r="L465" s="241"/>
      <c r="M465" s="241"/>
      <c r="N465" s="241"/>
      <c r="O465" s="241"/>
      <c r="P465" s="241"/>
      <c r="Q465" s="241"/>
      <c r="R465" s="241"/>
      <c r="S465" s="241"/>
      <c r="T465" s="241"/>
      <c r="U465" s="241" t="s">
        <v>602</v>
      </c>
      <c r="V465" s="241"/>
      <c r="W465" s="241"/>
      <c r="X465" s="241"/>
      <c r="Y465" s="241"/>
      <c r="Z465" s="241"/>
      <c r="AA465" s="241"/>
      <c r="AB465" s="241"/>
      <c r="AC465" s="241" t="s">
        <v>366</v>
      </c>
      <c r="AD465" s="241"/>
      <c r="AE465" s="241"/>
      <c r="AF465" s="241"/>
      <c r="AG465" s="241"/>
      <c r="AH465" s="241"/>
      <c r="AI465" s="241"/>
      <c r="AP465" s="300"/>
      <c r="AT465" s="300"/>
    </row>
    <row r="466" spans="1:46" s="299" customFormat="1" ht="15" customHeight="1" x14ac:dyDescent="0.25">
      <c r="A466" s="284"/>
      <c r="B466" s="284"/>
      <c r="C466" s="241"/>
      <c r="D466" s="241"/>
      <c r="E466" s="241"/>
      <c r="F466" s="241"/>
      <c r="G466" s="241"/>
      <c r="H466" s="241"/>
      <c r="I466" s="241"/>
      <c r="J466" s="241"/>
      <c r="K466" s="241"/>
      <c r="L466" s="241"/>
      <c r="M466" s="241"/>
      <c r="N466" s="241"/>
      <c r="O466" s="241"/>
      <c r="P466" s="241"/>
      <c r="Q466" s="241"/>
      <c r="R466" s="241"/>
      <c r="S466" s="241"/>
      <c r="T466" s="241"/>
      <c r="U466" s="241" t="s">
        <v>603</v>
      </c>
      <c r="V466" s="241"/>
      <c r="W466" s="241"/>
      <c r="X466" s="241"/>
      <c r="Y466" s="241"/>
      <c r="Z466" s="241"/>
      <c r="AA466" s="241"/>
      <c r="AB466" s="241"/>
      <c r="AC466" s="241" t="s">
        <v>325</v>
      </c>
      <c r="AD466" s="241"/>
      <c r="AE466" s="241"/>
      <c r="AF466" s="241"/>
      <c r="AG466" s="241"/>
      <c r="AH466" s="241"/>
      <c r="AI466" s="241"/>
      <c r="AP466" s="300"/>
      <c r="AT466" s="300"/>
    </row>
    <row r="467" spans="1:46" s="299" customFormat="1" ht="15" customHeight="1" x14ac:dyDescent="0.25">
      <c r="A467" s="284"/>
      <c r="B467" s="284"/>
      <c r="C467" s="241"/>
      <c r="D467" s="241"/>
      <c r="E467" s="241"/>
      <c r="F467" s="241"/>
      <c r="G467" s="241"/>
      <c r="H467" s="241"/>
      <c r="I467" s="241"/>
      <c r="J467" s="241"/>
      <c r="K467" s="241"/>
      <c r="L467" s="241"/>
      <c r="M467" s="241"/>
      <c r="N467" s="241"/>
      <c r="O467" s="241"/>
      <c r="P467" s="241"/>
      <c r="Q467" s="241"/>
      <c r="R467" s="241"/>
      <c r="S467" s="241"/>
      <c r="T467" s="241"/>
      <c r="U467" s="241" t="s">
        <v>604</v>
      </c>
      <c r="V467" s="241"/>
      <c r="W467" s="241"/>
      <c r="X467" s="241"/>
      <c r="Y467" s="241"/>
      <c r="Z467" s="241"/>
      <c r="AA467" s="241"/>
      <c r="AB467" s="241"/>
      <c r="AC467" s="241" t="s">
        <v>350</v>
      </c>
      <c r="AD467" s="241"/>
      <c r="AE467" s="241"/>
      <c r="AF467" s="241"/>
      <c r="AG467" s="241"/>
      <c r="AH467" s="241"/>
      <c r="AI467" s="241"/>
      <c r="AP467" s="300"/>
      <c r="AT467" s="300"/>
    </row>
    <row r="468" spans="1:46" s="299" customFormat="1" ht="15" customHeight="1" x14ac:dyDescent="0.25">
      <c r="A468" s="284"/>
      <c r="B468" s="284"/>
      <c r="C468" s="241"/>
      <c r="D468" s="241"/>
      <c r="E468" s="241"/>
      <c r="F468" s="241"/>
      <c r="G468" s="241"/>
      <c r="H468" s="241"/>
      <c r="I468" s="241"/>
      <c r="J468" s="241"/>
      <c r="K468" s="241"/>
      <c r="L468" s="241"/>
      <c r="M468" s="241"/>
      <c r="N468" s="241"/>
      <c r="O468" s="241"/>
      <c r="P468" s="241"/>
      <c r="Q468" s="241"/>
      <c r="R468" s="241"/>
      <c r="S468" s="241"/>
      <c r="T468" s="241"/>
      <c r="U468" s="241" t="s">
        <v>605</v>
      </c>
      <c r="V468" s="241"/>
      <c r="W468" s="241"/>
      <c r="X468" s="241"/>
      <c r="Y468" s="241"/>
      <c r="Z468" s="241"/>
      <c r="AA468" s="241"/>
      <c r="AB468" s="241"/>
      <c r="AC468" s="241" t="s">
        <v>322</v>
      </c>
      <c r="AD468" s="241"/>
      <c r="AE468" s="241"/>
      <c r="AF468" s="241"/>
      <c r="AG468" s="241"/>
      <c r="AH468" s="241"/>
      <c r="AI468" s="241"/>
      <c r="AP468" s="300"/>
      <c r="AT468" s="300"/>
    </row>
    <row r="469" spans="1:46" s="299" customFormat="1" ht="15" customHeight="1" x14ac:dyDescent="0.25">
      <c r="A469" s="284"/>
      <c r="B469" s="284"/>
      <c r="C469" s="241"/>
      <c r="D469" s="241"/>
      <c r="E469" s="241"/>
      <c r="F469" s="241"/>
      <c r="G469" s="241"/>
      <c r="H469" s="241"/>
      <c r="I469" s="241"/>
      <c r="J469" s="241"/>
      <c r="K469" s="241"/>
      <c r="L469" s="241"/>
      <c r="M469" s="241"/>
      <c r="N469" s="241"/>
      <c r="O469" s="241"/>
      <c r="P469" s="241"/>
      <c r="Q469" s="241"/>
      <c r="R469" s="241"/>
      <c r="S469" s="241"/>
      <c r="T469" s="241"/>
      <c r="U469" s="241" t="s">
        <v>606</v>
      </c>
      <c r="V469" s="241"/>
      <c r="W469" s="241"/>
      <c r="X469" s="241"/>
      <c r="Y469" s="241"/>
      <c r="Z469" s="241"/>
      <c r="AA469" s="241"/>
      <c r="AB469" s="241"/>
      <c r="AC469" s="241" t="s">
        <v>386</v>
      </c>
      <c r="AD469" s="241"/>
      <c r="AE469" s="241"/>
      <c r="AF469" s="241"/>
      <c r="AG469" s="241"/>
      <c r="AH469" s="241"/>
      <c r="AI469" s="241"/>
      <c r="AP469" s="300"/>
      <c r="AT469" s="300"/>
    </row>
    <row r="470" spans="1:46" s="299" customFormat="1" ht="15" customHeight="1" x14ac:dyDescent="0.25">
      <c r="A470" s="284"/>
      <c r="B470" s="284"/>
      <c r="C470" s="241"/>
      <c r="D470" s="241"/>
      <c r="E470" s="241"/>
      <c r="F470" s="241"/>
      <c r="G470" s="241"/>
      <c r="H470" s="241"/>
      <c r="I470" s="241"/>
      <c r="J470" s="241"/>
      <c r="K470" s="241"/>
      <c r="L470" s="241"/>
      <c r="M470" s="241"/>
      <c r="N470" s="241"/>
      <c r="O470" s="241"/>
      <c r="P470" s="241"/>
      <c r="Q470" s="241"/>
      <c r="R470" s="241"/>
      <c r="S470" s="241"/>
      <c r="T470" s="241"/>
      <c r="U470" s="241" t="s">
        <v>607</v>
      </c>
      <c r="V470" s="241"/>
      <c r="W470" s="241"/>
      <c r="X470" s="241"/>
      <c r="Y470" s="241"/>
      <c r="Z470" s="241"/>
      <c r="AA470" s="241"/>
      <c r="AB470" s="241"/>
      <c r="AC470" s="241" t="s">
        <v>386</v>
      </c>
      <c r="AD470" s="241"/>
      <c r="AE470" s="241"/>
      <c r="AF470" s="241"/>
      <c r="AG470" s="241"/>
      <c r="AH470" s="241"/>
      <c r="AI470" s="241"/>
      <c r="AP470" s="300"/>
      <c r="AT470" s="300"/>
    </row>
    <row r="471" spans="1:46" s="299" customFormat="1" ht="15" customHeight="1" x14ac:dyDescent="0.25">
      <c r="A471" s="284"/>
      <c r="B471" s="284"/>
      <c r="C471" s="241"/>
      <c r="D471" s="241"/>
      <c r="E471" s="241"/>
      <c r="F471" s="241"/>
      <c r="G471" s="241"/>
      <c r="H471" s="241"/>
      <c r="I471" s="241"/>
      <c r="J471" s="241"/>
      <c r="K471" s="241"/>
      <c r="L471" s="241"/>
      <c r="M471" s="241"/>
      <c r="N471" s="241"/>
      <c r="O471" s="241"/>
      <c r="P471" s="241"/>
      <c r="Q471" s="241"/>
      <c r="R471" s="241"/>
      <c r="S471" s="241"/>
      <c r="T471" s="241"/>
      <c r="U471" s="241" t="s">
        <v>608</v>
      </c>
      <c r="V471" s="241"/>
      <c r="W471" s="241"/>
      <c r="X471" s="241"/>
      <c r="Y471" s="241"/>
      <c r="Z471" s="241"/>
      <c r="AA471" s="241"/>
      <c r="AB471" s="241"/>
      <c r="AC471" s="241" t="s">
        <v>316</v>
      </c>
      <c r="AD471" s="241"/>
      <c r="AE471" s="241"/>
      <c r="AF471" s="241"/>
      <c r="AG471" s="241"/>
      <c r="AH471" s="241"/>
      <c r="AI471" s="241"/>
      <c r="AP471" s="300"/>
      <c r="AT471" s="300"/>
    </row>
    <row r="472" spans="1:46" s="299" customFormat="1" ht="15" customHeight="1" x14ac:dyDescent="0.25">
      <c r="A472" s="284"/>
      <c r="B472" s="284"/>
      <c r="C472" s="241"/>
      <c r="D472" s="241"/>
      <c r="E472" s="241"/>
      <c r="F472" s="241"/>
      <c r="G472" s="241"/>
      <c r="H472" s="241"/>
      <c r="I472" s="241"/>
      <c r="J472" s="241"/>
      <c r="K472" s="241"/>
      <c r="L472" s="241"/>
      <c r="M472" s="241"/>
      <c r="N472" s="241"/>
      <c r="O472" s="241"/>
      <c r="P472" s="241"/>
      <c r="Q472" s="241"/>
      <c r="R472" s="241"/>
      <c r="S472" s="241"/>
      <c r="T472" s="241"/>
      <c r="U472" s="241" t="s">
        <v>609</v>
      </c>
      <c r="V472" s="241"/>
      <c r="W472" s="241"/>
      <c r="X472" s="241"/>
      <c r="Y472" s="241"/>
      <c r="Z472" s="241"/>
      <c r="AA472" s="241"/>
      <c r="AB472" s="241"/>
      <c r="AC472" s="241" t="s">
        <v>316</v>
      </c>
      <c r="AD472" s="241"/>
      <c r="AE472" s="241"/>
      <c r="AF472" s="241"/>
      <c r="AG472" s="241"/>
      <c r="AH472" s="241"/>
      <c r="AI472" s="241"/>
      <c r="AP472" s="300"/>
      <c r="AT472" s="300"/>
    </row>
    <row r="473" spans="1:46" s="299" customFormat="1" ht="15" customHeight="1" x14ac:dyDescent="0.25">
      <c r="A473" s="284"/>
      <c r="B473" s="284"/>
      <c r="C473" s="241"/>
      <c r="D473" s="241"/>
      <c r="E473" s="241"/>
      <c r="F473" s="241"/>
      <c r="G473" s="241"/>
      <c r="H473" s="241"/>
      <c r="I473" s="241"/>
      <c r="J473" s="241"/>
      <c r="K473" s="241"/>
      <c r="L473" s="241"/>
      <c r="M473" s="241"/>
      <c r="N473" s="241"/>
      <c r="O473" s="241"/>
      <c r="P473" s="241"/>
      <c r="Q473" s="241"/>
      <c r="R473" s="241"/>
      <c r="S473" s="241"/>
      <c r="T473" s="241"/>
      <c r="U473" s="241" t="s">
        <v>610</v>
      </c>
      <c r="V473" s="241"/>
      <c r="W473" s="241"/>
      <c r="X473" s="241"/>
      <c r="Y473" s="241"/>
      <c r="Z473" s="241"/>
      <c r="AA473" s="241"/>
      <c r="AB473" s="241"/>
      <c r="AC473" s="241" t="s">
        <v>316</v>
      </c>
      <c r="AD473" s="241"/>
      <c r="AE473" s="241"/>
      <c r="AF473" s="241"/>
      <c r="AG473" s="241"/>
      <c r="AH473" s="241"/>
      <c r="AI473" s="241"/>
      <c r="AP473" s="300"/>
      <c r="AT473" s="300"/>
    </row>
    <row r="474" spans="1:46" s="299" customFormat="1" ht="15" customHeight="1" x14ac:dyDescent="0.25">
      <c r="A474" s="284"/>
      <c r="B474" s="284"/>
      <c r="C474" s="241"/>
      <c r="D474" s="241"/>
      <c r="E474" s="241"/>
      <c r="F474" s="241"/>
      <c r="G474" s="241"/>
      <c r="H474" s="241"/>
      <c r="I474" s="241"/>
      <c r="J474" s="241"/>
      <c r="K474" s="241"/>
      <c r="L474" s="241"/>
      <c r="M474" s="241"/>
      <c r="N474" s="241"/>
      <c r="O474" s="241"/>
      <c r="P474" s="241"/>
      <c r="Q474" s="241"/>
      <c r="R474" s="241"/>
      <c r="S474" s="241"/>
      <c r="T474" s="241"/>
      <c r="U474" s="241" t="s">
        <v>611</v>
      </c>
      <c r="V474" s="241"/>
      <c r="W474" s="241"/>
      <c r="X474" s="241"/>
      <c r="Y474" s="241"/>
      <c r="Z474" s="241"/>
      <c r="AA474" s="241"/>
      <c r="AB474" s="241"/>
      <c r="AC474" s="241" t="s">
        <v>316</v>
      </c>
      <c r="AD474" s="241"/>
      <c r="AE474" s="241"/>
      <c r="AF474" s="241"/>
      <c r="AG474" s="241"/>
      <c r="AH474" s="241"/>
      <c r="AI474" s="241"/>
      <c r="AP474" s="300"/>
      <c r="AT474" s="300"/>
    </row>
    <row r="475" spans="1:46" s="299" customFormat="1" ht="15" customHeight="1" x14ac:dyDescent="0.25">
      <c r="A475" s="284"/>
      <c r="B475" s="284"/>
      <c r="C475" s="241"/>
      <c r="D475" s="241"/>
      <c r="E475" s="241"/>
      <c r="F475" s="241"/>
      <c r="G475" s="241"/>
      <c r="H475" s="241"/>
      <c r="I475" s="241"/>
      <c r="J475" s="241"/>
      <c r="K475" s="241"/>
      <c r="L475" s="241"/>
      <c r="M475" s="241"/>
      <c r="N475" s="241"/>
      <c r="O475" s="241"/>
      <c r="P475" s="241"/>
      <c r="Q475" s="241"/>
      <c r="R475" s="241"/>
      <c r="S475" s="241"/>
      <c r="T475" s="241"/>
      <c r="U475" s="241" t="s">
        <v>612</v>
      </c>
      <c r="V475" s="241"/>
      <c r="W475" s="241"/>
      <c r="X475" s="241"/>
      <c r="Y475" s="241"/>
      <c r="Z475" s="241"/>
      <c r="AA475" s="241"/>
      <c r="AB475" s="241"/>
      <c r="AC475" s="241" t="s">
        <v>309</v>
      </c>
      <c r="AD475" s="241"/>
      <c r="AE475" s="241"/>
      <c r="AF475" s="241"/>
      <c r="AG475" s="241"/>
      <c r="AH475" s="241"/>
      <c r="AI475" s="241"/>
      <c r="AP475" s="300"/>
      <c r="AT475" s="300"/>
    </row>
    <row r="476" spans="1:46" s="299" customFormat="1" ht="15" customHeight="1" x14ac:dyDescent="0.25">
      <c r="A476" s="284"/>
      <c r="B476" s="284"/>
      <c r="C476" s="241"/>
      <c r="D476" s="241"/>
      <c r="E476" s="241"/>
      <c r="F476" s="241"/>
      <c r="G476" s="241"/>
      <c r="H476" s="241"/>
      <c r="I476" s="241"/>
      <c r="J476" s="241"/>
      <c r="K476" s="241"/>
      <c r="L476" s="241"/>
      <c r="M476" s="241"/>
      <c r="N476" s="241"/>
      <c r="O476" s="241"/>
      <c r="P476" s="241"/>
      <c r="Q476" s="241"/>
      <c r="R476" s="241"/>
      <c r="S476" s="241"/>
      <c r="T476" s="241"/>
      <c r="U476" s="241" t="s">
        <v>613</v>
      </c>
      <c r="V476" s="241"/>
      <c r="W476" s="241"/>
      <c r="X476" s="241"/>
      <c r="Y476" s="241"/>
      <c r="Z476" s="241"/>
      <c r="AA476" s="241"/>
      <c r="AB476" s="241"/>
      <c r="AC476" s="241" t="s">
        <v>316</v>
      </c>
      <c r="AD476" s="241"/>
      <c r="AE476" s="241"/>
      <c r="AF476" s="241"/>
      <c r="AG476" s="241"/>
      <c r="AH476" s="241"/>
      <c r="AI476" s="241"/>
      <c r="AP476" s="300"/>
      <c r="AT476" s="300"/>
    </row>
    <row r="477" spans="1:46" s="299" customFormat="1" ht="15" customHeight="1" x14ac:dyDescent="0.25">
      <c r="A477" s="284"/>
      <c r="B477" s="284"/>
      <c r="C477" s="241"/>
      <c r="D477" s="241"/>
      <c r="E477" s="241"/>
      <c r="F477" s="241"/>
      <c r="G477" s="241"/>
      <c r="H477" s="241"/>
      <c r="I477" s="241"/>
      <c r="J477" s="241"/>
      <c r="K477" s="241"/>
      <c r="L477" s="241"/>
      <c r="M477" s="241"/>
      <c r="N477" s="241"/>
      <c r="O477" s="241"/>
      <c r="P477" s="241"/>
      <c r="Q477" s="241"/>
      <c r="R477" s="241"/>
      <c r="S477" s="241"/>
      <c r="T477" s="241"/>
      <c r="U477" s="241" t="s">
        <v>614</v>
      </c>
      <c r="V477" s="241"/>
      <c r="W477" s="241"/>
      <c r="X477" s="241"/>
      <c r="Y477" s="241"/>
      <c r="Z477" s="241"/>
      <c r="AA477" s="241"/>
      <c r="AB477" s="241"/>
      <c r="AC477" s="241" t="s">
        <v>386</v>
      </c>
      <c r="AD477" s="241"/>
      <c r="AE477" s="241"/>
      <c r="AF477" s="241"/>
      <c r="AG477" s="241"/>
      <c r="AH477" s="241"/>
      <c r="AI477" s="241"/>
      <c r="AP477" s="300"/>
      <c r="AT477" s="300"/>
    </row>
    <row r="478" spans="1:46" s="299" customFormat="1" ht="15" customHeight="1" x14ac:dyDescent="0.25">
      <c r="A478" s="284"/>
      <c r="B478" s="284"/>
      <c r="C478" s="241"/>
      <c r="D478" s="241"/>
      <c r="E478" s="241"/>
      <c r="F478" s="241"/>
      <c r="G478" s="241"/>
      <c r="H478" s="241"/>
      <c r="I478" s="241"/>
      <c r="J478" s="241"/>
      <c r="K478" s="241"/>
      <c r="L478" s="241"/>
      <c r="M478" s="241"/>
      <c r="N478" s="241"/>
      <c r="O478" s="241"/>
      <c r="P478" s="241"/>
      <c r="Q478" s="241"/>
      <c r="R478" s="241"/>
      <c r="S478" s="241"/>
      <c r="T478" s="241"/>
      <c r="U478" s="241" t="s">
        <v>615</v>
      </c>
      <c r="V478" s="241"/>
      <c r="W478" s="241"/>
      <c r="X478" s="241"/>
      <c r="Y478" s="241"/>
      <c r="Z478" s="241"/>
      <c r="AA478" s="241"/>
      <c r="AB478" s="241"/>
      <c r="AC478" s="241" t="s">
        <v>309</v>
      </c>
      <c r="AD478" s="241"/>
      <c r="AE478" s="241"/>
      <c r="AF478" s="241"/>
      <c r="AG478" s="241"/>
      <c r="AH478" s="241"/>
      <c r="AI478" s="241"/>
      <c r="AP478" s="300"/>
      <c r="AT478" s="300"/>
    </row>
    <row r="479" spans="1:46" s="299" customFormat="1" ht="15" customHeight="1" x14ac:dyDescent="0.25">
      <c r="A479" s="284"/>
      <c r="B479" s="284"/>
      <c r="C479" s="241"/>
      <c r="D479" s="241"/>
      <c r="E479" s="241"/>
      <c r="F479" s="241"/>
      <c r="G479" s="241"/>
      <c r="H479" s="241"/>
      <c r="I479" s="241"/>
      <c r="J479" s="241"/>
      <c r="K479" s="241"/>
      <c r="L479" s="241"/>
      <c r="M479" s="241"/>
      <c r="N479" s="241"/>
      <c r="O479" s="241"/>
      <c r="P479" s="241"/>
      <c r="Q479" s="241"/>
      <c r="R479" s="241"/>
      <c r="S479" s="241"/>
      <c r="T479" s="241"/>
      <c r="U479" s="241" t="s">
        <v>270</v>
      </c>
      <c r="V479" s="241"/>
      <c r="W479" s="241"/>
      <c r="X479" s="241"/>
      <c r="Y479" s="241"/>
      <c r="Z479" s="241"/>
      <c r="AA479" s="241"/>
      <c r="AB479" s="241"/>
      <c r="AC479" s="241" t="s">
        <v>350</v>
      </c>
      <c r="AD479" s="241"/>
      <c r="AE479" s="241"/>
      <c r="AF479" s="241"/>
      <c r="AG479" s="241"/>
      <c r="AH479" s="241"/>
      <c r="AI479" s="241"/>
      <c r="AP479" s="300"/>
      <c r="AT479" s="300"/>
    </row>
    <row r="480" spans="1:46" s="299" customFormat="1" ht="15" customHeight="1" x14ac:dyDescent="0.25">
      <c r="A480" s="284"/>
      <c r="B480" s="284"/>
      <c r="C480" s="241"/>
      <c r="D480" s="241"/>
      <c r="E480" s="241"/>
      <c r="F480" s="241"/>
      <c r="G480" s="241"/>
      <c r="H480" s="241"/>
      <c r="I480" s="241"/>
      <c r="J480" s="241"/>
      <c r="K480" s="241"/>
      <c r="L480" s="241"/>
      <c r="M480" s="241"/>
      <c r="N480" s="241"/>
      <c r="O480" s="241"/>
      <c r="P480" s="241"/>
      <c r="Q480" s="241"/>
      <c r="R480" s="241"/>
      <c r="S480" s="241"/>
      <c r="T480" s="241"/>
      <c r="U480" s="241" t="s">
        <v>616</v>
      </c>
      <c r="V480" s="241"/>
      <c r="W480" s="241"/>
      <c r="X480" s="241"/>
      <c r="Y480" s="241"/>
      <c r="Z480" s="241"/>
      <c r="AA480" s="241"/>
      <c r="AB480" s="241"/>
      <c r="AC480" s="241" t="s">
        <v>316</v>
      </c>
      <c r="AD480" s="241"/>
      <c r="AE480" s="241"/>
      <c r="AF480" s="241"/>
      <c r="AG480" s="241"/>
      <c r="AH480" s="241"/>
      <c r="AI480" s="241"/>
      <c r="AP480" s="300"/>
      <c r="AT480" s="300"/>
    </row>
    <row r="481" spans="1:46" s="299" customFormat="1" ht="15" customHeight="1" x14ac:dyDescent="0.25">
      <c r="A481" s="284"/>
      <c r="B481" s="284"/>
      <c r="C481" s="241"/>
      <c r="D481" s="241"/>
      <c r="E481" s="241"/>
      <c r="F481" s="241"/>
      <c r="G481" s="241"/>
      <c r="H481" s="241"/>
      <c r="I481" s="241"/>
      <c r="J481" s="241"/>
      <c r="K481" s="241"/>
      <c r="L481" s="241"/>
      <c r="M481" s="241"/>
      <c r="N481" s="241"/>
      <c r="O481" s="241"/>
      <c r="P481" s="241"/>
      <c r="Q481" s="241"/>
      <c r="R481" s="241"/>
      <c r="S481" s="241"/>
      <c r="T481" s="241"/>
      <c r="U481" s="241" t="s">
        <v>617</v>
      </c>
      <c r="V481" s="241"/>
      <c r="W481" s="241"/>
      <c r="X481" s="241"/>
      <c r="Y481" s="241"/>
      <c r="Z481" s="241"/>
      <c r="AA481" s="241"/>
      <c r="AB481" s="241"/>
      <c r="AC481" s="241" t="s">
        <v>386</v>
      </c>
      <c r="AD481" s="241"/>
      <c r="AE481" s="241"/>
      <c r="AF481" s="241"/>
      <c r="AG481" s="241"/>
      <c r="AH481" s="241"/>
      <c r="AI481" s="241"/>
      <c r="AP481" s="300"/>
      <c r="AT481" s="300"/>
    </row>
    <row r="482" spans="1:46" s="299" customFormat="1" ht="15" customHeight="1" x14ac:dyDescent="0.25">
      <c r="A482" s="284"/>
      <c r="B482" s="284"/>
      <c r="C482" s="241"/>
      <c r="D482" s="241"/>
      <c r="E482" s="241"/>
      <c r="F482" s="241"/>
      <c r="G482" s="241"/>
      <c r="H482" s="241"/>
      <c r="I482" s="241"/>
      <c r="J482" s="241"/>
      <c r="K482" s="241"/>
      <c r="L482" s="241"/>
      <c r="M482" s="241"/>
      <c r="N482" s="241"/>
      <c r="O482" s="241"/>
      <c r="P482" s="241"/>
      <c r="Q482" s="241"/>
      <c r="R482" s="241"/>
      <c r="S482" s="241"/>
      <c r="T482" s="241"/>
      <c r="U482" s="241" t="s">
        <v>618</v>
      </c>
      <c r="V482" s="241"/>
      <c r="W482" s="241"/>
      <c r="X482" s="241"/>
      <c r="Y482" s="241"/>
      <c r="Z482" s="241"/>
      <c r="AA482" s="241"/>
      <c r="AB482" s="241"/>
      <c r="AC482" s="241" t="s">
        <v>386</v>
      </c>
      <c r="AD482" s="241"/>
      <c r="AE482" s="241"/>
      <c r="AF482" s="241"/>
      <c r="AG482" s="241"/>
      <c r="AH482" s="241"/>
      <c r="AI482" s="241"/>
      <c r="AP482" s="300"/>
      <c r="AT482" s="300"/>
    </row>
    <row r="483" spans="1:46" s="299" customFormat="1" ht="15" customHeight="1" x14ac:dyDescent="0.25">
      <c r="A483" s="284"/>
      <c r="B483" s="284"/>
      <c r="C483" s="241"/>
      <c r="D483" s="241"/>
      <c r="E483" s="241"/>
      <c r="F483" s="241"/>
      <c r="G483" s="241"/>
      <c r="H483" s="241"/>
      <c r="I483" s="241"/>
      <c r="J483" s="241"/>
      <c r="K483" s="241"/>
      <c r="L483" s="241"/>
      <c r="M483" s="241"/>
      <c r="N483" s="241"/>
      <c r="O483" s="241"/>
      <c r="P483" s="241"/>
      <c r="Q483" s="241"/>
      <c r="R483" s="241"/>
      <c r="S483" s="241"/>
      <c r="T483" s="241"/>
      <c r="U483" s="241" t="s">
        <v>619</v>
      </c>
      <c r="V483" s="241"/>
      <c r="W483" s="241"/>
      <c r="X483" s="241"/>
      <c r="Y483" s="241"/>
      <c r="Z483" s="241"/>
      <c r="AA483" s="241"/>
      <c r="AB483" s="241"/>
      <c r="AC483" s="241" t="s">
        <v>316</v>
      </c>
      <c r="AD483" s="241"/>
      <c r="AE483" s="241"/>
      <c r="AF483" s="241"/>
      <c r="AG483" s="241"/>
      <c r="AH483" s="241"/>
      <c r="AI483" s="241"/>
      <c r="AP483" s="300"/>
      <c r="AT483" s="300"/>
    </row>
    <row r="484" spans="1:46" s="299" customFormat="1" ht="15" customHeight="1" x14ac:dyDescent="0.25">
      <c r="A484" s="284"/>
      <c r="B484" s="284"/>
      <c r="C484" s="241"/>
      <c r="D484" s="241"/>
      <c r="E484" s="241"/>
      <c r="F484" s="241"/>
      <c r="G484" s="241"/>
      <c r="H484" s="241"/>
      <c r="I484" s="241"/>
      <c r="J484" s="241"/>
      <c r="K484" s="241"/>
      <c r="L484" s="241"/>
      <c r="M484" s="241"/>
      <c r="N484" s="241"/>
      <c r="O484" s="241"/>
      <c r="P484" s="241"/>
      <c r="Q484" s="241"/>
      <c r="R484" s="241"/>
      <c r="S484" s="241"/>
      <c r="T484" s="241"/>
      <c r="U484" s="241" t="s">
        <v>620</v>
      </c>
      <c r="V484" s="241"/>
      <c r="W484" s="241"/>
      <c r="X484" s="241"/>
      <c r="Y484" s="241"/>
      <c r="Z484" s="241"/>
      <c r="AA484" s="241"/>
      <c r="AB484" s="241"/>
      <c r="AC484" s="241" t="s">
        <v>313</v>
      </c>
      <c r="AD484" s="241"/>
      <c r="AE484" s="241"/>
      <c r="AF484" s="241"/>
      <c r="AG484" s="241"/>
      <c r="AH484" s="241"/>
      <c r="AI484" s="241"/>
      <c r="AP484" s="300"/>
      <c r="AT484" s="300"/>
    </row>
    <row r="485" spans="1:46" s="299" customFormat="1" ht="15" customHeight="1" x14ac:dyDescent="0.25">
      <c r="A485" s="284"/>
      <c r="B485" s="284"/>
      <c r="C485" s="241"/>
      <c r="D485" s="241"/>
      <c r="E485" s="241"/>
      <c r="F485" s="241"/>
      <c r="G485" s="241"/>
      <c r="H485" s="241"/>
      <c r="I485" s="241"/>
      <c r="J485" s="241"/>
      <c r="K485" s="241"/>
      <c r="L485" s="241"/>
      <c r="M485" s="241"/>
      <c r="N485" s="241"/>
      <c r="O485" s="241"/>
      <c r="P485" s="241"/>
      <c r="Q485" s="241"/>
      <c r="R485" s="241"/>
      <c r="S485" s="241"/>
      <c r="T485" s="241"/>
      <c r="U485" s="241" t="s">
        <v>621</v>
      </c>
      <c r="V485" s="241"/>
      <c r="W485" s="241"/>
      <c r="X485" s="241"/>
      <c r="Y485" s="241"/>
      <c r="Z485" s="241"/>
      <c r="AA485" s="241"/>
      <c r="AB485" s="241"/>
      <c r="AC485" s="241" t="s">
        <v>325</v>
      </c>
      <c r="AD485" s="241"/>
      <c r="AE485" s="241"/>
      <c r="AF485" s="241"/>
      <c r="AG485" s="241"/>
      <c r="AH485" s="241"/>
      <c r="AI485" s="241"/>
      <c r="AP485" s="300"/>
      <c r="AT485" s="300"/>
    </row>
    <row r="486" spans="1:46" s="299" customFormat="1" ht="15" customHeight="1" x14ac:dyDescent="0.25">
      <c r="A486" s="284"/>
      <c r="B486" s="284"/>
      <c r="C486" s="241"/>
      <c r="D486" s="241"/>
      <c r="E486" s="241"/>
      <c r="F486" s="241"/>
      <c r="G486" s="241"/>
      <c r="H486" s="241"/>
      <c r="I486" s="241"/>
      <c r="J486" s="241"/>
      <c r="K486" s="241"/>
      <c r="L486" s="241"/>
      <c r="M486" s="241"/>
      <c r="N486" s="241"/>
      <c r="O486" s="241"/>
      <c r="P486" s="241"/>
      <c r="Q486" s="241"/>
      <c r="R486" s="241"/>
      <c r="S486" s="241"/>
      <c r="T486" s="241"/>
      <c r="U486" s="241" t="s">
        <v>622</v>
      </c>
      <c r="V486" s="241"/>
      <c r="W486" s="241"/>
      <c r="X486" s="241"/>
      <c r="Y486" s="241"/>
      <c r="Z486" s="241"/>
      <c r="AA486" s="241"/>
      <c r="AB486" s="241"/>
      <c r="AC486" s="241" t="s">
        <v>316</v>
      </c>
      <c r="AD486" s="241"/>
      <c r="AE486" s="241"/>
      <c r="AF486" s="241"/>
      <c r="AG486" s="241"/>
      <c r="AH486" s="241"/>
      <c r="AI486" s="241"/>
      <c r="AP486" s="300"/>
      <c r="AT486" s="300"/>
    </row>
    <row r="487" spans="1:46" s="299" customFormat="1" ht="15" customHeight="1" x14ac:dyDescent="0.25">
      <c r="A487" s="284"/>
      <c r="B487" s="284"/>
      <c r="C487" s="241"/>
      <c r="D487" s="241"/>
      <c r="E487" s="241"/>
      <c r="F487" s="241"/>
      <c r="G487" s="241"/>
      <c r="H487" s="241"/>
      <c r="I487" s="241"/>
      <c r="J487" s="241"/>
      <c r="K487" s="241"/>
      <c r="L487" s="241"/>
      <c r="M487" s="241"/>
      <c r="N487" s="241"/>
      <c r="O487" s="241"/>
      <c r="P487" s="241"/>
      <c r="Q487" s="241"/>
      <c r="R487" s="241"/>
      <c r="S487" s="241"/>
      <c r="T487" s="241"/>
      <c r="U487" s="241" t="s">
        <v>623</v>
      </c>
      <c r="V487" s="241"/>
      <c r="W487" s="241"/>
      <c r="X487" s="241"/>
      <c r="Y487" s="241"/>
      <c r="Z487" s="241"/>
      <c r="AA487" s="241"/>
      <c r="AB487" s="241"/>
      <c r="AC487" s="241" t="s">
        <v>322</v>
      </c>
      <c r="AD487" s="241"/>
      <c r="AE487" s="241"/>
      <c r="AF487" s="241"/>
      <c r="AG487" s="241"/>
      <c r="AH487" s="241"/>
      <c r="AI487" s="241"/>
      <c r="AP487" s="300"/>
      <c r="AT487" s="300"/>
    </row>
    <row r="488" spans="1:46" s="299" customFormat="1" ht="15" customHeight="1" x14ac:dyDescent="0.25">
      <c r="A488" s="284"/>
      <c r="B488" s="284"/>
      <c r="C488" s="241"/>
      <c r="D488" s="241"/>
      <c r="E488" s="241"/>
      <c r="F488" s="241"/>
      <c r="G488" s="241"/>
      <c r="H488" s="241"/>
      <c r="I488" s="241"/>
      <c r="J488" s="241"/>
      <c r="K488" s="241"/>
      <c r="L488" s="241"/>
      <c r="M488" s="241"/>
      <c r="N488" s="241"/>
      <c r="O488" s="241"/>
      <c r="P488" s="241"/>
      <c r="Q488" s="241"/>
      <c r="R488" s="241"/>
      <c r="S488" s="241"/>
      <c r="T488" s="241"/>
      <c r="U488" s="241" t="s">
        <v>624</v>
      </c>
      <c r="V488" s="241"/>
      <c r="W488" s="241"/>
      <c r="X488" s="241"/>
      <c r="Y488" s="241"/>
      <c r="Z488" s="241"/>
      <c r="AA488" s="241"/>
      <c r="AB488" s="241"/>
      <c r="AC488" s="241" t="s">
        <v>316</v>
      </c>
      <c r="AD488" s="241"/>
      <c r="AE488" s="241"/>
      <c r="AF488" s="241"/>
      <c r="AG488" s="241"/>
      <c r="AH488" s="241"/>
      <c r="AI488" s="241"/>
      <c r="AP488" s="300"/>
      <c r="AT488" s="300"/>
    </row>
    <row r="489" spans="1:46" s="299" customFormat="1" ht="15" customHeight="1" x14ac:dyDescent="0.25">
      <c r="A489" s="284"/>
      <c r="B489" s="284"/>
      <c r="C489" s="241"/>
      <c r="D489" s="241"/>
      <c r="E489" s="241"/>
      <c r="F489" s="241"/>
      <c r="G489" s="241"/>
      <c r="H489" s="241"/>
      <c r="I489" s="241"/>
      <c r="J489" s="241"/>
      <c r="K489" s="241"/>
      <c r="L489" s="241"/>
      <c r="M489" s="241"/>
      <c r="N489" s="241"/>
      <c r="O489" s="241"/>
      <c r="P489" s="241"/>
      <c r="Q489" s="241"/>
      <c r="R489" s="241"/>
      <c r="S489" s="241"/>
      <c r="T489" s="241"/>
      <c r="U489" s="241" t="s">
        <v>625</v>
      </c>
      <c r="V489" s="241"/>
      <c r="W489" s="241"/>
      <c r="X489" s="241"/>
      <c r="Y489" s="241"/>
      <c r="Z489" s="241"/>
      <c r="AA489" s="241"/>
      <c r="AB489" s="241"/>
      <c r="AC489" s="241" t="s">
        <v>386</v>
      </c>
      <c r="AD489" s="241"/>
      <c r="AE489" s="241"/>
      <c r="AF489" s="241"/>
      <c r="AG489" s="241"/>
      <c r="AH489" s="241"/>
      <c r="AI489" s="241"/>
      <c r="AP489" s="300"/>
      <c r="AT489" s="300"/>
    </row>
    <row r="490" spans="1:46" s="299" customFormat="1" ht="15" customHeight="1" x14ac:dyDescent="0.25">
      <c r="A490" s="284"/>
      <c r="B490" s="284"/>
      <c r="C490" s="241"/>
      <c r="D490" s="241"/>
      <c r="E490" s="241"/>
      <c r="F490" s="241"/>
      <c r="G490" s="241"/>
      <c r="H490" s="241"/>
      <c r="I490" s="241"/>
      <c r="J490" s="241"/>
      <c r="K490" s="241"/>
      <c r="L490" s="241"/>
      <c r="M490" s="241"/>
      <c r="N490" s="241"/>
      <c r="O490" s="241"/>
      <c r="P490" s="241"/>
      <c r="Q490" s="241"/>
      <c r="R490" s="241"/>
      <c r="S490" s="241"/>
      <c r="T490" s="241"/>
      <c r="U490" s="241" t="s">
        <v>626</v>
      </c>
      <c r="V490" s="241"/>
      <c r="W490" s="241"/>
      <c r="X490" s="241"/>
      <c r="Y490" s="241"/>
      <c r="Z490" s="241"/>
      <c r="AA490" s="241"/>
      <c r="AB490" s="241"/>
      <c r="AC490" s="241" t="s">
        <v>309</v>
      </c>
      <c r="AD490" s="241"/>
      <c r="AE490" s="241"/>
      <c r="AF490" s="241"/>
      <c r="AG490" s="241"/>
      <c r="AH490" s="241"/>
      <c r="AI490" s="241"/>
      <c r="AP490" s="300"/>
      <c r="AT490" s="300"/>
    </row>
    <row r="491" spans="1:46" s="299" customFormat="1" ht="15" customHeight="1" x14ac:dyDescent="0.25">
      <c r="A491" s="284"/>
      <c r="B491" s="284"/>
      <c r="C491" s="241"/>
      <c r="D491" s="241"/>
      <c r="E491" s="241"/>
      <c r="F491" s="241"/>
      <c r="G491" s="241"/>
      <c r="H491" s="241"/>
      <c r="I491" s="241"/>
      <c r="J491" s="241"/>
      <c r="K491" s="241"/>
      <c r="L491" s="241"/>
      <c r="M491" s="241"/>
      <c r="N491" s="241"/>
      <c r="O491" s="241"/>
      <c r="P491" s="241"/>
      <c r="Q491" s="241"/>
      <c r="R491" s="241"/>
      <c r="S491" s="241"/>
      <c r="T491" s="241"/>
      <c r="U491" s="241" t="s">
        <v>627</v>
      </c>
      <c r="V491" s="241"/>
      <c r="W491" s="241"/>
      <c r="X491" s="241"/>
      <c r="Y491" s="241"/>
      <c r="Z491" s="241"/>
      <c r="AA491" s="241"/>
      <c r="AB491" s="241"/>
      <c r="AC491" s="241" t="s">
        <v>316</v>
      </c>
      <c r="AD491" s="241"/>
      <c r="AE491" s="241"/>
      <c r="AF491" s="241"/>
      <c r="AG491" s="241"/>
      <c r="AH491" s="241"/>
      <c r="AI491" s="241"/>
      <c r="AP491" s="300"/>
      <c r="AT491" s="300"/>
    </row>
    <row r="492" spans="1:46" s="299" customFormat="1" ht="15" customHeight="1" x14ac:dyDescent="0.25">
      <c r="A492" s="284"/>
      <c r="B492" s="284"/>
      <c r="C492" s="241"/>
      <c r="D492" s="241"/>
      <c r="E492" s="241"/>
      <c r="F492" s="241"/>
      <c r="G492" s="241"/>
      <c r="H492" s="241"/>
      <c r="I492" s="241"/>
      <c r="J492" s="241"/>
      <c r="K492" s="241"/>
      <c r="L492" s="241"/>
      <c r="M492" s="241"/>
      <c r="N492" s="241"/>
      <c r="O492" s="241"/>
      <c r="P492" s="241"/>
      <c r="Q492" s="241"/>
      <c r="R492" s="241"/>
      <c r="S492" s="241"/>
      <c r="T492" s="241"/>
      <c r="U492" s="241" t="s">
        <v>628</v>
      </c>
      <c r="V492" s="241"/>
      <c r="W492" s="241"/>
      <c r="X492" s="241"/>
      <c r="Y492" s="241"/>
      <c r="Z492" s="241"/>
      <c r="AA492" s="241"/>
      <c r="AB492" s="241"/>
      <c r="AC492" s="241" t="s">
        <v>325</v>
      </c>
      <c r="AD492" s="241"/>
      <c r="AE492" s="241"/>
      <c r="AF492" s="241"/>
      <c r="AG492" s="241"/>
      <c r="AH492" s="241"/>
      <c r="AI492" s="241"/>
      <c r="AP492" s="300"/>
      <c r="AT492" s="300"/>
    </row>
    <row r="493" spans="1:46" s="299" customFormat="1" ht="15" customHeight="1" x14ac:dyDescent="0.25">
      <c r="A493" s="284"/>
      <c r="B493" s="284"/>
      <c r="C493" s="241"/>
      <c r="D493" s="241"/>
      <c r="E493" s="241"/>
      <c r="F493" s="241"/>
      <c r="G493" s="241"/>
      <c r="H493" s="241"/>
      <c r="I493" s="241"/>
      <c r="J493" s="241"/>
      <c r="K493" s="241"/>
      <c r="L493" s="241"/>
      <c r="M493" s="241"/>
      <c r="N493" s="241"/>
      <c r="O493" s="241"/>
      <c r="P493" s="241"/>
      <c r="Q493" s="241"/>
      <c r="R493" s="241"/>
      <c r="S493" s="241"/>
      <c r="T493" s="241"/>
      <c r="U493" s="241" t="s">
        <v>629</v>
      </c>
      <c r="V493" s="241"/>
      <c r="W493" s="241"/>
      <c r="X493" s="241"/>
      <c r="Y493" s="241"/>
      <c r="Z493" s="241"/>
      <c r="AA493" s="241"/>
      <c r="AB493" s="241"/>
      <c r="AC493" s="241" t="s">
        <v>313</v>
      </c>
      <c r="AD493" s="241"/>
      <c r="AE493" s="241"/>
      <c r="AF493" s="241"/>
      <c r="AG493" s="241"/>
      <c r="AH493" s="241"/>
      <c r="AI493" s="241"/>
      <c r="AP493" s="300"/>
      <c r="AT493" s="300"/>
    </row>
    <row r="494" spans="1:46" s="299" customFormat="1" ht="15" customHeight="1" x14ac:dyDescent="0.25">
      <c r="A494" s="284"/>
      <c r="B494" s="284"/>
      <c r="C494" s="241"/>
      <c r="D494" s="241"/>
      <c r="E494" s="241"/>
      <c r="F494" s="241"/>
      <c r="G494" s="241"/>
      <c r="H494" s="241"/>
      <c r="I494" s="241"/>
      <c r="J494" s="241"/>
      <c r="K494" s="241"/>
      <c r="L494" s="241"/>
      <c r="M494" s="241"/>
      <c r="N494" s="241"/>
      <c r="O494" s="241"/>
      <c r="P494" s="241"/>
      <c r="Q494" s="241"/>
      <c r="R494" s="241"/>
      <c r="S494" s="241"/>
      <c r="T494" s="241"/>
      <c r="U494" s="241" t="s">
        <v>630</v>
      </c>
      <c r="V494" s="241"/>
      <c r="W494" s="241"/>
      <c r="X494" s="241"/>
      <c r="Y494" s="241"/>
      <c r="Z494" s="241"/>
      <c r="AA494" s="241"/>
      <c r="AB494" s="241"/>
      <c r="AC494" s="241" t="s">
        <v>386</v>
      </c>
      <c r="AD494" s="241"/>
      <c r="AE494" s="241"/>
      <c r="AF494" s="241"/>
      <c r="AG494" s="241"/>
      <c r="AH494" s="241"/>
      <c r="AI494" s="241"/>
      <c r="AP494" s="300"/>
      <c r="AT494" s="300"/>
    </row>
    <row r="495" spans="1:46" s="299" customFormat="1" ht="15" customHeight="1" x14ac:dyDescent="0.25">
      <c r="A495" s="284"/>
      <c r="B495" s="284"/>
      <c r="C495" s="241"/>
      <c r="D495" s="241"/>
      <c r="E495" s="241"/>
      <c r="F495" s="241"/>
      <c r="G495" s="241"/>
      <c r="H495" s="241"/>
      <c r="I495" s="241"/>
      <c r="J495" s="241"/>
      <c r="K495" s="241"/>
      <c r="L495" s="241"/>
      <c r="M495" s="241"/>
      <c r="N495" s="241"/>
      <c r="O495" s="241"/>
      <c r="P495" s="241"/>
      <c r="Q495" s="241"/>
      <c r="R495" s="241"/>
      <c r="S495" s="241"/>
      <c r="T495" s="241"/>
      <c r="U495" s="241" t="s">
        <v>631</v>
      </c>
      <c r="V495" s="241"/>
      <c r="W495" s="241"/>
      <c r="X495" s="241"/>
      <c r="Y495" s="241"/>
      <c r="Z495" s="241"/>
      <c r="AA495" s="241"/>
      <c r="AB495" s="241"/>
      <c r="AC495" s="241" t="s">
        <v>325</v>
      </c>
      <c r="AD495" s="241"/>
      <c r="AE495" s="241"/>
      <c r="AF495" s="241"/>
      <c r="AG495" s="241"/>
      <c r="AH495" s="241"/>
      <c r="AI495" s="241"/>
      <c r="AP495" s="300"/>
      <c r="AT495" s="300"/>
    </row>
    <row r="496" spans="1:46" s="299" customFormat="1" ht="15" customHeight="1" x14ac:dyDescent="0.25">
      <c r="A496" s="284"/>
      <c r="B496" s="284"/>
      <c r="C496" s="241"/>
      <c r="D496" s="241"/>
      <c r="E496" s="241"/>
      <c r="F496" s="241"/>
      <c r="G496" s="241"/>
      <c r="H496" s="241"/>
      <c r="I496" s="241"/>
      <c r="J496" s="241"/>
      <c r="K496" s="241"/>
      <c r="L496" s="241"/>
      <c r="M496" s="241"/>
      <c r="N496" s="241"/>
      <c r="O496" s="241"/>
      <c r="P496" s="241"/>
      <c r="Q496" s="241"/>
      <c r="R496" s="241"/>
      <c r="S496" s="241"/>
      <c r="T496" s="241"/>
      <c r="U496" s="241" t="s">
        <v>632</v>
      </c>
      <c r="V496" s="241"/>
      <c r="W496" s="241"/>
      <c r="X496" s="241"/>
      <c r="Y496" s="241"/>
      <c r="Z496" s="241"/>
      <c r="AA496" s="241"/>
      <c r="AB496" s="241"/>
      <c r="AC496" s="241" t="s">
        <v>313</v>
      </c>
      <c r="AD496" s="241"/>
      <c r="AE496" s="241"/>
      <c r="AF496" s="241"/>
      <c r="AG496" s="241"/>
      <c r="AH496" s="241"/>
      <c r="AI496" s="241"/>
      <c r="AP496" s="300"/>
      <c r="AT496" s="300"/>
    </row>
    <row r="497" spans="1:46" s="299" customFormat="1" ht="15" customHeight="1" x14ac:dyDescent="0.25">
      <c r="A497" s="284"/>
      <c r="B497" s="284"/>
      <c r="C497" s="241"/>
      <c r="D497" s="241"/>
      <c r="E497" s="241"/>
      <c r="F497" s="241"/>
      <c r="G497" s="241"/>
      <c r="H497" s="241"/>
      <c r="I497" s="241"/>
      <c r="J497" s="241"/>
      <c r="K497" s="241"/>
      <c r="L497" s="241"/>
      <c r="M497" s="241"/>
      <c r="N497" s="241"/>
      <c r="O497" s="241"/>
      <c r="P497" s="241"/>
      <c r="Q497" s="241"/>
      <c r="R497" s="241"/>
      <c r="S497" s="241"/>
      <c r="T497" s="241"/>
      <c r="U497" s="241" t="s">
        <v>633</v>
      </c>
      <c r="V497" s="241"/>
      <c r="W497" s="241"/>
      <c r="X497" s="241"/>
      <c r="Y497" s="241"/>
      <c r="Z497" s="241"/>
      <c r="AA497" s="241"/>
      <c r="AB497" s="241"/>
      <c r="AC497" s="241" t="s">
        <v>313</v>
      </c>
      <c r="AD497" s="241"/>
      <c r="AE497" s="241"/>
      <c r="AF497" s="241"/>
      <c r="AG497" s="241"/>
      <c r="AH497" s="241"/>
      <c r="AI497" s="241"/>
      <c r="AP497" s="300"/>
      <c r="AT497" s="300"/>
    </row>
    <row r="498" spans="1:46" s="299" customFormat="1" ht="15" customHeight="1" x14ac:dyDescent="0.25">
      <c r="A498" s="284"/>
      <c r="B498" s="284"/>
      <c r="C498" s="241"/>
      <c r="D498" s="241"/>
      <c r="E498" s="241"/>
      <c r="F498" s="241"/>
      <c r="G498" s="241"/>
      <c r="H498" s="241"/>
      <c r="I498" s="241"/>
      <c r="J498" s="241"/>
      <c r="K498" s="241"/>
      <c r="L498" s="241"/>
      <c r="M498" s="241"/>
      <c r="N498" s="241"/>
      <c r="O498" s="241"/>
      <c r="P498" s="241"/>
      <c r="Q498" s="241"/>
      <c r="R498" s="241"/>
      <c r="S498" s="241"/>
      <c r="T498" s="241"/>
      <c r="U498" s="241" t="s">
        <v>634</v>
      </c>
      <c r="V498" s="241"/>
      <c r="W498" s="241"/>
      <c r="X498" s="241"/>
      <c r="Y498" s="241"/>
      <c r="Z498" s="241"/>
      <c r="AA498" s="241"/>
      <c r="AB498" s="241"/>
      <c r="AC498" s="241" t="s">
        <v>366</v>
      </c>
      <c r="AD498" s="241"/>
      <c r="AE498" s="241"/>
      <c r="AF498" s="241"/>
      <c r="AG498" s="241"/>
      <c r="AH498" s="241"/>
      <c r="AI498" s="241"/>
      <c r="AP498" s="300"/>
      <c r="AT498" s="300"/>
    </row>
    <row r="499" spans="1:46" s="299" customFormat="1" ht="15" customHeight="1" x14ac:dyDescent="0.25">
      <c r="A499" s="284"/>
      <c r="B499" s="284"/>
      <c r="C499" s="241"/>
      <c r="D499" s="241"/>
      <c r="E499" s="241"/>
      <c r="F499" s="241"/>
      <c r="G499" s="241"/>
      <c r="H499" s="241"/>
      <c r="I499" s="241"/>
      <c r="J499" s="241"/>
      <c r="K499" s="241"/>
      <c r="L499" s="241"/>
      <c r="M499" s="241"/>
      <c r="N499" s="241"/>
      <c r="O499" s="241"/>
      <c r="P499" s="241"/>
      <c r="Q499" s="241"/>
      <c r="R499" s="241"/>
      <c r="S499" s="241"/>
      <c r="T499" s="241"/>
      <c r="U499" s="241" t="s">
        <v>635</v>
      </c>
      <c r="V499" s="241"/>
      <c r="W499" s="241"/>
      <c r="X499" s="241"/>
      <c r="Y499" s="241"/>
      <c r="Z499" s="241"/>
      <c r="AA499" s="241"/>
      <c r="AB499" s="241"/>
      <c r="AC499" s="241" t="s">
        <v>325</v>
      </c>
      <c r="AD499" s="241"/>
      <c r="AE499" s="241"/>
      <c r="AF499" s="241"/>
      <c r="AG499" s="241"/>
      <c r="AH499" s="241"/>
      <c r="AI499" s="241"/>
      <c r="AP499" s="300"/>
      <c r="AT499" s="300"/>
    </row>
    <row r="500" spans="1:46" s="299" customFormat="1" ht="15" customHeight="1" x14ac:dyDescent="0.25">
      <c r="A500" s="284"/>
      <c r="B500" s="284"/>
      <c r="C500" s="241"/>
      <c r="D500" s="241"/>
      <c r="E500" s="241"/>
      <c r="F500" s="241"/>
      <c r="G500" s="241"/>
      <c r="H500" s="241"/>
      <c r="I500" s="241"/>
      <c r="J500" s="241"/>
      <c r="K500" s="241"/>
      <c r="L500" s="241"/>
      <c r="M500" s="241"/>
      <c r="N500" s="241"/>
      <c r="O500" s="241"/>
      <c r="P500" s="241"/>
      <c r="Q500" s="241"/>
      <c r="R500" s="241"/>
      <c r="S500" s="241"/>
      <c r="T500" s="241"/>
      <c r="U500" s="241" t="s">
        <v>636</v>
      </c>
      <c r="V500" s="241"/>
      <c r="W500" s="241"/>
      <c r="X500" s="241"/>
      <c r="Y500" s="241"/>
      <c r="Z500" s="241"/>
      <c r="AA500" s="241"/>
      <c r="AB500" s="241"/>
      <c r="AC500" s="241" t="s">
        <v>313</v>
      </c>
      <c r="AD500" s="241"/>
      <c r="AE500" s="241"/>
      <c r="AF500" s="241"/>
      <c r="AG500" s="241"/>
      <c r="AH500" s="241"/>
      <c r="AI500" s="241"/>
      <c r="AP500" s="300"/>
      <c r="AT500" s="300"/>
    </row>
    <row r="501" spans="1:46" s="299" customFormat="1" ht="15" customHeight="1" x14ac:dyDescent="0.25">
      <c r="A501" s="284"/>
      <c r="B501" s="284"/>
      <c r="C501" s="241"/>
      <c r="D501" s="241"/>
      <c r="E501" s="241"/>
      <c r="F501" s="241"/>
      <c r="G501" s="241"/>
      <c r="H501" s="241"/>
      <c r="I501" s="241"/>
      <c r="J501" s="241"/>
      <c r="K501" s="241"/>
      <c r="L501" s="241"/>
      <c r="M501" s="241"/>
      <c r="N501" s="241"/>
      <c r="O501" s="241"/>
      <c r="P501" s="241"/>
      <c r="Q501" s="241"/>
      <c r="R501" s="241"/>
      <c r="S501" s="241"/>
      <c r="T501" s="241"/>
      <c r="U501" s="241" t="s">
        <v>637</v>
      </c>
      <c r="V501" s="241"/>
      <c r="W501" s="241"/>
      <c r="X501" s="241"/>
      <c r="Y501" s="241"/>
      <c r="Z501" s="241"/>
      <c r="AA501" s="241"/>
      <c r="AB501" s="241"/>
      <c r="AC501" s="241" t="s">
        <v>309</v>
      </c>
      <c r="AD501" s="241"/>
      <c r="AE501" s="241"/>
      <c r="AF501" s="241"/>
      <c r="AG501" s="241"/>
      <c r="AH501" s="241"/>
      <c r="AI501" s="241"/>
      <c r="AP501" s="300"/>
      <c r="AT501" s="300"/>
    </row>
    <row r="502" spans="1:46" s="299" customFormat="1" ht="15" customHeight="1" x14ac:dyDescent="0.25">
      <c r="A502" s="284"/>
      <c r="B502" s="284"/>
      <c r="C502" s="241"/>
      <c r="D502" s="241"/>
      <c r="E502" s="241"/>
      <c r="F502" s="241"/>
      <c r="G502" s="241"/>
      <c r="H502" s="241"/>
      <c r="I502" s="241"/>
      <c r="J502" s="241"/>
      <c r="K502" s="241"/>
      <c r="L502" s="241"/>
      <c r="M502" s="241"/>
      <c r="N502" s="241"/>
      <c r="O502" s="241"/>
      <c r="P502" s="241"/>
      <c r="Q502" s="241"/>
      <c r="R502" s="241"/>
      <c r="S502" s="241"/>
      <c r="T502" s="241"/>
      <c r="U502" s="241" t="s">
        <v>638</v>
      </c>
      <c r="V502" s="241"/>
      <c r="W502" s="241"/>
      <c r="X502" s="241"/>
      <c r="Y502" s="241"/>
      <c r="Z502" s="241"/>
      <c r="AA502" s="241"/>
      <c r="AB502" s="241"/>
      <c r="AC502" s="241" t="s">
        <v>313</v>
      </c>
      <c r="AD502" s="241"/>
      <c r="AE502" s="241"/>
      <c r="AF502" s="241"/>
      <c r="AG502" s="241"/>
      <c r="AH502" s="241"/>
      <c r="AI502" s="241"/>
      <c r="AP502" s="300"/>
      <c r="AT502" s="300"/>
    </row>
    <row r="503" spans="1:46" s="299" customFormat="1" ht="15" customHeight="1" x14ac:dyDescent="0.25">
      <c r="A503" s="284"/>
      <c r="B503" s="284"/>
      <c r="C503" s="241"/>
      <c r="D503" s="241"/>
      <c r="E503" s="241"/>
      <c r="F503" s="241"/>
      <c r="G503" s="241"/>
      <c r="H503" s="241"/>
      <c r="I503" s="241"/>
      <c r="J503" s="241"/>
      <c r="K503" s="241"/>
      <c r="L503" s="241"/>
      <c r="M503" s="241"/>
      <c r="N503" s="241"/>
      <c r="O503" s="241"/>
      <c r="P503" s="241"/>
      <c r="Q503" s="241"/>
      <c r="R503" s="241"/>
      <c r="S503" s="241"/>
      <c r="T503" s="241"/>
      <c r="U503" s="241" t="s">
        <v>639</v>
      </c>
      <c r="V503" s="241"/>
      <c r="W503" s="241"/>
      <c r="X503" s="241"/>
      <c r="Y503" s="241"/>
      <c r="Z503" s="241"/>
      <c r="AA503" s="241"/>
      <c r="AB503" s="241"/>
      <c r="AC503" s="241" t="s">
        <v>309</v>
      </c>
      <c r="AD503" s="241"/>
      <c r="AE503" s="241"/>
      <c r="AF503" s="241"/>
      <c r="AG503" s="241"/>
      <c r="AH503" s="241"/>
      <c r="AI503" s="241"/>
      <c r="AP503" s="300"/>
      <c r="AT503" s="300"/>
    </row>
    <row r="504" spans="1:46" s="299" customFormat="1" ht="15" customHeight="1" x14ac:dyDescent="0.25">
      <c r="A504" s="284"/>
      <c r="B504" s="284"/>
      <c r="C504" s="241"/>
      <c r="D504" s="241"/>
      <c r="E504" s="241"/>
      <c r="F504" s="241"/>
      <c r="G504" s="241"/>
      <c r="H504" s="241"/>
      <c r="I504" s="241"/>
      <c r="J504" s="241"/>
      <c r="K504" s="241"/>
      <c r="L504" s="241"/>
      <c r="M504" s="241"/>
      <c r="N504" s="241"/>
      <c r="O504" s="241"/>
      <c r="P504" s="241"/>
      <c r="Q504" s="241"/>
      <c r="R504" s="241"/>
      <c r="S504" s="241"/>
      <c r="T504" s="241"/>
      <c r="U504" s="241" t="s">
        <v>640</v>
      </c>
      <c r="V504" s="241"/>
      <c r="W504" s="241"/>
      <c r="X504" s="241"/>
      <c r="Y504" s="241"/>
      <c r="Z504" s="241"/>
      <c r="AA504" s="241"/>
      <c r="AB504" s="241"/>
      <c r="AC504" s="241" t="s">
        <v>325</v>
      </c>
      <c r="AD504" s="241"/>
      <c r="AE504" s="241"/>
      <c r="AF504" s="241"/>
      <c r="AG504" s="241"/>
      <c r="AH504" s="241"/>
      <c r="AI504" s="241"/>
      <c r="AP504" s="300"/>
      <c r="AT504" s="300"/>
    </row>
    <row r="505" spans="1:46" s="299" customFormat="1" ht="15" customHeight="1" x14ac:dyDescent="0.25">
      <c r="A505" s="284"/>
      <c r="B505" s="284"/>
      <c r="C505" s="241"/>
      <c r="D505" s="241"/>
      <c r="E505" s="241"/>
      <c r="F505" s="241"/>
      <c r="G505" s="241"/>
      <c r="H505" s="241"/>
      <c r="I505" s="241"/>
      <c r="J505" s="241"/>
      <c r="K505" s="241"/>
      <c r="L505" s="241"/>
      <c r="M505" s="241"/>
      <c r="N505" s="241"/>
      <c r="O505" s="241"/>
      <c r="P505" s="241"/>
      <c r="Q505" s="241"/>
      <c r="R505" s="241"/>
      <c r="S505" s="241"/>
      <c r="T505" s="241"/>
      <c r="U505" s="241" t="s">
        <v>641</v>
      </c>
      <c r="V505" s="241"/>
      <c r="W505" s="241"/>
      <c r="X505" s="241"/>
      <c r="Y505" s="241"/>
      <c r="Z505" s="241"/>
      <c r="AA505" s="241"/>
      <c r="AB505" s="241"/>
      <c r="AC505" s="241" t="s">
        <v>316</v>
      </c>
      <c r="AD505" s="241"/>
      <c r="AE505" s="241"/>
      <c r="AF505" s="241"/>
      <c r="AG505" s="241"/>
      <c r="AH505" s="241"/>
      <c r="AI505" s="241"/>
      <c r="AP505" s="300"/>
      <c r="AT505" s="300"/>
    </row>
    <row r="506" spans="1:46" s="299" customFormat="1" ht="15" customHeight="1" x14ac:dyDescent="0.25">
      <c r="A506" s="284"/>
      <c r="B506" s="284"/>
      <c r="C506" s="241"/>
      <c r="D506" s="241"/>
      <c r="E506" s="241"/>
      <c r="F506" s="241"/>
      <c r="G506" s="241"/>
      <c r="H506" s="241"/>
      <c r="I506" s="241"/>
      <c r="J506" s="241"/>
      <c r="K506" s="241"/>
      <c r="L506" s="241"/>
      <c r="M506" s="241"/>
      <c r="N506" s="241"/>
      <c r="O506" s="241"/>
      <c r="P506" s="241"/>
      <c r="Q506" s="241"/>
      <c r="R506" s="241"/>
      <c r="S506" s="241"/>
      <c r="T506" s="241"/>
      <c r="U506" s="241" t="s">
        <v>642</v>
      </c>
      <c r="V506" s="241"/>
      <c r="W506" s="241"/>
      <c r="X506" s="241"/>
      <c r="Y506" s="241"/>
      <c r="Z506" s="241"/>
      <c r="AA506" s="241"/>
      <c r="AB506" s="241"/>
      <c r="AC506" s="241" t="s">
        <v>313</v>
      </c>
      <c r="AD506" s="241"/>
      <c r="AE506" s="241"/>
      <c r="AF506" s="241"/>
      <c r="AG506" s="241"/>
      <c r="AH506" s="241"/>
      <c r="AI506" s="241"/>
      <c r="AP506" s="300"/>
      <c r="AT506" s="300"/>
    </row>
    <row r="507" spans="1:46" s="299" customFormat="1" ht="15" customHeight="1" x14ac:dyDescent="0.25">
      <c r="A507" s="284"/>
      <c r="B507" s="284"/>
      <c r="C507" s="241"/>
      <c r="D507" s="241"/>
      <c r="E507" s="241"/>
      <c r="F507" s="241"/>
      <c r="G507" s="241"/>
      <c r="H507" s="241"/>
      <c r="I507" s="241"/>
      <c r="J507" s="241"/>
      <c r="K507" s="241"/>
      <c r="L507" s="241"/>
      <c r="M507" s="241"/>
      <c r="N507" s="241"/>
      <c r="O507" s="241"/>
      <c r="P507" s="241"/>
      <c r="Q507" s="241"/>
      <c r="R507" s="241"/>
      <c r="S507" s="241"/>
      <c r="T507" s="241"/>
      <c r="U507" s="241" t="s">
        <v>643</v>
      </c>
      <c r="V507" s="241"/>
      <c r="W507" s="241"/>
      <c r="X507" s="241"/>
      <c r="Y507" s="241"/>
      <c r="Z507" s="241"/>
      <c r="AA507" s="241"/>
      <c r="AB507" s="241"/>
      <c r="AC507" s="241" t="s">
        <v>386</v>
      </c>
      <c r="AD507" s="241"/>
      <c r="AE507" s="241"/>
      <c r="AF507" s="241"/>
      <c r="AG507" s="241"/>
      <c r="AH507" s="241"/>
      <c r="AI507" s="241"/>
      <c r="AP507" s="300"/>
      <c r="AT507" s="300"/>
    </row>
    <row r="508" spans="1:46" s="299" customFormat="1" ht="15" customHeight="1" x14ac:dyDescent="0.25">
      <c r="A508" s="284"/>
      <c r="B508" s="284"/>
      <c r="C508" s="241"/>
      <c r="D508" s="241"/>
      <c r="E508" s="241"/>
      <c r="F508" s="241"/>
      <c r="G508" s="241"/>
      <c r="H508" s="241"/>
      <c r="I508" s="241"/>
      <c r="J508" s="241"/>
      <c r="K508" s="241"/>
      <c r="L508" s="241"/>
      <c r="M508" s="241"/>
      <c r="N508" s="241"/>
      <c r="O508" s="241"/>
      <c r="P508" s="241"/>
      <c r="Q508" s="241"/>
      <c r="R508" s="241"/>
      <c r="S508" s="241"/>
      <c r="T508" s="241"/>
      <c r="U508" s="241" t="s">
        <v>644</v>
      </c>
      <c r="V508" s="241"/>
      <c r="W508" s="241"/>
      <c r="X508" s="241"/>
      <c r="Y508" s="241"/>
      <c r="Z508" s="241"/>
      <c r="AA508" s="241"/>
      <c r="AB508" s="241"/>
      <c r="AC508" s="241" t="s">
        <v>309</v>
      </c>
      <c r="AD508" s="241"/>
      <c r="AE508" s="241"/>
      <c r="AF508" s="241"/>
      <c r="AG508" s="241"/>
      <c r="AH508" s="241"/>
      <c r="AI508" s="241"/>
      <c r="AP508" s="300"/>
      <c r="AT508" s="300"/>
    </row>
    <row r="509" spans="1:46" s="299" customFormat="1" ht="15" customHeight="1" x14ac:dyDescent="0.25">
      <c r="A509" s="284"/>
      <c r="B509" s="284"/>
      <c r="C509" s="241"/>
      <c r="D509" s="241"/>
      <c r="E509" s="241"/>
      <c r="F509" s="241"/>
      <c r="G509" s="241"/>
      <c r="H509" s="241"/>
      <c r="I509" s="241"/>
      <c r="J509" s="241"/>
      <c r="K509" s="241"/>
      <c r="L509" s="241"/>
      <c r="M509" s="241"/>
      <c r="N509" s="241"/>
      <c r="O509" s="241"/>
      <c r="P509" s="241"/>
      <c r="Q509" s="241"/>
      <c r="R509" s="241"/>
      <c r="S509" s="241"/>
      <c r="T509" s="241"/>
      <c r="U509" s="241" t="s">
        <v>645</v>
      </c>
      <c r="V509" s="241"/>
      <c r="W509" s="241"/>
      <c r="X509" s="241"/>
      <c r="Y509" s="241"/>
      <c r="Z509" s="241"/>
      <c r="AA509" s="241"/>
      <c r="AB509" s="241"/>
      <c r="AC509" s="241" t="s">
        <v>386</v>
      </c>
      <c r="AD509" s="241"/>
      <c r="AE509" s="241"/>
      <c r="AF509" s="241"/>
      <c r="AG509" s="241"/>
      <c r="AH509" s="241"/>
      <c r="AI509" s="241"/>
      <c r="AP509" s="300"/>
      <c r="AT509" s="300"/>
    </row>
    <row r="510" spans="1:46" s="299" customFormat="1" ht="15" customHeight="1" x14ac:dyDescent="0.25">
      <c r="A510" s="284"/>
      <c r="B510" s="284"/>
      <c r="C510" s="241"/>
      <c r="D510" s="241"/>
      <c r="E510" s="241"/>
      <c r="F510" s="241"/>
      <c r="G510" s="241"/>
      <c r="H510" s="241"/>
      <c r="I510" s="241"/>
      <c r="J510" s="241"/>
      <c r="K510" s="241"/>
      <c r="L510" s="241"/>
      <c r="M510" s="241"/>
      <c r="N510" s="241"/>
      <c r="O510" s="241"/>
      <c r="P510" s="241"/>
      <c r="Q510" s="241"/>
      <c r="R510" s="241"/>
      <c r="S510" s="241"/>
      <c r="T510" s="241"/>
      <c r="U510" s="241" t="s">
        <v>646</v>
      </c>
      <c r="V510" s="241"/>
      <c r="W510" s="241"/>
      <c r="X510" s="241"/>
      <c r="Y510" s="241"/>
      <c r="Z510" s="241"/>
      <c r="AA510" s="241"/>
      <c r="AB510" s="241"/>
      <c r="AC510" s="241" t="s">
        <v>325</v>
      </c>
      <c r="AD510" s="241"/>
      <c r="AE510" s="241"/>
      <c r="AF510" s="241"/>
      <c r="AG510" s="241"/>
      <c r="AH510" s="241"/>
      <c r="AI510" s="241"/>
      <c r="AP510" s="300"/>
      <c r="AT510" s="300"/>
    </row>
    <row r="511" spans="1:46" s="299" customFormat="1" ht="15" customHeight="1" x14ac:dyDescent="0.25">
      <c r="A511" s="284"/>
      <c r="B511" s="284"/>
      <c r="C511" s="241"/>
      <c r="D511" s="241"/>
      <c r="E511" s="241"/>
      <c r="F511" s="241"/>
      <c r="G511" s="241"/>
      <c r="H511" s="241"/>
      <c r="I511" s="241"/>
      <c r="J511" s="241"/>
      <c r="K511" s="241"/>
      <c r="L511" s="241"/>
      <c r="M511" s="241"/>
      <c r="N511" s="241"/>
      <c r="O511" s="241"/>
      <c r="P511" s="241"/>
      <c r="Q511" s="241"/>
      <c r="R511" s="241"/>
      <c r="S511" s="241"/>
      <c r="T511" s="241"/>
      <c r="U511" s="241" t="s">
        <v>647</v>
      </c>
      <c r="V511" s="241"/>
      <c r="W511" s="241"/>
      <c r="X511" s="241"/>
      <c r="Y511" s="241"/>
      <c r="Z511" s="241"/>
      <c r="AA511" s="241"/>
      <c r="AB511" s="241"/>
      <c r="AC511" s="241" t="s">
        <v>350</v>
      </c>
      <c r="AD511" s="241"/>
      <c r="AE511" s="241"/>
      <c r="AF511" s="241"/>
      <c r="AG511" s="241"/>
      <c r="AH511" s="241"/>
      <c r="AI511" s="241"/>
      <c r="AP511" s="300"/>
      <c r="AT511" s="300"/>
    </row>
    <row r="512" spans="1:46" s="299" customFormat="1" ht="15" customHeight="1" x14ac:dyDescent="0.25">
      <c r="A512" s="284"/>
      <c r="B512" s="284"/>
      <c r="C512" s="241"/>
      <c r="D512" s="241"/>
      <c r="E512" s="241"/>
      <c r="F512" s="241"/>
      <c r="G512" s="241"/>
      <c r="H512" s="241"/>
      <c r="I512" s="241"/>
      <c r="J512" s="241"/>
      <c r="K512" s="241"/>
      <c r="L512" s="241"/>
      <c r="M512" s="241"/>
      <c r="N512" s="241"/>
      <c r="O512" s="241"/>
      <c r="P512" s="241"/>
      <c r="Q512" s="241"/>
      <c r="R512" s="241"/>
      <c r="S512" s="241"/>
      <c r="T512" s="241"/>
      <c r="U512" s="241" t="s">
        <v>648</v>
      </c>
      <c r="V512" s="241"/>
      <c r="W512" s="241"/>
      <c r="X512" s="241"/>
      <c r="Y512" s="241"/>
      <c r="Z512" s="241"/>
      <c r="AA512" s="241"/>
      <c r="AB512" s="241"/>
      <c r="AC512" s="241" t="s">
        <v>325</v>
      </c>
      <c r="AD512" s="241"/>
      <c r="AE512" s="241"/>
      <c r="AF512" s="241"/>
      <c r="AG512" s="241"/>
      <c r="AH512" s="241"/>
      <c r="AI512" s="241"/>
      <c r="AP512" s="300"/>
      <c r="AT512" s="300"/>
    </row>
    <row r="513" spans="1:46" s="299" customFormat="1" ht="15" customHeight="1" x14ac:dyDescent="0.25">
      <c r="A513" s="284"/>
      <c r="B513" s="284"/>
      <c r="C513" s="241"/>
      <c r="D513" s="241"/>
      <c r="E513" s="241"/>
      <c r="F513" s="241"/>
      <c r="G513" s="241"/>
      <c r="H513" s="241"/>
      <c r="I513" s="241"/>
      <c r="J513" s="241"/>
      <c r="K513" s="241"/>
      <c r="L513" s="241"/>
      <c r="M513" s="241"/>
      <c r="N513" s="241"/>
      <c r="O513" s="241"/>
      <c r="P513" s="241"/>
      <c r="Q513" s="241"/>
      <c r="R513" s="241"/>
      <c r="S513" s="241"/>
      <c r="T513" s="241"/>
      <c r="U513" s="241" t="s">
        <v>649</v>
      </c>
      <c r="V513" s="241"/>
      <c r="W513" s="241"/>
      <c r="X513" s="241"/>
      <c r="Y513" s="241"/>
      <c r="Z513" s="241"/>
      <c r="AA513" s="241"/>
      <c r="AB513" s="241"/>
      <c r="AC513" s="241" t="s">
        <v>325</v>
      </c>
      <c r="AD513" s="241"/>
      <c r="AE513" s="241"/>
      <c r="AF513" s="241"/>
      <c r="AG513" s="241"/>
      <c r="AH513" s="241"/>
      <c r="AI513" s="241"/>
      <c r="AP513" s="300"/>
      <c r="AT513" s="300"/>
    </row>
    <row r="514" spans="1:46" s="299" customFormat="1" ht="15" customHeight="1" x14ac:dyDescent="0.25">
      <c r="A514" s="284"/>
      <c r="B514" s="284"/>
      <c r="C514" s="241"/>
      <c r="D514" s="241"/>
      <c r="E514" s="241"/>
      <c r="F514" s="241"/>
      <c r="G514" s="241"/>
      <c r="H514" s="241"/>
      <c r="I514" s="241"/>
      <c r="J514" s="241"/>
      <c r="K514" s="241"/>
      <c r="L514" s="241"/>
      <c r="M514" s="241"/>
      <c r="N514" s="241"/>
      <c r="O514" s="241"/>
      <c r="P514" s="241"/>
      <c r="Q514" s="241"/>
      <c r="R514" s="241"/>
      <c r="S514" s="241"/>
      <c r="T514" s="241"/>
      <c r="U514" s="241" t="s">
        <v>650</v>
      </c>
      <c r="V514" s="241"/>
      <c r="W514" s="241"/>
      <c r="X514" s="241"/>
      <c r="Y514" s="241"/>
      <c r="Z514" s="241"/>
      <c r="AA514" s="241"/>
      <c r="AB514" s="241"/>
      <c r="AC514" s="241" t="s">
        <v>386</v>
      </c>
      <c r="AD514" s="241"/>
      <c r="AE514" s="241"/>
      <c r="AF514" s="241"/>
      <c r="AG514" s="241"/>
      <c r="AH514" s="241"/>
      <c r="AI514" s="241"/>
      <c r="AP514" s="300"/>
      <c r="AT514" s="300"/>
    </row>
    <row r="515" spans="1:46" s="299" customFormat="1" ht="15" customHeight="1" x14ac:dyDescent="0.25">
      <c r="A515" s="284"/>
      <c r="B515" s="284"/>
      <c r="C515" s="241"/>
      <c r="D515" s="241"/>
      <c r="E515" s="241"/>
      <c r="F515" s="241"/>
      <c r="G515" s="241"/>
      <c r="H515" s="241"/>
      <c r="I515" s="241"/>
      <c r="J515" s="241"/>
      <c r="K515" s="241"/>
      <c r="L515" s="241"/>
      <c r="M515" s="241"/>
      <c r="N515" s="241"/>
      <c r="O515" s="241"/>
      <c r="P515" s="241"/>
      <c r="Q515" s="241"/>
      <c r="R515" s="241"/>
      <c r="S515" s="241"/>
      <c r="T515" s="241"/>
      <c r="U515" s="241" t="s">
        <v>651</v>
      </c>
      <c r="V515" s="241"/>
      <c r="W515" s="241"/>
      <c r="X515" s="241"/>
      <c r="Y515" s="241"/>
      <c r="Z515" s="241"/>
      <c r="AA515" s="241"/>
      <c r="AB515" s="241"/>
      <c r="AC515" s="241" t="s">
        <v>350</v>
      </c>
      <c r="AD515" s="241"/>
      <c r="AE515" s="241"/>
      <c r="AF515" s="241"/>
      <c r="AG515" s="241"/>
      <c r="AH515" s="241"/>
      <c r="AI515" s="241"/>
      <c r="AP515" s="300"/>
      <c r="AT515" s="300"/>
    </row>
    <row r="516" spans="1:46" s="299" customFormat="1" ht="15" customHeight="1" x14ac:dyDescent="0.25">
      <c r="A516" s="284"/>
      <c r="B516" s="284"/>
      <c r="C516" s="241"/>
      <c r="D516" s="241"/>
      <c r="E516" s="241"/>
      <c r="F516" s="241"/>
      <c r="G516" s="241"/>
      <c r="H516" s="241"/>
      <c r="I516" s="241"/>
      <c r="J516" s="241"/>
      <c r="K516" s="241"/>
      <c r="L516" s="241"/>
      <c r="M516" s="241"/>
      <c r="N516" s="241"/>
      <c r="O516" s="241"/>
      <c r="P516" s="241"/>
      <c r="Q516" s="241"/>
      <c r="R516" s="241"/>
      <c r="S516" s="241"/>
      <c r="T516" s="241"/>
      <c r="U516" s="241" t="s">
        <v>652</v>
      </c>
      <c r="V516" s="241"/>
      <c r="W516" s="241"/>
      <c r="X516" s="241"/>
      <c r="Y516" s="241"/>
      <c r="Z516" s="241"/>
      <c r="AA516" s="241"/>
      <c r="AB516" s="241"/>
      <c r="AC516" s="241" t="s">
        <v>311</v>
      </c>
      <c r="AD516" s="241"/>
      <c r="AE516" s="241"/>
      <c r="AF516" s="241"/>
      <c r="AG516" s="241"/>
      <c r="AH516" s="241"/>
      <c r="AI516" s="241"/>
      <c r="AP516" s="300"/>
      <c r="AT516" s="300"/>
    </row>
    <row r="517" spans="1:46" s="299" customFormat="1" ht="15" customHeight="1" x14ac:dyDescent="0.25">
      <c r="A517" s="284"/>
      <c r="B517" s="284"/>
      <c r="C517" s="241"/>
      <c r="D517" s="241"/>
      <c r="E517" s="241"/>
      <c r="F517" s="241"/>
      <c r="G517" s="241"/>
      <c r="H517" s="241"/>
      <c r="I517" s="241"/>
      <c r="J517" s="241"/>
      <c r="K517" s="241"/>
      <c r="L517" s="241"/>
      <c r="M517" s="241"/>
      <c r="N517" s="241"/>
      <c r="O517" s="241"/>
      <c r="P517" s="241"/>
      <c r="Q517" s="241"/>
      <c r="R517" s="241"/>
      <c r="S517" s="241"/>
      <c r="T517" s="241"/>
      <c r="U517" s="241" t="s">
        <v>653</v>
      </c>
      <c r="V517" s="241"/>
      <c r="W517" s="241"/>
      <c r="X517" s="241"/>
      <c r="Y517" s="241"/>
      <c r="Z517" s="241"/>
      <c r="AA517" s="241"/>
      <c r="AB517" s="241"/>
      <c r="AC517" s="241" t="s">
        <v>311</v>
      </c>
      <c r="AD517" s="241"/>
      <c r="AE517" s="241"/>
      <c r="AF517" s="241"/>
      <c r="AG517" s="241"/>
      <c r="AH517" s="241"/>
      <c r="AI517" s="241"/>
      <c r="AP517" s="300"/>
      <c r="AT517" s="300"/>
    </row>
    <row r="518" spans="1:46" s="299" customFormat="1" ht="15" customHeight="1" x14ac:dyDescent="0.25">
      <c r="A518" s="284"/>
      <c r="B518" s="284"/>
      <c r="C518" s="241"/>
      <c r="D518" s="241"/>
      <c r="E518" s="241"/>
      <c r="F518" s="241"/>
      <c r="G518" s="241"/>
      <c r="H518" s="241"/>
      <c r="I518" s="241"/>
      <c r="J518" s="241"/>
      <c r="K518" s="241"/>
      <c r="L518" s="241"/>
      <c r="M518" s="241"/>
      <c r="N518" s="241"/>
      <c r="O518" s="241"/>
      <c r="P518" s="241"/>
      <c r="Q518" s="241"/>
      <c r="R518" s="241"/>
      <c r="S518" s="241"/>
      <c r="T518" s="241"/>
      <c r="U518" s="241" t="s">
        <v>654</v>
      </c>
      <c r="V518" s="241"/>
      <c r="W518" s="241"/>
      <c r="X518" s="241"/>
      <c r="Y518" s="241"/>
      <c r="Z518" s="241"/>
      <c r="AA518" s="241"/>
      <c r="AB518" s="241"/>
      <c r="AC518" s="241" t="s">
        <v>325</v>
      </c>
      <c r="AD518" s="241"/>
      <c r="AE518" s="241"/>
      <c r="AF518" s="241"/>
      <c r="AG518" s="241"/>
      <c r="AH518" s="241"/>
      <c r="AI518" s="241"/>
      <c r="AP518" s="300"/>
      <c r="AT518" s="300"/>
    </row>
    <row r="519" spans="1:46" s="299" customFormat="1" ht="15" customHeight="1" x14ac:dyDescent="0.25">
      <c r="A519" s="284"/>
      <c r="B519" s="284"/>
      <c r="C519" s="241"/>
      <c r="D519" s="241"/>
      <c r="E519" s="241"/>
      <c r="F519" s="241"/>
      <c r="G519" s="241"/>
      <c r="H519" s="241"/>
      <c r="I519" s="241"/>
      <c r="J519" s="241"/>
      <c r="K519" s="241"/>
      <c r="L519" s="241"/>
      <c r="M519" s="241"/>
      <c r="N519" s="241"/>
      <c r="O519" s="241"/>
      <c r="P519" s="241"/>
      <c r="Q519" s="241"/>
      <c r="R519" s="241"/>
      <c r="S519" s="241"/>
      <c r="T519" s="241"/>
      <c r="U519" s="241" t="s">
        <v>655</v>
      </c>
      <c r="V519" s="241"/>
      <c r="W519" s="241"/>
      <c r="X519" s="241"/>
      <c r="Y519" s="241"/>
      <c r="Z519" s="241"/>
      <c r="AA519" s="241"/>
      <c r="AB519" s="241"/>
      <c r="AC519" s="241" t="s">
        <v>325</v>
      </c>
      <c r="AD519" s="241"/>
      <c r="AE519" s="241"/>
      <c r="AF519" s="241"/>
      <c r="AG519" s="241"/>
      <c r="AH519" s="241"/>
      <c r="AI519" s="241"/>
      <c r="AP519" s="300"/>
      <c r="AT519" s="300"/>
    </row>
    <row r="520" spans="1:46" s="299" customFormat="1" ht="15" customHeight="1" x14ac:dyDescent="0.25">
      <c r="A520" s="284"/>
      <c r="B520" s="284"/>
      <c r="C520" s="241"/>
      <c r="D520" s="241"/>
      <c r="E520" s="241"/>
      <c r="F520" s="241"/>
      <c r="G520" s="241"/>
      <c r="H520" s="241"/>
      <c r="I520" s="241"/>
      <c r="J520" s="241"/>
      <c r="K520" s="241"/>
      <c r="L520" s="241"/>
      <c r="M520" s="241"/>
      <c r="N520" s="241"/>
      <c r="O520" s="241"/>
      <c r="P520" s="241"/>
      <c r="Q520" s="241"/>
      <c r="R520" s="241"/>
      <c r="S520" s="241"/>
      <c r="T520" s="241"/>
      <c r="U520" s="241" t="s">
        <v>656</v>
      </c>
      <c r="V520" s="241"/>
      <c r="W520" s="241"/>
      <c r="X520" s="241"/>
      <c r="Y520" s="241"/>
      <c r="Z520" s="241"/>
      <c r="AA520" s="241"/>
      <c r="AB520" s="241"/>
      <c r="AC520" s="241" t="s">
        <v>316</v>
      </c>
      <c r="AD520" s="241"/>
      <c r="AE520" s="241"/>
      <c r="AF520" s="241"/>
      <c r="AG520" s="241"/>
      <c r="AH520" s="241"/>
      <c r="AI520" s="241"/>
      <c r="AP520" s="300"/>
      <c r="AT520" s="300"/>
    </row>
    <row r="521" spans="1:46" s="299" customFormat="1" ht="15" customHeight="1" x14ac:dyDescent="0.25">
      <c r="A521" s="284"/>
      <c r="B521" s="284"/>
      <c r="C521" s="241"/>
      <c r="D521" s="241"/>
      <c r="E521" s="241"/>
      <c r="F521" s="241"/>
      <c r="G521" s="241"/>
      <c r="H521" s="241"/>
      <c r="I521" s="241"/>
      <c r="J521" s="241"/>
      <c r="K521" s="241"/>
      <c r="L521" s="241"/>
      <c r="M521" s="241"/>
      <c r="N521" s="241"/>
      <c r="O521" s="241"/>
      <c r="P521" s="241"/>
      <c r="Q521" s="241"/>
      <c r="R521" s="241"/>
      <c r="S521" s="241"/>
      <c r="T521" s="241"/>
      <c r="U521" s="241" t="s">
        <v>657</v>
      </c>
      <c r="V521" s="241"/>
      <c r="W521" s="241"/>
      <c r="X521" s="241"/>
      <c r="Y521" s="241"/>
      <c r="Z521" s="241"/>
      <c r="AA521" s="241"/>
      <c r="AB521" s="241"/>
      <c r="AC521" s="241" t="s">
        <v>325</v>
      </c>
      <c r="AD521" s="241"/>
      <c r="AE521" s="241"/>
      <c r="AF521" s="241"/>
      <c r="AG521" s="241"/>
      <c r="AH521" s="241"/>
      <c r="AI521" s="241"/>
      <c r="AP521" s="300"/>
      <c r="AT521" s="300"/>
    </row>
    <row r="522" spans="1:46" s="299" customFormat="1" ht="15" customHeight="1" x14ac:dyDescent="0.25">
      <c r="A522" s="284"/>
      <c r="B522" s="284"/>
      <c r="C522" s="241"/>
      <c r="D522" s="241"/>
      <c r="E522" s="241"/>
      <c r="F522" s="241"/>
      <c r="G522" s="241"/>
      <c r="H522" s="241"/>
      <c r="I522" s="241"/>
      <c r="J522" s="241"/>
      <c r="K522" s="241"/>
      <c r="L522" s="241"/>
      <c r="M522" s="241"/>
      <c r="N522" s="241"/>
      <c r="O522" s="241"/>
      <c r="P522" s="241"/>
      <c r="Q522" s="241"/>
      <c r="R522" s="241"/>
      <c r="S522" s="241"/>
      <c r="T522" s="241"/>
      <c r="U522" s="241" t="s">
        <v>658</v>
      </c>
      <c r="V522" s="241"/>
      <c r="W522" s="241"/>
      <c r="X522" s="241"/>
      <c r="Y522" s="241"/>
      <c r="Z522" s="241"/>
      <c r="AA522" s="241"/>
      <c r="AB522" s="241"/>
      <c r="AC522" s="241" t="s">
        <v>386</v>
      </c>
      <c r="AD522" s="241"/>
      <c r="AE522" s="241"/>
      <c r="AF522" s="241"/>
      <c r="AG522" s="241"/>
      <c r="AH522" s="241"/>
      <c r="AI522" s="241"/>
      <c r="AP522" s="300"/>
      <c r="AT522" s="300"/>
    </row>
    <row r="523" spans="1:46" s="299" customFormat="1" ht="15" customHeight="1" x14ac:dyDescent="0.25">
      <c r="A523" s="284"/>
      <c r="B523" s="284"/>
      <c r="C523" s="241"/>
      <c r="D523" s="241"/>
      <c r="E523" s="241"/>
      <c r="F523" s="241"/>
      <c r="G523" s="241"/>
      <c r="H523" s="241"/>
      <c r="I523" s="241"/>
      <c r="J523" s="241"/>
      <c r="K523" s="241"/>
      <c r="L523" s="241"/>
      <c r="M523" s="241"/>
      <c r="N523" s="241"/>
      <c r="O523" s="241"/>
      <c r="P523" s="241"/>
      <c r="Q523" s="241"/>
      <c r="R523" s="241"/>
      <c r="S523" s="241"/>
      <c r="T523" s="241"/>
      <c r="U523" s="241" t="s">
        <v>659</v>
      </c>
      <c r="V523" s="241"/>
      <c r="W523" s="241"/>
      <c r="X523" s="241"/>
      <c r="Y523" s="241"/>
      <c r="Z523" s="241"/>
      <c r="AA523" s="241"/>
      <c r="AB523" s="241"/>
      <c r="AC523" s="241" t="s">
        <v>309</v>
      </c>
      <c r="AD523" s="241"/>
      <c r="AE523" s="241"/>
      <c r="AF523" s="241"/>
      <c r="AG523" s="241"/>
      <c r="AH523" s="241"/>
      <c r="AI523" s="241"/>
      <c r="AP523" s="300"/>
      <c r="AT523" s="300"/>
    </row>
    <row r="524" spans="1:46" s="299" customFormat="1" ht="15" customHeight="1" x14ac:dyDescent="0.25">
      <c r="A524" s="284"/>
      <c r="B524" s="284"/>
      <c r="C524" s="241"/>
      <c r="D524" s="241"/>
      <c r="E524" s="241"/>
      <c r="F524" s="241"/>
      <c r="G524" s="241"/>
      <c r="H524" s="241"/>
      <c r="I524" s="241"/>
      <c r="J524" s="241"/>
      <c r="K524" s="241"/>
      <c r="L524" s="241"/>
      <c r="M524" s="241"/>
      <c r="N524" s="241"/>
      <c r="O524" s="241"/>
      <c r="P524" s="241"/>
      <c r="Q524" s="241"/>
      <c r="R524" s="241"/>
      <c r="S524" s="241"/>
      <c r="T524" s="241"/>
      <c r="U524" s="241" t="s">
        <v>660</v>
      </c>
      <c r="V524" s="241"/>
      <c r="W524" s="241"/>
      <c r="X524" s="241"/>
      <c r="Y524" s="241"/>
      <c r="Z524" s="241"/>
      <c r="AA524" s="241"/>
      <c r="AB524" s="241"/>
      <c r="AC524" s="241" t="s">
        <v>325</v>
      </c>
      <c r="AD524" s="241"/>
      <c r="AE524" s="241"/>
      <c r="AF524" s="241"/>
      <c r="AG524" s="241"/>
      <c r="AH524" s="241"/>
      <c r="AI524" s="241"/>
      <c r="AP524" s="300"/>
      <c r="AT524" s="300"/>
    </row>
    <row r="525" spans="1:46" s="299" customFormat="1" ht="15" customHeight="1" x14ac:dyDescent="0.25">
      <c r="A525" s="284"/>
      <c r="B525" s="284"/>
      <c r="C525" s="241"/>
      <c r="D525" s="241"/>
      <c r="E525" s="241"/>
      <c r="F525" s="241"/>
      <c r="G525" s="241"/>
      <c r="H525" s="241"/>
      <c r="I525" s="241"/>
      <c r="J525" s="241"/>
      <c r="K525" s="241"/>
      <c r="L525" s="241"/>
      <c r="M525" s="241"/>
      <c r="N525" s="241"/>
      <c r="O525" s="241"/>
      <c r="P525" s="241"/>
      <c r="Q525" s="241"/>
      <c r="R525" s="241"/>
      <c r="S525" s="241"/>
      <c r="T525" s="241"/>
      <c r="U525" s="241" t="s">
        <v>661</v>
      </c>
      <c r="V525" s="241"/>
      <c r="W525" s="241"/>
      <c r="X525" s="241"/>
      <c r="Y525" s="241"/>
      <c r="Z525" s="241"/>
      <c r="AA525" s="241"/>
      <c r="AB525" s="241"/>
      <c r="AC525" s="241" t="s">
        <v>316</v>
      </c>
      <c r="AD525" s="241"/>
      <c r="AE525" s="241"/>
      <c r="AF525" s="241"/>
      <c r="AG525" s="241"/>
      <c r="AH525" s="241"/>
      <c r="AI525" s="241"/>
      <c r="AP525" s="300"/>
      <c r="AT525" s="300"/>
    </row>
    <row r="526" spans="1:46" s="299" customFormat="1" ht="15" customHeight="1" x14ac:dyDescent="0.25">
      <c r="A526" s="284"/>
      <c r="B526" s="284"/>
      <c r="C526" s="241"/>
      <c r="D526" s="241"/>
      <c r="E526" s="241"/>
      <c r="F526" s="241"/>
      <c r="G526" s="241"/>
      <c r="H526" s="241"/>
      <c r="I526" s="241"/>
      <c r="J526" s="241"/>
      <c r="K526" s="241"/>
      <c r="L526" s="241"/>
      <c r="M526" s="241"/>
      <c r="N526" s="241"/>
      <c r="O526" s="241"/>
      <c r="P526" s="241"/>
      <c r="Q526" s="241"/>
      <c r="R526" s="241"/>
      <c r="S526" s="241"/>
      <c r="T526" s="241"/>
      <c r="U526" s="241" t="s">
        <v>662</v>
      </c>
      <c r="V526" s="241"/>
      <c r="W526" s="241"/>
      <c r="X526" s="241"/>
      <c r="Y526" s="241"/>
      <c r="Z526" s="241"/>
      <c r="AA526" s="241"/>
      <c r="AB526" s="241"/>
      <c r="AC526" s="241" t="s">
        <v>350</v>
      </c>
      <c r="AD526" s="241"/>
      <c r="AE526" s="241"/>
      <c r="AF526" s="241"/>
      <c r="AG526" s="241"/>
      <c r="AH526" s="241"/>
      <c r="AI526" s="241"/>
      <c r="AP526" s="300"/>
      <c r="AT526" s="300"/>
    </row>
    <row r="527" spans="1:46" s="299" customFormat="1" ht="15" customHeight="1" x14ac:dyDescent="0.25">
      <c r="A527" s="284"/>
      <c r="B527" s="284"/>
      <c r="C527" s="241"/>
      <c r="D527" s="241"/>
      <c r="E527" s="241"/>
      <c r="F527" s="241"/>
      <c r="G527" s="241"/>
      <c r="H527" s="241"/>
      <c r="I527" s="241"/>
      <c r="J527" s="241"/>
      <c r="K527" s="241"/>
      <c r="L527" s="241"/>
      <c r="M527" s="241"/>
      <c r="N527" s="241"/>
      <c r="O527" s="241"/>
      <c r="P527" s="241"/>
      <c r="Q527" s="241"/>
      <c r="R527" s="241"/>
      <c r="S527" s="241"/>
      <c r="T527" s="241"/>
      <c r="U527" s="241" t="s">
        <v>663</v>
      </c>
      <c r="V527" s="241"/>
      <c r="W527" s="241"/>
      <c r="X527" s="241"/>
      <c r="Y527" s="241"/>
      <c r="Z527" s="241"/>
      <c r="AA527" s="241"/>
      <c r="AB527" s="241"/>
      <c r="AC527" s="241" t="s">
        <v>350</v>
      </c>
      <c r="AD527" s="241"/>
      <c r="AE527" s="241"/>
      <c r="AF527" s="241"/>
      <c r="AG527" s="241"/>
      <c r="AH527" s="241"/>
      <c r="AI527" s="241"/>
      <c r="AP527" s="300"/>
      <c r="AT527" s="300"/>
    </row>
    <row r="528" spans="1:46" s="299" customFormat="1" ht="15" customHeight="1" x14ac:dyDescent="0.25">
      <c r="A528" s="284"/>
      <c r="B528" s="284"/>
      <c r="C528" s="241"/>
      <c r="D528" s="241"/>
      <c r="E528" s="241"/>
      <c r="F528" s="241"/>
      <c r="G528" s="241"/>
      <c r="H528" s="241"/>
      <c r="I528" s="241"/>
      <c r="J528" s="241"/>
      <c r="K528" s="241"/>
      <c r="L528" s="241"/>
      <c r="M528" s="241"/>
      <c r="N528" s="241"/>
      <c r="O528" s="241"/>
      <c r="P528" s="241"/>
      <c r="Q528" s="241"/>
      <c r="R528" s="241"/>
      <c r="S528" s="241"/>
      <c r="T528" s="241"/>
      <c r="U528" s="241" t="s">
        <v>664</v>
      </c>
      <c r="V528" s="241"/>
      <c r="W528" s="241"/>
      <c r="X528" s="241"/>
      <c r="Y528" s="241"/>
      <c r="Z528" s="241"/>
      <c r="AA528" s="241"/>
      <c r="AB528" s="241"/>
      <c r="AC528" s="241" t="s">
        <v>316</v>
      </c>
      <c r="AD528" s="241"/>
      <c r="AE528" s="241"/>
      <c r="AF528" s="241"/>
      <c r="AG528" s="241"/>
      <c r="AH528" s="241"/>
      <c r="AI528" s="241"/>
      <c r="AP528" s="300"/>
      <c r="AT528" s="300"/>
    </row>
    <row r="529" spans="1:46" s="299" customFormat="1" ht="15" customHeight="1" x14ac:dyDescent="0.25">
      <c r="A529" s="284"/>
      <c r="B529" s="284"/>
      <c r="C529" s="241"/>
      <c r="D529" s="241"/>
      <c r="E529" s="241"/>
      <c r="F529" s="241"/>
      <c r="G529" s="241"/>
      <c r="H529" s="241"/>
      <c r="I529" s="241"/>
      <c r="J529" s="241"/>
      <c r="K529" s="241"/>
      <c r="L529" s="241"/>
      <c r="M529" s="241"/>
      <c r="N529" s="241"/>
      <c r="O529" s="241"/>
      <c r="P529" s="241"/>
      <c r="Q529" s="241"/>
      <c r="R529" s="241"/>
      <c r="S529" s="241"/>
      <c r="T529" s="241"/>
      <c r="U529" s="241" t="s">
        <v>665</v>
      </c>
      <c r="V529" s="241"/>
      <c r="W529" s="241"/>
      <c r="X529" s="241"/>
      <c r="Y529" s="241"/>
      <c r="Z529" s="241"/>
      <c r="AA529" s="241"/>
      <c r="AB529" s="241"/>
      <c r="AC529" s="241" t="s">
        <v>316</v>
      </c>
      <c r="AD529" s="241"/>
      <c r="AE529" s="241"/>
      <c r="AF529" s="241"/>
      <c r="AG529" s="241"/>
      <c r="AH529" s="241"/>
      <c r="AI529" s="241"/>
      <c r="AP529" s="300"/>
      <c r="AT529" s="300"/>
    </row>
    <row r="530" spans="1:46" s="299" customFormat="1" ht="15" customHeight="1" x14ac:dyDescent="0.25">
      <c r="A530" s="284"/>
      <c r="B530" s="284"/>
      <c r="C530" s="241"/>
      <c r="D530" s="241"/>
      <c r="E530" s="241"/>
      <c r="F530" s="241"/>
      <c r="G530" s="241"/>
      <c r="H530" s="241"/>
      <c r="I530" s="241"/>
      <c r="J530" s="241"/>
      <c r="K530" s="241"/>
      <c r="L530" s="241"/>
      <c r="M530" s="241"/>
      <c r="N530" s="241"/>
      <c r="O530" s="241"/>
      <c r="P530" s="241"/>
      <c r="Q530" s="241"/>
      <c r="R530" s="241"/>
      <c r="S530" s="241"/>
      <c r="T530" s="241"/>
      <c r="U530" s="241" t="s">
        <v>666</v>
      </c>
      <c r="V530" s="241"/>
      <c r="W530" s="241"/>
      <c r="X530" s="241"/>
      <c r="Y530" s="241"/>
      <c r="Z530" s="241"/>
      <c r="AA530" s="241"/>
      <c r="AB530" s="241"/>
      <c r="AC530" s="241" t="s">
        <v>316</v>
      </c>
      <c r="AD530" s="241"/>
      <c r="AE530" s="241"/>
      <c r="AF530" s="241"/>
      <c r="AG530" s="241"/>
      <c r="AH530" s="241"/>
      <c r="AI530" s="241"/>
      <c r="AP530" s="300"/>
      <c r="AT530" s="300"/>
    </row>
    <row r="531" spans="1:46" s="299" customFormat="1" ht="15" customHeight="1" x14ac:dyDescent="0.25">
      <c r="A531" s="284"/>
      <c r="B531" s="284"/>
      <c r="C531" s="241"/>
      <c r="D531" s="241"/>
      <c r="E531" s="241"/>
      <c r="F531" s="241"/>
      <c r="G531" s="241"/>
      <c r="H531" s="241"/>
      <c r="I531" s="241"/>
      <c r="J531" s="241"/>
      <c r="K531" s="241"/>
      <c r="L531" s="241"/>
      <c r="M531" s="241"/>
      <c r="N531" s="241"/>
      <c r="O531" s="241"/>
      <c r="P531" s="241"/>
      <c r="Q531" s="241"/>
      <c r="R531" s="241"/>
      <c r="S531" s="241"/>
      <c r="T531" s="241"/>
      <c r="U531" s="241" t="s">
        <v>667</v>
      </c>
      <c r="V531" s="241"/>
      <c r="W531" s="241"/>
      <c r="X531" s="241"/>
      <c r="Y531" s="241"/>
      <c r="Z531" s="241"/>
      <c r="AA531" s="241"/>
      <c r="AB531" s="241"/>
      <c r="AC531" s="241" t="s">
        <v>309</v>
      </c>
      <c r="AD531" s="241"/>
      <c r="AE531" s="241"/>
      <c r="AF531" s="241"/>
      <c r="AG531" s="241"/>
      <c r="AH531" s="241"/>
      <c r="AI531" s="241"/>
      <c r="AP531" s="300"/>
      <c r="AT531" s="300"/>
    </row>
    <row r="532" spans="1:46" s="299" customFormat="1" ht="15" customHeight="1" x14ac:dyDescent="0.25">
      <c r="A532" s="284"/>
      <c r="B532" s="284"/>
      <c r="C532" s="241"/>
      <c r="D532" s="241"/>
      <c r="E532" s="241"/>
      <c r="F532" s="241"/>
      <c r="G532" s="241"/>
      <c r="H532" s="241"/>
      <c r="I532" s="241"/>
      <c r="J532" s="241"/>
      <c r="K532" s="241"/>
      <c r="L532" s="241"/>
      <c r="M532" s="241"/>
      <c r="N532" s="241"/>
      <c r="O532" s="241"/>
      <c r="P532" s="241"/>
      <c r="Q532" s="241"/>
      <c r="R532" s="241"/>
      <c r="S532" s="241"/>
      <c r="T532" s="241"/>
      <c r="U532" s="241" t="s">
        <v>668</v>
      </c>
      <c r="V532" s="241"/>
      <c r="W532" s="241"/>
      <c r="X532" s="241"/>
      <c r="Y532" s="241"/>
      <c r="Z532" s="241"/>
      <c r="AA532" s="241"/>
      <c r="AB532" s="241"/>
      <c r="AC532" s="241" t="s">
        <v>325</v>
      </c>
      <c r="AD532" s="241"/>
      <c r="AE532" s="241"/>
      <c r="AF532" s="241"/>
      <c r="AG532" s="241"/>
      <c r="AH532" s="241"/>
      <c r="AI532" s="241"/>
      <c r="AP532" s="300"/>
      <c r="AT532" s="300"/>
    </row>
    <row r="533" spans="1:46" s="299" customFormat="1" ht="15" customHeight="1" x14ac:dyDescent="0.25">
      <c r="A533" s="284"/>
      <c r="B533" s="284"/>
      <c r="C533" s="241"/>
      <c r="D533" s="241"/>
      <c r="E533" s="241"/>
      <c r="F533" s="241"/>
      <c r="G533" s="241"/>
      <c r="H533" s="241"/>
      <c r="I533" s="241"/>
      <c r="J533" s="241"/>
      <c r="K533" s="241"/>
      <c r="L533" s="241"/>
      <c r="M533" s="241"/>
      <c r="N533" s="241"/>
      <c r="O533" s="241"/>
      <c r="P533" s="241"/>
      <c r="Q533" s="241"/>
      <c r="R533" s="241"/>
      <c r="S533" s="241"/>
      <c r="T533" s="241"/>
      <c r="U533" s="241" t="s">
        <v>669</v>
      </c>
      <c r="V533" s="241"/>
      <c r="W533" s="241"/>
      <c r="X533" s="241"/>
      <c r="Y533" s="241"/>
      <c r="Z533" s="241"/>
      <c r="AA533" s="241"/>
      <c r="AB533" s="241"/>
      <c r="AC533" s="241" t="s">
        <v>309</v>
      </c>
      <c r="AD533" s="241"/>
      <c r="AE533" s="241"/>
      <c r="AF533" s="241"/>
      <c r="AG533" s="241"/>
      <c r="AH533" s="241"/>
      <c r="AI533" s="241"/>
      <c r="AP533" s="300"/>
      <c r="AT533" s="300"/>
    </row>
    <row r="534" spans="1:46" s="299" customFormat="1" ht="15" customHeight="1" x14ac:dyDescent="0.25">
      <c r="A534" s="284"/>
      <c r="B534" s="284"/>
      <c r="C534" s="241"/>
      <c r="D534" s="241"/>
      <c r="E534" s="241"/>
      <c r="F534" s="241"/>
      <c r="G534" s="241"/>
      <c r="H534" s="241"/>
      <c r="I534" s="241"/>
      <c r="J534" s="241"/>
      <c r="K534" s="241"/>
      <c r="L534" s="241"/>
      <c r="M534" s="241"/>
      <c r="N534" s="241"/>
      <c r="O534" s="241"/>
      <c r="P534" s="241"/>
      <c r="Q534" s="241"/>
      <c r="R534" s="241"/>
      <c r="S534" s="241"/>
      <c r="T534" s="241"/>
      <c r="U534" s="241" t="s">
        <v>274</v>
      </c>
      <c r="V534" s="241"/>
      <c r="W534" s="241"/>
      <c r="X534" s="241"/>
      <c r="Y534" s="241"/>
      <c r="Z534" s="241"/>
      <c r="AA534" s="241"/>
      <c r="AB534" s="241"/>
      <c r="AC534" s="241" t="s">
        <v>316</v>
      </c>
      <c r="AD534" s="241"/>
      <c r="AE534" s="241"/>
      <c r="AF534" s="241"/>
      <c r="AG534" s="241"/>
      <c r="AH534" s="241"/>
      <c r="AI534" s="241"/>
      <c r="AP534" s="300"/>
      <c r="AT534" s="300"/>
    </row>
    <row r="535" spans="1:46" s="299" customFormat="1" ht="15" customHeight="1" x14ac:dyDescent="0.25">
      <c r="A535" s="284"/>
      <c r="B535" s="284"/>
      <c r="C535" s="241"/>
      <c r="D535" s="241"/>
      <c r="E535" s="241"/>
      <c r="F535" s="241"/>
      <c r="G535" s="241"/>
      <c r="H535" s="241"/>
      <c r="I535" s="241"/>
      <c r="J535" s="241"/>
      <c r="K535" s="241"/>
      <c r="L535" s="241"/>
      <c r="M535" s="241"/>
      <c r="N535" s="241"/>
      <c r="O535" s="241"/>
      <c r="P535" s="241"/>
      <c r="Q535" s="241"/>
      <c r="R535" s="241"/>
      <c r="S535" s="241"/>
      <c r="T535" s="241"/>
      <c r="U535" s="241" t="s">
        <v>670</v>
      </c>
      <c r="V535" s="241"/>
      <c r="W535" s="241"/>
      <c r="X535" s="241"/>
      <c r="Y535" s="241"/>
      <c r="Z535" s="241"/>
      <c r="AA535" s="241"/>
      <c r="AB535" s="241"/>
      <c r="AC535" s="241" t="s">
        <v>316</v>
      </c>
      <c r="AD535" s="241"/>
      <c r="AE535" s="241"/>
      <c r="AF535" s="241"/>
      <c r="AG535" s="241"/>
      <c r="AH535" s="241"/>
      <c r="AI535" s="241"/>
      <c r="AP535" s="300"/>
      <c r="AT535" s="300"/>
    </row>
    <row r="536" spans="1:46" s="299" customFormat="1" ht="15" customHeight="1" x14ac:dyDescent="0.25">
      <c r="A536" s="284"/>
      <c r="B536" s="284"/>
      <c r="C536" s="241"/>
      <c r="D536" s="241"/>
      <c r="E536" s="241"/>
      <c r="F536" s="241"/>
      <c r="G536" s="241"/>
      <c r="H536" s="241"/>
      <c r="I536" s="241"/>
      <c r="J536" s="241"/>
      <c r="K536" s="241"/>
      <c r="L536" s="241"/>
      <c r="M536" s="241"/>
      <c r="N536" s="241"/>
      <c r="O536" s="241"/>
      <c r="P536" s="241"/>
      <c r="Q536" s="241"/>
      <c r="R536" s="241"/>
      <c r="S536" s="241"/>
      <c r="T536" s="241"/>
      <c r="U536" s="241" t="s">
        <v>671</v>
      </c>
      <c r="V536" s="241"/>
      <c r="W536" s="241"/>
      <c r="X536" s="241"/>
      <c r="Y536" s="241"/>
      <c r="Z536" s="241"/>
      <c r="AA536" s="241"/>
      <c r="AB536" s="241"/>
      <c r="AC536" s="241" t="s">
        <v>350</v>
      </c>
      <c r="AD536" s="241"/>
      <c r="AE536" s="241"/>
      <c r="AF536" s="241"/>
      <c r="AG536" s="241"/>
      <c r="AH536" s="241"/>
      <c r="AI536" s="241"/>
      <c r="AP536" s="300"/>
      <c r="AT536" s="300"/>
    </row>
    <row r="537" spans="1:46" s="299" customFormat="1" ht="15" customHeight="1" x14ac:dyDescent="0.25">
      <c r="A537" s="284"/>
      <c r="B537" s="284"/>
      <c r="C537" s="241"/>
      <c r="D537" s="241"/>
      <c r="E537" s="241"/>
      <c r="F537" s="241"/>
      <c r="G537" s="241"/>
      <c r="H537" s="241"/>
      <c r="I537" s="241"/>
      <c r="J537" s="241"/>
      <c r="K537" s="241"/>
      <c r="L537" s="241"/>
      <c r="M537" s="241"/>
      <c r="N537" s="241"/>
      <c r="O537" s="241"/>
      <c r="P537" s="241"/>
      <c r="Q537" s="241"/>
      <c r="R537" s="241"/>
      <c r="S537" s="241"/>
      <c r="T537" s="241"/>
      <c r="U537" s="241" t="s">
        <v>672</v>
      </c>
      <c r="V537" s="241"/>
      <c r="W537" s="241"/>
      <c r="X537" s="241"/>
      <c r="Y537" s="241"/>
      <c r="Z537" s="241"/>
      <c r="AA537" s="241"/>
      <c r="AB537" s="241"/>
      <c r="AC537" s="241" t="s">
        <v>386</v>
      </c>
      <c r="AD537" s="241"/>
      <c r="AE537" s="241"/>
      <c r="AF537" s="241"/>
      <c r="AG537" s="241"/>
      <c r="AH537" s="241"/>
      <c r="AI537" s="241"/>
      <c r="AP537" s="300"/>
      <c r="AT537" s="300"/>
    </row>
    <row r="538" spans="1:46" s="299" customFormat="1" ht="15" customHeight="1" x14ac:dyDescent="0.25">
      <c r="A538" s="284"/>
      <c r="B538" s="284"/>
      <c r="C538" s="241"/>
      <c r="D538" s="241"/>
      <c r="E538" s="241"/>
      <c r="F538" s="241"/>
      <c r="G538" s="241"/>
      <c r="H538" s="241"/>
      <c r="I538" s="241"/>
      <c r="J538" s="241"/>
      <c r="K538" s="241"/>
      <c r="L538" s="241"/>
      <c r="M538" s="241"/>
      <c r="N538" s="241"/>
      <c r="O538" s="241"/>
      <c r="P538" s="241"/>
      <c r="Q538" s="241"/>
      <c r="R538" s="241"/>
      <c r="S538" s="241"/>
      <c r="T538" s="241"/>
      <c r="U538" s="241" t="s">
        <v>673</v>
      </c>
      <c r="V538" s="241"/>
      <c r="W538" s="241"/>
      <c r="X538" s="241"/>
      <c r="Y538" s="241"/>
      <c r="Z538" s="241"/>
      <c r="AA538" s="241"/>
      <c r="AB538" s="241"/>
      <c r="AC538" s="241" t="s">
        <v>386</v>
      </c>
      <c r="AD538" s="241"/>
      <c r="AE538" s="241"/>
      <c r="AF538" s="241"/>
      <c r="AG538" s="241"/>
      <c r="AH538" s="241"/>
      <c r="AI538" s="241"/>
      <c r="AP538" s="300"/>
      <c r="AT538" s="300"/>
    </row>
    <row r="539" spans="1:46" s="299" customFormat="1" ht="15" customHeight="1" x14ac:dyDescent="0.25">
      <c r="A539" s="284"/>
      <c r="B539" s="284"/>
      <c r="C539" s="241"/>
      <c r="D539" s="241"/>
      <c r="E539" s="241"/>
      <c r="F539" s="241"/>
      <c r="G539" s="241"/>
      <c r="H539" s="241"/>
      <c r="I539" s="241"/>
      <c r="J539" s="241"/>
      <c r="K539" s="241"/>
      <c r="L539" s="241"/>
      <c r="M539" s="241"/>
      <c r="N539" s="241"/>
      <c r="O539" s="241"/>
      <c r="P539" s="241"/>
      <c r="Q539" s="241"/>
      <c r="R539" s="241"/>
      <c r="S539" s="241"/>
      <c r="T539" s="241"/>
      <c r="U539" s="241" t="s">
        <v>674</v>
      </c>
      <c r="V539" s="241"/>
      <c r="W539" s="241"/>
      <c r="X539" s="241"/>
      <c r="Y539" s="241"/>
      <c r="Z539" s="241"/>
      <c r="AA539" s="241"/>
      <c r="AB539" s="241"/>
      <c r="AC539" s="241" t="s">
        <v>311</v>
      </c>
      <c r="AD539" s="241"/>
      <c r="AE539" s="241"/>
      <c r="AF539" s="241"/>
      <c r="AG539" s="241"/>
      <c r="AH539" s="241"/>
      <c r="AI539" s="241"/>
      <c r="AP539" s="300"/>
      <c r="AT539" s="300"/>
    </row>
    <row r="540" spans="1:46" s="299" customFormat="1" ht="15" customHeight="1" x14ac:dyDescent="0.25">
      <c r="A540" s="284"/>
      <c r="B540" s="284"/>
      <c r="C540" s="241"/>
      <c r="D540" s="241"/>
      <c r="E540" s="241"/>
      <c r="F540" s="241"/>
      <c r="G540" s="241"/>
      <c r="H540" s="241"/>
      <c r="I540" s="241"/>
      <c r="J540" s="241"/>
      <c r="K540" s="241"/>
      <c r="L540" s="241"/>
      <c r="M540" s="241"/>
      <c r="N540" s="241"/>
      <c r="O540" s="241"/>
      <c r="P540" s="241"/>
      <c r="Q540" s="241"/>
      <c r="R540" s="241"/>
      <c r="S540" s="241"/>
      <c r="T540" s="241"/>
      <c r="U540" s="241" t="s">
        <v>675</v>
      </c>
      <c r="V540" s="241"/>
      <c r="W540" s="241"/>
      <c r="X540" s="241"/>
      <c r="Y540" s="241"/>
      <c r="Z540" s="241"/>
      <c r="AA540" s="241"/>
      <c r="AB540" s="241"/>
      <c r="AC540" s="241" t="s">
        <v>316</v>
      </c>
      <c r="AD540" s="241"/>
      <c r="AE540" s="241"/>
      <c r="AF540" s="241"/>
      <c r="AG540" s="241"/>
      <c r="AH540" s="241"/>
      <c r="AI540" s="241"/>
      <c r="AP540" s="300"/>
      <c r="AT540" s="300"/>
    </row>
    <row r="541" spans="1:46" s="299" customFormat="1" ht="15" customHeight="1" x14ac:dyDescent="0.25">
      <c r="A541" s="284"/>
      <c r="B541" s="284"/>
      <c r="C541" s="241"/>
      <c r="D541" s="241"/>
      <c r="E541" s="241"/>
      <c r="F541" s="241"/>
      <c r="G541" s="241"/>
      <c r="H541" s="241"/>
      <c r="I541" s="241"/>
      <c r="J541" s="241"/>
      <c r="K541" s="241"/>
      <c r="L541" s="241"/>
      <c r="M541" s="241"/>
      <c r="N541" s="241"/>
      <c r="O541" s="241"/>
      <c r="P541" s="241"/>
      <c r="Q541" s="241"/>
      <c r="R541" s="241"/>
      <c r="S541" s="241"/>
      <c r="T541" s="241"/>
      <c r="U541" s="241" t="s">
        <v>676</v>
      </c>
      <c r="V541" s="241"/>
      <c r="W541" s="241"/>
      <c r="X541" s="241"/>
      <c r="Y541" s="241"/>
      <c r="Z541" s="241"/>
      <c r="AA541" s="241"/>
      <c r="AB541" s="241"/>
      <c r="AC541" s="241" t="s">
        <v>325</v>
      </c>
      <c r="AD541" s="241"/>
      <c r="AE541" s="241"/>
      <c r="AF541" s="241"/>
      <c r="AG541" s="241"/>
      <c r="AH541" s="241"/>
      <c r="AI541" s="241"/>
      <c r="AP541" s="300"/>
      <c r="AT541" s="300"/>
    </row>
    <row r="542" spans="1:46" s="299" customFormat="1" ht="15" customHeight="1" x14ac:dyDescent="0.25">
      <c r="A542" s="284"/>
      <c r="B542" s="284"/>
      <c r="C542" s="241"/>
      <c r="D542" s="241"/>
      <c r="E542" s="241"/>
      <c r="F542" s="241"/>
      <c r="G542" s="241"/>
      <c r="H542" s="241"/>
      <c r="I542" s="241"/>
      <c r="J542" s="241"/>
      <c r="K542" s="241"/>
      <c r="L542" s="241"/>
      <c r="M542" s="241"/>
      <c r="N542" s="241"/>
      <c r="O542" s="241"/>
      <c r="P542" s="241"/>
      <c r="Q542" s="241"/>
      <c r="R542" s="241"/>
      <c r="S542" s="241"/>
      <c r="T542" s="241"/>
      <c r="U542" s="241" t="s">
        <v>677</v>
      </c>
      <c r="V542" s="241"/>
      <c r="W542" s="241"/>
      <c r="X542" s="241"/>
      <c r="Y542" s="241"/>
      <c r="Z542" s="241"/>
      <c r="AA542" s="241"/>
      <c r="AB542" s="241"/>
      <c r="AC542" s="241" t="s">
        <v>322</v>
      </c>
      <c r="AD542" s="241"/>
      <c r="AE542" s="241"/>
      <c r="AF542" s="241"/>
      <c r="AG542" s="241"/>
      <c r="AH542" s="241"/>
      <c r="AI542" s="241"/>
      <c r="AP542" s="300"/>
      <c r="AT542" s="300"/>
    </row>
    <row r="543" spans="1:46" s="299" customFormat="1" ht="15" customHeight="1" x14ac:dyDescent="0.25">
      <c r="A543" s="284"/>
      <c r="B543" s="284"/>
      <c r="C543" s="241"/>
      <c r="D543" s="241"/>
      <c r="E543" s="241"/>
      <c r="F543" s="241"/>
      <c r="G543" s="241"/>
      <c r="H543" s="241"/>
      <c r="I543" s="241"/>
      <c r="J543" s="241"/>
      <c r="K543" s="241"/>
      <c r="L543" s="241"/>
      <c r="M543" s="241"/>
      <c r="N543" s="241"/>
      <c r="O543" s="241"/>
      <c r="P543" s="241"/>
      <c r="Q543" s="241"/>
      <c r="R543" s="241"/>
      <c r="S543" s="241"/>
      <c r="T543" s="241"/>
      <c r="U543" s="241" t="s">
        <v>678</v>
      </c>
      <c r="V543" s="241"/>
      <c r="W543" s="241"/>
      <c r="X543" s="241"/>
      <c r="Y543" s="241"/>
      <c r="Z543" s="241"/>
      <c r="AA543" s="241"/>
      <c r="AB543" s="241"/>
      <c r="AC543" s="241" t="s">
        <v>313</v>
      </c>
      <c r="AD543" s="241"/>
      <c r="AE543" s="241"/>
      <c r="AF543" s="241"/>
      <c r="AG543" s="241"/>
      <c r="AH543" s="241"/>
      <c r="AI543" s="241"/>
      <c r="AP543" s="300"/>
      <c r="AT543" s="300"/>
    </row>
    <row r="544" spans="1:46" s="299" customFormat="1" ht="15" customHeight="1" x14ac:dyDescent="0.25">
      <c r="A544" s="284"/>
      <c r="B544" s="284"/>
      <c r="C544" s="241"/>
      <c r="D544" s="241"/>
      <c r="E544" s="241"/>
      <c r="F544" s="241"/>
      <c r="G544" s="241"/>
      <c r="H544" s="241"/>
      <c r="I544" s="241"/>
      <c r="J544" s="241"/>
      <c r="K544" s="241"/>
      <c r="L544" s="241"/>
      <c r="M544" s="241"/>
      <c r="N544" s="241"/>
      <c r="O544" s="241"/>
      <c r="P544" s="241"/>
      <c r="Q544" s="241"/>
      <c r="R544" s="241"/>
      <c r="S544" s="241"/>
      <c r="T544" s="241"/>
      <c r="U544" s="241" t="s">
        <v>679</v>
      </c>
      <c r="V544" s="241"/>
      <c r="W544" s="241"/>
      <c r="X544" s="241"/>
      <c r="Y544" s="241"/>
      <c r="Z544" s="241"/>
      <c r="AA544" s="241"/>
      <c r="AB544" s="241"/>
      <c r="AC544" s="241" t="s">
        <v>316</v>
      </c>
      <c r="AD544" s="241"/>
      <c r="AE544" s="241"/>
      <c r="AF544" s="241"/>
      <c r="AG544" s="241"/>
      <c r="AH544" s="241"/>
      <c r="AI544" s="241"/>
      <c r="AP544" s="300"/>
      <c r="AT544" s="300"/>
    </row>
    <row r="545" spans="1:46" s="299" customFormat="1" ht="15" customHeight="1" x14ac:dyDescent="0.25">
      <c r="A545" s="284"/>
      <c r="B545" s="284"/>
      <c r="C545" s="241"/>
      <c r="D545" s="241"/>
      <c r="E545" s="241"/>
      <c r="F545" s="241"/>
      <c r="G545" s="241"/>
      <c r="H545" s="241"/>
      <c r="I545" s="241"/>
      <c r="J545" s="241"/>
      <c r="K545" s="241"/>
      <c r="L545" s="241"/>
      <c r="M545" s="241"/>
      <c r="N545" s="241"/>
      <c r="O545" s="241"/>
      <c r="P545" s="241"/>
      <c r="Q545" s="241"/>
      <c r="R545" s="241"/>
      <c r="S545" s="241"/>
      <c r="T545" s="241"/>
      <c r="U545" s="241" t="s">
        <v>277</v>
      </c>
      <c r="V545" s="241"/>
      <c r="W545" s="241"/>
      <c r="X545" s="241"/>
      <c r="Y545" s="241"/>
      <c r="Z545" s="241"/>
      <c r="AA545" s="241"/>
      <c r="AB545" s="241"/>
      <c r="AC545" s="241" t="s">
        <v>316</v>
      </c>
      <c r="AD545" s="241"/>
      <c r="AE545" s="241"/>
      <c r="AF545" s="241"/>
      <c r="AG545" s="241"/>
      <c r="AH545" s="241"/>
      <c r="AI545" s="241"/>
      <c r="AP545" s="300"/>
      <c r="AT545" s="300"/>
    </row>
    <row r="546" spans="1:46" s="299" customFormat="1" ht="15" customHeight="1" x14ac:dyDescent="0.25">
      <c r="A546" s="284"/>
      <c r="B546" s="284"/>
      <c r="C546" s="241"/>
      <c r="D546" s="241"/>
      <c r="E546" s="241"/>
      <c r="F546" s="241"/>
      <c r="G546" s="241"/>
      <c r="H546" s="241"/>
      <c r="I546" s="241"/>
      <c r="J546" s="241"/>
      <c r="K546" s="241"/>
      <c r="L546" s="241"/>
      <c r="M546" s="241"/>
      <c r="N546" s="241"/>
      <c r="O546" s="241"/>
      <c r="P546" s="241"/>
      <c r="Q546" s="241"/>
      <c r="R546" s="241"/>
      <c r="S546" s="241"/>
      <c r="T546" s="241"/>
      <c r="U546" s="241" t="s">
        <v>680</v>
      </c>
      <c r="V546" s="241"/>
      <c r="W546" s="241"/>
      <c r="X546" s="241"/>
      <c r="Y546" s="241"/>
      <c r="Z546" s="241"/>
      <c r="AA546" s="241"/>
      <c r="AB546" s="241"/>
      <c r="AC546" s="241" t="s">
        <v>325</v>
      </c>
      <c r="AD546" s="241"/>
      <c r="AE546" s="241"/>
      <c r="AF546" s="241"/>
      <c r="AG546" s="241"/>
      <c r="AH546" s="241"/>
      <c r="AI546" s="241"/>
      <c r="AP546" s="300"/>
      <c r="AT546" s="300"/>
    </row>
    <row r="547" spans="1:46" s="299" customFormat="1" ht="15" customHeight="1" x14ac:dyDescent="0.25">
      <c r="A547" s="284"/>
      <c r="B547" s="284"/>
      <c r="C547" s="241"/>
      <c r="D547" s="241"/>
      <c r="E547" s="241"/>
      <c r="F547" s="241"/>
      <c r="G547" s="241"/>
      <c r="H547" s="241"/>
      <c r="I547" s="241"/>
      <c r="J547" s="241"/>
      <c r="K547" s="241"/>
      <c r="L547" s="241"/>
      <c r="M547" s="241"/>
      <c r="N547" s="241"/>
      <c r="O547" s="241"/>
      <c r="P547" s="241"/>
      <c r="Q547" s="241"/>
      <c r="R547" s="241"/>
      <c r="S547" s="241"/>
      <c r="T547" s="241"/>
      <c r="U547" s="241" t="s">
        <v>681</v>
      </c>
      <c r="V547" s="241"/>
      <c r="W547" s="241"/>
      <c r="X547" s="241"/>
      <c r="Y547" s="241"/>
      <c r="Z547" s="241"/>
      <c r="AA547" s="241"/>
      <c r="AB547" s="241"/>
      <c r="AC547" s="241" t="s">
        <v>325</v>
      </c>
      <c r="AD547" s="241"/>
      <c r="AE547" s="241"/>
      <c r="AF547" s="241"/>
      <c r="AG547" s="241"/>
      <c r="AH547" s="241"/>
      <c r="AI547" s="241"/>
      <c r="AP547" s="300"/>
      <c r="AT547" s="300"/>
    </row>
    <row r="548" spans="1:46" s="299" customFormat="1" ht="15" customHeight="1" x14ac:dyDescent="0.25">
      <c r="A548" s="284"/>
      <c r="B548" s="284"/>
      <c r="C548" s="241"/>
      <c r="D548" s="241"/>
      <c r="E548" s="241"/>
      <c r="F548" s="241"/>
      <c r="G548" s="241"/>
      <c r="H548" s="241"/>
      <c r="I548" s="241"/>
      <c r="J548" s="241"/>
      <c r="K548" s="241"/>
      <c r="L548" s="241"/>
      <c r="M548" s="241"/>
      <c r="N548" s="241"/>
      <c r="O548" s="241"/>
      <c r="P548" s="241"/>
      <c r="Q548" s="241"/>
      <c r="R548" s="241"/>
      <c r="S548" s="241"/>
      <c r="T548" s="241"/>
      <c r="U548" s="241" t="s">
        <v>682</v>
      </c>
      <c r="V548" s="241"/>
      <c r="W548" s="241"/>
      <c r="X548" s="241"/>
      <c r="Y548" s="241"/>
      <c r="Z548" s="241"/>
      <c r="AA548" s="241"/>
      <c r="AB548" s="241"/>
      <c r="AC548" s="241" t="s">
        <v>325</v>
      </c>
      <c r="AD548" s="241"/>
      <c r="AE548" s="241"/>
      <c r="AF548" s="241"/>
      <c r="AG548" s="241"/>
      <c r="AH548" s="241"/>
      <c r="AI548" s="241"/>
      <c r="AP548" s="300"/>
      <c r="AT548" s="300"/>
    </row>
    <row r="549" spans="1:46" s="299" customFormat="1" ht="15" customHeight="1" x14ac:dyDescent="0.25">
      <c r="A549" s="284"/>
      <c r="B549" s="284"/>
      <c r="C549" s="241"/>
      <c r="D549" s="241"/>
      <c r="E549" s="241"/>
      <c r="F549" s="241"/>
      <c r="G549" s="241"/>
      <c r="H549" s="241"/>
      <c r="I549" s="241"/>
      <c r="J549" s="241"/>
      <c r="K549" s="241"/>
      <c r="L549" s="241"/>
      <c r="M549" s="241"/>
      <c r="N549" s="241"/>
      <c r="O549" s="241"/>
      <c r="P549" s="241"/>
      <c r="Q549" s="241"/>
      <c r="R549" s="241"/>
      <c r="S549" s="241"/>
      <c r="T549" s="241"/>
      <c r="U549" s="241" t="s">
        <v>683</v>
      </c>
      <c r="V549" s="241"/>
      <c r="W549" s="241"/>
      <c r="X549" s="241"/>
      <c r="Y549" s="241"/>
      <c r="Z549" s="241"/>
      <c r="AA549" s="241"/>
      <c r="AB549" s="241"/>
      <c r="AC549" s="241" t="s">
        <v>316</v>
      </c>
      <c r="AD549" s="241"/>
      <c r="AE549" s="241"/>
      <c r="AF549" s="241"/>
      <c r="AG549" s="241"/>
      <c r="AH549" s="241"/>
      <c r="AI549" s="241"/>
      <c r="AP549" s="300"/>
      <c r="AT549" s="300"/>
    </row>
    <row r="550" spans="1:46" s="299" customFormat="1" ht="15" customHeight="1" x14ac:dyDescent="0.25">
      <c r="A550" s="284"/>
      <c r="B550" s="284"/>
      <c r="C550" s="241"/>
      <c r="D550" s="241"/>
      <c r="E550" s="241"/>
      <c r="F550" s="241"/>
      <c r="G550" s="241"/>
      <c r="H550" s="241"/>
      <c r="I550" s="241"/>
      <c r="J550" s="241"/>
      <c r="K550" s="241"/>
      <c r="L550" s="241"/>
      <c r="M550" s="241"/>
      <c r="N550" s="241"/>
      <c r="O550" s="241"/>
      <c r="P550" s="241"/>
      <c r="Q550" s="241"/>
      <c r="R550" s="241"/>
      <c r="S550" s="241"/>
      <c r="T550" s="241"/>
      <c r="U550" s="241" t="s">
        <v>684</v>
      </c>
      <c r="V550" s="241"/>
      <c r="W550" s="241"/>
      <c r="X550" s="241"/>
      <c r="Y550" s="241"/>
      <c r="Z550" s="241"/>
      <c r="AA550" s="241"/>
      <c r="AB550" s="241"/>
      <c r="AC550" s="241" t="s">
        <v>322</v>
      </c>
      <c r="AD550" s="241"/>
      <c r="AE550" s="241"/>
      <c r="AF550" s="241"/>
      <c r="AG550" s="241"/>
      <c r="AH550" s="241"/>
      <c r="AI550" s="241"/>
      <c r="AP550" s="300"/>
      <c r="AT550" s="300"/>
    </row>
    <row r="551" spans="1:46" s="299" customFormat="1" ht="15" customHeight="1" x14ac:dyDescent="0.25">
      <c r="A551" s="284"/>
      <c r="B551" s="284"/>
      <c r="C551" s="241"/>
      <c r="D551" s="241"/>
      <c r="E551" s="241"/>
      <c r="F551" s="241"/>
      <c r="G551" s="241"/>
      <c r="H551" s="241"/>
      <c r="I551" s="241"/>
      <c r="J551" s="241"/>
      <c r="K551" s="241"/>
      <c r="L551" s="241"/>
      <c r="M551" s="241"/>
      <c r="N551" s="241"/>
      <c r="O551" s="241"/>
      <c r="P551" s="241"/>
      <c r="Q551" s="241"/>
      <c r="R551" s="241"/>
      <c r="S551" s="241"/>
      <c r="T551" s="241"/>
      <c r="U551" s="241" t="s">
        <v>685</v>
      </c>
      <c r="V551" s="241"/>
      <c r="W551" s="241"/>
      <c r="X551" s="241"/>
      <c r="Y551" s="241"/>
      <c r="Z551" s="241"/>
      <c r="AA551" s="241"/>
      <c r="AB551" s="241"/>
      <c r="AC551" s="241" t="s">
        <v>309</v>
      </c>
      <c r="AD551" s="241"/>
      <c r="AE551" s="241"/>
      <c r="AF551" s="241"/>
      <c r="AG551" s="241"/>
      <c r="AH551" s="241"/>
      <c r="AI551" s="241"/>
      <c r="AP551" s="300"/>
      <c r="AT551" s="300"/>
    </row>
    <row r="552" spans="1:46" s="299" customFormat="1" ht="15" customHeight="1" x14ac:dyDescent="0.25">
      <c r="A552" s="284"/>
      <c r="B552" s="284"/>
      <c r="C552" s="241"/>
      <c r="D552" s="241"/>
      <c r="E552" s="241"/>
      <c r="F552" s="241"/>
      <c r="G552" s="241"/>
      <c r="H552" s="241"/>
      <c r="I552" s="241"/>
      <c r="J552" s="241"/>
      <c r="K552" s="241"/>
      <c r="L552" s="241"/>
      <c r="M552" s="241"/>
      <c r="N552" s="241"/>
      <c r="O552" s="241"/>
      <c r="P552" s="241"/>
      <c r="Q552" s="241"/>
      <c r="R552" s="241"/>
      <c r="S552" s="241"/>
      <c r="T552" s="241"/>
      <c r="U552" s="241" t="s">
        <v>686</v>
      </c>
      <c r="V552" s="241"/>
      <c r="W552" s="241"/>
      <c r="X552" s="241"/>
      <c r="Y552" s="241"/>
      <c r="Z552" s="241"/>
      <c r="AA552" s="241"/>
      <c r="AB552" s="241"/>
      <c r="AC552" s="241" t="s">
        <v>311</v>
      </c>
      <c r="AD552" s="241"/>
      <c r="AE552" s="241"/>
      <c r="AF552" s="241"/>
      <c r="AG552" s="241"/>
      <c r="AH552" s="241"/>
      <c r="AI552" s="241"/>
      <c r="AP552" s="300"/>
      <c r="AT552" s="300"/>
    </row>
    <row r="553" spans="1:46" s="299" customFormat="1" ht="15" customHeight="1" x14ac:dyDescent="0.25">
      <c r="A553" s="284"/>
      <c r="B553" s="284"/>
      <c r="C553" s="241"/>
      <c r="D553" s="241"/>
      <c r="E553" s="241"/>
      <c r="F553" s="241"/>
      <c r="G553" s="241"/>
      <c r="H553" s="241"/>
      <c r="I553" s="241"/>
      <c r="J553" s="241"/>
      <c r="K553" s="241"/>
      <c r="L553" s="241"/>
      <c r="M553" s="241"/>
      <c r="N553" s="241"/>
      <c r="O553" s="241"/>
      <c r="P553" s="241"/>
      <c r="Q553" s="241"/>
      <c r="R553" s="241"/>
      <c r="S553" s="241"/>
      <c r="T553" s="241"/>
      <c r="U553" s="241" t="s">
        <v>687</v>
      </c>
      <c r="V553" s="241"/>
      <c r="W553" s="241"/>
      <c r="X553" s="241"/>
      <c r="Y553" s="241"/>
      <c r="Z553" s="241"/>
      <c r="AA553" s="241"/>
      <c r="AB553" s="241"/>
      <c r="AC553" s="241" t="s">
        <v>325</v>
      </c>
      <c r="AD553" s="241"/>
      <c r="AE553" s="241"/>
      <c r="AF553" s="241"/>
      <c r="AG553" s="241"/>
      <c r="AH553" s="241"/>
      <c r="AI553" s="241"/>
      <c r="AP553" s="300"/>
      <c r="AT553" s="300"/>
    </row>
    <row r="554" spans="1:46" s="299" customFormat="1" ht="15" customHeight="1" x14ac:dyDescent="0.25">
      <c r="A554" s="284"/>
      <c r="B554" s="284"/>
      <c r="C554" s="241"/>
      <c r="D554" s="241"/>
      <c r="E554" s="241"/>
      <c r="F554" s="241"/>
      <c r="G554" s="241"/>
      <c r="H554" s="241"/>
      <c r="I554" s="241"/>
      <c r="J554" s="241"/>
      <c r="K554" s="241"/>
      <c r="L554" s="241"/>
      <c r="M554" s="241"/>
      <c r="N554" s="241"/>
      <c r="O554" s="241"/>
      <c r="P554" s="241"/>
      <c r="Q554" s="241"/>
      <c r="R554" s="241"/>
      <c r="S554" s="241"/>
      <c r="T554" s="241"/>
      <c r="U554" s="241" t="s">
        <v>688</v>
      </c>
      <c r="V554" s="241"/>
      <c r="W554" s="241"/>
      <c r="X554" s="241"/>
      <c r="Y554" s="241"/>
      <c r="Z554" s="241"/>
      <c r="AA554" s="241"/>
      <c r="AB554" s="241"/>
      <c r="AC554" s="241" t="s">
        <v>350</v>
      </c>
      <c r="AD554" s="241"/>
      <c r="AE554" s="241"/>
      <c r="AF554" s="241"/>
      <c r="AG554" s="241"/>
      <c r="AH554" s="241"/>
      <c r="AI554" s="241"/>
      <c r="AP554" s="300"/>
      <c r="AT554" s="300"/>
    </row>
    <row r="555" spans="1:46" s="299" customFormat="1" ht="15" customHeight="1" x14ac:dyDescent="0.25">
      <c r="A555" s="284"/>
      <c r="B555" s="284"/>
      <c r="C555" s="241"/>
      <c r="D555" s="241"/>
      <c r="E555" s="241"/>
      <c r="F555" s="241"/>
      <c r="G555" s="241"/>
      <c r="H555" s="241"/>
      <c r="I555" s="241"/>
      <c r="J555" s="241"/>
      <c r="K555" s="241"/>
      <c r="L555" s="241"/>
      <c r="M555" s="241"/>
      <c r="N555" s="241"/>
      <c r="O555" s="241"/>
      <c r="P555" s="241"/>
      <c r="Q555" s="241"/>
      <c r="R555" s="241"/>
      <c r="S555" s="241"/>
      <c r="T555" s="241"/>
      <c r="U555" s="241" t="s">
        <v>689</v>
      </c>
      <c r="V555" s="241"/>
      <c r="W555" s="241"/>
      <c r="X555" s="241"/>
      <c r="Y555" s="241"/>
      <c r="Z555" s="241"/>
      <c r="AA555" s="241"/>
      <c r="AB555" s="241"/>
      <c r="AC555" s="241" t="s">
        <v>325</v>
      </c>
      <c r="AD555" s="241"/>
      <c r="AE555" s="241"/>
      <c r="AF555" s="241"/>
      <c r="AG555" s="241"/>
      <c r="AH555" s="241"/>
      <c r="AI555" s="241"/>
      <c r="AP555" s="300"/>
      <c r="AT555" s="300"/>
    </row>
    <row r="556" spans="1:46" s="299" customFormat="1" ht="15" customHeight="1" x14ac:dyDescent="0.25">
      <c r="A556" s="284"/>
      <c r="B556" s="284"/>
      <c r="C556" s="241"/>
      <c r="D556" s="241"/>
      <c r="E556" s="241"/>
      <c r="F556" s="241"/>
      <c r="G556" s="241"/>
      <c r="H556" s="241"/>
      <c r="I556" s="241"/>
      <c r="J556" s="241"/>
      <c r="K556" s="241"/>
      <c r="L556" s="241"/>
      <c r="M556" s="241"/>
      <c r="N556" s="241"/>
      <c r="O556" s="241"/>
      <c r="P556" s="241"/>
      <c r="Q556" s="241"/>
      <c r="R556" s="241"/>
      <c r="S556" s="241"/>
      <c r="T556" s="241"/>
      <c r="U556" s="241" t="s">
        <v>690</v>
      </c>
      <c r="V556" s="241"/>
      <c r="W556" s="241"/>
      <c r="X556" s="241"/>
      <c r="Y556" s="241"/>
      <c r="Z556" s="241"/>
      <c r="AA556" s="241"/>
      <c r="AB556" s="241"/>
      <c r="AC556" s="241" t="s">
        <v>311</v>
      </c>
      <c r="AD556" s="241"/>
      <c r="AE556" s="241"/>
      <c r="AF556" s="241"/>
      <c r="AG556" s="241"/>
      <c r="AH556" s="241"/>
      <c r="AI556" s="241"/>
      <c r="AP556" s="300"/>
      <c r="AT556" s="300"/>
    </row>
    <row r="557" spans="1:46" s="299" customFormat="1" ht="15" customHeight="1" x14ac:dyDescent="0.25">
      <c r="A557" s="284"/>
      <c r="B557" s="284"/>
      <c r="C557" s="241"/>
      <c r="D557" s="241"/>
      <c r="E557" s="241"/>
      <c r="F557" s="241"/>
      <c r="G557" s="241"/>
      <c r="H557" s="241"/>
      <c r="I557" s="241"/>
      <c r="J557" s="241"/>
      <c r="K557" s="241"/>
      <c r="L557" s="241"/>
      <c r="M557" s="241"/>
      <c r="N557" s="241"/>
      <c r="O557" s="241"/>
      <c r="P557" s="241"/>
      <c r="Q557" s="241"/>
      <c r="R557" s="241"/>
      <c r="S557" s="241"/>
      <c r="T557" s="241"/>
      <c r="U557" s="241" t="s">
        <v>691</v>
      </c>
      <c r="V557" s="241"/>
      <c r="W557" s="241"/>
      <c r="X557" s="241"/>
      <c r="Y557" s="241"/>
      <c r="Z557" s="241"/>
      <c r="AA557" s="241"/>
      <c r="AB557" s="241"/>
      <c r="AC557" s="241" t="s">
        <v>350</v>
      </c>
      <c r="AD557" s="241"/>
      <c r="AE557" s="241"/>
      <c r="AF557" s="241"/>
      <c r="AG557" s="241"/>
      <c r="AH557" s="241"/>
      <c r="AI557" s="241"/>
      <c r="AP557" s="300"/>
      <c r="AT557" s="300"/>
    </row>
    <row r="558" spans="1:46" s="299" customFormat="1" ht="15" customHeight="1" x14ac:dyDescent="0.25">
      <c r="A558" s="284"/>
      <c r="B558" s="284"/>
      <c r="C558" s="241"/>
      <c r="D558" s="241"/>
      <c r="E558" s="241"/>
      <c r="F558" s="241"/>
      <c r="G558" s="241"/>
      <c r="H558" s="241"/>
      <c r="I558" s="241"/>
      <c r="J558" s="241"/>
      <c r="K558" s="241"/>
      <c r="L558" s="241"/>
      <c r="M558" s="241"/>
      <c r="N558" s="241"/>
      <c r="O558" s="241"/>
      <c r="P558" s="241"/>
      <c r="Q558" s="241"/>
      <c r="R558" s="241"/>
      <c r="S558" s="241"/>
      <c r="T558" s="241"/>
      <c r="U558" s="241" t="s">
        <v>692</v>
      </c>
      <c r="V558" s="241"/>
      <c r="W558" s="241"/>
      <c r="X558" s="241"/>
      <c r="Y558" s="241"/>
      <c r="Z558" s="241"/>
      <c r="AA558" s="241"/>
      <c r="AB558" s="241"/>
      <c r="AC558" s="241" t="s">
        <v>322</v>
      </c>
      <c r="AD558" s="241"/>
      <c r="AE558" s="241"/>
      <c r="AF558" s="241"/>
      <c r="AG558" s="241"/>
      <c r="AH558" s="241"/>
      <c r="AI558" s="241"/>
      <c r="AP558" s="300"/>
      <c r="AT558" s="300"/>
    </row>
    <row r="559" spans="1:46" s="299" customFormat="1" ht="15" customHeight="1" x14ac:dyDescent="0.25">
      <c r="A559" s="284"/>
      <c r="B559" s="284"/>
      <c r="C559" s="241"/>
      <c r="D559" s="241"/>
      <c r="E559" s="241"/>
      <c r="F559" s="241"/>
      <c r="G559" s="241"/>
      <c r="H559" s="241"/>
      <c r="I559" s="241"/>
      <c r="J559" s="241"/>
      <c r="K559" s="241"/>
      <c r="L559" s="241"/>
      <c r="M559" s="241"/>
      <c r="N559" s="241"/>
      <c r="O559" s="241"/>
      <c r="P559" s="241"/>
      <c r="Q559" s="241"/>
      <c r="R559" s="241"/>
      <c r="S559" s="241"/>
      <c r="T559" s="241"/>
      <c r="U559" s="241" t="s">
        <v>693</v>
      </c>
      <c r="V559" s="241"/>
      <c r="W559" s="241"/>
      <c r="X559" s="241"/>
      <c r="Y559" s="241"/>
      <c r="Z559" s="241"/>
      <c r="AA559" s="241"/>
      <c r="AB559" s="241"/>
      <c r="AC559" s="241" t="s">
        <v>316</v>
      </c>
      <c r="AD559" s="241"/>
      <c r="AE559" s="241"/>
      <c r="AF559" s="241"/>
      <c r="AG559" s="241"/>
      <c r="AH559" s="241"/>
      <c r="AI559" s="241"/>
      <c r="AP559" s="300"/>
      <c r="AT559" s="300"/>
    </row>
    <row r="560" spans="1:46" s="299" customFormat="1" ht="15" customHeight="1" x14ac:dyDescent="0.25">
      <c r="A560" s="284"/>
      <c r="B560" s="284"/>
      <c r="C560" s="241"/>
      <c r="D560" s="241"/>
      <c r="E560" s="241"/>
      <c r="F560" s="241"/>
      <c r="G560" s="241"/>
      <c r="H560" s="241"/>
      <c r="I560" s="241"/>
      <c r="J560" s="241"/>
      <c r="K560" s="241"/>
      <c r="L560" s="241"/>
      <c r="M560" s="241"/>
      <c r="N560" s="241"/>
      <c r="O560" s="241"/>
      <c r="P560" s="241"/>
      <c r="Q560" s="241"/>
      <c r="R560" s="241"/>
      <c r="S560" s="241"/>
      <c r="T560" s="241"/>
      <c r="U560" s="241" t="s">
        <v>694</v>
      </c>
      <c r="V560" s="241"/>
      <c r="W560" s="241"/>
      <c r="X560" s="241"/>
      <c r="Y560" s="241"/>
      <c r="Z560" s="241"/>
      <c r="AA560" s="241"/>
      <c r="AB560" s="241"/>
      <c r="AC560" s="241" t="s">
        <v>309</v>
      </c>
      <c r="AD560" s="241"/>
      <c r="AE560" s="241"/>
      <c r="AF560" s="241"/>
      <c r="AG560" s="241"/>
      <c r="AH560" s="241"/>
      <c r="AI560" s="241"/>
      <c r="AP560" s="300"/>
      <c r="AT560" s="300"/>
    </row>
    <row r="561" spans="1:46" s="299" customFormat="1" ht="15" customHeight="1" x14ac:dyDescent="0.25">
      <c r="A561" s="284"/>
      <c r="B561" s="284"/>
      <c r="C561" s="241"/>
      <c r="D561" s="241"/>
      <c r="E561" s="241"/>
      <c r="F561" s="241"/>
      <c r="G561" s="241"/>
      <c r="H561" s="241"/>
      <c r="I561" s="241"/>
      <c r="J561" s="241"/>
      <c r="K561" s="241"/>
      <c r="L561" s="241"/>
      <c r="M561" s="241"/>
      <c r="N561" s="241"/>
      <c r="O561" s="241"/>
      <c r="P561" s="241"/>
      <c r="Q561" s="241"/>
      <c r="R561" s="241"/>
      <c r="S561" s="241"/>
      <c r="T561" s="241"/>
      <c r="U561" s="241" t="s">
        <v>695</v>
      </c>
      <c r="V561" s="241"/>
      <c r="W561" s="241"/>
      <c r="X561" s="241"/>
      <c r="Y561" s="241"/>
      <c r="Z561" s="241"/>
      <c r="AA561" s="241"/>
      <c r="AB561" s="241"/>
      <c r="AC561" s="241" t="s">
        <v>325</v>
      </c>
      <c r="AD561" s="241"/>
      <c r="AE561" s="241"/>
      <c r="AF561" s="241"/>
      <c r="AG561" s="241"/>
      <c r="AH561" s="241"/>
      <c r="AI561" s="241"/>
      <c r="AP561" s="300"/>
      <c r="AT561" s="300"/>
    </row>
    <row r="562" spans="1:46" s="299" customFormat="1" ht="15" customHeight="1" x14ac:dyDescent="0.25">
      <c r="A562" s="284"/>
      <c r="B562" s="284"/>
      <c r="C562" s="241"/>
      <c r="D562" s="241"/>
      <c r="E562" s="241"/>
      <c r="F562" s="241"/>
      <c r="G562" s="241"/>
      <c r="H562" s="241"/>
      <c r="I562" s="241"/>
      <c r="J562" s="241"/>
      <c r="K562" s="241"/>
      <c r="L562" s="241"/>
      <c r="M562" s="241"/>
      <c r="N562" s="241"/>
      <c r="O562" s="241"/>
      <c r="P562" s="241"/>
      <c r="Q562" s="241"/>
      <c r="R562" s="241"/>
      <c r="S562" s="241"/>
      <c r="T562" s="241"/>
      <c r="U562" s="241" t="s">
        <v>696</v>
      </c>
      <c r="V562" s="241"/>
      <c r="W562" s="241"/>
      <c r="X562" s="241"/>
      <c r="Y562" s="241"/>
      <c r="Z562" s="241"/>
      <c r="AA562" s="241"/>
      <c r="AB562" s="241"/>
      <c r="AC562" s="241" t="s">
        <v>309</v>
      </c>
      <c r="AD562" s="241"/>
      <c r="AE562" s="241"/>
      <c r="AF562" s="241"/>
      <c r="AG562" s="241"/>
      <c r="AH562" s="241"/>
      <c r="AI562" s="241"/>
      <c r="AP562" s="300"/>
      <c r="AT562" s="300"/>
    </row>
    <row r="563" spans="1:46" s="299" customFormat="1" ht="15" customHeight="1" x14ac:dyDescent="0.25">
      <c r="A563" s="284"/>
      <c r="B563" s="284"/>
      <c r="C563" s="241"/>
      <c r="D563" s="241"/>
      <c r="E563" s="241"/>
      <c r="F563" s="241"/>
      <c r="G563" s="241"/>
      <c r="H563" s="241"/>
      <c r="I563" s="241"/>
      <c r="J563" s="241"/>
      <c r="K563" s="241"/>
      <c r="L563" s="241"/>
      <c r="M563" s="241"/>
      <c r="N563" s="241"/>
      <c r="O563" s="241"/>
      <c r="P563" s="241"/>
      <c r="Q563" s="241"/>
      <c r="R563" s="241"/>
      <c r="S563" s="241"/>
      <c r="T563" s="241"/>
      <c r="U563" s="241" t="s">
        <v>697</v>
      </c>
      <c r="V563" s="241"/>
      <c r="W563" s="241"/>
      <c r="X563" s="241"/>
      <c r="Y563" s="241"/>
      <c r="Z563" s="241"/>
      <c r="AA563" s="241"/>
      <c r="AB563" s="241"/>
      <c r="AC563" s="241" t="s">
        <v>325</v>
      </c>
      <c r="AD563" s="241"/>
      <c r="AE563" s="241"/>
      <c r="AF563" s="241"/>
      <c r="AG563" s="241"/>
      <c r="AH563" s="241"/>
      <c r="AI563" s="241"/>
      <c r="AP563" s="300"/>
      <c r="AT563" s="300"/>
    </row>
    <row r="564" spans="1:46" s="299" customFormat="1" ht="15" customHeight="1" x14ac:dyDescent="0.25">
      <c r="A564" s="284"/>
      <c r="B564" s="284"/>
      <c r="C564" s="241"/>
      <c r="D564" s="241"/>
      <c r="E564" s="241"/>
      <c r="F564" s="241"/>
      <c r="G564" s="241"/>
      <c r="H564" s="241"/>
      <c r="I564" s="241"/>
      <c r="J564" s="241"/>
      <c r="K564" s="241"/>
      <c r="L564" s="241"/>
      <c r="M564" s="241"/>
      <c r="N564" s="241"/>
      <c r="O564" s="241"/>
      <c r="P564" s="241"/>
      <c r="Q564" s="241"/>
      <c r="R564" s="241"/>
      <c r="S564" s="241"/>
      <c r="T564" s="241"/>
      <c r="U564" s="241" t="s">
        <v>280</v>
      </c>
      <c r="V564" s="241"/>
      <c r="W564" s="241"/>
      <c r="X564" s="241"/>
      <c r="Y564" s="241"/>
      <c r="Z564" s="241"/>
      <c r="AA564" s="241"/>
      <c r="AB564" s="241"/>
      <c r="AC564" s="241" t="s">
        <v>350</v>
      </c>
      <c r="AD564" s="241"/>
      <c r="AE564" s="241"/>
      <c r="AF564" s="241"/>
      <c r="AG564" s="241"/>
      <c r="AH564" s="241"/>
      <c r="AI564" s="241"/>
      <c r="AP564" s="300"/>
      <c r="AT564" s="300"/>
    </row>
    <row r="565" spans="1:46" s="299" customFormat="1" ht="15" customHeight="1" x14ac:dyDescent="0.25">
      <c r="A565" s="284"/>
      <c r="B565" s="284"/>
      <c r="C565" s="241"/>
      <c r="D565" s="241"/>
      <c r="E565" s="241"/>
      <c r="F565" s="241"/>
      <c r="G565" s="241"/>
      <c r="H565" s="241"/>
      <c r="I565" s="241"/>
      <c r="J565" s="241"/>
      <c r="K565" s="241"/>
      <c r="L565" s="241"/>
      <c r="M565" s="241"/>
      <c r="N565" s="241"/>
      <c r="O565" s="241"/>
      <c r="P565" s="241"/>
      <c r="Q565" s="241"/>
      <c r="R565" s="241"/>
      <c r="S565" s="241"/>
      <c r="T565" s="241"/>
      <c r="U565" s="241" t="s">
        <v>698</v>
      </c>
      <c r="V565" s="241"/>
      <c r="W565" s="241"/>
      <c r="X565" s="241"/>
      <c r="Y565" s="241"/>
      <c r="Z565" s="241"/>
      <c r="AA565" s="241"/>
      <c r="AB565" s="241"/>
      <c r="AC565" s="241" t="s">
        <v>322</v>
      </c>
      <c r="AD565" s="241"/>
      <c r="AE565" s="241"/>
      <c r="AF565" s="241"/>
      <c r="AG565" s="241"/>
      <c r="AH565" s="241"/>
      <c r="AI565" s="241"/>
      <c r="AP565" s="300"/>
      <c r="AT565" s="300"/>
    </row>
    <row r="566" spans="1:46" s="299" customFormat="1" ht="15" customHeight="1" x14ac:dyDescent="0.25">
      <c r="A566" s="284"/>
      <c r="B566" s="284"/>
      <c r="C566" s="241"/>
      <c r="D566" s="241"/>
      <c r="E566" s="241"/>
      <c r="F566" s="241"/>
      <c r="G566" s="241"/>
      <c r="H566" s="241"/>
      <c r="I566" s="241"/>
      <c r="J566" s="241"/>
      <c r="K566" s="241"/>
      <c r="L566" s="241"/>
      <c r="M566" s="241"/>
      <c r="N566" s="241"/>
      <c r="O566" s="241"/>
      <c r="P566" s="241"/>
      <c r="Q566" s="241"/>
      <c r="R566" s="241"/>
      <c r="S566" s="241"/>
      <c r="T566" s="241"/>
      <c r="U566" s="241" t="s">
        <v>699</v>
      </c>
      <c r="V566" s="241"/>
      <c r="W566" s="241"/>
      <c r="X566" s="241"/>
      <c r="Y566" s="241"/>
      <c r="Z566" s="241"/>
      <c r="AA566" s="241"/>
      <c r="AB566" s="241"/>
      <c r="AC566" s="241" t="s">
        <v>325</v>
      </c>
      <c r="AD566" s="241"/>
      <c r="AE566" s="241"/>
      <c r="AF566" s="241"/>
      <c r="AG566" s="241"/>
      <c r="AH566" s="241"/>
      <c r="AI566" s="241"/>
      <c r="AP566" s="300"/>
      <c r="AT566" s="300"/>
    </row>
    <row r="567" spans="1:46" s="299" customFormat="1" ht="15" customHeight="1" x14ac:dyDescent="0.25">
      <c r="A567" s="284"/>
      <c r="B567" s="284"/>
      <c r="C567" s="241"/>
      <c r="D567" s="241"/>
      <c r="E567" s="241"/>
      <c r="F567" s="241"/>
      <c r="G567" s="241"/>
      <c r="H567" s="241"/>
      <c r="I567" s="241"/>
      <c r="J567" s="241"/>
      <c r="K567" s="241"/>
      <c r="L567" s="241"/>
      <c r="M567" s="241"/>
      <c r="N567" s="241"/>
      <c r="O567" s="241"/>
      <c r="P567" s="241"/>
      <c r="Q567" s="241"/>
      <c r="R567" s="241"/>
      <c r="S567" s="241"/>
      <c r="T567" s="241"/>
      <c r="U567" s="241" t="s">
        <v>700</v>
      </c>
      <c r="V567" s="241"/>
      <c r="W567" s="241"/>
      <c r="X567" s="241"/>
      <c r="Y567" s="241"/>
      <c r="Z567" s="241"/>
      <c r="AA567" s="241"/>
      <c r="AB567" s="241"/>
      <c r="AC567" s="241" t="s">
        <v>325</v>
      </c>
      <c r="AD567" s="241"/>
      <c r="AE567" s="241"/>
      <c r="AF567" s="241"/>
      <c r="AG567" s="241"/>
      <c r="AH567" s="241"/>
      <c r="AI567" s="241"/>
      <c r="AP567" s="300"/>
      <c r="AT567" s="300"/>
    </row>
    <row r="568" spans="1:46" s="299" customFormat="1" ht="15" customHeight="1" x14ac:dyDescent="0.25">
      <c r="A568" s="284"/>
      <c r="B568" s="284"/>
      <c r="C568" s="241"/>
      <c r="D568" s="241"/>
      <c r="E568" s="241"/>
      <c r="F568" s="241"/>
      <c r="G568" s="241"/>
      <c r="H568" s="241"/>
      <c r="I568" s="241"/>
      <c r="J568" s="241"/>
      <c r="K568" s="241"/>
      <c r="L568" s="241"/>
      <c r="M568" s="241"/>
      <c r="N568" s="241"/>
      <c r="O568" s="241"/>
      <c r="P568" s="241"/>
      <c r="Q568" s="241"/>
      <c r="R568" s="241"/>
      <c r="S568" s="241"/>
      <c r="T568" s="241"/>
      <c r="U568" s="241" t="s">
        <v>701</v>
      </c>
      <c r="V568" s="241"/>
      <c r="W568" s="241"/>
      <c r="X568" s="241"/>
      <c r="Y568" s="241"/>
      <c r="Z568" s="241"/>
      <c r="AA568" s="241"/>
      <c r="AB568" s="241"/>
      <c r="AC568" s="241" t="s">
        <v>316</v>
      </c>
      <c r="AD568" s="241"/>
      <c r="AE568" s="241"/>
      <c r="AF568" s="241"/>
      <c r="AG568" s="241"/>
      <c r="AH568" s="241"/>
      <c r="AI568" s="241"/>
      <c r="AP568" s="300"/>
      <c r="AT568" s="300"/>
    </row>
    <row r="569" spans="1:46" s="299" customFormat="1" ht="15" customHeight="1" x14ac:dyDescent="0.25">
      <c r="A569" s="284"/>
      <c r="B569" s="284"/>
      <c r="C569" s="241"/>
      <c r="D569" s="241"/>
      <c r="E569" s="241"/>
      <c r="F569" s="241"/>
      <c r="G569" s="241"/>
      <c r="H569" s="241"/>
      <c r="I569" s="241"/>
      <c r="J569" s="241"/>
      <c r="K569" s="241"/>
      <c r="L569" s="241"/>
      <c r="M569" s="241"/>
      <c r="N569" s="241"/>
      <c r="O569" s="241"/>
      <c r="P569" s="241"/>
      <c r="Q569" s="241"/>
      <c r="R569" s="241"/>
      <c r="S569" s="241"/>
      <c r="T569" s="241"/>
      <c r="U569" s="241" t="s">
        <v>702</v>
      </c>
      <c r="V569" s="241"/>
      <c r="W569" s="241"/>
      <c r="X569" s="241"/>
      <c r="Y569" s="241"/>
      <c r="Z569" s="241"/>
      <c r="AA569" s="241"/>
      <c r="AB569" s="241"/>
      <c r="AC569" s="241" t="s">
        <v>386</v>
      </c>
      <c r="AD569" s="241"/>
      <c r="AE569" s="241"/>
      <c r="AF569" s="241"/>
      <c r="AG569" s="241"/>
      <c r="AH569" s="241"/>
      <c r="AI569" s="241"/>
      <c r="AP569" s="300"/>
      <c r="AT569" s="300"/>
    </row>
    <row r="570" spans="1:46" s="299" customFormat="1" ht="15" customHeight="1" x14ac:dyDescent="0.25">
      <c r="A570" s="284"/>
      <c r="B570" s="284"/>
      <c r="C570" s="241"/>
      <c r="D570" s="241"/>
      <c r="E570" s="241"/>
      <c r="F570" s="241"/>
      <c r="G570" s="241"/>
      <c r="H570" s="241"/>
      <c r="I570" s="241"/>
      <c r="J570" s="241"/>
      <c r="K570" s="241"/>
      <c r="L570" s="241"/>
      <c r="M570" s="241"/>
      <c r="N570" s="241"/>
      <c r="O570" s="241"/>
      <c r="P570" s="241"/>
      <c r="Q570" s="241"/>
      <c r="R570" s="241"/>
      <c r="S570" s="241"/>
      <c r="T570" s="241"/>
      <c r="U570" s="241" t="s">
        <v>703</v>
      </c>
      <c r="V570" s="241"/>
      <c r="W570" s="241"/>
      <c r="X570" s="241"/>
      <c r="Y570" s="241"/>
      <c r="Z570" s="241"/>
      <c r="AA570" s="241"/>
      <c r="AB570" s="241"/>
      <c r="AC570" s="241" t="s">
        <v>316</v>
      </c>
      <c r="AD570" s="241"/>
      <c r="AE570" s="241"/>
      <c r="AF570" s="241"/>
      <c r="AG570" s="241"/>
      <c r="AH570" s="241"/>
      <c r="AI570" s="241"/>
      <c r="AP570" s="300"/>
      <c r="AT570" s="300"/>
    </row>
    <row r="571" spans="1:46" s="299" customFormat="1" ht="15" customHeight="1" x14ac:dyDescent="0.25">
      <c r="A571" s="284"/>
      <c r="B571" s="284"/>
      <c r="C571" s="241"/>
      <c r="D571" s="241"/>
      <c r="E571" s="241"/>
      <c r="F571" s="241"/>
      <c r="G571" s="241"/>
      <c r="H571" s="241"/>
      <c r="I571" s="241"/>
      <c r="J571" s="241"/>
      <c r="K571" s="241"/>
      <c r="L571" s="241"/>
      <c r="M571" s="241"/>
      <c r="N571" s="241"/>
      <c r="O571" s="241"/>
      <c r="P571" s="241"/>
      <c r="Q571" s="241"/>
      <c r="R571" s="241"/>
      <c r="S571" s="241"/>
      <c r="T571" s="241"/>
      <c r="U571" s="241" t="s">
        <v>704</v>
      </c>
      <c r="V571" s="241"/>
      <c r="W571" s="241"/>
      <c r="X571" s="241"/>
      <c r="Y571" s="241"/>
      <c r="Z571" s="241"/>
      <c r="AA571" s="241"/>
      <c r="AB571" s="241"/>
      <c r="AC571" s="241" t="s">
        <v>386</v>
      </c>
      <c r="AD571" s="241"/>
      <c r="AE571" s="241"/>
      <c r="AF571" s="241"/>
      <c r="AG571" s="241"/>
      <c r="AH571" s="241"/>
      <c r="AI571" s="241"/>
      <c r="AP571" s="300"/>
      <c r="AT571" s="300"/>
    </row>
    <row r="572" spans="1:46" s="299" customFormat="1" ht="15" customHeight="1" x14ac:dyDescent="0.25">
      <c r="A572" s="284"/>
      <c r="B572" s="284"/>
      <c r="C572" s="241"/>
      <c r="D572" s="241"/>
      <c r="E572" s="241"/>
      <c r="F572" s="241"/>
      <c r="G572" s="241"/>
      <c r="H572" s="241"/>
      <c r="I572" s="241"/>
      <c r="J572" s="241"/>
      <c r="K572" s="241"/>
      <c r="L572" s="241"/>
      <c r="M572" s="241"/>
      <c r="N572" s="241"/>
      <c r="O572" s="241"/>
      <c r="P572" s="241"/>
      <c r="Q572" s="241"/>
      <c r="R572" s="241"/>
      <c r="S572" s="241"/>
      <c r="T572" s="241"/>
      <c r="U572" s="241" t="s">
        <v>705</v>
      </c>
      <c r="V572" s="241"/>
      <c r="W572" s="241"/>
      <c r="X572" s="241"/>
      <c r="Y572" s="241"/>
      <c r="Z572" s="241"/>
      <c r="AA572" s="241"/>
      <c r="AB572" s="241"/>
      <c r="AC572" s="241" t="s">
        <v>386</v>
      </c>
      <c r="AD572" s="241"/>
      <c r="AE572" s="241"/>
      <c r="AF572" s="241"/>
      <c r="AG572" s="241"/>
      <c r="AH572" s="241"/>
      <c r="AI572" s="241"/>
      <c r="AP572" s="300"/>
      <c r="AT572" s="300"/>
    </row>
    <row r="573" spans="1:46" s="299" customFormat="1" ht="15" customHeight="1" x14ac:dyDescent="0.25">
      <c r="A573" s="284"/>
      <c r="B573" s="284"/>
      <c r="C573" s="241"/>
      <c r="D573" s="241"/>
      <c r="E573" s="241"/>
      <c r="F573" s="241"/>
      <c r="G573" s="241"/>
      <c r="H573" s="241"/>
      <c r="I573" s="241"/>
      <c r="J573" s="241"/>
      <c r="K573" s="241"/>
      <c r="L573" s="241"/>
      <c r="M573" s="241"/>
      <c r="N573" s="241"/>
      <c r="O573" s="241"/>
      <c r="P573" s="241"/>
      <c r="Q573" s="241"/>
      <c r="R573" s="241"/>
      <c r="S573" s="241"/>
      <c r="T573" s="241"/>
      <c r="U573" s="241" t="s">
        <v>706</v>
      </c>
      <c r="V573" s="241"/>
      <c r="W573" s="241"/>
      <c r="X573" s="241"/>
      <c r="Y573" s="241"/>
      <c r="Z573" s="241"/>
      <c r="AA573" s="241"/>
      <c r="AB573" s="241"/>
      <c r="AC573" s="241" t="s">
        <v>311</v>
      </c>
      <c r="AD573" s="241"/>
      <c r="AE573" s="241"/>
      <c r="AF573" s="241"/>
      <c r="AG573" s="241"/>
      <c r="AH573" s="241"/>
      <c r="AI573" s="241"/>
      <c r="AP573" s="300"/>
      <c r="AT573" s="300"/>
    </row>
    <row r="574" spans="1:46" s="299" customFormat="1" ht="15" customHeight="1" x14ac:dyDescent="0.25">
      <c r="A574" s="284"/>
      <c r="B574" s="284"/>
      <c r="C574" s="241"/>
      <c r="D574" s="241"/>
      <c r="E574" s="241"/>
      <c r="F574" s="241"/>
      <c r="G574" s="241"/>
      <c r="H574" s="241"/>
      <c r="I574" s="241"/>
      <c r="J574" s="241"/>
      <c r="K574" s="241"/>
      <c r="L574" s="241"/>
      <c r="M574" s="241"/>
      <c r="N574" s="241"/>
      <c r="O574" s="241"/>
      <c r="P574" s="241"/>
      <c r="Q574" s="241"/>
      <c r="R574" s="241"/>
      <c r="S574" s="241"/>
      <c r="T574" s="241"/>
      <c r="U574" s="241" t="s">
        <v>707</v>
      </c>
      <c r="V574" s="241"/>
      <c r="W574" s="241"/>
      <c r="X574" s="241"/>
      <c r="Y574" s="241"/>
      <c r="Z574" s="241"/>
      <c r="AA574" s="241"/>
      <c r="AB574" s="241"/>
      <c r="AC574" s="241" t="s">
        <v>386</v>
      </c>
      <c r="AD574" s="241"/>
      <c r="AE574" s="241"/>
      <c r="AF574" s="241"/>
      <c r="AG574" s="241"/>
      <c r="AH574" s="241"/>
      <c r="AI574" s="241"/>
      <c r="AP574" s="300"/>
      <c r="AT574" s="300"/>
    </row>
    <row r="575" spans="1:46" s="299" customFormat="1" ht="15" customHeight="1" x14ac:dyDescent="0.25">
      <c r="A575" s="284"/>
      <c r="B575" s="284"/>
      <c r="C575" s="241"/>
      <c r="D575" s="241"/>
      <c r="E575" s="241"/>
      <c r="F575" s="241"/>
      <c r="G575" s="241"/>
      <c r="H575" s="241"/>
      <c r="I575" s="241"/>
      <c r="J575" s="241"/>
      <c r="K575" s="241"/>
      <c r="L575" s="241"/>
      <c r="M575" s="241"/>
      <c r="N575" s="241"/>
      <c r="O575" s="241"/>
      <c r="P575" s="241"/>
      <c r="Q575" s="241"/>
      <c r="R575" s="241"/>
      <c r="S575" s="241"/>
      <c r="T575" s="241"/>
      <c r="U575" s="241" t="s">
        <v>708</v>
      </c>
      <c r="V575" s="241"/>
      <c r="W575" s="241"/>
      <c r="X575" s="241"/>
      <c r="Y575" s="241"/>
      <c r="Z575" s="241"/>
      <c r="AA575" s="241"/>
      <c r="AB575" s="241"/>
      <c r="AC575" s="241" t="s">
        <v>350</v>
      </c>
      <c r="AD575" s="241"/>
      <c r="AE575" s="241"/>
      <c r="AF575" s="241"/>
      <c r="AG575" s="241"/>
      <c r="AH575" s="241"/>
      <c r="AI575" s="241"/>
      <c r="AP575" s="300"/>
      <c r="AT575" s="300"/>
    </row>
    <row r="576" spans="1:46" s="299" customFormat="1" ht="15" customHeight="1" x14ac:dyDescent="0.25">
      <c r="A576" s="284"/>
      <c r="B576" s="284"/>
      <c r="C576" s="241"/>
      <c r="D576" s="241"/>
      <c r="E576" s="241"/>
      <c r="F576" s="241"/>
      <c r="G576" s="241"/>
      <c r="H576" s="241"/>
      <c r="I576" s="241"/>
      <c r="J576" s="241"/>
      <c r="K576" s="241"/>
      <c r="L576" s="241"/>
      <c r="M576" s="241"/>
      <c r="N576" s="241"/>
      <c r="O576" s="241"/>
      <c r="P576" s="241"/>
      <c r="Q576" s="241"/>
      <c r="R576" s="241"/>
      <c r="S576" s="241"/>
      <c r="T576" s="241"/>
      <c r="U576" s="241" t="s">
        <v>709</v>
      </c>
      <c r="V576" s="241"/>
      <c r="W576" s="241"/>
      <c r="X576" s="241"/>
      <c r="Y576" s="241"/>
      <c r="Z576" s="241"/>
      <c r="AA576" s="241"/>
      <c r="AB576" s="241"/>
      <c r="AC576" s="241" t="s">
        <v>322</v>
      </c>
      <c r="AD576" s="241"/>
      <c r="AE576" s="241"/>
      <c r="AF576" s="241"/>
      <c r="AG576" s="241"/>
      <c r="AH576" s="241"/>
      <c r="AI576" s="241"/>
      <c r="AP576" s="300"/>
      <c r="AT576" s="300"/>
    </row>
    <row r="577" spans="1:46" s="299" customFormat="1" ht="15" customHeight="1" x14ac:dyDescent="0.25">
      <c r="A577" s="284"/>
      <c r="B577" s="284"/>
      <c r="C577" s="241"/>
      <c r="D577" s="241"/>
      <c r="E577" s="241"/>
      <c r="F577" s="241"/>
      <c r="G577" s="241"/>
      <c r="H577" s="241"/>
      <c r="I577" s="241"/>
      <c r="J577" s="241"/>
      <c r="K577" s="241"/>
      <c r="L577" s="241"/>
      <c r="M577" s="241"/>
      <c r="N577" s="241"/>
      <c r="O577" s="241"/>
      <c r="P577" s="241"/>
      <c r="Q577" s="241"/>
      <c r="R577" s="241"/>
      <c r="S577" s="241"/>
      <c r="T577" s="241"/>
      <c r="U577" s="241" t="s">
        <v>710</v>
      </c>
      <c r="V577" s="241"/>
      <c r="W577" s="241"/>
      <c r="X577" s="241"/>
      <c r="Y577" s="241"/>
      <c r="Z577" s="241"/>
      <c r="AA577" s="241"/>
      <c r="AB577" s="241"/>
      <c r="AC577" s="241" t="s">
        <v>313</v>
      </c>
      <c r="AD577" s="241"/>
      <c r="AE577" s="241"/>
      <c r="AF577" s="241"/>
      <c r="AG577" s="241"/>
      <c r="AH577" s="241"/>
      <c r="AI577" s="241"/>
      <c r="AP577" s="300"/>
      <c r="AT577" s="300"/>
    </row>
    <row r="578" spans="1:46" s="299" customFormat="1" ht="15" customHeight="1" x14ac:dyDescent="0.25">
      <c r="A578" s="284"/>
      <c r="B578" s="284"/>
      <c r="C578" s="241"/>
      <c r="D578" s="241"/>
      <c r="E578" s="241"/>
      <c r="F578" s="241"/>
      <c r="G578" s="241"/>
      <c r="H578" s="241"/>
      <c r="I578" s="241"/>
      <c r="J578" s="241"/>
      <c r="K578" s="241"/>
      <c r="L578" s="241"/>
      <c r="M578" s="241"/>
      <c r="N578" s="241"/>
      <c r="O578" s="241"/>
      <c r="P578" s="241"/>
      <c r="Q578" s="241"/>
      <c r="R578" s="241"/>
      <c r="S578" s="241"/>
      <c r="T578" s="241"/>
      <c r="U578" s="241" t="s">
        <v>711</v>
      </c>
      <c r="V578" s="241"/>
      <c r="W578" s="241"/>
      <c r="X578" s="241"/>
      <c r="Y578" s="241"/>
      <c r="Z578" s="241"/>
      <c r="AA578" s="241"/>
      <c r="AB578" s="241"/>
      <c r="AC578" s="241" t="s">
        <v>386</v>
      </c>
      <c r="AD578" s="241"/>
      <c r="AE578" s="241"/>
      <c r="AF578" s="241"/>
      <c r="AG578" s="241"/>
      <c r="AH578" s="241"/>
      <c r="AI578" s="241"/>
      <c r="AP578" s="300"/>
      <c r="AT578" s="300"/>
    </row>
    <row r="579" spans="1:46" s="299" customFormat="1" ht="15" customHeight="1" x14ac:dyDescent="0.25">
      <c r="A579" s="284"/>
      <c r="B579" s="284"/>
      <c r="C579" s="241"/>
      <c r="D579" s="241"/>
      <c r="E579" s="241"/>
      <c r="F579" s="241"/>
      <c r="G579" s="241"/>
      <c r="H579" s="241"/>
      <c r="I579" s="241"/>
      <c r="J579" s="241"/>
      <c r="K579" s="241"/>
      <c r="L579" s="241"/>
      <c r="M579" s="241"/>
      <c r="N579" s="241"/>
      <c r="O579" s="241"/>
      <c r="P579" s="241"/>
      <c r="Q579" s="241"/>
      <c r="R579" s="241"/>
      <c r="S579" s="241"/>
      <c r="T579" s="241"/>
      <c r="U579" s="241" t="s">
        <v>712</v>
      </c>
      <c r="V579" s="241"/>
      <c r="W579" s="241"/>
      <c r="X579" s="241"/>
      <c r="Y579" s="241"/>
      <c r="Z579" s="241"/>
      <c r="AA579" s="241"/>
      <c r="AB579" s="241"/>
      <c r="AC579" s="241" t="s">
        <v>350</v>
      </c>
      <c r="AD579" s="241"/>
      <c r="AE579" s="241"/>
      <c r="AF579" s="241"/>
      <c r="AG579" s="241"/>
      <c r="AH579" s="241"/>
      <c r="AI579" s="241"/>
      <c r="AP579" s="300"/>
      <c r="AT579" s="300"/>
    </row>
    <row r="580" spans="1:46" s="299" customFormat="1" ht="15" customHeight="1" x14ac:dyDescent="0.25">
      <c r="A580" s="284"/>
      <c r="B580" s="284"/>
      <c r="C580" s="241"/>
      <c r="D580" s="241"/>
      <c r="E580" s="241"/>
      <c r="F580" s="241"/>
      <c r="G580" s="241"/>
      <c r="H580" s="241"/>
      <c r="I580" s="241"/>
      <c r="J580" s="241"/>
      <c r="K580" s="241"/>
      <c r="L580" s="241"/>
      <c r="M580" s="241"/>
      <c r="N580" s="241"/>
      <c r="O580" s="241"/>
      <c r="P580" s="241"/>
      <c r="Q580" s="241"/>
      <c r="R580" s="241"/>
      <c r="S580" s="241"/>
      <c r="T580" s="241"/>
      <c r="U580" s="241" t="s">
        <v>713</v>
      </c>
      <c r="V580" s="241"/>
      <c r="W580" s="241"/>
      <c r="X580" s="241"/>
      <c r="Y580" s="241"/>
      <c r="Z580" s="241"/>
      <c r="AA580" s="241"/>
      <c r="AB580" s="241"/>
      <c r="AC580" s="241" t="s">
        <v>322</v>
      </c>
      <c r="AD580" s="241"/>
      <c r="AE580" s="241"/>
      <c r="AF580" s="241"/>
      <c r="AG580" s="241"/>
      <c r="AH580" s="241"/>
      <c r="AI580" s="241"/>
      <c r="AP580" s="300"/>
      <c r="AT580" s="300"/>
    </row>
    <row r="581" spans="1:46" s="299" customFormat="1" ht="15" customHeight="1" x14ac:dyDescent="0.25">
      <c r="A581" s="284"/>
      <c r="B581" s="284"/>
      <c r="C581" s="241"/>
      <c r="D581" s="241"/>
      <c r="E581" s="241"/>
      <c r="F581" s="241"/>
      <c r="G581" s="241"/>
      <c r="H581" s="241"/>
      <c r="I581" s="241"/>
      <c r="J581" s="241"/>
      <c r="K581" s="241"/>
      <c r="L581" s="241"/>
      <c r="M581" s="241"/>
      <c r="N581" s="241"/>
      <c r="O581" s="241"/>
      <c r="P581" s="241"/>
      <c r="Q581" s="241"/>
      <c r="R581" s="241"/>
      <c r="S581" s="241"/>
      <c r="T581" s="241"/>
      <c r="U581" s="241" t="s">
        <v>714</v>
      </c>
      <c r="V581" s="241"/>
      <c r="W581" s="241"/>
      <c r="X581" s="241"/>
      <c r="Y581" s="241"/>
      <c r="Z581" s="241"/>
      <c r="AA581" s="241"/>
      <c r="AB581" s="241"/>
      <c r="AC581" s="241" t="s">
        <v>325</v>
      </c>
      <c r="AD581" s="241"/>
      <c r="AE581" s="241"/>
      <c r="AF581" s="241"/>
      <c r="AG581" s="241"/>
      <c r="AH581" s="241"/>
      <c r="AI581" s="241"/>
      <c r="AP581" s="300"/>
      <c r="AT581" s="300"/>
    </row>
    <row r="582" spans="1:46" s="299" customFormat="1" ht="15" customHeight="1" x14ac:dyDescent="0.25">
      <c r="A582" s="284"/>
      <c r="B582" s="284"/>
      <c r="C582" s="241"/>
      <c r="D582" s="241"/>
      <c r="E582" s="241"/>
      <c r="F582" s="241"/>
      <c r="G582" s="241"/>
      <c r="H582" s="241"/>
      <c r="I582" s="241"/>
      <c r="J582" s="241"/>
      <c r="K582" s="241"/>
      <c r="L582" s="241"/>
      <c r="M582" s="241"/>
      <c r="N582" s="241"/>
      <c r="O582" s="241"/>
      <c r="P582" s="241"/>
      <c r="Q582" s="241"/>
      <c r="R582" s="241"/>
      <c r="S582" s="241"/>
      <c r="T582" s="241"/>
      <c r="U582" s="241" t="s">
        <v>715</v>
      </c>
      <c r="V582" s="241"/>
      <c r="W582" s="241"/>
      <c r="X582" s="241"/>
      <c r="Y582" s="241"/>
      <c r="Z582" s="241"/>
      <c r="AA582" s="241"/>
      <c r="AB582" s="241"/>
      <c r="AC582" s="241" t="s">
        <v>322</v>
      </c>
      <c r="AD582" s="241"/>
      <c r="AE582" s="241"/>
      <c r="AF582" s="241"/>
      <c r="AG582" s="241"/>
      <c r="AH582" s="241"/>
      <c r="AI582" s="241"/>
      <c r="AP582" s="300"/>
      <c r="AT582" s="300"/>
    </row>
    <row r="583" spans="1:46" s="299" customFormat="1" ht="15" customHeight="1" x14ac:dyDescent="0.25">
      <c r="A583" s="284"/>
      <c r="B583" s="284"/>
      <c r="C583" s="241"/>
      <c r="D583" s="241"/>
      <c r="E583" s="241"/>
      <c r="F583" s="241"/>
      <c r="G583" s="241"/>
      <c r="H583" s="241"/>
      <c r="I583" s="241"/>
      <c r="J583" s="241"/>
      <c r="K583" s="241"/>
      <c r="L583" s="241"/>
      <c r="M583" s="241"/>
      <c r="N583" s="241"/>
      <c r="O583" s="241"/>
      <c r="P583" s="241"/>
      <c r="Q583" s="241"/>
      <c r="R583" s="241"/>
      <c r="S583" s="241"/>
      <c r="T583" s="241"/>
      <c r="U583" s="241" t="s">
        <v>716</v>
      </c>
      <c r="V583" s="241"/>
      <c r="W583" s="241"/>
      <c r="X583" s="241"/>
      <c r="Y583" s="241"/>
      <c r="Z583" s="241"/>
      <c r="AA583" s="241"/>
      <c r="AB583" s="241"/>
      <c r="AC583" s="241" t="s">
        <v>316</v>
      </c>
      <c r="AD583" s="241"/>
      <c r="AE583" s="241"/>
      <c r="AF583" s="241"/>
      <c r="AG583" s="241"/>
      <c r="AH583" s="241"/>
      <c r="AI583" s="241"/>
      <c r="AP583" s="300"/>
      <c r="AT583" s="300"/>
    </row>
    <row r="584" spans="1:46" s="299" customFormat="1" ht="15" customHeight="1" x14ac:dyDescent="0.25">
      <c r="A584" s="284"/>
      <c r="B584" s="284"/>
      <c r="C584" s="241"/>
      <c r="D584" s="241"/>
      <c r="E584" s="241"/>
      <c r="F584" s="241"/>
      <c r="G584" s="241"/>
      <c r="H584" s="241"/>
      <c r="I584" s="241"/>
      <c r="J584" s="241"/>
      <c r="K584" s="241"/>
      <c r="L584" s="241"/>
      <c r="M584" s="241"/>
      <c r="N584" s="241"/>
      <c r="O584" s="241"/>
      <c r="P584" s="241"/>
      <c r="Q584" s="241"/>
      <c r="R584" s="241"/>
      <c r="S584" s="241"/>
      <c r="T584" s="241"/>
      <c r="U584" s="241" t="s">
        <v>717</v>
      </c>
      <c r="V584" s="241"/>
      <c r="W584" s="241"/>
      <c r="X584" s="241"/>
      <c r="Y584" s="241"/>
      <c r="Z584" s="241"/>
      <c r="AA584" s="241"/>
      <c r="AB584" s="241"/>
      <c r="AC584" s="241" t="s">
        <v>316</v>
      </c>
      <c r="AD584" s="241"/>
      <c r="AE584" s="241"/>
      <c r="AF584" s="241"/>
      <c r="AG584" s="241"/>
      <c r="AH584" s="241"/>
      <c r="AI584" s="241"/>
      <c r="AP584" s="300"/>
      <c r="AT584" s="300"/>
    </row>
    <row r="585" spans="1:46" s="299" customFormat="1" ht="15" customHeight="1" x14ac:dyDescent="0.25">
      <c r="A585" s="284"/>
      <c r="B585" s="284"/>
      <c r="C585" s="241"/>
      <c r="D585" s="241"/>
      <c r="E585" s="241"/>
      <c r="F585" s="241"/>
      <c r="G585" s="241"/>
      <c r="H585" s="241"/>
      <c r="I585" s="241"/>
      <c r="J585" s="241"/>
      <c r="K585" s="241"/>
      <c r="L585" s="241"/>
      <c r="M585" s="241"/>
      <c r="N585" s="241"/>
      <c r="O585" s="241"/>
      <c r="P585" s="241"/>
      <c r="Q585" s="241"/>
      <c r="R585" s="241"/>
      <c r="S585" s="241"/>
      <c r="T585" s="241"/>
      <c r="U585" s="241" t="s">
        <v>718</v>
      </c>
      <c r="V585" s="241"/>
      <c r="W585" s="241"/>
      <c r="X585" s="241"/>
      <c r="Y585" s="241"/>
      <c r="Z585" s="241"/>
      <c r="AA585" s="241"/>
      <c r="AB585" s="241"/>
      <c r="AC585" s="241" t="s">
        <v>366</v>
      </c>
      <c r="AD585" s="241"/>
      <c r="AE585" s="241"/>
      <c r="AF585" s="241"/>
      <c r="AG585" s="241"/>
      <c r="AH585" s="241"/>
      <c r="AI585" s="241"/>
      <c r="AP585" s="300"/>
      <c r="AT585" s="300"/>
    </row>
    <row r="586" spans="1:46" s="299" customFormat="1" ht="15" customHeight="1" x14ac:dyDescent="0.25">
      <c r="A586" s="284"/>
      <c r="B586" s="284"/>
      <c r="C586" s="241"/>
      <c r="D586" s="241"/>
      <c r="E586" s="241"/>
      <c r="F586" s="241"/>
      <c r="G586" s="241"/>
      <c r="H586" s="241"/>
      <c r="I586" s="241"/>
      <c r="J586" s="241"/>
      <c r="K586" s="241"/>
      <c r="L586" s="241"/>
      <c r="M586" s="241"/>
      <c r="N586" s="241"/>
      <c r="O586" s="241"/>
      <c r="P586" s="241"/>
      <c r="Q586" s="241"/>
      <c r="R586" s="241"/>
      <c r="S586" s="241"/>
      <c r="T586" s="241"/>
      <c r="U586" s="241" t="s">
        <v>719</v>
      </c>
      <c r="V586" s="241"/>
      <c r="W586" s="241"/>
      <c r="X586" s="241"/>
      <c r="Y586" s="241"/>
      <c r="Z586" s="241"/>
      <c r="AA586" s="241"/>
      <c r="AB586" s="241"/>
      <c r="AC586" s="241" t="s">
        <v>386</v>
      </c>
      <c r="AD586" s="241"/>
      <c r="AE586" s="241"/>
      <c r="AF586" s="241"/>
      <c r="AG586" s="241"/>
      <c r="AH586" s="241"/>
      <c r="AI586" s="241"/>
      <c r="AP586" s="300"/>
      <c r="AT586" s="300"/>
    </row>
    <row r="587" spans="1:46" s="299" customFormat="1" ht="15" customHeight="1" x14ac:dyDescent="0.25">
      <c r="A587" s="284"/>
      <c r="B587" s="284"/>
      <c r="C587" s="241"/>
      <c r="D587" s="241"/>
      <c r="E587" s="241"/>
      <c r="F587" s="241"/>
      <c r="G587" s="241"/>
      <c r="H587" s="241"/>
      <c r="I587" s="241"/>
      <c r="J587" s="241"/>
      <c r="K587" s="241"/>
      <c r="L587" s="241"/>
      <c r="M587" s="241"/>
      <c r="N587" s="241"/>
      <c r="O587" s="241"/>
      <c r="P587" s="241"/>
      <c r="Q587" s="241"/>
      <c r="R587" s="241"/>
      <c r="S587" s="241"/>
      <c r="T587" s="241"/>
      <c r="U587" s="241" t="s">
        <v>720</v>
      </c>
      <c r="V587" s="241"/>
      <c r="W587" s="241"/>
      <c r="X587" s="241"/>
      <c r="Y587" s="241"/>
      <c r="Z587" s="241"/>
      <c r="AA587" s="241"/>
      <c r="AB587" s="241"/>
      <c r="AC587" s="241" t="s">
        <v>322</v>
      </c>
      <c r="AD587" s="241"/>
      <c r="AE587" s="241"/>
      <c r="AF587" s="241"/>
      <c r="AG587" s="241"/>
      <c r="AH587" s="241"/>
      <c r="AI587" s="241"/>
      <c r="AP587" s="300"/>
      <c r="AT587" s="300"/>
    </row>
    <row r="588" spans="1:46" s="299" customFormat="1" ht="15" customHeight="1" x14ac:dyDescent="0.25">
      <c r="A588" s="284"/>
      <c r="B588" s="284"/>
      <c r="C588" s="241"/>
      <c r="D588" s="241"/>
      <c r="E588" s="241"/>
      <c r="F588" s="241"/>
      <c r="G588" s="241"/>
      <c r="H588" s="241"/>
      <c r="I588" s="241"/>
      <c r="J588" s="241"/>
      <c r="K588" s="241"/>
      <c r="L588" s="241"/>
      <c r="M588" s="241"/>
      <c r="N588" s="241"/>
      <c r="O588" s="241"/>
      <c r="P588" s="241"/>
      <c r="Q588" s="241"/>
      <c r="R588" s="241"/>
      <c r="S588" s="241"/>
      <c r="T588" s="241"/>
      <c r="U588" s="241" t="s">
        <v>721</v>
      </c>
      <c r="V588" s="241"/>
      <c r="W588" s="241"/>
      <c r="X588" s="241"/>
      <c r="Y588" s="241"/>
      <c r="Z588" s="241"/>
      <c r="AA588" s="241"/>
      <c r="AB588" s="241"/>
      <c r="AC588" s="241" t="s">
        <v>322</v>
      </c>
      <c r="AD588" s="241"/>
      <c r="AE588" s="241"/>
      <c r="AF588" s="241"/>
      <c r="AG588" s="241"/>
      <c r="AH588" s="241"/>
      <c r="AI588" s="241"/>
      <c r="AP588" s="300"/>
      <c r="AT588" s="300"/>
    </row>
    <row r="589" spans="1:46" s="299" customFormat="1" ht="15" customHeight="1" x14ac:dyDescent="0.25">
      <c r="A589" s="284"/>
      <c r="B589" s="284"/>
      <c r="C589" s="241"/>
      <c r="D589" s="241"/>
      <c r="E589" s="241"/>
      <c r="F589" s="241"/>
      <c r="G589" s="241"/>
      <c r="H589" s="241"/>
      <c r="I589" s="241"/>
      <c r="J589" s="241"/>
      <c r="K589" s="241"/>
      <c r="L589" s="241"/>
      <c r="M589" s="241"/>
      <c r="N589" s="241"/>
      <c r="O589" s="241"/>
      <c r="P589" s="241"/>
      <c r="Q589" s="241"/>
      <c r="R589" s="241"/>
      <c r="S589" s="241"/>
      <c r="T589" s="241"/>
      <c r="U589" s="241" t="s">
        <v>722</v>
      </c>
      <c r="V589" s="241"/>
      <c r="W589" s="241"/>
      <c r="X589" s="241"/>
      <c r="Y589" s="241"/>
      <c r="Z589" s="241"/>
      <c r="AA589" s="241"/>
      <c r="AB589" s="241"/>
      <c r="AC589" s="241" t="s">
        <v>316</v>
      </c>
      <c r="AD589" s="241"/>
      <c r="AE589" s="241"/>
      <c r="AF589" s="241"/>
      <c r="AG589" s="241"/>
      <c r="AH589" s="241"/>
      <c r="AI589" s="241"/>
      <c r="AP589" s="300"/>
      <c r="AT589" s="300"/>
    </row>
    <row r="590" spans="1:46" s="299" customFormat="1" ht="15" customHeight="1" x14ac:dyDescent="0.25">
      <c r="A590" s="284"/>
      <c r="B590" s="284"/>
      <c r="C590" s="241"/>
      <c r="D590" s="241"/>
      <c r="E590" s="241"/>
      <c r="F590" s="241"/>
      <c r="G590" s="241"/>
      <c r="H590" s="241"/>
      <c r="I590" s="241"/>
      <c r="J590" s="241"/>
      <c r="K590" s="241"/>
      <c r="L590" s="241"/>
      <c r="M590" s="241"/>
      <c r="N590" s="241"/>
      <c r="O590" s="241"/>
      <c r="P590" s="241"/>
      <c r="Q590" s="241"/>
      <c r="R590" s="241"/>
      <c r="S590" s="241"/>
      <c r="T590" s="241"/>
      <c r="U590" s="241" t="s">
        <v>723</v>
      </c>
      <c r="V590" s="241"/>
      <c r="W590" s="241"/>
      <c r="X590" s="241"/>
      <c r="Y590" s="241"/>
      <c r="Z590" s="241"/>
      <c r="AA590" s="241"/>
      <c r="AB590" s="241"/>
      <c r="AC590" s="241" t="s">
        <v>386</v>
      </c>
      <c r="AD590" s="241"/>
      <c r="AE590" s="241"/>
      <c r="AF590" s="241"/>
      <c r="AG590" s="241"/>
      <c r="AH590" s="241"/>
      <c r="AI590" s="241"/>
      <c r="AP590" s="300"/>
      <c r="AT590" s="300"/>
    </row>
    <row r="591" spans="1:46" s="299" customFormat="1" ht="15" customHeight="1" x14ac:dyDescent="0.25">
      <c r="A591" s="284"/>
      <c r="B591" s="284"/>
      <c r="C591" s="241"/>
      <c r="D591" s="241"/>
      <c r="E591" s="241"/>
      <c r="F591" s="241"/>
      <c r="G591" s="241"/>
      <c r="H591" s="241"/>
      <c r="I591" s="241"/>
      <c r="J591" s="241"/>
      <c r="K591" s="241"/>
      <c r="L591" s="241"/>
      <c r="M591" s="241"/>
      <c r="N591" s="241"/>
      <c r="O591" s="241"/>
      <c r="P591" s="241"/>
      <c r="Q591" s="241"/>
      <c r="R591" s="241"/>
      <c r="S591" s="241"/>
      <c r="T591" s="241"/>
      <c r="U591" s="241" t="s">
        <v>724</v>
      </c>
      <c r="V591" s="241"/>
      <c r="W591" s="241"/>
      <c r="X591" s="241"/>
      <c r="Y591" s="241"/>
      <c r="Z591" s="241"/>
      <c r="AA591" s="241"/>
      <c r="AB591" s="241"/>
      <c r="AC591" s="241" t="s">
        <v>350</v>
      </c>
      <c r="AD591" s="241"/>
      <c r="AE591" s="241"/>
      <c r="AF591" s="241"/>
      <c r="AG591" s="241"/>
      <c r="AH591" s="241"/>
      <c r="AI591" s="241"/>
      <c r="AP591" s="300"/>
      <c r="AT591" s="300"/>
    </row>
    <row r="592" spans="1:46" s="299" customFormat="1" ht="15" customHeight="1" x14ac:dyDescent="0.25">
      <c r="A592" s="284"/>
      <c r="B592" s="284"/>
      <c r="C592" s="241"/>
      <c r="D592" s="241"/>
      <c r="E592" s="241"/>
      <c r="F592" s="241"/>
      <c r="G592" s="241"/>
      <c r="H592" s="241"/>
      <c r="I592" s="241"/>
      <c r="J592" s="241"/>
      <c r="K592" s="241"/>
      <c r="L592" s="241"/>
      <c r="M592" s="241"/>
      <c r="N592" s="241"/>
      <c r="O592" s="241"/>
      <c r="P592" s="241"/>
      <c r="Q592" s="241"/>
      <c r="R592" s="241"/>
      <c r="S592" s="241"/>
      <c r="T592" s="241"/>
      <c r="U592" s="241" t="s">
        <v>725</v>
      </c>
      <c r="V592" s="241"/>
      <c r="W592" s="241"/>
      <c r="X592" s="241"/>
      <c r="Y592" s="241"/>
      <c r="Z592" s="241"/>
      <c r="AA592" s="241"/>
      <c r="AB592" s="241"/>
      <c r="AC592" s="241" t="s">
        <v>313</v>
      </c>
      <c r="AD592" s="241"/>
      <c r="AE592" s="241"/>
      <c r="AF592" s="241"/>
      <c r="AG592" s="241"/>
      <c r="AH592" s="241"/>
      <c r="AI592" s="241"/>
      <c r="AP592" s="300"/>
      <c r="AT592" s="300"/>
    </row>
    <row r="593" spans="1:46" s="299" customFormat="1" ht="15" customHeight="1" x14ac:dyDescent="0.25">
      <c r="A593" s="284"/>
      <c r="B593" s="284"/>
      <c r="C593" s="241"/>
      <c r="D593" s="241"/>
      <c r="E593" s="241"/>
      <c r="F593" s="241"/>
      <c r="G593" s="241"/>
      <c r="H593" s="241"/>
      <c r="I593" s="241"/>
      <c r="J593" s="241"/>
      <c r="K593" s="241"/>
      <c r="L593" s="241"/>
      <c r="M593" s="241"/>
      <c r="N593" s="241"/>
      <c r="O593" s="241"/>
      <c r="P593" s="241"/>
      <c r="Q593" s="241"/>
      <c r="R593" s="241"/>
      <c r="S593" s="241"/>
      <c r="T593" s="241"/>
      <c r="U593" s="241" t="s">
        <v>726</v>
      </c>
      <c r="V593" s="241"/>
      <c r="W593" s="241"/>
      <c r="X593" s="241"/>
      <c r="Y593" s="241"/>
      <c r="Z593" s="241"/>
      <c r="AA593" s="241"/>
      <c r="AB593" s="241"/>
      <c r="AC593" s="241" t="s">
        <v>386</v>
      </c>
      <c r="AD593" s="241"/>
      <c r="AE593" s="241"/>
      <c r="AF593" s="241"/>
      <c r="AG593" s="241"/>
      <c r="AH593" s="241"/>
      <c r="AI593" s="241"/>
      <c r="AP593" s="300"/>
      <c r="AT593" s="300"/>
    </row>
    <row r="594" spans="1:46" s="299" customFormat="1" ht="15" customHeight="1" x14ac:dyDescent="0.25">
      <c r="A594" s="284"/>
      <c r="B594" s="284"/>
      <c r="C594" s="241"/>
      <c r="D594" s="241"/>
      <c r="E594" s="241"/>
      <c r="F594" s="241"/>
      <c r="G594" s="241"/>
      <c r="H594" s="241"/>
      <c r="I594" s="241"/>
      <c r="J594" s="241"/>
      <c r="K594" s="241"/>
      <c r="L594" s="241"/>
      <c r="M594" s="241"/>
      <c r="N594" s="241"/>
      <c r="O594" s="241"/>
      <c r="P594" s="241"/>
      <c r="Q594" s="241"/>
      <c r="R594" s="241"/>
      <c r="S594" s="241"/>
      <c r="T594" s="241"/>
      <c r="U594" s="241" t="s">
        <v>727</v>
      </c>
      <c r="V594" s="241"/>
      <c r="W594" s="241"/>
      <c r="X594" s="241"/>
      <c r="Y594" s="241"/>
      <c r="Z594" s="241"/>
      <c r="AA594" s="241"/>
      <c r="AB594" s="241"/>
      <c r="AC594" s="241" t="s">
        <v>325</v>
      </c>
      <c r="AD594" s="241"/>
      <c r="AE594" s="241"/>
      <c r="AF594" s="241"/>
      <c r="AG594" s="241"/>
      <c r="AH594" s="241"/>
      <c r="AI594" s="241"/>
      <c r="AP594" s="300"/>
      <c r="AT594" s="300"/>
    </row>
    <row r="595" spans="1:46" s="299" customFormat="1" ht="15" customHeight="1" x14ac:dyDescent="0.25">
      <c r="A595" s="284"/>
      <c r="B595" s="284"/>
      <c r="C595" s="241"/>
      <c r="D595" s="241"/>
      <c r="E595" s="241"/>
      <c r="F595" s="241"/>
      <c r="G595" s="241"/>
      <c r="H595" s="241"/>
      <c r="I595" s="241"/>
      <c r="J595" s="241"/>
      <c r="K595" s="241"/>
      <c r="L595" s="241"/>
      <c r="M595" s="241"/>
      <c r="N595" s="241"/>
      <c r="O595" s="241"/>
      <c r="P595" s="241"/>
      <c r="Q595" s="241"/>
      <c r="R595" s="241"/>
      <c r="S595" s="241"/>
      <c r="T595" s="241"/>
      <c r="U595" s="241" t="s">
        <v>728</v>
      </c>
      <c r="V595" s="241"/>
      <c r="W595" s="241"/>
      <c r="X595" s="241"/>
      <c r="Y595" s="241"/>
      <c r="Z595" s="241"/>
      <c r="AA595" s="241"/>
      <c r="AB595" s="241"/>
      <c r="AC595" s="241" t="s">
        <v>386</v>
      </c>
      <c r="AD595" s="241"/>
      <c r="AE595" s="241"/>
      <c r="AF595" s="241"/>
      <c r="AG595" s="241"/>
      <c r="AH595" s="241"/>
      <c r="AI595" s="241"/>
      <c r="AP595" s="300"/>
      <c r="AT595" s="300"/>
    </row>
    <row r="596" spans="1:46" s="299" customFormat="1" ht="15" customHeight="1" x14ac:dyDescent="0.25">
      <c r="A596" s="284"/>
      <c r="B596" s="284"/>
      <c r="C596" s="241"/>
      <c r="D596" s="241"/>
      <c r="E596" s="241"/>
      <c r="F596" s="241"/>
      <c r="G596" s="241"/>
      <c r="H596" s="241"/>
      <c r="I596" s="241"/>
      <c r="J596" s="241"/>
      <c r="K596" s="241"/>
      <c r="L596" s="241"/>
      <c r="M596" s="241"/>
      <c r="N596" s="241"/>
      <c r="O596" s="241"/>
      <c r="P596" s="241"/>
      <c r="Q596" s="241"/>
      <c r="R596" s="241"/>
      <c r="S596" s="241"/>
      <c r="T596" s="241"/>
      <c r="U596" s="241" t="s">
        <v>729</v>
      </c>
      <c r="V596" s="241"/>
      <c r="W596" s="241"/>
      <c r="X596" s="241"/>
      <c r="Y596" s="241"/>
      <c r="Z596" s="241"/>
      <c r="AA596" s="241"/>
      <c r="AB596" s="241"/>
      <c r="AC596" s="241" t="s">
        <v>316</v>
      </c>
      <c r="AD596" s="241"/>
      <c r="AE596" s="241"/>
      <c r="AF596" s="241"/>
      <c r="AG596" s="241"/>
      <c r="AH596" s="241"/>
      <c r="AI596" s="241"/>
      <c r="AP596" s="300"/>
      <c r="AT596" s="300"/>
    </row>
    <row r="597" spans="1:46" s="299" customFormat="1" ht="15" customHeight="1" x14ac:dyDescent="0.25">
      <c r="A597" s="284"/>
      <c r="B597" s="284"/>
      <c r="C597" s="241"/>
      <c r="D597" s="241"/>
      <c r="E597" s="241"/>
      <c r="F597" s="241"/>
      <c r="G597" s="241"/>
      <c r="H597" s="241"/>
      <c r="I597" s="241"/>
      <c r="J597" s="241"/>
      <c r="K597" s="241"/>
      <c r="L597" s="241"/>
      <c r="M597" s="241"/>
      <c r="N597" s="241"/>
      <c r="O597" s="241"/>
      <c r="P597" s="241"/>
      <c r="Q597" s="241"/>
      <c r="R597" s="241"/>
      <c r="S597" s="241"/>
      <c r="T597" s="241"/>
      <c r="U597" s="241" t="s">
        <v>730</v>
      </c>
      <c r="V597" s="241"/>
      <c r="W597" s="241"/>
      <c r="X597" s="241"/>
      <c r="Y597" s="241"/>
      <c r="Z597" s="241"/>
      <c r="AA597" s="241"/>
      <c r="AB597" s="241"/>
      <c r="AC597" s="241" t="s">
        <v>366</v>
      </c>
      <c r="AD597" s="241"/>
      <c r="AE597" s="241"/>
      <c r="AF597" s="241"/>
      <c r="AG597" s="241"/>
      <c r="AH597" s="241"/>
      <c r="AI597" s="241"/>
      <c r="AP597" s="300"/>
      <c r="AT597" s="300"/>
    </row>
    <row r="598" spans="1:46" s="299" customFormat="1" ht="15" customHeight="1" x14ac:dyDescent="0.25">
      <c r="A598" s="284"/>
      <c r="B598" s="284"/>
      <c r="C598" s="241"/>
      <c r="D598" s="241"/>
      <c r="E598" s="241"/>
      <c r="F598" s="241"/>
      <c r="G598" s="241"/>
      <c r="H598" s="241"/>
      <c r="I598" s="241"/>
      <c r="J598" s="241"/>
      <c r="K598" s="241"/>
      <c r="L598" s="241"/>
      <c r="M598" s="241"/>
      <c r="N598" s="241"/>
      <c r="O598" s="241"/>
      <c r="P598" s="241"/>
      <c r="Q598" s="241"/>
      <c r="R598" s="241"/>
      <c r="S598" s="241"/>
      <c r="T598" s="241"/>
      <c r="U598" s="241" t="s">
        <v>731</v>
      </c>
      <c r="V598" s="241"/>
      <c r="W598" s="241"/>
      <c r="X598" s="241"/>
      <c r="Y598" s="241"/>
      <c r="Z598" s="241"/>
      <c r="AA598" s="241"/>
      <c r="AB598" s="241"/>
      <c r="AC598" s="241" t="s">
        <v>311</v>
      </c>
      <c r="AD598" s="241"/>
      <c r="AE598" s="241"/>
      <c r="AF598" s="241"/>
      <c r="AG598" s="241"/>
      <c r="AH598" s="241"/>
      <c r="AI598" s="241"/>
      <c r="AP598" s="300"/>
      <c r="AT598" s="300"/>
    </row>
    <row r="599" spans="1:46" s="299" customFormat="1" ht="15" customHeight="1" x14ac:dyDescent="0.25">
      <c r="A599" s="284"/>
      <c r="B599" s="284"/>
      <c r="C599" s="241"/>
      <c r="D599" s="241"/>
      <c r="E599" s="241"/>
      <c r="F599" s="241"/>
      <c r="G599" s="241"/>
      <c r="H599" s="241"/>
      <c r="I599" s="241"/>
      <c r="J599" s="241"/>
      <c r="K599" s="241"/>
      <c r="L599" s="241"/>
      <c r="M599" s="241"/>
      <c r="N599" s="241"/>
      <c r="O599" s="241"/>
      <c r="P599" s="241"/>
      <c r="Q599" s="241"/>
      <c r="R599" s="241"/>
      <c r="S599" s="241"/>
      <c r="T599" s="241"/>
      <c r="U599" s="241" t="s">
        <v>732</v>
      </c>
      <c r="V599" s="241"/>
      <c r="W599" s="241"/>
      <c r="X599" s="241"/>
      <c r="Y599" s="241"/>
      <c r="Z599" s="241"/>
      <c r="AA599" s="241"/>
      <c r="AB599" s="241"/>
      <c r="AC599" s="241" t="s">
        <v>386</v>
      </c>
      <c r="AD599" s="241"/>
      <c r="AE599" s="241"/>
      <c r="AF599" s="241"/>
      <c r="AG599" s="241"/>
      <c r="AH599" s="241"/>
      <c r="AI599" s="241"/>
      <c r="AP599" s="300"/>
      <c r="AT599" s="300"/>
    </row>
    <row r="600" spans="1:46" s="299" customFormat="1" ht="15" customHeight="1" x14ac:dyDescent="0.25">
      <c r="A600" s="284"/>
      <c r="B600" s="284"/>
      <c r="C600" s="241"/>
      <c r="D600" s="241"/>
      <c r="E600" s="241"/>
      <c r="F600" s="241"/>
      <c r="G600" s="241"/>
      <c r="H600" s="241"/>
      <c r="I600" s="241"/>
      <c r="J600" s="241"/>
      <c r="K600" s="241"/>
      <c r="L600" s="241"/>
      <c r="M600" s="241"/>
      <c r="N600" s="241"/>
      <c r="O600" s="241"/>
      <c r="P600" s="241"/>
      <c r="Q600" s="241"/>
      <c r="R600" s="241"/>
      <c r="S600" s="241"/>
      <c r="T600" s="241"/>
      <c r="U600" s="241" t="s">
        <v>733</v>
      </c>
      <c r="V600" s="241"/>
      <c r="W600" s="241"/>
      <c r="X600" s="241"/>
      <c r="Y600" s="241"/>
      <c r="Z600" s="241"/>
      <c r="AA600" s="241"/>
      <c r="AB600" s="241"/>
      <c r="AC600" s="241" t="s">
        <v>313</v>
      </c>
      <c r="AD600" s="241"/>
      <c r="AE600" s="241"/>
      <c r="AF600" s="241"/>
      <c r="AG600" s="241"/>
      <c r="AH600" s="241"/>
      <c r="AI600" s="241"/>
      <c r="AP600" s="300"/>
      <c r="AT600" s="300"/>
    </row>
    <row r="601" spans="1:46" s="299" customFormat="1" ht="15" customHeight="1" x14ac:dyDescent="0.25">
      <c r="A601" s="284"/>
      <c r="B601" s="284"/>
      <c r="C601" s="241"/>
      <c r="D601" s="241"/>
      <c r="E601" s="241"/>
      <c r="F601" s="241"/>
      <c r="G601" s="241"/>
      <c r="H601" s="241"/>
      <c r="I601" s="241"/>
      <c r="J601" s="241"/>
      <c r="K601" s="241"/>
      <c r="L601" s="241"/>
      <c r="M601" s="241"/>
      <c r="N601" s="241"/>
      <c r="O601" s="241"/>
      <c r="P601" s="241"/>
      <c r="Q601" s="241"/>
      <c r="R601" s="241"/>
      <c r="S601" s="241"/>
      <c r="T601" s="241"/>
      <c r="U601" s="241" t="s">
        <v>734</v>
      </c>
      <c r="V601" s="241"/>
      <c r="W601" s="241"/>
      <c r="X601" s="241"/>
      <c r="Y601" s="241"/>
      <c r="Z601" s="241"/>
      <c r="AA601" s="241"/>
      <c r="AB601" s="241"/>
      <c r="AC601" s="241" t="s">
        <v>309</v>
      </c>
      <c r="AD601" s="241"/>
      <c r="AE601" s="241"/>
      <c r="AF601" s="241"/>
      <c r="AG601" s="241"/>
      <c r="AH601" s="241"/>
      <c r="AI601" s="241"/>
      <c r="AP601" s="300"/>
      <c r="AT601" s="300"/>
    </row>
    <row r="602" spans="1:46" s="299" customFormat="1" ht="15" customHeight="1" x14ac:dyDescent="0.25">
      <c r="A602" s="284"/>
      <c r="B602" s="284"/>
      <c r="C602" s="241"/>
      <c r="D602" s="241"/>
      <c r="E602" s="241"/>
      <c r="F602" s="241"/>
      <c r="G602" s="241"/>
      <c r="H602" s="241"/>
      <c r="I602" s="241"/>
      <c r="J602" s="241"/>
      <c r="K602" s="241"/>
      <c r="L602" s="241"/>
      <c r="M602" s="241"/>
      <c r="N602" s="241"/>
      <c r="O602" s="241"/>
      <c r="P602" s="241"/>
      <c r="Q602" s="241"/>
      <c r="R602" s="241"/>
      <c r="S602" s="241"/>
      <c r="T602" s="241"/>
      <c r="U602" s="241" t="s">
        <v>735</v>
      </c>
      <c r="V602" s="241"/>
      <c r="W602" s="241"/>
      <c r="X602" s="241"/>
      <c r="Y602" s="241"/>
      <c r="Z602" s="241"/>
      <c r="AA602" s="241"/>
      <c r="AB602" s="241"/>
      <c r="AC602" s="241" t="s">
        <v>366</v>
      </c>
      <c r="AD602" s="241"/>
      <c r="AE602" s="241"/>
      <c r="AF602" s="241"/>
      <c r="AG602" s="241"/>
      <c r="AH602" s="241"/>
      <c r="AI602" s="241"/>
      <c r="AP602" s="300"/>
      <c r="AT602" s="300"/>
    </row>
    <row r="603" spans="1:46" s="299" customFormat="1" ht="15" customHeight="1" x14ac:dyDescent="0.25">
      <c r="A603" s="284"/>
      <c r="B603" s="284"/>
      <c r="C603" s="241"/>
      <c r="D603" s="241"/>
      <c r="E603" s="241"/>
      <c r="F603" s="241"/>
      <c r="G603" s="241"/>
      <c r="H603" s="241"/>
      <c r="I603" s="241"/>
      <c r="J603" s="241"/>
      <c r="K603" s="241"/>
      <c r="L603" s="241"/>
      <c r="M603" s="241"/>
      <c r="N603" s="241"/>
      <c r="O603" s="241"/>
      <c r="P603" s="241"/>
      <c r="Q603" s="241"/>
      <c r="R603" s="241"/>
      <c r="S603" s="241"/>
      <c r="T603" s="241"/>
      <c r="U603" s="241" t="s">
        <v>273</v>
      </c>
      <c r="V603" s="241"/>
      <c r="W603" s="241"/>
      <c r="X603" s="241"/>
      <c r="Y603" s="241"/>
      <c r="Z603" s="241"/>
      <c r="AA603" s="241"/>
      <c r="AB603" s="241"/>
      <c r="AC603" s="241" t="s">
        <v>350</v>
      </c>
      <c r="AD603" s="241"/>
      <c r="AE603" s="241"/>
      <c r="AF603" s="241"/>
      <c r="AG603" s="241"/>
      <c r="AH603" s="241"/>
      <c r="AI603" s="241"/>
      <c r="AP603" s="300"/>
      <c r="AT603" s="300"/>
    </row>
    <row r="604" spans="1:46" s="299" customFormat="1" ht="15" customHeight="1" x14ac:dyDescent="0.25">
      <c r="A604" s="284"/>
      <c r="B604" s="284"/>
      <c r="C604" s="241"/>
      <c r="D604" s="241"/>
      <c r="E604" s="241"/>
      <c r="F604" s="241"/>
      <c r="G604" s="241"/>
      <c r="H604" s="241"/>
      <c r="I604" s="241"/>
      <c r="J604" s="241"/>
      <c r="K604" s="241"/>
      <c r="L604" s="241"/>
      <c r="M604" s="241"/>
      <c r="N604" s="241"/>
      <c r="O604" s="241"/>
      <c r="P604" s="241"/>
      <c r="Q604" s="241"/>
      <c r="R604" s="241"/>
      <c r="S604" s="241"/>
      <c r="T604" s="241"/>
      <c r="U604" s="241" t="s">
        <v>736</v>
      </c>
      <c r="V604" s="241"/>
      <c r="W604" s="241"/>
      <c r="X604" s="241"/>
      <c r="Y604" s="241"/>
      <c r="Z604" s="241"/>
      <c r="AA604" s="241"/>
      <c r="AB604" s="241"/>
      <c r="AC604" s="241" t="s">
        <v>313</v>
      </c>
      <c r="AD604" s="241"/>
      <c r="AE604" s="241"/>
      <c r="AF604" s="241"/>
      <c r="AG604" s="241"/>
      <c r="AH604" s="241"/>
      <c r="AI604" s="241"/>
      <c r="AP604" s="300"/>
      <c r="AT604" s="300"/>
    </row>
    <row r="605" spans="1:46" s="299" customFormat="1" ht="15" customHeight="1" x14ac:dyDescent="0.25">
      <c r="A605" s="284"/>
      <c r="B605" s="284"/>
      <c r="C605" s="241"/>
      <c r="D605" s="241"/>
      <c r="E605" s="241"/>
      <c r="F605" s="241"/>
      <c r="G605" s="241"/>
      <c r="H605" s="241"/>
      <c r="I605" s="241"/>
      <c r="J605" s="241"/>
      <c r="K605" s="241"/>
      <c r="L605" s="241"/>
      <c r="M605" s="241"/>
      <c r="N605" s="241"/>
      <c r="O605" s="241"/>
      <c r="P605" s="241"/>
      <c r="Q605" s="241"/>
      <c r="R605" s="241"/>
      <c r="S605" s="241"/>
      <c r="T605" s="241"/>
      <c r="U605" s="241" t="s">
        <v>737</v>
      </c>
      <c r="V605" s="241"/>
      <c r="W605" s="241"/>
      <c r="X605" s="241"/>
      <c r="Y605" s="241"/>
      <c r="Z605" s="241"/>
      <c r="AA605" s="241"/>
      <c r="AB605" s="241"/>
      <c r="AC605" s="241" t="s">
        <v>325</v>
      </c>
      <c r="AD605" s="241"/>
      <c r="AE605" s="241"/>
      <c r="AF605" s="241"/>
      <c r="AG605" s="241"/>
      <c r="AH605" s="241"/>
      <c r="AI605" s="241"/>
      <c r="AP605" s="300"/>
      <c r="AT605" s="300"/>
    </row>
    <row r="606" spans="1:46" s="299" customFormat="1" ht="15" customHeight="1" x14ac:dyDescent="0.25">
      <c r="A606" s="284"/>
      <c r="B606" s="284"/>
      <c r="C606" s="241"/>
      <c r="D606" s="241"/>
      <c r="E606" s="241"/>
      <c r="F606" s="241"/>
      <c r="G606" s="241"/>
      <c r="H606" s="241"/>
      <c r="I606" s="241"/>
      <c r="J606" s="241"/>
      <c r="K606" s="241"/>
      <c r="L606" s="241"/>
      <c r="M606" s="241"/>
      <c r="N606" s="241"/>
      <c r="O606" s="241"/>
      <c r="P606" s="241"/>
      <c r="Q606" s="241"/>
      <c r="R606" s="241"/>
      <c r="S606" s="241"/>
      <c r="T606" s="241"/>
      <c r="U606" s="241" t="s">
        <v>738</v>
      </c>
      <c r="V606" s="241"/>
      <c r="W606" s="241"/>
      <c r="X606" s="241"/>
      <c r="Y606" s="241"/>
      <c r="Z606" s="241"/>
      <c r="AA606" s="241"/>
      <c r="AB606" s="241"/>
      <c r="AC606" s="241" t="s">
        <v>313</v>
      </c>
      <c r="AD606" s="241"/>
      <c r="AE606" s="241"/>
      <c r="AF606" s="241"/>
      <c r="AG606" s="241"/>
      <c r="AH606" s="241"/>
      <c r="AI606" s="241"/>
      <c r="AP606" s="300"/>
      <c r="AT606" s="300"/>
    </row>
    <row r="607" spans="1:46" s="299" customFormat="1" ht="15" customHeight="1" x14ac:dyDescent="0.25">
      <c r="A607" s="284"/>
      <c r="B607" s="284"/>
      <c r="C607" s="241"/>
      <c r="D607" s="241"/>
      <c r="E607" s="241"/>
      <c r="F607" s="241"/>
      <c r="G607" s="241"/>
      <c r="H607" s="241"/>
      <c r="I607" s="241"/>
      <c r="J607" s="241"/>
      <c r="K607" s="241"/>
      <c r="L607" s="241"/>
      <c r="M607" s="241"/>
      <c r="N607" s="241"/>
      <c r="O607" s="241"/>
      <c r="P607" s="241"/>
      <c r="Q607" s="241"/>
      <c r="R607" s="241"/>
      <c r="S607" s="241"/>
      <c r="T607" s="241"/>
      <c r="U607" s="241" t="s">
        <v>739</v>
      </c>
      <c r="V607" s="241"/>
      <c r="W607" s="241"/>
      <c r="X607" s="241"/>
      <c r="Y607" s="241"/>
      <c r="Z607" s="241"/>
      <c r="AA607" s="241"/>
      <c r="AB607" s="241"/>
      <c r="AC607" s="241" t="s">
        <v>313</v>
      </c>
      <c r="AD607" s="241"/>
      <c r="AE607" s="241"/>
      <c r="AF607" s="241"/>
      <c r="AG607" s="241"/>
      <c r="AH607" s="241"/>
      <c r="AI607" s="241"/>
      <c r="AP607" s="300"/>
      <c r="AT607" s="300"/>
    </row>
    <row r="608" spans="1:46" s="299" customFormat="1" ht="15" customHeight="1" x14ac:dyDescent="0.25">
      <c r="A608" s="284"/>
      <c r="B608" s="284"/>
      <c r="C608" s="241"/>
      <c r="D608" s="241"/>
      <c r="E608" s="241"/>
      <c r="F608" s="241"/>
      <c r="G608" s="241"/>
      <c r="H608" s="241"/>
      <c r="I608" s="241"/>
      <c r="J608" s="241"/>
      <c r="K608" s="241"/>
      <c r="L608" s="241"/>
      <c r="M608" s="241"/>
      <c r="N608" s="241"/>
      <c r="O608" s="241"/>
      <c r="P608" s="241"/>
      <c r="Q608" s="241"/>
      <c r="R608" s="241"/>
      <c r="S608" s="241"/>
      <c r="T608" s="241"/>
      <c r="U608" s="241" t="s">
        <v>740</v>
      </c>
      <c r="V608" s="241"/>
      <c r="W608" s="241"/>
      <c r="X608" s="241"/>
      <c r="Y608" s="241"/>
      <c r="Z608" s="241"/>
      <c r="AA608" s="241"/>
      <c r="AB608" s="241"/>
      <c r="AC608" s="241" t="s">
        <v>386</v>
      </c>
      <c r="AD608" s="241"/>
      <c r="AE608" s="241"/>
      <c r="AF608" s="241"/>
      <c r="AG608" s="241"/>
      <c r="AH608" s="241"/>
      <c r="AI608" s="241"/>
      <c r="AP608" s="300"/>
      <c r="AT608" s="300"/>
    </row>
    <row r="609" spans="1:46" s="299" customFormat="1" ht="15" customHeight="1" x14ac:dyDescent="0.25">
      <c r="A609" s="284"/>
      <c r="B609" s="284"/>
      <c r="C609" s="241"/>
      <c r="D609" s="241"/>
      <c r="E609" s="241"/>
      <c r="F609" s="241"/>
      <c r="G609" s="241"/>
      <c r="H609" s="241"/>
      <c r="I609" s="241"/>
      <c r="J609" s="241"/>
      <c r="K609" s="241"/>
      <c r="L609" s="241"/>
      <c r="M609" s="241"/>
      <c r="N609" s="241"/>
      <c r="O609" s="241"/>
      <c r="P609" s="241"/>
      <c r="Q609" s="241"/>
      <c r="R609" s="241"/>
      <c r="S609" s="241"/>
      <c r="T609" s="241"/>
      <c r="U609" s="241" t="s">
        <v>741</v>
      </c>
      <c r="V609" s="241"/>
      <c r="W609" s="241"/>
      <c r="X609" s="241"/>
      <c r="Y609" s="241"/>
      <c r="Z609" s="241"/>
      <c r="AA609" s="241"/>
      <c r="AB609" s="241"/>
      <c r="AC609" s="241" t="s">
        <v>325</v>
      </c>
      <c r="AD609" s="241"/>
      <c r="AE609" s="241"/>
      <c r="AF609" s="241"/>
      <c r="AG609" s="241"/>
      <c r="AH609" s="241"/>
      <c r="AI609" s="241"/>
      <c r="AP609" s="300"/>
      <c r="AT609" s="300"/>
    </row>
    <row r="610" spans="1:46" s="299" customFormat="1" ht="15" customHeight="1" x14ac:dyDescent="0.25">
      <c r="A610" s="284"/>
      <c r="B610" s="284"/>
      <c r="C610" s="241"/>
      <c r="D610" s="241"/>
      <c r="E610" s="241"/>
      <c r="F610" s="241"/>
      <c r="G610" s="241"/>
      <c r="H610" s="241"/>
      <c r="I610" s="241"/>
      <c r="J610" s="241"/>
      <c r="K610" s="241"/>
      <c r="L610" s="241"/>
      <c r="M610" s="241"/>
      <c r="N610" s="241"/>
      <c r="O610" s="241"/>
      <c r="P610" s="241"/>
      <c r="Q610" s="241"/>
      <c r="R610" s="241"/>
      <c r="S610" s="241"/>
      <c r="T610" s="241"/>
      <c r="U610" s="241" t="s">
        <v>742</v>
      </c>
      <c r="V610" s="241"/>
      <c r="W610" s="241"/>
      <c r="X610" s="241"/>
      <c r="Y610" s="241"/>
      <c r="Z610" s="241"/>
      <c r="AA610" s="241"/>
      <c r="AB610" s="241"/>
      <c r="AC610" s="241" t="s">
        <v>311</v>
      </c>
      <c r="AD610" s="241"/>
      <c r="AE610" s="241"/>
      <c r="AF610" s="241"/>
      <c r="AG610" s="241"/>
      <c r="AH610" s="241"/>
      <c r="AI610" s="241"/>
      <c r="AP610" s="300"/>
      <c r="AT610" s="300"/>
    </row>
    <row r="611" spans="1:46" s="299" customFormat="1" ht="15" customHeight="1" x14ac:dyDescent="0.25">
      <c r="A611" s="284"/>
      <c r="B611" s="284"/>
      <c r="C611" s="241"/>
      <c r="D611" s="241"/>
      <c r="E611" s="241"/>
      <c r="F611" s="241"/>
      <c r="G611" s="241"/>
      <c r="H611" s="241"/>
      <c r="I611" s="241"/>
      <c r="J611" s="241"/>
      <c r="K611" s="241"/>
      <c r="L611" s="241"/>
      <c r="M611" s="241"/>
      <c r="N611" s="241"/>
      <c r="O611" s="241"/>
      <c r="P611" s="241"/>
      <c r="Q611" s="241"/>
      <c r="R611" s="241"/>
      <c r="S611" s="241"/>
      <c r="T611" s="241"/>
      <c r="U611" s="241" t="s">
        <v>743</v>
      </c>
      <c r="V611" s="241"/>
      <c r="W611" s="241"/>
      <c r="X611" s="241"/>
      <c r="Y611" s="241"/>
      <c r="Z611" s="241"/>
      <c r="AA611" s="241"/>
      <c r="AB611" s="241"/>
      <c r="AC611" s="241" t="s">
        <v>322</v>
      </c>
      <c r="AD611" s="241"/>
      <c r="AE611" s="241"/>
      <c r="AF611" s="241"/>
      <c r="AG611" s="241"/>
      <c r="AH611" s="241"/>
      <c r="AI611" s="241"/>
      <c r="AP611" s="300"/>
      <c r="AT611" s="300"/>
    </row>
    <row r="612" spans="1:46" s="299" customFormat="1" ht="15" customHeight="1" x14ac:dyDescent="0.25">
      <c r="A612" s="284"/>
      <c r="B612" s="284"/>
      <c r="C612" s="241"/>
      <c r="D612" s="241"/>
      <c r="E612" s="241"/>
      <c r="F612" s="241"/>
      <c r="G612" s="241"/>
      <c r="H612" s="241"/>
      <c r="I612" s="241"/>
      <c r="J612" s="241"/>
      <c r="K612" s="241"/>
      <c r="L612" s="241"/>
      <c r="M612" s="241"/>
      <c r="N612" s="241"/>
      <c r="O612" s="241"/>
      <c r="P612" s="241"/>
      <c r="Q612" s="241"/>
      <c r="R612" s="241"/>
      <c r="S612" s="241"/>
      <c r="T612" s="241"/>
      <c r="U612" s="241" t="s">
        <v>744</v>
      </c>
      <c r="V612" s="241"/>
      <c r="W612" s="241"/>
      <c r="X612" s="241"/>
      <c r="Y612" s="241"/>
      <c r="Z612" s="241"/>
      <c r="AA612" s="241"/>
      <c r="AB612" s="241"/>
      <c r="AC612" s="241" t="s">
        <v>313</v>
      </c>
      <c r="AD612" s="241"/>
      <c r="AE612" s="241"/>
      <c r="AF612" s="241"/>
      <c r="AG612" s="241"/>
      <c r="AH612" s="241"/>
      <c r="AI612" s="241"/>
      <c r="AP612" s="300"/>
      <c r="AT612" s="300"/>
    </row>
    <row r="613" spans="1:46" s="299" customFormat="1" ht="15" customHeight="1" x14ac:dyDescent="0.25">
      <c r="A613" s="284"/>
      <c r="B613" s="284"/>
      <c r="C613" s="241"/>
      <c r="D613" s="241"/>
      <c r="E613" s="241"/>
      <c r="F613" s="241"/>
      <c r="G613" s="241"/>
      <c r="H613" s="241"/>
      <c r="I613" s="241"/>
      <c r="J613" s="241"/>
      <c r="K613" s="241"/>
      <c r="L613" s="241"/>
      <c r="M613" s="241"/>
      <c r="N613" s="241"/>
      <c r="O613" s="241"/>
      <c r="P613" s="241"/>
      <c r="Q613" s="241"/>
      <c r="R613" s="241"/>
      <c r="S613" s="241"/>
      <c r="T613" s="241"/>
      <c r="U613" s="241" t="s">
        <v>745</v>
      </c>
      <c r="V613" s="241"/>
      <c r="W613" s="241"/>
      <c r="X613" s="241"/>
      <c r="Y613" s="241"/>
      <c r="Z613" s="241"/>
      <c r="AA613" s="241"/>
      <c r="AB613" s="241"/>
      <c r="AC613" s="241" t="s">
        <v>325</v>
      </c>
      <c r="AD613" s="241"/>
      <c r="AE613" s="241"/>
      <c r="AF613" s="241"/>
      <c r="AG613" s="241"/>
      <c r="AH613" s="241"/>
      <c r="AI613" s="241"/>
      <c r="AP613" s="300"/>
      <c r="AT613" s="300"/>
    </row>
    <row r="614" spans="1:46" s="299" customFormat="1" ht="15" customHeight="1" x14ac:dyDescent="0.25">
      <c r="A614" s="284"/>
      <c r="B614" s="284"/>
      <c r="C614" s="241"/>
      <c r="D614" s="241"/>
      <c r="E614" s="241"/>
      <c r="F614" s="241"/>
      <c r="G614" s="241"/>
      <c r="H614" s="241"/>
      <c r="I614" s="241"/>
      <c r="J614" s="241"/>
      <c r="K614" s="241"/>
      <c r="L614" s="241"/>
      <c r="M614" s="241"/>
      <c r="N614" s="241"/>
      <c r="O614" s="241"/>
      <c r="P614" s="241"/>
      <c r="Q614" s="241"/>
      <c r="R614" s="241"/>
      <c r="S614" s="241"/>
      <c r="T614" s="241"/>
      <c r="U614" s="241" t="s">
        <v>746</v>
      </c>
      <c r="V614" s="241"/>
      <c r="W614" s="241"/>
      <c r="X614" s="241"/>
      <c r="Y614" s="241"/>
      <c r="Z614" s="241"/>
      <c r="AA614" s="241"/>
      <c r="AB614" s="241"/>
      <c r="AC614" s="241" t="s">
        <v>313</v>
      </c>
      <c r="AD614" s="241"/>
      <c r="AE614" s="241"/>
      <c r="AF614" s="241"/>
      <c r="AG614" s="241"/>
      <c r="AH614" s="241"/>
      <c r="AI614" s="241"/>
      <c r="AP614" s="300"/>
      <c r="AT614" s="300"/>
    </row>
    <row r="615" spans="1:46" s="299" customFormat="1" ht="15" customHeight="1" x14ac:dyDescent="0.25">
      <c r="A615" s="284"/>
      <c r="B615" s="284"/>
      <c r="C615" s="241"/>
      <c r="D615" s="241"/>
      <c r="E615" s="241"/>
      <c r="F615" s="241"/>
      <c r="G615" s="241"/>
      <c r="H615" s="241"/>
      <c r="I615" s="241"/>
      <c r="J615" s="241"/>
      <c r="K615" s="241"/>
      <c r="L615" s="241"/>
      <c r="M615" s="241"/>
      <c r="N615" s="241"/>
      <c r="O615" s="241"/>
      <c r="P615" s="241"/>
      <c r="Q615" s="241"/>
      <c r="R615" s="241"/>
      <c r="S615" s="241"/>
      <c r="T615" s="241"/>
      <c r="U615" s="241" t="s">
        <v>747</v>
      </c>
      <c r="V615" s="241"/>
      <c r="W615" s="241"/>
      <c r="X615" s="241"/>
      <c r="Y615" s="241"/>
      <c r="Z615" s="241"/>
      <c r="AA615" s="241"/>
      <c r="AB615" s="241"/>
      <c r="AC615" s="241" t="s">
        <v>309</v>
      </c>
      <c r="AD615" s="241"/>
      <c r="AE615" s="241"/>
      <c r="AF615" s="241"/>
      <c r="AG615" s="241"/>
      <c r="AH615" s="241"/>
      <c r="AI615" s="241"/>
      <c r="AP615" s="300"/>
      <c r="AT615" s="300"/>
    </row>
    <row r="616" spans="1:46" s="299" customFormat="1" ht="15" customHeight="1" x14ac:dyDescent="0.25">
      <c r="A616" s="284"/>
      <c r="B616" s="284"/>
      <c r="C616" s="241"/>
      <c r="D616" s="241"/>
      <c r="E616" s="241"/>
      <c r="F616" s="241"/>
      <c r="G616" s="241"/>
      <c r="H616" s="241"/>
      <c r="I616" s="241"/>
      <c r="J616" s="241"/>
      <c r="K616" s="241"/>
      <c r="L616" s="241"/>
      <c r="M616" s="241"/>
      <c r="N616" s="241"/>
      <c r="O616" s="241"/>
      <c r="P616" s="241"/>
      <c r="Q616" s="241"/>
      <c r="R616" s="241"/>
      <c r="S616" s="241"/>
      <c r="T616" s="241"/>
      <c r="U616" s="241" t="s">
        <v>748</v>
      </c>
      <c r="V616" s="241"/>
      <c r="W616" s="241"/>
      <c r="X616" s="241"/>
      <c r="Y616" s="241"/>
      <c r="Z616" s="241"/>
      <c r="AA616" s="241"/>
      <c r="AB616" s="241"/>
      <c r="AC616" s="241" t="s">
        <v>386</v>
      </c>
      <c r="AD616" s="241"/>
      <c r="AE616" s="241"/>
      <c r="AF616" s="241"/>
      <c r="AG616" s="241"/>
      <c r="AH616" s="241"/>
      <c r="AI616" s="241"/>
      <c r="AP616" s="300"/>
      <c r="AT616" s="300"/>
    </row>
    <row r="617" spans="1:46" s="299" customFormat="1" ht="15" customHeight="1" x14ac:dyDescent="0.25">
      <c r="A617" s="284"/>
      <c r="B617" s="284"/>
      <c r="C617" s="241"/>
      <c r="D617" s="241"/>
      <c r="E617" s="241"/>
      <c r="F617" s="241"/>
      <c r="G617" s="241"/>
      <c r="H617" s="241"/>
      <c r="I617" s="241"/>
      <c r="J617" s="241"/>
      <c r="K617" s="241"/>
      <c r="L617" s="241"/>
      <c r="M617" s="241"/>
      <c r="N617" s="241"/>
      <c r="O617" s="241"/>
      <c r="P617" s="241"/>
      <c r="Q617" s="241"/>
      <c r="R617" s="241"/>
      <c r="S617" s="241"/>
      <c r="T617" s="241"/>
      <c r="U617" s="241" t="s">
        <v>749</v>
      </c>
      <c r="V617" s="241"/>
      <c r="W617" s="241"/>
      <c r="X617" s="241"/>
      <c r="Y617" s="241"/>
      <c r="Z617" s="241"/>
      <c r="AA617" s="241"/>
      <c r="AB617" s="241"/>
      <c r="AC617" s="241" t="s">
        <v>313</v>
      </c>
      <c r="AD617" s="241"/>
      <c r="AE617" s="241"/>
      <c r="AF617" s="241"/>
      <c r="AG617" s="241"/>
      <c r="AH617" s="241"/>
      <c r="AI617" s="241"/>
      <c r="AP617" s="300"/>
      <c r="AT617" s="300"/>
    </row>
    <row r="618" spans="1:46" s="299" customFormat="1" ht="15" customHeight="1" x14ac:dyDescent="0.25">
      <c r="A618" s="284"/>
      <c r="B618" s="284"/>
      <c r="C618" s="241"/>
      <c r="D618" s="241"/>
      <c r="E618" s="241"/>
      <c r="F618" s="241"/>
      <c r="G618" s="241"/>
      <c r="H618" s="241"/>
      <c r="I618" s="241"/>
      <c r="J618" s="241"/>
      <c r="K618" s="241"/>
      <c r="L618" s="241"/>
      <c r="M618" s="241"/>
      <c r="N618" s="241"/>
      <c r="O618" s="241"/>
      <c r="P618" s="241"/>
      <c r="Q618" s="241"/>
      <c r="R618" s="241"/>
      <c r="S618" s="241"/>
      <c r="T618" s="241"/>
      <c r="U618" s="241" t="s">
        <v>750</v>
      </c>
      <c r="V618" s="241"/>
      <c r="W618" s="241"/>
      <c r="X618" s="241"/>
      <c r="Y618" s="241"/>
      <c r="Z618" s="241"/>
      <c r="AA618" s="241"/>
      <c r="AB618" s="241"/>
      <c r="AC618" s="241" t="s">
        <v>386</v>
      </c>
      <c r="AD618" s="241"/>
      <c r="AE618" s="241"/>
      <c r="AF618" s="241"/>
      <c r="AG618" s="241"/>
      <c r="AH618" s="241"/>
      <c r="AI618" s="241"/>
      <c r="AP618" s="300"/>
      <c r="AT618" s="300"/>
    </row>
    <row r="619" spans="1:46" s="299" customFormat="1" ht="15" customHeight="1" x14ac:dyDescent="0.25">
      <c r="A619" s="284"/>
      <c r="B619" s="284"/>
      <c r="C619" s="241"/>
      <c r="D619" s="241"/>
      <c r="E619" s="241"/>
      <c r="F619" s="241"/>
      <c r="G619" s="241"/>
      <c r="H619" s="241"/>
      <c r="I619" s="241"/>
      <c r="J619" s="241"/>
      <c r="K619" s="241"/>
      <c r="L619" s="241"/>
      <c r="M619" s="241"/>
      <c r="N619" s="241"/>
      <c r="O619" s="241"/>
      <c r="P619" s="241"/>
      <c r="Q619" s="241"/>
      <c r="R619" s="241"/>
      <c r="S619" s="241"/>
      <c r="T619" s="241"/>
      <c r="U619" s="241" t="s">
        <v>751</v>
      </c>
      <c r="V619" s="241"/>
      <c r="W619" s="241"/>
      <c r="X619" s="241"/>
      <c r="Y619" s="241"/>
      <c r="Z619" s="241"/>
      <c r="AA619" s="241"/>
      <c r="AB619" s="241"/>
      <c r="AC619" s="241" t="s">
        <v>325</v>
      </c>
      <c r="AD619" s="241"/>
      <c r="AE619" s="241"/>
      <c r="AF619" s="241"/>
      <c r="AG619" s="241"/>
      <c r="AH619" s="241"/>
      <c r="AI619" s="241"/>
      <c r="AP619" s="300"/>
      <c r="AT619" s="300"/>
    </row>
    <row r="620" spans="1:46" s="299" customFormat="1" ht="15" customHeight="1" x14ac:dyDescent="0.25">
      <c r="A620" s="284"/>
      <c r="B620" s="284"/>
      <c r="C620" s="241"/>
      <c r="D620" s="241"/>
      <c r="E620" s="241"/>
      <c r="F620" s="241"/>
      <c r="G620" s="241"/>
      <c r="H620" s="241"/>
      <c r="I620" s="241"/>
      <c r="J620" s="241"/>
      <c r="K620" s="241"/>
      <c r="L620" s="241"/>
      <c r="M620" s="241"/>
      <c r="N620" s="241"/>
      <c r="O620" s="241"/>
      <c r="P620" s="241"/>
      <c r="Q620" s="241"/>
      <c r="R620" s="241"/>
      <c r="S620" s="241"/>
      <c r="T620" s="241"/>
      <c r="U620" s="241" t="s">
        <v>752</v>
      </c>
      <c r="V620" s="241"/>
      <c r="W620" s="241"/>
      <c r="X620" s="241"/>
      <c r="Y620" s="241"/>
      <c r="Z620" s="241"/>
      <c r="AA620" s="241"/>
      <c r="AB620" s="241"/>
      <c r="AC620" s="241" t="s">
        <v>311</v>
      </c>
      <c r="AD620" s="241"/>
      <c r="AE620" s="241"/>
      <c r="AF620" s="241"/>
      <c r="AG620" s="241"/>
      <c r="AH620" s="241"/>
      <c r="AI620" s="241"/>
      <c r="AP620" s="300"/>
      <c r="AT620" s="300"/>
    </row>
    <row r="621" spans="1:46" s="299" customFormat="1" ht="15" customHeight="1" x14ac:dyDescent="0.25">
      <c r="A621" s="284"/>
      <c r="B621" s="284"/>
      <c r="C621" s="241"/>
      <c r="D621" s="241"/>
      <c r="E621" s="241"/>
      <c r="F621" s="241"/>
      <c r="G621" s="241"/>
      <c r="H621" s="241"/>
      <c r="I621" s="241"/>
      <c r="J621" s="241"/>
      <c r="K621" s="241"/>
      <c r="L621" s="241"/>
      <c r="M621" s="241"/>
      <c r="N621" s="241"/>
      <c r="O621" s="241"/>
      <c r="P621" s="241"/>
      <c r="Q621" s="241"/>
      <c r="R621" s="241"/>
      <c r="S621" s="241"/>
      <c r="T621" s="241"/>
      <c r="U621" s="241" t="s">
        <v>753</v>
      </c>
      <c r="V621" s="241"/>
      <c r="W621" s="241"/>
      <c r="X621" s="241"/>
      <c r="Y621" s="241"/>
      <c r="Z621" s="241"/>
      <c r="AA621" s="241"/>
      <c r="AB621" s="241"/>
      <c r="AC621" s="241" t="s">
        <v>316</v>
      </c>
      <c r="AD621" s="241"/>
      <c r="AE621" s="241"/>
      <c r="AF621" s="241"/>
      <c r="AG621" s="241"/>
      <c r="AH621" s="241"/>
      <c r="AI621" s="241"/>
      <c r="AP621" s="300"/>
      <c r="AT621" s="300"/>
    </row>
    <row r="622" spans="1:46" s="299" customFormat="1" ht="15" customHeight="1" x14ac:dyDescent="0.25">
      <c r="A622" s="284"/>
      <c r="B622" s="284"/>
      <c r="C622" s="241"/>
      <c r="D622" s="241"/>
      <c r="E622" s="241"/>
      <c r="F622" s="241"/>
      <c r="G622" s="241"/>
      <c r="H622" s="241"/>
      <c r="I622" s="241"/>
      <c r="J622" s="241"/>
      <c r="K622" s="241"/>
      <c r="L622" s="241"/>
      <c r="M622" s="241"/>
      <c r="N622" s="241"/>
      <c r="O622" s="241"/>
      <c r="P622" s="241"/>
      <c r="Q622" s="241"/>
      <c r="R622" s="241"/>
      <c r="S622" s="241"/>
      <c r="T622" s="241"/>
      <c r="U622" s="241" t="s">
        <v>754</v>
      </c>
      <c r="V622" s="241"/>
      <c r="W622" s="241"/>
      <c r="X622" s="241"/>
      <c r="Y622" s="241"/>
      <c r="Z622" s="241"/>
      <c r="AA622" s="241"/>
      <c r="AB622" s="241"/>
      <c r="AC622" s="241" t="s">
        <v>325</v>
      </c>
      <c r="AD622" s="241"/>
      <c r="AE622" s="241"/>
      <c r="AF622" s="241"/>
      <c r="AG622" s="241"/>
      <c r="AH622" s="241"/>
      <c r="AI622" s="241"/>
      <c r="AP622" s="300"/>
      <c r="AT622" s="300"/>
    </row>
    <row r="623" spans="1:46" s="299" customFormat="1" ht="15" customHeight="1" x14ac:dyDescent="0.25">
      <c r="A623" s="284"/>
      <c r="B623" s="284"/>
      <c r="C623" s="241"/>
      <c r="D623" s="241"/>
      <c r="E623" s="241"/>
      <c r="F623" s="241"/>
      <c r="G623" s="241"/>
      <c r="H623" s="241"/>
      <c r="I623" s="241"/>
      <c r="J623" s="241"/>
      <c r="K623" s="241"/>
      <c r="L623" s="241"/>
      <c r="M623" s="241"/>
      <c r="N623" s="241"/>
      <c r="O623" s="241"/>
      <c r="P623" s="241"/>
      <c r="Q623" s="241"/>
      <c r="R623" s="241"/>
      <c r="S623" s="241"/>
      <c r="T623" s="241"/>
      <c r="U623" s="241" t="s">
        <v>755</v>
      </c>
      <c r="V623" s="241"/>
      <c r="W623" s="241"/>
      <c r="X623" s="241"/>
      <c r="Y623" s="241"/>
      <c r="Z623" s="241"/>
      <c r="AA623" s="241"/>
      <c r="AB623" s="241"/>
      <c r="AC623" s="241" t="s">
        <v>325</v>
      </c>
      <c r="AD623" s="241"/>
      <c r="AE623" s="241"/>
      <c r="AF623" s="241"/>
      <c r="AG623" s="241"/>
      <c r="AH623" s="241"/>
      <c r="AI623" s="241"/>
      <c r="AP623" s="300"/>
      <c r="AT623" s="300"/>
    </row>
    <row r="624" spans="1:46" s="299" customFormat="1" ht="15" customHeight="1" x14ac:dyDescent="0.25">
      <c r="A624" s="284"/>
      <c r="B624" s="284"/>
      <c r="C624" s="241"/>
      <c r="D624" s="241"/>
      <c r="E624" s="241"/>
      <c r="F624" s="241"/>
      <c r="G624" s="241"/>
      <c r="H624" s="241"/>
      <c r="I624" s="241"/>
      <c r="J624" s="241"/>
      <c r="K624" s="241"/>
      <c r="L624" s="241"/>
      <c r="M624" s="241"/>
      <c r="N624" s="241"/>
      <c r="O624" s="241"/>
      <c r="P624" s="241"/>
      <c r="Q624" s="241"/>
      <c r="R624" s="241"/>
      <c r="S624" s="241"/>
      <c r="T624" s="241"/>
      <c r="U624" s="241" t="s">
        <v>756</v>
      </c>
      <c r="V624" s="241"/>
      <c r="W624" s="241"/>
      <c r="X624" s="241"/>
      <c r="Y624" s="241"/>
      <c r="Z624" s="241"/>
      <c r="AA624" s="241"/>
      <c r="AB624" s="241"/>
      <c r="AC624" s="241" t="s">
        <v>316</v>
      </c>
      <c r="AD624" s="241"/>
      <c r="AE624" s="241"/>
      <c r="AF624" s="241"/>
      <c r="AG624" s="241"/>
      <c r="AH624" s="241"/>
      <c r="AI624" s="241"/>
      <c r="AP624" s="300"/>
      <c r="AT624" s="300"/>
    </row>
    <row r="625" spans="1:46" s="299" customFormat="1" ht="15" customHeight="1" x14ac:dyDescent="0.25">
      <c r="A625" s="284"/>
      <c r="B625" s="284"/>
      <c r="C625" s="241"/>
      <c r="D625" s="241"/>
      <c r="E625" s="241"/>
      <c r="F625" s="241"/>
      <c r="G625" s="241"/>
      <c r="H625" s="241"/>
      <c r="I625" s="241"/>
      <c r="J625" s="241"/>
      <c r="K625" s="241"/>
      <c r="L625" s="241"/>
      <c r="M625" s="241"/>
      <c r="N625" s="241"/>
      <c r="O625" s="241"/>
      <c r="P625" s="241"/>
      <c r="Q625" s="241"/>
      <c r="R625" s="241"/>
      <c r="S625" s="241"/>
      <c r="T625" s="241"/>
      <c r="U625" s="241" t="s">
        <v>757</v>
      </c>
      <c r="V625" s="241"/>
      <c r="W625" s="241"/>
      <c r="X625" s="241"/>
      <c r="Y625" s="241"/>
      <c r="Z625" s="241"/>
      <c r="AA625" s="241"/>
      <c r="AB625" s="241"/>
      <c r="AC625" s="241" t="s">
        <v>386</v>
      </c>
      <c r="AD625" s="241"/>
      <c r="AE625" s="241"/>
      <c r="AF625" s="241"/>
      <c r="AG625" s="241"/>
      <c r="AH625" s="241"/>
      <c r="AI625" s="241"/>
      <c r="AP625" s="300"/>
      <c r="AT625" s="300"/>
    </row>
    <row r="626" spans="1:46" s="299" customFormat="1" ht="15" customHeight="1" x14ac:dyDescent="0.25">
      <c r="A626" s="284"/>
      <c r="B626" s="284"/>
      <c r="C626" s="241"/>
      <c r="D626" s="241"/>
      <c r="E626" s="241"/>
      <c r="F626" s="241"/>
      <c r="G626" s="241"/>
      <c r="H626" s="241"/>
      <c r="I626" s="241"/>
      <c r="J626" s="241"/>
      <c r="K626" s="241"/>
      <c r="L626" s="241"/>
      <c r="M626" s="241"/>
      <c r="N626" s="241"/>
      <c r="O626" s="241"/>
      <c r="P626" s="241"/>
      <c r="Q626" s="241"/>
      <c r="R626" s="241"/>
      <c r="S626" s="241"/>
      <c r="T626" s="241"/>
      <c r="U626" s="241" t="s">
        <v>758</v>
      </c>
      <c r="V626" s="241"/>
      <c r="W626" s="241"/>
      <c r="X626" s="241"/>
      <c r="Y626" s="241"/>
      <c r="Z626" s="241"/>
      <c r="AA626" s="241"/>
      <c r="AB626" s="241"/>
      <c r="AC626" s="241" t="s">
        <v>386</v>
      </c>
      <c r="AD626" s="241"/>
      <c r="AE626" s="241"/>
      <c r="AF626" s="241"/>
      <c r="AG626" s="241"/>
      <c r="AH626" s="241"/>
      <c r="AI626" s="241"/>
      <c r="AP626" s="300"/>
      <c r="AT626" s="300"/>
    </row>
    <row r="627" spans="1:46" s="299" customFormat="1" ht="15" customHeight="1" x14ac:dyDescent="0.25">
      <c r="A627" s="284"/>
      <c r="B627" s="284"/>
      <c r="C627" s="241"/>
      <c r="D627" s="241"/>
      <c r="E627" s="241"/>
      <c r="F627" s="241"/>
      <c r="G627" s="241"/>
      <c r="H627" s="241"/>
      <c r="I627" s="241"/>
      <c r="J627" s="241"/>
      <c r="K627" s="241"/>
      <c r="L627" s="241"/>
      <c r="M627" s="241"/>
      <c r="N627" s="241"/>
      <c r="O627" s="241"/>
      <c r="P627" s="241"/>
      <c r="Q627" s="241"/>
      <c r="R627" s="241"/>
      <c r="S627" s="241"/>
      <c r="T627" s="241"/>
      <c r="U627" s="241" t="s">
        <v>759</v>
      </c>
      <c r="V627" s="241"/>
      <c r="W627" s="241"/>
      <c r="X627" s="241"/>
      <c r="Y627" s="241"/>
      <c r="Z627" s="241"/>
      <c r="AA627" s="241"/>
      <c r="AB627" s="241"/>
      <c r="AC627" s="241" t="s">
        <v>313</v>
      </c>
      <c r="AD627" s="241"/>
      <c r="AE627" s="241"/>
      <c r="AF627" s="241"/>
      <c r="AG627" s="241"/>
      <c r="AH627" s="241"/>
      <c r="AI627" s="241"/>
      <c r="AP627" s="300"/>
      <c r="AT627" s="300"/>
    </row>
    <row r="628" spans="1:46" s="299" customFormat="1" ht="15" customHeight="1" x14ac:dyDescent="0.25">
      <c r="A628" s="284"/>
      <c r="B628" s="284"/>
      <c r="C628" s="241"/>
      <c r="D628" s="241"/>
      <c r="E628" s="241"/>
      <c r="F628" s="241"/>
      <c r="G628" s="241"/>
      <c r="H628" s="241"/>
      <c r="I628" s="241"/>
      <c r="J628" s="241"/>
      <c r="K628" s="241"/>
      <c r="L628" s="241"/>
      <c r="M628" s="241"/>
      <c r="N628" s="241"/>
      <c r="O628" s="241"/>
      <c r="P628" s="241"/>
      <c r="Q628" s="241"/>
      <c r="R628" s="241"/>
      <c r="S628" s="241"/>
      <c r="T628" s="241"/>
      <c r="U628" s="241" t="s">
        <v>760</v>
      </c>
      <c r="V628" s="241"/>
      <c r="W628" s="241"/>
      <c r="X628" s="241"/>
      <c r="Y628" s="241"/>
      <c r="Z628" s="241"/>
      <c r="AA628" s="241"/>
      <c r="AB628" s="241"/>
      <c r="AC628" s="241" t="s">
        <v>313</v>
      </c>
      <c r="AD628" s="241"/>
      <c r="AE628" s="241"/>
      <c r="AF628" s="241"/>
      <c r="AG628" s="241"/>
      <c r="AH628" s="241"/>
      <c r="AI628" s="241"/>
      <c r="AP628" s="300"/>
      <c r="AT628" s="300"/>
    </row>
    <row r="629" spans="1:46" s="299" customFormat="1" ht="15" customHeight="1" x14ac:dyDescent="0.25">
      <c r="A629" s="284"/>
      <c r="B629" s="284"/>
      <c r="C629" s="241"/>
      <c r="D629" s="241"/>
      <c r="E629" s="241"/>
      <c r="F629" s="241"/>
      <c r="G629" s="241"/>
      <c r="H629" s="241"/>
      <c r="I629" s="241"/>
      <c r="J629" s="241"/>
      <c r="K629" s="241"/>
      <c r="L629" s="241"/>
      <c r="M629" s="241"/>
      <c r="N629" s="241"/>
      <c r="O629" s="241"/>
      <c r="P629" s="241"/>
      <c r="Q629" s="241"/>
      <c r="R629" s="241"/>
      <c r="S629" s="241"/>
      <c r="T629" s="241"/>
      <c r="U629" s="241" t="s">
        <v>761</v>
      </c>
      <c r="V629" s="241"/>
      <c r="W629" s="241"/>
      <c r="X629" s="241"/>
      <c r="Y629" s="241"/>
      <c r="Z629" s="241"/>
      <c r="AA629" s="241"/>
      <c r="AB629" s="241"/>
      <c r="AC629" s="241" t="s">
        <v>316</v>
      </c>
      <c r="AD629" s="241"/>
      <c r="AE629" s="241"/>
      <c r="AF629" s="241"/>
      <c r="AG629" s="241"/>
      <c r="AH629" s="241"/>
      <c r="AI629" s="241"/>
      <c r="AP629" s="300"/>
      <c r="AT629" s="300"/>
    </row>
    <row r="630" spans="1:46" s="299" customFormat="1" ht="15" customHeight="1" x14ac:dyDescent="0.25">
      <c r="A630" s="284"/>
      <c r="B630" s="284"/>
      <c r="C630" s="241"/>
      <c r="D630" s="241"/>
      <c r="E630" s="241"/>
      <c r="F630" s="241"/>
      <c r="G630" s="241"/>
      <c r="H630" s="241"/>
      <c r="I630" s="241"/>
      <c r="J630" s="241"/>
      <c r="K630" s="241"/>
      <c r="L630" s="241"/>
      <c r="M630" s="241"/>
      <c r="N630" s="241"/>
      <c r="O630" s="241"/>
      <c r="P630" s="241"/>
      <c r="Q630" s="241"/>
      <c r="R630" s="241"/>
      <c r="S630" s="241"/>
      <c r="T630" s="241"/>
      <c r="U630" s="241" t="s">
        <v>762</v>
      </c>
      <c r="V630" s="241"/>
      <c r="W630" s="241"/>
      <c r="X630" s="241"/>
      <c r="Y630" s="241"/>
      <c r="Z630" s="241"/>
      <c r="AA630" s="241"/>
      <c r="AB630" s="241"/>
      <c r="AC630" s="241" t="s">
        <v>313</v>
      </c>
      <c r="AD630" s="241"/>
      <c r="AE630" s="241"/>
      <c r="AF630" s="241"/>
      <c r="AG630" s="241"/>
      <c r="AH630" s="241"/>
      <c r="AI630" s="241"/>
      <c r="AP630" s="300"/>
      <c r="AT630" s="300"/>
    </row>
    <row r="631" spans="1:46" s="299" customFormat="1" ht="15" customHeight="1" x14ac:dyDescent="0.25">
      <c r="A631" s="284"/>
      <c r="B631" s="284"/>
      <c r="C631" s="241"/>
      <c r="D631" s="241"/>
      <c r="E631" s="241"/>
      <c r="F631" s="241"/>
      <c r="G631" s="241"/>
      <c r="H631" s="241"/>
      <c r="I631" s="241"/>
      <c r="J631" s="241"/>
      <c r="K631" s="241"/>
      <c r="L631" s="241"/>
      <c r="M631" s="241"/>
      <c r="N631" s="241"/>
      <c r="O631" s="241"/>
      <c r="P631" s="241"/>
      <c r="Q631" s="241"/>
      <c r="R631" s="241"/>
      <c r="S631" s="241"/>
      <c r="T631" s="241"/>
      <c r="U631" s="241" t="s">
        <v>763</v>
      </c>
      <c r="V631" s="241"/>
      <c r="W631" s="241"/>
      <c r="X631" s="241"/>
      <c r="Y631" s="241"/>
      <c r="Z631" s="241"/>
      <c r="AA631" s="241"/>
      <c r="AB631" s="241"/>
      <c r="AC631" s="241" t="s">
        <v>311</v>
      </c>
      <c r="AD631" s="241"/>
      <c r="AE631" s="241"/>
      <c r="AF631" s="241"/>
      <c r="AG631" s="241"/>
      <c r="AH631" s="241"/>
      <c r="AI631" s="241"/>
      <c r="AP631" s="300"/>
      <c r="AT631" s="300"/>
    </row>
    <row r="632" spans="1:46" s="299" customFormat="1" ht="15" customHeight="1" x14ac:dyDescent="0.25">
      <c r="A632" s="284"/>
      <c r="B632" s="284"/>
      <c r="C632" s="241"/>
      <c r="D632" s="241"/>
      <c r="E632" s="241"/>
      <c r="F632" s="241"/>
      <c r="G632" s="241"/>
      <c r="H632" s="241"/>
      <c r="I632" s="241"/>
      <c r="J632" s="241"/>
      <c r="K632" s="241"/>
      <c r="L632" s="241"/>
      <c r="M632" s="241"/>
      <c r="N632" s="241"/>
      <c r="O632" s="241"/>
      <c r="P632" s="241"/>
      <c r="Q632" s="241"/>
      <c r="R632" s="241"/>
      <c r="S632" s="241"/>
      <c r="T632" s="241"/>
      <c r="U632" s="241" t="s">
        <v>764</v>
      </c>
      <c r="V632" s="241"/>
      <c r="W632" s="241"/>
      <c r="X632" s="241"/>
      <c r="Y632" s="241"/>
      <c r="Z632" s="241"/>
      <c r="AA632" s="241"/>
      <c r="AB632" s="241"/>
      <c r="AC632" s="241" t="s">
        <v>325</v>
      </c>
      <c r="AD632" s="241"/>
      <c r="AE632" s="241"/>
      <c r="AF632" s="241"/>
      <c r="AG632" s="241"/>
      <c r="AH632" s="241"/>
      <c r="AI632" s="241"/>
      <c r="AP632" s="300"/>
      <c r="AT632" s="300"/>
    </row>
    <row r="633" spans="1:46" s="299" customFormat="1" ht="15" customHeight="1" x14ac:dyDescent="0.25">
      <c r="A633" s="284"/>
      <c r="B633" s="284"/>
      <c r="C633" s="241"/>
      <c r="D633" s="241"/>
      <c r="E633" s="241"/>
      <c r="F633" s="241"/>
      <c r="G633" s="241"/>
      <c r="H633" s="241"/>
      <c r="I633" s="241"/>
      <c r="J633" s="241"/>
      <c r="K633" s="241"/>
      <c r="L633" s="241"/>
      <c r="M633" s="241"/>
      <c r="N633" s="241"/>
      <c r="O633" s="241"/>
      <c r="P633" s="241"/>
      <c r="Q633" s="241"/>
      <c r="R633" s="241"/>
      <c r="S633" s="241"/>
      <c r="T633" s="241"/>
      <c r="U633" s="241" t="s">
        <v>765</v>
      </c>
      <c r="V633" s="241"/>
      <c r="W633" s="241"/>
      <c r="X633" s="241"/>
      <c r="Y633" s="241"/>
      <c r="Z633" s="241"/>
      <c r="AA633" s="241"/>
      <c r="AB633" s="241"/>
      <c r="AC633" s="241" t="s">
        <v>350</v>
      </c>
      <c r="AD633" s="241"/>
      <c r="AE633" s="241"/>
      <c r="AF633" s="241"/>
      <c r="AG633" s="241"/>
      <c r="AH633" s="241"/>
      <c r="AI633" s="241"/>
      <c r="AP633" s="300"/>
      <c r="AT633" s="300"/>
    </row>
    <row r="634" spans="1:46" s="299" customFormat="1" ht="15" customHeight="1" x14ac:dyDescent="0.25">
      <c r="A634" s="284"/>
      <c r="B634" s="284"/>
      <c r="C634" s="241"/>
      <c r="D634" s="241"/>
      <c r="E634" s="241"/>
      <c r="F634" s="241"/>
      <c r="G634" s="241"/>
      <c r="H634" s="241"/>
      <c r="I634" s="241"/>
      <c r="J634" s="241"/>
      <c r="K634" s="241"/>
      <c r="L634" s="241"/>
      <c r="M634" s="241"/>
      <c r="N634" s="241"/>
      <c r="O634" s="241"/>
      <c r="P634" s="241"/>
      <c r="Q634" s="241"/>
      <c r="R634" s="241"/>
      <c r="S634" s="241"/>
      <c r="T634" s="241"/>
      <c r="U634" s="241" t="s">
        <v>766</v>
      </c>
      <c r="V634" s="241"/>
      <c r="W634" s="241"/>
      <c r="X634" s="241"/>
      <c r="Y634" s="241"/>
      <c r="Z634" s="241"/>
      <c r="AA634" s="241"/>
      <c r="AB634" s="241"/>
      <c r="AC634" s="241" t="s">
        <v>316</v>
      </c>
      <c r="AD634" s="241"/>
      <c r="AE634" s="241"/>
      <c r="AF634" s="241"/>
      <c r="AG634" s="241"/>
      <c r="AH634" s="241"/>
      <c r="AI634" s="241"/>
      <c r="AP634" s="300"/>
      <c r="AT634" s="300"/>
    </row>
    <row r="635" spans="1:46" s="299" customFormat="1" ht="15" customHeight="1" x14ac:dyDescent="0.25">
      <c r="A635" s="284"/>
      <c r="B635" s="284"/>
      <c r="C635" s="241"/>
      <c r="D635" s="241"/>
      <c r="E635" s="241"/>
      <c r="F635" s="241"/>
      <c r="G635" s="241"/>
      <c r="H635" s="241"/>
      <c r="I635" s="241"/>
      <c r="J635" s="241"/>
      <c r="K635" s="241"/>
      <c r="L635" s="241"/>
      <c r="M635" s="241"/>
      <c r="N635" s="241"/>
      <c r="O635" s="241"/>
      <c r="P635" s="241"/>
      <c r="Q635" s="241"/>
      <c r="R635" s="241"/>
      <c r="S635" s="241"/>
      <c r="T635" s="241"/>
      <c r="U635" s="241" t="s">
        <v>767</v>
      </c>
      <c r="V635" s="241"/>
      <c r="W635" s="241"/>
      <c r="X635" s="241"/>
      <c r="Y635" s="241"/>
      <c r="Z635" s="241"/>
      <c r="AA635" s="241"/>
      <c r="AB635" s="241"/>
      <c r="AC635" s="241" t="s">
        <v>350</v>
      </c>
      <c r="AD635" s="241"/>
      <c r="AE635" s="241"/>
      <c r="AF635" s="241"/>
      <c r="AG635" s="241"/>
      <c r="AH635" s="241"/>
      <c r="AI635" s="241"/>
      <c r="AP635" s="300"/>
      <c r="AT635" s="300"/>
    </row>
    <row r="636" spans="1:46" s="299" customFormat="1" ht="15" customHeight="1" x14ac:dyDescent="0.25">
      <c r="A636" s="284"/>
      <c r="B636" s="284"/>
      <c r="C636" s="241"/>
      <c r="D636" s="241"/>
      <c r="E636" s="241"/>
      <c r="F636" s="241"/>
      <c r="G636" s="241"/>
      <c r="H636" s="241"/>
      <c r="I636" s="241"/>
      <c r="J636" s="241"/>
      <c r="K636" s="241"/>
      <c r="L636" s="241"/>
      <c r="M636" s="241"/>
      <c r="N636" s="241"/>
      <c r="O636" s="241"/>
      <c r="P636" s="241"/>
      <c r="Q636" s="241"/>
      <c r="R636" s="241"/>
      <c r="S636" s="241"/>
      <c r="T636" s="241"/>
      <c r="U636" s="241" t="s">
        <v>768</v>
      </c>
      <c r="V636" s="241"/>
      <c r="W636" s="241"/>
      <c r="X636" s="241"/>
      <c r="Y636" s="241"/>
      <c r="Z636" s="241"/>
      <c r="AA636" s="241"/>
      <c r="AB636" s="241"/>
      <c r="AC636" s="241" t="s">
        <v>313</v>
      </c>
      <c r="AD636" s="241"/>
      <c r="AE636" s="241"/>
      <c r="AF636" s="241"/>
      <c r="AG636" s="241"/>
      <c r="AH636" s="241"/>
      <c r="AI636" s="241"/>
      <c r="AP636" s="300"/>
      <c r="AT636" s="300"/>
    </row>
    <row r="637" spans="1:46" s="299" customFormat="1" ht="15" customHeight="1" x14ac:dyDescent="0.25">
      <c r="A637" s="284"/>
      <c r="B637" s="284"/>
      <c r="C637" s="241"/>
      <c r="D637" s="241"/>
      <c r="E637" s="241"/>
      <c r="F637" s="241"/>
      <c r="G637" s="241"/>
      <c r="H637" s="241"/>
      <c r="I637" s="241"/>
      <c r="J637" s="241"/>
      <c r="K637" s="241"/>
      <c r="L637" s="241"/>
      <c r="M637" s="241"/>
      <c r="N637" s="241"/>
      <c r="O637" s="241"/>
      <c r="P637" s="241"/>
      <c r="Q637" s="241"/>
      <c r="R637" s="241"/>
      <c r="S637" s="241"/>
      <c r="T637" s="241"/>
      <c r="U637" s="241" t="s">
        <v>769</v>
      </c>
      <c r="V637" s="241"/>
      <c r="W637" s="241"/>
      <c r="X637" s="241"/>
      <c r="Y637" s="241"/>
      <c r="Z637" s="241"/>
      <c r="AA637" s="241"/>
      <c r="AB637" s="241"/>
      <c r="AC637" s="241" t="s">
        <v>316</v>
      </c>
      <c r="AD637" s="241"/>
      <c r="AE637" s="241"/>
      <c r="AF637" s="241"/>
      <c r="AG637" s="241"/>
      <c r="AH637" s="241"/>
      <c r="AI637" s="241"/>
      <c r="AP637" s="300"/>
      <c r="AT637" s="300"/>
    </row>
    <row r="638" spans="1:46" s="299" customFormat="1" ht="15" customHeight="1" x14ac:dyDescent="0.25">
      <c r="A638" s="284"/>
      <c r="B638" s="284"/>
      <c r="C638" s="241"/>
      <c r="D638" s="241"/>
      <c r="E638" s="241"/>
      <c r="F638" s="241"/>
      <c r="G638" s="241"/>
      <c r="H638" s="241"/>
      <c r="I638" s="241"/>
      <c r="J638" s="241"/>
      <c r="K638" s="241"/>
      <c r="L638" s="241"/>
      <c r="M638" s="241"/>
      <c r="N638" s="241"/>
      <c r="O638" s="241"/>
      <c r="P638" s="241"/>
      <c r="Q638" s="241"/>
      <c r="R638" s="241"/>
      <c r="S638" s="241"/>
      <c r="T638" s="241"/>
      <c r="U638" s="241" t="s">
        <v>770</v>
      </c>
      <c r="V638" s="241"/>
      <c r="W638" s="241"/>
      <c r="X638" s="241"/>
      <c r="Y638" s="241"/>
      <c r="Z638" s="241"/>
      <c r="AA638" s="241"/>
      <c r="AB638" s="241"/>
      <c r="AC638" s="241" t="s">
        <v>325</v>
      </c>
      <c r="AD638" s="241"/>
      <c r="AE638" s="241"/>
      <c r="AF638" s="241"/>
      <c r="AG638" s="241"/>
      <c r="AH638" s="241"/>
      <c r="AI638" s="241"/>
      <c r="AP638" s="300"/>
      <c r="AT638" s="300"/>
    </row>
    <row r="639" spans="1:46" s="299" customFormat="1" ht="15" customHeight="1" x14ac:dyDescent="0.25">
      <c r="A639" s="284"/>
      <c r="B639" s="284"/>
      <c r="C639" s="241"/>
      <c r="D639" s="241"/>
      <c r="E639" s="241"/>
      <c r="F639" s="241"/>
      <c r="G639" s="241"/>
      <c r="H639" s="241"/>
      <c r="I639" s="241"/>
      <c r="J639" s="241"/>
      <c r="K639" s="241"/>
      <c r="L639" s="241"/>
      <c r="M639" s="241"/>
      <c r="N639" s="241"/>
      <c r="O639" s="241"/>
      <c r="P639" s="241"/>
      <c r="Q639" s="241"/>
      <c r="R639" s="241"/>
      <c r="S639" s="241"/>
      <c r="T639" s="241"/>
      <c r="U639" s="241" t="s">
        <v>771</v>
      </c>
      <c r="V639" s="241"/>
      <c r="W639" s="241"/>
      <c r="X639" s="241"/>
      <c r="Y639" s="241"/>
      <c r="Z639" s="241"/>
      <c r="AA639" s="241"/>
      <c r="AB639" s="241"/>
      <c r="AC639" s="241" t="s">
        <v>311</v>
      </c>
      <c r="AD639" s="241"/>
      <c r="AE639" s="241"/>
      <c r="AF639" s="241"/>
      <c r="AG639" s="241"/>
      <c r="AH639" s="241"/>
      <c r="AI639" s="241"/>
      <c r="AP639" s="300"/>
      <c r="AT639" s="300"/>
    </row>
    <row r="640" spans="1:46" s="299" customFormat="1" ht="15" customHeight="1" x14ac:dyDescent="0.25">
      <c r="A640" s="284"/>
      <c r="B640" s="284"/>
      <c r="C640" s="241"/>
      <c r="D640" s="241"/>
      <c r="E640" s="241"/>
      <c r="F640" s="241"/>
      <c r="G640" s="241"/>
      <c r="H640" s="241"/>
      <c r="I640" s="241"/>
      <c r="J640" s="241"/>
      <c r="K640" s="241"/>
      <c r="L640" s="241"/>
      <c r="M640" s="241"/>
      <c r="N640" s="241"/>
      <c r="O640" s="241"/>
      <c r="P640" s="241"/>
      <c r="Q640" s="241"/>
      <c r="R640" s="241"/>
      <c r="S640" s="241"/>
      <c r="T640" s="241"/>
      <c r="U640" s="241" t="s">
        <v>772</v>
      </c>
      <c r="V640" s="241"/>
      <c r="W640" s="241"/>
      <c r="X640" s="241"/>
      <c r="Y640" s="241"/>
      <c r="Z640" s="241"/>
      <c r="AA640" s="241"/>
      <c r="AB640" s="241"/>
      <c r="AC640" s="241" t="s">
        <v>313</v>
      </c>
      <c r="AD640" s="241"/>
      <c r="AE640" s="241"/>
      <c r="AF640" s="241"/>
      <c r="AG640" s="241"/>
      <c r="AH640" s="241"/>
      <c r="AI640" s="241"/>
      <c r="AP640" s="300"/>
      <c r="AT640" s="300"/>
    </row>
    <row r="641" spans="1:46" s="299" customFormat="1" ht="15" customHeight="1" x14ac:dyDescent="0.25">
      <c r="A641" s="284"/>
      <c r="B641" s="284"/>
      <c r="C641" s="241"/>
      <c r="D641" s="241"/>
      <c r="E641" s="241"/>
      <c r="F641" s="241"/>
      <c r="G641" s="241"/>
      <c r="H641" s="241"/>
      <c r="I641" s="241"/>
      <c r="J641" s="241"/>
      <c r="K641" s="241"/>
      <c r="L641" s="241"/>
      <c r="M641" s="241"/>
      <c r="N641" s="241"/>
      <c r="O641" s="241"/>
      <c r="P641" s="241"/>
      <c r="Q641" s="241"/>
      <c r="R641" s="241"/>
      <c r="S641" s="241"/>
      <c r="T641" s="241"/>
      <c r="U641" s="241" t="s">
        <v>773</v>
      </c>
      <c r="V641" s="241"/>
      <c r="W641" s="241"/>
      <c r="X641" s="241"/>
      <c r="Y641" s="241"/>
      <c r="Z641" s="241"/>
      <c r="AA641" s="241"/>
      <c r="AB641" s="241"/>
      <c r="AC641" s="241" t="s">
        <v>322</v>
      </c>
      <c r="AD641" s="241"/>
      <c r="AE641" s="241"/>
      <c r="AF641" s="241"/>
      <c r="AG641" s="241"/>
      <c r="AH641" s="241"/>
      <c r="AI641" s="241"/>
      <c r="AP641" s="300"/>
      <c r="AT641" s="300"/>
    </row>
    <row r="642" spans="1:46" s="299" customFormat="1" ht="15" customHeight="1" x14ac:dyDescent="0.25">
      <c r="A642" s="284"/>
      <c r="B642" s="284"/>
      <c r="C642" s="241"/>
      <c r="D642" s="241"/>
      <c r="E642" s="241"/>
      <c r="F642" s="241"/>
      <c r="G642" s="241"/>
      <c r="H642" s="241"/>
      <c r="I642" s="241"/>
      <c r="J642" s="241"/>
      <c r="K642" s="241"/>
      <c r="L642" s="241"/>
      <c r="M642" s="241"/>
      <c r="N642" s="241"/>
      <c r="O642" s="241"/>
      <c r="P642" s="241"/>
      <c r="Q642" s="241"/>
      <c r="R642" s="241"/>
      <c r="S642" s="241"/>
      <c r="T642" s="241"/>
      <c r="U642" s="241" t="s">
        <v>774</v>
      </c>
      <c r="V642" s="241"/>
      <c r="W642" s="241"/>
      <c r="X642" s="241"/>
      <c r="Y642" s="241"/>
      <c r="Z642" s="241"/>
      <c r="AA642" s="241"/>
      <c r="AB642" s="241"/>
      <c r="AC642" s="241" t="s">
        <v>316</v>
      </c>
      <c r="AD642" s="241"/>
      <c r="AE642" s="241"/>
      <c r="AF642" s="241"/>
      <c r="AG642" s="241"/>
      <c r="AH642" s="241"/>
      <c r="AI642" s="241"/>
      <c r="AP642" s="300"/>
      <c r="AT642" s="300"/>
    </row>
    <row r="643" spans="1:46" s="299" customFormat="1" ht="15" customHeight="1" x14ac:dyDescent="0.25">
      <c r="A643" s="284"/>
      <c r="B643" s="284"/>
      <c r="C643" s="241"/>
      <c r="D643" s="241"/>
      <c r="E643" s="241"/>
      <c r="F643" s="241"/>
      <c r="G643" s="241"/>
      <c r="H643" s="241"/>
      <c r="I643" s="241"/>
      <c r="J643" s="241"/>
      <c r="K643" s="241"/>
      <c r="L643" s="241"/>
      <c r="M643" s="241"/>
      <c r="N643" s="241"/>
      <c r="O643" s="241"/>
      <c r="P643" s="241"/>
      <c r="Q643" s="241"/>
      <c r="R643" s="241"/>
      <c r="S643" s="241"/>
      <c r="T643" s="241"/>
      <c r="U643" s="241" t="s">
        <v>775</v>
      </c>
      <c r="V643" s="241"/>
      <c r="W643" s="241"/>
      <c r="X643" s="241"/>
      <c r="Y643" s="241"/>
      <c r="Z643" s="241"/>
      <c r="AA643" s="241"/>
      <c r="AB643" s="241"/>
      <c r="AC643" s="241" t="s">
        <v>350</v>
      </c>
      <c r="AD643" s="241"/>
      <c r="AE643" s="241"/>
      <c r="AF643" s="241"/>
      <c r="AG643" s="241"/>
      <c r="AH643" s="241"/>
      <c r="AI643" s="241"/>
      <c r="AP643" s="300"/>
      <c r="AT643" s="300"/>
    </row>
    <row r="644" spans="1:46" s="299" customFormat="1" ht="15" customHeight="1" x14ac:dyDescent="0.25">
      <c r="A644" s="284"/>
      <c r="B644" s="284"/>
      <c r="C644" s="241"/>
      <c r="D644" s="241"/>
      <c r="E644" s="241"/>
      <c r="F644" s="241"/>
      <c r="G644" s="241"/>
      <c r="H644" s="241"/>
      <c r="I644" s="241"/>
      <c r="J644" s="241"/>
      <c r="K644" s="241"/>
      <c r="L644" s="241"/>
      <c r="M644" s="241"/>
      <c r="N644" s="241"/>
      <c r="O644" s="241"/>
      <c r="P644" s="241"/>
      <c r="Q644" s="241"/>
      <c r="R644" s="241"/>
      <c r="S644" s="241"/>
      <c r="T644" s="241"/>
      <c r="U644" s="241" t="s">
        <v>776</v>
      </c>
      <c r="V644" s="241"/>
      <c r="W644" s="241"/>
      <c r="X644" s="241"/>
      <c r="Y644" s="241"/>
      <c r="Z644" s="241"/>
      <c r="AA644" s="241"/>
      <c r="AB644" s="241"/>
      <c r="AC644" s="241" t="s">
        <v>316</v>
      </c>
      <c r="AD644" s="241"/>
      <c r="AE644" s="241"/>
      <c r="AF644" s="241"/>
      <c r="AG644" s="241"/>
      <c r="AH644" s="241"/>
      <c r="AI644" s="241"/>
      <c r="AP644" s="300"/>
      <c r="AT644" s="300"/>
    </row>
    <row r="645" spans="1:46" s="299" customFormat="1" ht="15" customHeight="1" x14ac:dyDescent="0.25">
      <c r="A645" s="284"/>
      <c r="B645" s="284"/>
      <c r="C645" s="241"/>
      <c r="D645" s="241"/>
      <c r="E645" s="241"/>
      <c r="F645" s="241"/>
      <c r="G645" s="241"/>
      <c r="H645" s="241"/>
      <c r="I645" s="241"/>
      <c r="J645" s="241"/>
      <c r="K645" s="241"/>
      <c r="L645" s="241"/>
      <c r="M645" s="241"/>
      <c r="N645" s="241"/>
      <c r="O645" s="241"/>
      <c r="P645" s="241"/>
      <c r="Q645" s="241"/>
      <c r="R645" s="241"/>
      <c r="S645" s="241"/>
      <c r="T645" s="241"/>
      <c r="U645" s="241" t="s">
        <v>777</v>
      </c>
      <c r="V645" s="241"/>
      <c r="W645" s="241"/>
      <c r="X645" s="241"/>
      <c r="Y645" s="241"/>
      <c r="Z645" s="241"/>
      <c r="AA645" s="241"/>
      <c r="AB645" s="241"/>
      <c r="AC645" s="241" t="s">
        <v>313</v>
      </c>
      <c r="AD645" s="241"/>
      <c r="AE645" s="241"/>
      <c r="AF645" s="241"/>
      <c r="AG645" s="241"/>
      <c r="AH645" s="241"/>
      <c r="AI645" s="241"/>
      <c r="AP645" s="300"/>
      <c r="AT645" s="300"/>
    </row>
    <row r="646" spans="1:46" s="299" customFormat="1" ht="15" customHeight="1" x14ac:dyDescent="0.25">
      <c r="A646" s="284"/>
      <c r="B646" s="284"/>
      <c r="C646" s="241"/>
      <c r="D646" s="241"/>
      <c r="E646" s="241"/>
      <c r="F646" s="241"/>
      <c r="G646" s="241"/>
      <c r="H646" s="241"/>
      <c r="I646" s="241"/>
      <c r="J646" s="241"/>
      <c r="K646" s="241"/>
      <c r="L646" s="241"/>
      <c r="M646" s="241"/>
      <c r="N646" s="241"/>
      <c r="O646" s="241"/>
      <c r="P646" s="241"/>
      <c r="Q646" s="241"/>
      <c r="R646" s="241"/>
      <c r="S646" s="241"/>
      <c r="T646" s="241"/>
      <c r="U646" s="241" t="s">
        <v>778</v>
      </c>
      <c r="V646" s="241"/>
      <c r="W646" s="241"/>
      <c r="X646" s="241"/>
      <c r="Y646" s="241"/>
      <c r="Z646" s="241"/>
      <c r="AA646" s="241"/>
      <c r="AB646" s="241"/>
      <c r="AC646" s="241" t="s">
        <v>386</v>
      </c>
      <c r="AD646" s="241"/>
      <c r="AE646" s="241"/>
      <c r="AF646" s="241"/>
      <c r="AG646" s="241"/>
      <c r="AH646" s="241"/>
      <c r="AI646" s="241"/>
      <c r="AP646" s="300"/>
      <c r="AT646" s="300"/>
    </row>
    <row r="647" spans="1:46" s="299" customFormat="1" ht="15" customHeight="1" x14ac:dyDescent="0.25">
      <c r="A647" s="284"/>
      <c r="B647" s="284"/>
      <c r="C647" s="241"/>
      <c r="D647" s="241"/>
      <c r="E647" s="241"/>
      <c r="F647" s="241"/>
      <c r="G647" s="241"/>
      <c r="H647" s="241"/>
      <c r="I647" s="241"/>
      <c r="J647" s="241"/>
      <c r="K647" s="241"/>
      <c r="L647" s="241"/>
      <c r="M647" s="241"/>
      <c r="N647" s="241"/>
      <c r="O647" s="241"/>
      <c r="P647" s="241"/>
      <c r="Q647" s="241"/>
      <c r="R647" s="241"/>
      <c r="S647" s="241"/>
      <c r="T647" s="241"/>
      <c r="U647" s="241" t="s">
        <v>779</v>
      </c>
      <c r="V647" s="241"/>
      <c r="W647" s="241"/>
      <c r="X647" s="241"/>
      <c r="Y647" s="241"/>
      <c r="Z647" s="241"/>
      <c r="AA647" s="241"/>
      <c r="AB647" s="241"/>
      <c r="AC647" s="241" t="s">
        <v>313</v>
      </c>
      <c r="AD647" s="241"/>
      <c r="AE647" s="241"/>
      <c r="AF647" s="241"/>
      <c r="AG647" s="241"/>
      <c r="AH647" s="241"/>
      <c r="AI647" s="241"/>
      <c r="AP647" s="300"/>
      <c r="AT647" s="300"/>
    </row>
    <row r="648" spans="1:46" s="299" customFormat="1" ht="15" customHeight="1" x14ac:dyDescent="0.25">
      <c r="A648" s="284"/>
      <c r="B648" s="284"/>
      <c r="C648" s="241"/>
      <c r="D648" s="241"/>
      <c r="E648" s="241"/>
      <c r="F648" s="241"/>
      <c r="G648" s="241"/>
      <c r="H648" s="241"/>
      <c r="I648" s="241"/>
      <c r="J648" s="241"/>
      <c r="K648" s="241"/>
      <c r="L648" s="241"/>
      <c r="M648" s="241"/>
      <c r="N648" s="241"/>
      <c r="O648" s="241"/>
      <c r="P648" s="241"/>
      <c r="Q648" s="241"/>
      <c r="R648" s="241"/>
      <c r="S648" s="241"/>
      <c r="T648" s="241"/>
      <c r="U648" s="241" t="s">
        <v>780</v>
      </c>
      <c r="V648" s="241"/>
      <c r="W648" s="241"/>
      <c r="X648" s="241"/>
      <c r="Y648" s="241"/>
      <c r="Z648" s="241"/>
      <c r="AA648" s="241"/>
      <c r="AB648" s="241"/>
      <c r="AC648" s="241" t="s">
        <v>386</v>
      </c>
      <c r="AD648" s="241"/>
      <c r="AE648" s="241"/>
      <c r="AF648" s="241"/>
      <c r="AG648" s="241"/>
      <c r="AH648" s="241"/>
      <c r="AI648" s="241"/>
      <c r="AP648" s="300"/>
      <c r="AT648" s="300"/>
    </row>
    <row r="649" spans="1:46" s="299" customFormat="1" ht="15" customHeight="1" x14ac:dyDescent="0.25">
      <c r="A649" s="284"/>
      <c r="B649" s="284"/>
      <c r="C649" s="241"/>
      <c r="D649" s="241"/>
      <c r="E649" s="241"/>
      <c r="F649" s="241"/>
      <c r="G649" s="241"/>
      <c r="H649" s="241"/>
      <c r="I649" s="241"/>
      <c r="J649" s="241"/>
      <c r="K649" s="241"/>
      <c r="L649" s="241"/>
      <c r="M649" s="241"/>
      <c r="N649" s="241"/>
      <c r="O649" s="241"/>
      <c r="P649" s="241"/>
      <c r="Q649" s="241"/>
      <c r="R649" s="241"/>
      <c r="S649" s="241"/>
      <c r="T649" s="241"/>
      <c r="U649" s="241" t="s">
        <v>276</v>
      </c>
      <c r="V649" s="241"/>
      <c r="W649" s="241"/>
      <c r="X649" s="241"/>
      <c r="Y649" s="241"/>
      <c r="Z649" s="241"/>
      <c r="AA649" s="241"/>
      <c r="AB649" s="241"/>
      <c r="AC649" s="241" t="s">
        <v>350</v>
      </c>
      <c r="AD649" s="241"/>
      <c r="AE649" s="241"/>
      <c r="AF649" s="241"/>
      <c r="AG649" s="241"/>
      <c r="AH649" s="241"/>
      <c r="AI649" s="241"/>
      <c r="AP649" s="300"/>
      <c r="AT649" s="300"/>
    </row>
    <row r="650" spans="1:46" s="299" customFormat="1" ht="15" customHeight="1" x14ac:dyDescent="0.25">
      <c r="A650" s="284"/>
      <c r="B650" s="284"/>
      <c r="C650" s="241"/>
      <c r="D650" s="241"/>
      <c r="E650" s="241"/>
      <c r="F650" s="241"/>
      <c r="G650" s="241"/>
      <c r="H650" s="241"/>
      <c r="I650" s="241"/>
      <c r="J650" s="241"/>
      <c r="K650" s="241"/>
      <c r="L650" s="241"/>
      <c r="M650" s="241"/>
      <c r="N650" s="241"/>
      <c r="O650" s="241"/>
      <c r="P650" s="241"/>
      <c r="Q650" s="241"/>
      <c r="R650" s="241"/>
      <c r="S650" s="241"/>
      <c r="T650" s="241"/>
      <c r="U650" s="241" t="s">
        <v>781</v>
      </c>
      <c r="V650" s="241"/>
      <c r="W650" s="241"/>
      <c r="X650" s="241"/>
      <c r="Y650" s="241"/>
      <c r="Z650" s="241"/>
      <c r="AA650" s="241"/>
      <c r="AB650" s="241"/>
      <c r="AC650" s="241" t="s">
        <v>309</v>
      </c>
      <c r="AD650" s="241"/>
      <c r="AE650" s="241"/>
      <c r="AF650" s="241"/>
      <c r="AG650" s="241"/>
      <c r="AH650" s="241"/>
      <c r="AI650" s="241"/>
      <c r="AP650" s="300"/>
      <c r="AT650" s="300"/>
    </row>
    <row r="651" spans="1:46" s="299" customFormat="1" ht="15" customHeight="1" x14ac:dyDescent="0.25">
      <c r="A651" s="284"/>
      <c r="B651" s="284"/>
      <c r="C651" s="241"/>
      <c r="D651" s="241"/>
      <c r="E651" s="241"/>
      <c r="F651" s="241"/>
      <c r="G651" s="241"/>
      <c r="H651" s="241"/>
      <c r="I651" s="241"/>
      <c r="J651" s="241"/>
      <c r="K651" s="241"/>
      <c r="L651" s="241"/>
      <c r="M651" s="241"/>
      <c r="N651" s="241"/>
      <c r="O651" s="241"/>
      <c r="P651" s="241"/>
      <c r="Q651" s="241"/>
      <c r="R651" s="241"/>
      <c r="S651" s="241"/>
      <c r="T651" s="241"/>
      <c r="U651" s="241" t="s">
        <v>782</v>
      </c>
      <c r="V651" s="241"/>
      <c r="W651" s="241"/>
      <c r="X651" s="241"/>
      <c r="Y651" s="241"/>
      <c r="Z651" s="241"/>
      <c r="AA651" s="241"/>
      <c r="AB651" s="241"/>
      <c r="AC651" s="241" t="s">
        <v>311</v>
      </c>
      <c r="AD651" s="241"/>
      <c r="AE651" s="241"/>
      <c r="AF651" s="241"/>
      <c r="AG651" s="241"/>
      <c r="AH651" s="241"/>
      <c r="AI651" s="241"/>
      <c r="AP651" s="300"/>
      <c r="AT651" s="300"/>
    </row>
    <row r="652" spans="1:46" s="299" customFormat="1" ht="15" customHeight="1" x14ac:dyDescent="0.25">
      <c r="A652" s="284"/>
      <c r="B652" s="284"/>
      <c r="C652" s="241"/>
      <c r="D652" s="241"/>
      <c r="E652" s="241"/>
      <c r="F652" s="241"/>
      <c r="G652" s="241"/>
      <c r="H652" s="241"/>
      <c r="I652" s="241"/>
      <c r="J652" s="241"/>
      <c r="K652" s="241"/>
      <c r="L652" s="241"/>
      <c r="M652" s="241"/>
      <c r="N652" s="241"/>
      <c r="O652" s="241"/>
      <c r="P652" s="241"/>
      <c r="Q652" s="241"/>
      <c r="R652" s="241"/>
      <c r="S652" s="241"/>
      <c r="T652" s="241"/>
      <c r="U652" s="241" t="s">
        <v>783</v>
      </c>
      <c r="V652" s="241"/>
      <c r="W652" s="241"/>
      <c r="X652" s="241"/>
      <c r="Y652" s="241"/>
      <c r="Z652" s="241"/>
      <c r="AA652" s="241"/>
      <c r="AB652" s="241"/>
      <c r="AC652" s="241" t="s">
        <v>322</v>
      </c>
      <c r="AD652" s="241"/>
      <c r="AE652" s="241"/>
      <c r="AF652" s="241"/>
      <c r="AG652" s="241"/>
      <c r="AH652" s="241"/>
      <c r="AI652" s="241"/>
      <c r="AP652" s="300"/>
      <c r="AT652" s="300"/>
    </row>
    <row r="653" spans="1:46" s="299" customFormat="1" ht="15" customHeight="1" x14ac:dyDescent="0.25">
      <c r="A653" s="284"/>
      <c r="B653" s="284"/>
      <c r="C653" s="241"/>
      <c r="D653" s="241"/>
      <c r="E653" s="241"/>
      <c r="F653" s="241"/>
      <c r="G653" s="241"/>
      <c r="H653" s="241"/>
      <c r="I653" s="241"/>
      <c r="J653" s="241"/>
      <c r="K653" s="241"/>
      <c r="L653" s="241"/>
      <c r="M653" s="241"/>
      <c r="N653" s="241"/>
      <c r="O653" s="241"/>
      <c r="P653" s="241"/>
      <c r="Q653" s="241"/>
      <c r="R653" s="241"/>
      <c r="S653" s="241"/>
      <c r="T653" s="241"/>
      <c r="U653" s="241" t="s">
        <v>784</v>
      </c>
      <c r="V653" s="241"/>
      <c r="W653" s="241"/>
      <c r="X653" s="241"/>
      <c r="Y653" s="241"/>
      <c r="Z653" s="241"/>
      <c r="AA653" s="241"/>
      <c r="AB653" s="241"/>
      <c r="AC653" s="241" t="s">
        <v>316</v>
      </c>
      <c r="AD653" s="241"/>
      <c r="AE653" s="241"/>
      <c r="AF653" s="241"/>
      <c r="AG653" s="241"/>
      <c r="AH653" s="241"/>
      <c r="AI653" s="241"/>
      <c r="AP653" s="300"/>
      <c r="AT653" s="300"/>
    </row>
    <row r="654" spans="1:46" s="299" customFormat="1" ht="15" customHeight="1" x14ac:dyDescent="0.25">
      <c r="A654" s="284"/>
      <c r="B654" s="284"/>
      <c r="C654" s="241"/>
      <c r="D654" s="241"/>
      <c r="E654" s="241"/>
      <c r="F654" s="241"/>
      <c r="G654" s="241"/>
      <c r="H654" s="241"/>
      <c r="I654" s="241"/>
      <c r="J654" s="241"/>
      <c r="K654" s="241"/>
      <c r="L654" s="241"/>
      <c r="M654" s="241"/>
      <c r="N654" s="241"/>
      <c r="O654" s="241"/>
      <c r="P654" s="241"/>
      <c r="Q654" s="241"/>
      <c r="R654" s="241"/>
      <c r="S654" s="241"/>
      <c r="T654" s="241"/>
      <c r="U654" s="241" t="s">
        <v>785</v>
      </c>
      <c r="V654" s="241"/>
      <c r="W654" s="241"/>
      <c r="X654" s="241"/>
      <c r="Y654" s="241"/>
      <c r="Z654" s="241"/>
      <c r="AA654" s="241"/>
      <c r="AB654" s="241"/>
      <c r="AC654" s="241" t="s">
        <v>313</v>
      </c>
      <c r="AD654" s="241"/>
      <c r="AE654" s="241"/>
      <c r="AF654" s="241"/>
      <c r="AG654" s="241"/>
      <c r="AH654" s="241"/>
      <c r="AI654" s="241"/>
      <c r="AP654" s="300"/>
      <c r="AT654" s="300"/>
    </row>
    <row r="655" spans="1:46" s="299" customFormat="1" ht="15" customHeight="1" x14ac:dyDescent="0.25">
      <c r="A655" s="284"/>
      <c r="B655" s="284"/>
      <c r="C655" s="241"/>
      <c r="D655" s="241"/>
      <c r="E655" s="241"/>
      <c r="F655" s="241"/>
      <c r="G655" s="241"/>
      <c r="H655" s="241"/>
      <c r="I655" s="241"/>
      <c r="J655" s="241"/>
      <c r="K655" s="241"/>
      <c r="L655" s="241"/>
      <c r="M655" s="241"/>
      <c r="N655" s="241"/>
      <c r="O655" s="241"/>
      <c r="P655" s="241"/>
      <c r="Q655" s="241"/>
      <c r="R655" s="241"/>
      <c r="S655" s="241"/>
      <c r="T655" s="241"/>
      <c r="U655" s="241" t="s">
        <v>786</v>
      </c>
      <c r="V655" s="241"/>
      <c r="W655" s="241"/>
      <c r="X655" s="241"/>
      <c r="Y655" s="241"/>
      <c r="Z655" s="241"/>
      <c r="AA655" s="241"/>
      <c r="AB655" s="241"/>
      <c r="AC655" s="241" t="s">
        <v>316</v>
      </c>
      <c r="AD655" s="241"/>
      <c r="AE655" s="241"/>
      <c r="AF655" s="241"/>
      <c r="AG655" s="241"/>
      <c r="AH655" s="241"/>
      <c r="AI655" s="241"/>
      <c r="AP655" s="300"/>
      <c r="AT655" s="300"/>
    </row>
    <row r="656" spans="1:46" s="299" customFormat="1" ht="15" customHeight="1" x14ac:dyDescent="0.25">
      <c r="A656" s="284"/>
      <c r="B656" s="284"/>
      <c r="C656" s="241"/>
      <c r="D656" s="241"/>
      <c r="E656" s="241"/>
      <c r="F656" s="241"/>
      <c r="G656" s="241"/>
      <c r="H656" s="241"/>
      <c r="I656" s="241"/>
      <c r="J656" s="241"/>
      <c r="K656" s="241"/>
      <c r="L656" s="241"/>
      <c r="M656" s="241"/>
      <c r="N656" s="241"/>
      <c r="O656" s="241"/>
      <c r="P656" s="241"/>
      <c r="Q656" s="241"/>
      <c r="R656" s="241"/>
      <c r="S656" s="241"/>
      <c r="T656" s="241"/>
      <c r="U656" s="241" t="s">
        <v>787</v>
      </c>
      <c r="V656" s="241"/>
      <c r="W656" s="241"/>
      <c r="X656" s="241"/>
      <c r="Y656" s="241"/>
      <c r="Z656" s="241"/>
      <c r="AA656" s="241"/>
      <c r="AB656" s="241"/>
      <c r="AC656" s="241" t="s">
        <v>322</v>
      </c>
      <c r="AD656" s="241"/>
      <c r="AE656" s="241"/>
      <c r="AF656" s="241"/>
      <c r="AG656" s="241"/>
      <c r="AH656" s="241"/>
      <c r="AI656" s="241"/>
      <c r="AP656" s="300"/>
      <c r="AT656" s="300"/>
    </row>
    <row r="657" spans="1:46" s="299" customFormat="1" ht="15" customHeight="1" x14ac:dyDescent="0.25">
      <c r="A657" s="284"/>
      <c r="B657" s="284"/>
      <c r="C657" s="241"/>
      <c r="D657" s="241"/>
      <c r="E657" s="241"/>
      <c r="F657" s="241"/>
      <c r="G657" s="241"/>
      <c r="H657" s="241"/>
      <c r="I657" s="241"/>
      <c r="J657" s="241"/>
      <c r="K657" s="241"/>
      <c r="L657" s="241"/>
      <c r="M657" s="241"/>
      <c r="N657" s="241"/>
      <c r="O657" s="241"/>
      <c r="P657" s="241"/>
      <c r="Q657" s="241"/>
      <c r="R657" s="241"/>
      <c r="S657" s="241"/>
      <c r="T657" s="241"/>
      <c r="U657" s="241" t="s">
        <v>788</v>
      </c>
      <c r="V657" s="241"/>
      <c r="W657" s="241"/>
      <c r="X657" s="241"/>
      <c r="Y657" s="241"/>
      <c r="Z657" s="241"/>
      <c r="AA657" s="241"/>
      <c r="AB657" s="241"/>
      <c r="AC657" s="241" t="s">
        <v>325</v>
      </c>
      <c r="AD657" s="241"/>
      <c r="AE657" s="241"/>
      <c r="AF657" s="241"/>
      <c r="AG657" s="241"/>
      <c r="AH657" s="241"/>
      <c r="AI657" s="241"/>
      <c r="AP657" s="300"/>
      <c r="AT657" s="300"/>
    </row>
    <row r="658" spans="1:46" s="299" customFormat="1" ht="15" customHeight="1" x14ac:dyDescent="0.25">
      <c r="A658" s="284"/>
      <c r="B658" s="284"/>
      <c r="C658" s="241"/>
      <c r="D658" s="241"/>
      <c r="E658" s="241"/>
      <c r="F658" s="241"/>
      <c r="G658" s="241"/>
      <c r="H658" s="241"/>
      <c r="I658" s="241"/>
      <c r="J658" s="241"/>
      <c r="K658" s="241"/>
      <c r="L658" s="241"/>
      <c r="M658" s="241"/>
      <c r="N658" s="241"/>
      <c r="O658" s="241"/>
      <c r="P658" s="241"/>
      <c r="Q658" s="241"/>
      <c r="R658" s="241"/>
      <c r="S658" s="241"/>
      <c r="T658" s="241"/>
      <c r="U658" s="241" t="s">
        <v>789</v>
      </c>
      <c r="V658" s="241"/>
      <c r="W658" s="241"/>
      <c r="X658" s="241"/>
      <c r="Y658" s="241"/>
      <c r="Z658" s="241"/>
      <c r="AA658" s="241"/>
      <c r="AB658" s="241"/>
      <c r="AC658" s="241" t="s">
        <v>386</v>
      </c>
      <c r="AD658" s="241"/>
      <c r="AE658" s="241"/>
      <c r="AF658" s="241"/>
      <c r="AG658" s="241"/>
      <c r="AH658" s="241"/>
      <c r="AI658" s="241"/>
      <c r="AP658" s="300"/>
      <c r="AT658" s="300"/>
    </row>
    <row r="659" spans="1:46" s="299" customFormat="1" ht="15" customHeight="1" x14ac:dyDescent="0.25">
      <c r="A659" s="284"/>
      <c r="B659" s="284"/>
      <c r="C659" s="241"/>
      <c r="D659" s="241"/>
      <c r="E659" s="241"/>
      <c r="F659" s="241"/>
      <c r="G659" s="241"/>
      <c r="H659" s="241"/>
      <c r="I659" s="241"/>
      <c r="J659" s="241"/>
      <c r="K659" s="241"/>
      <c r="L659" s="241"/>
      <c r="M659" s="241"/>
      <c r="N659" s="241"/>
      <c r="O659" s="241"/>
      <c r="P659" s="241"/>
      <c r="Q659" s="241"/>
      <c r="R659" s="241"/>
      <c r="S659" s="241"/>
      <c r="T659" s="241"/>
      <c r="U659" s="241" t="s">
        <v>790</v>
      </c>
      <c r="V659" s="241"/>
      <c r="W659" s="241"/>
      <c r="X659" s="241"/>
      <c r="Y659" s="241"/>
      <c r="Z659" s="241"/>
      <c r="AA659" s="241"/>
      <c r="AB659" s="241"/>
      <c r="AC659" s="241" t="s">
        <v>313</v>
      </c>
      <c r="AD659" s="241"/>
      <c r="AE659" s="241"/>
      <c r="AF659" s="241"/>
      <c r="AG659" s="241"/>
      <c r="AH659" s="241"/>
      <c r="AI659" s="241"/>
      <c r="AP659" s="300"/>
      <c r="AT659" s="300"/>
    </row>
    <row r="660" spans="1:46" s="299" customFormat="1" ht="15" customHeight="1" x14ac:dyDescent="0.25">
      <c r="A660" s="284"/>
      <c r="B660" s="284"/>
      <c r="C660" s="241"/>
      <c r="D660" s="241"/>
      <c r="E660" s="241"/>
      <c r="F660" s="241"/>
      <c r="G660" s="241"/>
      <c r="H660" s="241"/>
      <c r="I660" s="241"/>
      <c r="J660" s="241"/>
      <c r="K660" s="241"/>
      <c r="L660" s="241"/>
      <c r="M660" s="241"/>
      <c r="N660" s="241"/>
      <c r="O660" s="241"/>
      <c r="P660" s="241"/>
      <c r="Q660" s="241"/>
      <c r="R660" s="241"/>
      <c r="S660" s="241"/>
      <c r="T660" s="241"/>
      <c r="U660" s="241" t="s">
        <v>791</v>
      </c>
      <c r="V660" s="241"/>
      <c r="W660" s="241"/>
      <c r="X660" s="241"/>
      <c r="Y660" s="241"/>
      <c r="Z660" s="241"/>
      <c r="AA660" s="241"/>
      <c r="AB660" s="241"/>
      <c r="AC660" s="241" t="s">
        <v>313</v>
      </c>
      <c r="AD660" s="241"/>
      <c r="AE660" s="241"/>
      <c r="AF660" s="241"/>
      <c r="AG660" s="241"/>
      <c r="AH660" s="241"/>
      <c r="AI660" s="241"/>
      <c r="AP660" s="300"/>
      <c r="AT660" s="300"/>
    </row>
    <row r="661" spans="1:46" s="299" customFormat="1" ht="15" customHeight="1" x14ac:dyDescent="0.25">
      <c r="A661" s="284"/>
      <c r="B661" s="284"/>
      <c r="C661" s="241"/>
      <c r="D661" s="241"/>
      <c r="E661" s="241"/>
      <c r="F661" s="241"/>
      <c r="G661" s="241"/>
      <c r="H661" s="241"/>
      <c r="I661" s="241"/>
      <c r="J661" s="241"/>
      <c r="K661" s="241"/>
      <c r="L661" s="241"/>
      <c r="M661" s="241"/>
      <c r="N661" s="241"/>
      <c r="O661" s="241"/>
      <c r="P661" s="241"/>
      <c r="Q661" s="241"/>
      <c r="R661" s="241"/>
      <c r="S661" s="241"/>
      <c r="T661" s="241"/>
      <c r="U661" s="241" t="s">
        <v>792</v>
      </c>
      <c r="V661" s="241"/>
      <c r="W661" s="241"/>
      <c r="X661" s="241"/>
      <c r="Y661" s="241"/>
      <c r="Z661" s="241"/>
      <c r="AA661" s="241"/>
      <c r="AB661" s="241"/>
      <c r="AC661" s="241" t="s">
        <v>386</v>
      </c>
      <c r="AD661" s="241"/>
      <c r="AE661" s="241"/>
      <c r="AF661" s="241"/>
      <c r="AG661" s="241"/>
      <c r="AH661" s="241"/>
      <c r="AI661" s="241"/>
      <c r="AP661" s="300"/>
      <c r="AT661" s="300"/>
    </row>
    <row r="662" spans="1:46" s="299" customFormat="1" ht="15" customHeight="1" x14ac:dyDescent="0.25">
      <c r="A662" s="284"/>
      <c r="B662" s="284"/>
      <c r="C662" s="241"/>
      <c r="D662" s="241"/>
      <c r="E662" s="241"/>
      <c r="F662" s="241"/>
      <c r="G662" s="241"/>
      <c r="H662" s="241"/>
      <c r="I662" s="241"/>
      <c r="J662" s="241"/>
      <c r="K662" s="241"/>
      <c r="L662" s="241"/>
      <c r="M662" s="241"/>
      <c r="N662" s="241"/>
      <c r="O662" s="241"/>
      <c r="P662" s="241"/>
      <c r="Q662" s="241"/>
      <c r="R662" s="241"/>
      <c r="S662" s="241"/>
      <c r="T662" s="241"/>
      <c r="U662" s="241" t="s">
        <v>793</v>
      </c>
      <c r="V662" s="241"/>
      <c r="W662" s="241"/>
      <c r="X662" s="241"/>
      <c r="Y662" s="241"/>
      <c r="Z662" s="241"/>
      <c r="AA662" s="241"/>
      <c r="AB662" s="241"/>
      <c r="AC662" s="241" t="s">
        <v>350</v>
      </c>
      <c r="AD662" s="241"/>
      <c r="AE662" s="241"/>
      <c r="AF662" s="241"/>
      <c r="AG662" s="241"/>
      <c r="AH662" s="241"/>
      <c r="AI662" s="241"/>
      <c r="AP662" s="300"/>
      <c r="AT662" s="300"/>
    </row>
    <row r="663" spans="1:46" s="299" customFormat="1" ht="15" customHeight="1" x14ac:dyDescent="0.25">
      <c r="A663" s="284"/>
      <c r="B663" s="284"/>
      <c r="C663" s="241"/>
      <c r="D663" s="241"/>
      <c r="E663" s="241"/>
      <c r="F663" s="241"/>
      <c r="G663" s="241"/>
      <c r="H663" s="241"/>
      <c r="I663" s="241"/>
      <c r="J663" s="241"/>
      <c r="K663" s="241"/>
      <c r="L663" s="241"/>
      <c r="M663" s="241"/>
      <c r="N663" s="241"/>
      <c r="O663" s="241"/>
      <c r="P663" s="241"/>
      <c r="Q663" s="241"/>
      <c r="R663" s="241"/>
      <c r="S663" s="241"/>
      <c r="T663" s="241"/>
      <c r="U663" s="241" t="s">
        <v>794</v>
      </c>
      <c r="V663" s="241"/>
      <c r="W663" s="241"/>
      <c r="X663" s="241"/>
      <c r="Y663" s="241"/>
      <c r="Z663" s="241"/>
      <c r="AA663" s="241"/>
      <c r="AB663" s="241"/>
      <c r="AC663" s="241" t="s">
        <v>311</v>
      </c>
      <c r="AD663" s="241"/>
      <c r="AE663" s="241"/>
      <c r="AF663" s="241"/>
      <c r="AG663" s="241"/>
      <c r="AH663" s="241"/>
      <c r="AI663" s="241"/>
      <c r="AP663" s="300"/>
      <c r="AT663" s="300"/>
    </row>
    <row r="664" spans="1:46" s="299" customFormat="1" ht="15" customHeight="1" x14ac:dyDescent="0.25">
      <c r="A664" s="284"/>
      <c r="B664" s="284"/>
      <c r="C664" s="241"/>
      <c r="D664" s="241"/>
      <c r="E664" s="241"/>
      <c r="F664" s="241"/>
      <c r="G664" s="241"/>
      <c r="H664" s="241"/>
      <c r="I664" s="241"/>
      <c r="J664" s="241"/>
      <c r="K664" s="241"/>
      <c r="L664" s="241"/>
      <c r="M664" s="241"/>
      <c r="N664" s="241"/>
      <c r="O664" s="241"/>
      <c r="P664" s="241"/>
      <c r="Q664" s="241"/>
      <c r="R664" s="241"/>
      <c r="S664" s="241"/>
      <c r="T664" s="241"/>
      <c r="U664" s="241" t="s">
        <v>795</v>
      </c>
      <c r="V664" s="241"/>
      <c r="W664" s="241"/>
      <c r="X664" s="241"/>
      <c r="Y664" s="241"/>
      <c r="Z664" s="241"/>
      <c r="AA664" s="241"/>
      <c r="AB664" s="241"/>
      <c r="AC664" s="241" t="s">
        <v>350</v>
      </c>
      <c r="AD664" s="241"/>
      <c r="AE664" s="241"/>
      <c r="AF664" s="241"/>
      <c r="AG664" s="241"/>
      <c r="AH664" s="241"/>
      <c r="AI664" s="241"/>
      <c r="AP664" s="300"/>
      <c r="AT664" s="300"/>
    </row>
    <row r="665" spans="1:46" s="299" customFormat="1" ht="15" customHeight="1" x14ac:dyDescent="0.25">
      <c r="A665" s="284"/>
      <c r="B665" s="284"/>
      <c r="C665" s="241"/>
      <c r="D665" s="241"/>
      <c r="E665" s="241"/>
      <c r="F665" s="241"/>
      <c r="G665" s="241"/>
      <c r="H665" s="241"/>
      <c r="I665" s="241"/>
      <c r="J665" s="241"/>
      <c r="K665" s="241"/>
      <c r="L665" s="241"/>
      <c r="M665" s="241"/>
      <c r="N665" s="241"/>
      <c r="O665" s="241"/>
      <c r="P665" s="241"/>
      <c r="Q665" s="241"/>
      <c r="R665" s="241"/>
      <c r="S665" s="241"/>
      <c r="T665" s="241"/>
      <c r="U665" s="241" t="s">
        <v>796</v>
      </c>
      <c r="V665" s="241"/>
      <c r="W665" s="241"/>
      <c r="X665" s="241"/>
      <c r="Y665" s="241"/>
      <c r="Z665" s="241"/>
      <c r="AA665" s="241"/>
      <c r="AB665" s="241"/>
      <c r="AC665" s="241" t="s">
        <v>325</v>
      </c>
      <c r="AD665" s="241"/>
      <c r="AE665" s="241"/>
      <c r="AF665" s="241"/>
      <c r="AG665" s="241"/>
      <c r="AH665" s="241"/>
      <c r="AI665" s="241"/>
      <c r="AP665" s="300"/>
      <c r="AT665" s="300"/>
    </row>
    <row r="666" spans="1:46" s="299" customFormat="1" ht="15" customHeight="1" x14ac:dyDescent="0.25">
      <c r="A666" s="284"/>
      <c r="B666" s="284"/>
      <c r="C666" s="241"/>
      <c r="D666" s="241"/>
      <c r="E666" s="241"/>
      <c r="F666" s="241"/>
      <c r="G666" s="241"/>
      <c r="H666" s="241"/>
      <c r="I666" s="241"/>
      <c r="J666" s="241"/>
      <c r="K666" s="241"/>
      <c r="L666" s="241"/>
      <c r="M666" s="241"/>
      <c r="N666" s="241"/>
      <c r="O666" s="241"/>
      <c r="P666" s="241"/>
      <c r="Q666" s="241"/>
      <c r="R666" s="241"/>
      <c r="S666" s="241"/>
      <c r="T666" s="241"/>
      <c r="U666" s="241" t="s">
        <v>797</v>
      </c>
      <c r="V666" s="241"/>
      <c r="W666" s="241"/>
      <c r="X666" s="241"/>
      <c r="Y666" s="241"/>
      <c r="Z666" s="241"/>
      <c r="AA666" s="241"/>
      <c r="AB666" s="241"/>
      <c r="AC666" s="241" t="s">
        <v>386</v>
      </c>
      <c r="AD666" s="241"/>
      <c r="AE666" s="241"/>
      <c r="AF666" s="241"/>
      <c r="AG666" s="241"/>
      <c r="AH666" s="241"/>
      <c r="AI666" s="241"/>
      <c r="AP666" s="300"/>
      <c r="AT666" s="300"/>
    </row>
    <row r="667" spans="1:46" s="299" customFormat="1" ht="15" customHeight="1" x14ac:dyDescent="0.25">
      <c r="A667" s="284"/>
      <c r="B667" s="284"/>
      <c r="C667" s="241"/>
      <c r="D667" s="241"/>
      <c r="E667" s="241"/>
      <c r="F667" s="241"/>
      <c r="G667" s="241"/>
      <c r="H667" s="241"/>
      <c r="I667" s="241"/>
      <c r="J667" s="241"/>
      <c r="K667" s="241"/>
      <c r="L667" s="241"/>
      <c r="M667" s="241"/>
      <c r="N667" s="241"/>
      <c r="O667" s="241"/>
      <c r="P667" s="241"/>
      <c r="Q667" s="241"/>
      <c r="R667" s="241"/>
      <c r="S667" s="241"/>
      <c r="T667" s="241"/>
      <c r="U667" s="241" t="s">
        <v>798</v>
      </c>
      <c r="V667" s="241"/>
      <c r="W667" s="241"/>
      <c r="X667" s="241"/>
      <c r="Y667" s="241"/>
      <c r="Z667" s="241"/>
      <c r="AA667" s="241"/>
      <c r="AB667" s="241"/>
      <c r="AC667" s="241" t="s">
        <v>309</v>
      </c>
      <c r="AD667" s="241"/>
      <c r="AE667" s="241"/>
      <c r="AF667" s="241"/>
      <c r="AG667" s="241"/>
      <c r="AH667" s="241"/>
      <c r="AI667" s="241"/>
      <c r="AP667" s="300"/>
      <c r="AT667" s="300"/>
    </row>
    <row r="668" spans="1:46" s="299" customFormat="1" ht="15" customHeight="1" x14ac:dyDescent="0.25">
      <c r="A668" s="284"/>
      <c r="B668" s="284"/>
      <c r="C668" s="241"/>
      <c r="D668" s="241"/>
      <c r="E668" s="241"/>
      <c r="F668" s="241"/>
      <c r="G668" s="241"/>
      <c r="H668" s="241"/>
      <c r="I668" s="241"/>
      <c r="J668" s="241"/>
      <c r="K668" s="241"/>
      <c r="L668" s="241"/>
      <c r="M668" s="241"/>
      <c r="N668" s="241"/>
      <c r="O668" s="241"/>
      <c r="P668" s="241"/>
      <c r="Q668" s="241"/>
      <c r="R668" s="241"/>
      <c r="S668" s="241"/>
      <c r="T668" s="241"/>
      <c r="U668" s="241" t="s">
        <v>799</v>
      </c>
      <c r="V668" s="241"/>
      <c r="W668" s="241"/>
      <c r="X668" s="241"/>
      <c r="Y668" s="241"/>
      <c r="Z668" s="241"/>
      <c r="AA668" s="241"/>
      <c r="AB668" s="241"/>
      <c r="AC668" s="241" t="s">
        <v>386</v>
      </c>
      <c r="AD668" s="241"/>
      <c r="AE668" s="241"/>
      <c r="AF668" s="241"/>
      <c r="AG668" s="241"/>
      <c r="AH668" s="241"/>
      <c r="AI668" s="241"/>
      <c r="AP668" s="300"/>
      <c r="AT668" s="300"/>
    </row>
    <row r="669" spans="1:46" s="299" customFormat="1" ht="15" customHeight="1" x14ac:dyDescent="0.25">
      <c r="A669" s="284"/>
      <c r="B669" s="284"/>
      <c r="C669" s="241"/>
      <c r="D669" s="241"/>
      <c r="E669" s="241"/>
      <c r="F669" s="241"/>
      <c r="G669" s="241"/>
      <c r="H669" s="241"/>
      <c r="I669" s="241"/>
      <c r="J669" s="241"/>
      <c r="K669" s="241"/>
      <c r="L669" s="241"/>
      <c r="M669" s="241"/>
      <c r="N669" s="241"/>
      <c r="O669" s="241"/>
      <c r="P669" s="241"/>
      <c r="Q669" s="241"/>
      <c r="R669" s="241"/>
      <c r="S669" s="241"/>
      <c r="T669" s="241"/>
      <c r="U669" s="241" t="s">
        <v>800</v>
      </c>
      <c r="V669" s="241"/>
      <c r="W669" s="241"/>
      <c r="X669" s="241"/>
      <c r="Y669" s="241"/>
      <c r="Z669" s="241"/>
      <c r="AA669" s="241"/>
      <c r="AB669" s="241"/>
      <c r="AC669" s="241" t="s">
        <v>325</v>
      </c>
      <c r="AD669" s="241"/>
      <c r="AE669" s="241"/>
      <c r="AF669" s="241"/>
      <c r="AG669" s="241"/>
      <c r="AH669" s="241"/>
      <c r="AI669" s="241"/>
      <c r="AP669" s="300"/>
      <c r="AT669" s="300"/>
    </row>
    <row r="670" spans="1:46" s="299" customFormat="1" ht="15" customHeight="1" x14ac:dyDescent="0.25">
      <c r="A670" s="284"/>
      <c r="B670" s="284"/>
      <c r="C670" s="241"/>
      <c r="D670" s="241"/>
      <c r="E670" s="241"/>
      <c r="F670" s="241"/>
      <c r="G670" s="241"/>
      <c r="H670" s="241"/>
      <c r="I670" s="241"/>
      <c r="J670" s="241"/>
      <c r="K670" s="241"/>
      <c r="L670" s="241"/>
      <c r="M670" s="241"/>
      <c r="N670" s="241"/>
      <c r="O670" s="241"/>
      <c r="P670" s="241"/>
      <c r="Q670" s="241"/>
      <c r="R670" s="241"/>
      <c r="S670" s="241"/>
      <c r="T670" s="241"/>
      <c r="U670" s="241" t="s">
        <v>801</v>
      </c>
      <c r="V670" s="241"/>
      <c r="W670" s="241"/>
      <c r="X670" s="241"/>
      <c r="Y670" s="241"/>
      <c r="Z670" s="241"/>
      <c r="AA670" s="241"/>
      <c r="AB670" s="241"/>
      <c r="AC670" s="241" t="s">
        <v>309</v>
      </c>
      <c r="AD670" s="241"/>
      <c r="AE670" s="241"/>
      <c r="AF670" s="241"/>
      <c r="AG670" s="241"/>
      <c r="AH670" s="241"/>
      <c r="AI670" s="241"/>
      <c r="AP670" s="300"/>
      <c r="AT670" s="300"/>
    </row>
    <row r="671" spans="1:46" s="299" customFormat="1" ht="15" customHeight="1" x14ac:dyDescent="0.25">
      <c r="A671" s="284"/>
      <c r="B671" s="284"/>
      <c r="C671" s="241"/>
      <c r="D671" s="241"/>
      <c r="E671" s="241"/>
      <c r="F671" s="241"/>
      <c r="G671" s="241"/>
      <c r="H671" s="241"/>
      <c r="I671" s="241"/>
      <c r="J671" s="241"/>
      <c r="K671" s="241"/>
      <c r="L671" s="241"/>
      <c r="M671" s="241"/>
      <c r="N671" s="241"/>
      <c r="O671" s="241"/>
      <c r="P671" s="241"/>
      <c r="Q671" s="241"/>
      <c r="R671" s="241"/>
      <c r="S671" s="241"/>
      <c r="T671" s="241"/>
      <c r="U671" s="241" t="s">
        <v>802</v>
      </c>
      <c r="V671" s="241"/>
      <c r="W671" s="241"/>
      <c r="X671" s="241"/>
      <c r="Y671" s="241"/>
      <c r="Z671" s="241"/>
      <c r="AA671" s="241"/>
      <c r="AB671" s="241"/>
      <c r="AC671" s="241" t="s">
        <v>322</v>
      </c>
      <c r="AD671" s="241"/>
      <c r="AE671" s="241"/>
      <c r="AF671" s="241"/>
      <c r="AG671" s="241"/>
      <c r="AH671" s="241"/>
      <c r="AI671" s="241"/>
      <c r="AP671" s="300"/>
      <c r="AT671" s="300"/>
    </row>
    <row r="672" spans="1:46" s="299" customFormat="1" ht="15" customHeight="1" x14ac:dyDescent="0.25">
      <c r="A672" s="284"/>
      <c r="B672" s="284"/>
      <c r="C672" s="241"/>
      <c r="D672" s="241"/>
      <c r="E672" s="241"/>
      <c r="F672" s="241"/>
      <c r="G672" s="241"/>
      <c r="H672" s="241"/>
      <c r="I672" s="241"/>
      <c r="J672" s="241"/>
      <c r="K672" s="241"/>
      <c r="L672" s="241"/>
      <c r="M672" s="241"/>
      <c r="N672" s="241"/>
      <c r="O672" s="241"/>
      <c r="P672" s="241"/>
      <c r="Q672" s="241"/>
      <c r="R672" s="241"/>
      <c r="S672" s="241"/>
      <c r="T672" s="241"/>
      <c r="U672" s="241" t="s">
        <v>803</v>
      </c>
      <c r="V672" s="241"/>
      <c r="W672" s="241"/>
      <c r="X672" s="241"/>
      <c r="Y672" s="241"/>
      <c r="Z672" s="241"/>
      <c r="AA672" s="241"/>
      <c r="AB672" s="241"/>
      <c r="AC672" s="241" t="s">
        <v>325</v>
      </c>
      <c r="AD672" s="241"/>
      <c r="AE672" s="241"/>
      <c r="AF672" s="241"/>
      <c r="AG672" s="241"/>
      <c r="AH672" s="241"/>
      <c r="AI672" s="241"/>
      <c r="AP672" s="300"/>
      <c r="AT672" s="300"/>
    </row>
    <row r="673" spans="1:46" s="299" customFormat="1" ht="15" customHeight="1" x14ac:dyDescent="0.25">
      <c r="A673" s="284"/>
      <c r="B673" s="284"/>
      <c r="C673" s="241"/>
      <c r="D673" s="241"/>
      <c r="E673" s="241"/>
      <c r="F673" s="241"/>
      <c r="G673" s="241"/>
      <c r="H673" s="241"/>
      <c r="I673" s="241"/>
      <c r="J673" s="241"/>
      <c r="K673" s="241"/>
      <c r="L673" s="241"/>
      <c r="M673" s="241"/>
      <c r="N673" s="241"/>
      <c r="O673" s="241"/>
      <c r="P673" s="241"/>
      <c r="Q673" s="241"/>
      <c r="R673" s="241"/>
      <c r="S673" s="241"/>
      <c r="T673" s="241"/>
      <c r="U673" s="241" t="s">
        <v>804</v>
      </c>
      <c r="V673" s="241"/>
      <c r="W673" s="241"/>
      <c r="X673" s="241"/>
      <c r="Y673" s="241"/>
      <c r="Z673" s="241"/>
      <c r="AA673" s="241"/>
      <c r="AB673" s="241"/>
      <c r="AC673" s="241" t="s">
        <v>325</v>
      </c>
      <c r="AD673" s="241"/>
      <c r="AE673" s="241"/>
      <c r="AF673" s="241"/>
      <c r="AG673" s="241"/>
      <c r="AH673" s="241"/>
      <c r="AI673" s="241"/>
      <c r="AP673" s="300"/>
      <c r="AT673" s="300"/>
    </row>
    <row r="674" spans="1:46" s="299" customFormat="1" ht="15" customHeight="1" x14ac:dyDescent="0.25">
      <c r="A674" s="284"/>
      <c r="B674" s="284"/>
      <c r="C674" s="241"/>
      <c r="D674" s="241"/>
      <c r="E674" s="241"/>
      <c r="F674" s="241"/>
      <c r="G674" s="241"/>
      <c r="H674" s="241"/>
      <c r="I674" s="241"/>
      <c r="J674" s="241"/>
      <c r="K674" s="241"/>
      <c r="L674" s="241"/>
      <c r="M674" s="241"/>
      <c r="N674" s="241"/>
      <c r="O674" s="241"/>
      <c r="P674" s="241"/>
      <c r="Q674" s="241"/>
      <c r="R674" s="241"/>
      <c r="S674" s="241"/>
      <c r="T674" s="241"/>
      <c r="U674" s="241" t="s">
        <v>805</v>
      </c>
      <c r="V674" s="241"/>
      <c r="W674" s="241"/>
      <c r="X674" s="241"/>
      <c r="Y674" s="241"/>
      <c r="Z674" s="241"/>
      <c r="AA674" s="241"/>
      <c r="AB674" s="241"/>
      <c r="AC674" s="241" t="s">
        <v>386</v>
      </c>
      <c r="AD674" s="241"/>
      <c r="AE674" s="241"/>
      <c r="AF674" s="241"/>
      <c r="AG674" s="241"/>
      <c r="AH674" s="241"/>
      <c r="AI674" s="241"/>
      <c r="AP674" s="300"/>
      <c r="AT674" s="300"/>
    </row>
    <row r="675" spans="1:46" s="299" customFormat="1" ht="15" customHeight="1" x14ac:dyDescent="0.25">
      <c r="A675" s="284"/>
      <c r="B675" s="284"/>
      <c r="C675" s="241"/>
      <c r="D675" s="241"/>
      <c r="E675" s="241"/>
      <c r="F675" s="241"/>
      <c r="G675" s="241"/>
      <c r="H675" s="241"/>
      <c r="I675" s="241"/>
      <c r="J675" s="241"/>
      <c r="K675" s="241"/>
      <c r="L675" s="241"/>
      <c r="M675" s="241"/>
      <c r="N675" s="241"/>
      <c r="O675" s="241"/>
      <c r="P675" s="241"/>
      <c r="Q675" s="241"/>
      <c r="R675" s="241"/>
      <c r="S675" s="241"/>
      <c r="T675" s="241"/>
      <c r="U675" s="241" t="s">
        <v>806</v>
      </c>
      <c r="V675" s="241"/>
      <c r="W675" s="241"/>
      <c r="X675" s="241"/>
      <c r="Y675" s="241"/>
      <c r="Z675" s="241"/>
      <c r="AA675" s="241"/>
      <c r="AB675" s="241"/>
      <c r="AC675" s="241" t="s">
        <v>386</v>
      </c>
      <c r="AD675" s="241"/>
      <c r="AE675" s="241"/>
      <c r="AF675" s="241"/>
      <c r="AG675" s="241"/>
      <c r="AH675" s="241"/>
      <c r="AI675" s="241"/>
      <c r="AP675" s="300"/>
      <c r="AT675" s="300"/>
    </row>
    <row r="676" spans="1:46" s="299" customFormat="1" ht="15" customHeight="1" x14ac:dyDescent="0.25">
      <c r="A676" s="284"/>
      <c r="B676" s="284"/>
      <c r="C676" s="241"/>
      <c r="D676" s="241"/>
      <c r="E676" s="241"/>
      <c r="F676" s="241"/>
      <c r="G676" s="241"/>
      <c r="H676" s="241"/>
      <c r="I676" s="241"/>
      <c r="J676" s="241"/>
      <c r="K676" s="241"/>
      <c r="L676" s="241"/>
      <c r="M676" s="241"/>
      <c r="N676" s="241"/>
      <c r="O676" s="241"/>
      <c r="P676" s="241"/>
      <c r="Q676" s="241"/>
      <c r="R676" s="241"/>
      <c r="S676" s="241"/>
      <c r="T676" s="241"/>
      <c r="U676" s="241" t="s">
        <v>807</v>
      </c>
      <c r="V676" s="241"/>
      <c r="W676" s="241"/>
      <c r="X676" s="241"/>
      <c r="Y676" s="241"/>
      <c r="Z676" s="241"/>
      <c r="AA676" s="241"/>
      <c r="AB676" s="241"/>
      <c r="AC676" s="241" t="s">
        <v>311</v>
      </c>
      <c r="AD676" s="241"/>
      <c r="AE676" s="241"/>
      <c r="AF676" s="241"/>
      <c r="AG676" s="241"/>
      <c r="AH676" s="241"/>
      <c r="AI676" s="241"/>
      <c r="AP676" s="300"/>
      <c r="AT676" s="300"/>
    </row>
    <row r="677" spans="1:46" s="299" customFormat="1" ht="15" customHeight="1" x14ac:dyDescent="0.25">
      <c r="A677" s="284"/>
      <c r="B677" s="284"/>
      <c r="C677" s="241"/>
      <c r="D677" s="241"/>
      <c r="E677" s="241"/>
      <c r="F677" s="241"/>
      <c r="G677" s="241"/>
      <c r="H677" s="241"/>
      <c r="I677" s="241"/>
      <c r="J677" s="241"/>
      <c r="K677" s="241"/>
      <c r="L677" s="241"/>
      <c r="M677" s="241"/>
      <c r="N677" s="241"/>
      <c r="O677" s="241"/>
      <c r="P677" s="241"/>
      <c r="Q677" s="241"/>
      <c r="R677" s="241"/>
      <c r="S677" s="241"/>
      <c r="T677" s="241"/>
      <c r="U677" s="241" t="s">
        <v>808</v>
      </c>
      <c r="V677" s="241"/>
      <c r="W677" s="241"/>
      <c r="X677" s="241"/>
      <c r="Y677" s="241"/>
      <c r="Z677" s="241"/>
      <c r="AA677" s="241"/>
      <c r="AB677" s="241"/>
      <c r="AC677" s="241" t="s">
        <v>350</v>
      </c>
      <c r="AD677" s="241"/>
      <c r="AE677" s="241"/>
      <c r="AF677" s="241"/>
      <c r="AG677" s="241"/>
      <c r="AH677" s="241"/>
      <c r="AI677" s="241"/>
      <c r="AP677" s="300"/>
      <c r="AT677" s="300"/>
    </row>
    <row r="678" spans="1:46" s="299" customFormat="1" ht="15" customHeight="1" x14ac:dyDescent="0.25">
      <c r="A678" s="284"/>
      <c r="B678" s="284"/>
      <c r="C678" s="241"/>
      <c r="D678" s="241"/>
      <c r="E678" s="241"/>
      <c r="F678" s="241"/>
      <c r="G678" s="241"/>
      <c r="H678" s="241"/>
      <c r="I678" s="241"/>
      <c r="J678" s="241"/>
      <c r="K678" s="241"/>
      <c r="L678" s="241"/>
      <c r="M678" s="241"/>
      <c r="N678" s="241"/>
      <c r="O678" s="241"/>
      <c r="P678" s="241"/>
      <c r="Q678" s="241"/>
      <c r="R678" s="241"/>
      <c r="S678" s="241"/>
      <c r="T678" s="241"/>
      <c r="U678" s="241" t="s">
        <v>283</v>
      </c>
      <c r="V678" s="241"/>
      <c r="W678" s="241"/>
      <c r="X678" s="241"/>
      <c r="Y678" s="241"/>
      <c r="Z678" s="241"/>
      <c r="AA678" s="241"/>
      <c r="AB678" s="241"/>
      <c r="AC678" s="241" t="s">
        <v>322</v>
      </c>
      <c r="AD678" s="241"/>
      <c r="AE678" s="241"/>
      <c r="AF678" s="241"/>
      <c r="AG678" s="241"/>
      <c r="AH678" s="241"/>
      <c r="AI678" s="241"/>
      <c r="AP678" s="300"/>
      <c r="AT678" s="300"/>
    </row>
    <row r="679" spans="1:46" s="299" customFormat="1" ht="15" customHeight="1" x14ac:dyDescent="0.25">
      <c r="A679" s="284"/>
      <c r="B679" s="284"/>
      <c r="C679" s="241"/>
      <c r="D679" s="241"/>
      <c r="E679" s="241"/>
      <c r="F679" s="241"/>
      <c r="G679" s="241"/>
      <c r="H679" s="241"/>
      <c r="I679" s="241"/>
      <c r="J679" s="241"/>
      <c r="K679" s="241"/>
      <c r="L679" s="241"/>
      <c r="M679" s="241"/>
      <c r="N679" s="241"/>
      <c r="O679" s="241"/>
      <c r="P679" s="241"/>
      <c r="Q679" s="241"/>
      <c r="R679" s="241"/>
      <c r="S679" s="241"/>
      <c r="T679" s="241"/>
      <c r="U679" s="241" t="s">
        <v>809</v>
      </c>
      <c r="V679" s="241"/>
      <c r="W679" s="241"/>
      <c r="X679" s="241"/>
      <c r="Y679" s="241"/>
      <c r="Z679" s="241"/>
      <c r="AA679" s="241"/>
      <c r="AB679" s="241"/>
      <c r="AC679" s="241" t="s">
        <v>325</v>
      </c>
      <c r="AD679" s="241"/>
      <c r="AE679" s="241"/>
      <c r="AF679" s="241"/>
      <c r="AG679" s="241"/>
      <c r="AH679" s="241"/>
      <c r="AI679" s="241"/>
      <c r="AP679" s="300"/>
      <c r="AT679" s="300"/>
    </row>
    <row r="680" spans="1:46" s="299" customFormat="1" ht="15" customHeight="1" x14ac:dyDescent="0.25">
      <c r="A680" s="284"/>
      <c r="B680" s="284"/>
      <c r="C680" s="241"/>
      <c r="D680" s="241"/>
      <c r="E680" s="241"/>
      <c r="F680" s="241"/>
      <c r="G680" s="241"/>
      <c r="H680" s="241"/>
      <c r="I680" s="241"/>
      <c r="J680" s="241"/>
      <c r="K680" s="241"/>
      <c r="L680" s="241"/>
      <c r="M680" s="241"/>
      <c r="N680" s="241"/>
      <c r="O680" s="241"/>
      <c r="P680" s="241"/>
      <c r="Q680" s="241"/>
      <c r="R680" s="241"/>
      <c r="S680" s="241"/>
      <c r="T680" s="241"/>
      <c r="U680" s="241" t="s">
        <v>810</v>
      </c>
      <c r="V680" s="241"/>
      <c r="W680" s="241"/>
      <c r="X680" s="241"/>
      <c r="Y680" s="241"/>
      <c r="Z680" s="241"/>
      <c r="AA680" s="241"/>
      <c r="AB680" s="241"/>
      <c r="AC680" s="241" t="s">
        <v>313</v>
      </c>
      <c r="AD680" s="241"/>
      <c r="AE680" s="241"/>
      <c r="AF680" s="241"/>
      <c r="AG680" s="241"/>
      <c r="AH680" s="241"/>
      <c r="AI680" s="241"/>
      <c r="AP680" s="300"/>
      <c r="AT680" s="300"/>
    </row>
    <row r="681" spans="1:46" s="299" customFormat="1" ht="15" customHeight="1" x14ac:dyDescent="0.25">
      <c r="A681" s="284"/>
      <c r="B681" s="284"/>
      <c r="C681" s="241"/>
      <c r="D681" s="241"/>
      <c r="E681" s="241"/>
      <c r="F681" s="241"/>
      <c r="G681" s="241"/>
      <c r="H681" s="241"/>
      <c r="I681" s="241"/>
      <c r="J681" s="241"/>
      <c r="K681" s="241"/>
      <c r="L681" s="241"/>
      <c r="M681" s="241"/>
      <c r="N681" s="241"/>
      <c r="O681" s="241"/>
      <c r="P681" s="241"/>
      <c r="Q681" s="241"/>
      <c r="R681" s="241"/>
      <c r="S681" s="241"/>
      <c r="T681" s="241"/>
      <c r="U681" s="241" t="s">
        <v>811</v>
      </c>
      <c r="V681" s="241"/>
      <c r="W681" s="241"/>
      <c r="X681" s="241"/>
      <c r="Y681" s="241"/>
      <c r="Z681" s="241"/>
      <c r="AA681" s="241"/>
      <c r="AB681" s="241"/>
      <c r="AC681" s="241" t="s">
        <v>316</v>
      </c>
      <c r="AD681" s="241"/>
      <c r="AE681" s="241"/>
      <c r="AF681" s="241"/>
      <c r="AG681" s="241"/>
      <c r="AH681" s="241"/>
      <c r="AI681" s="241"/>
      <c r="AP681" s="300"/>
      <c r="AT681" s="300"/>
    </row>
    <row r="682" spans="1:46" s="299" customFormat="1" ht="15" customHeight="1" x14ac:dyDescent="0.25">
      <c r="A682" s="284"/>
      <c r="B682" s="284"/>
      <c r="C682" s="241"/>
      <c r="D682" s="241"/>
      <c r="E682" s="241"/>
      <c r="F682" s="241"/>
      <c r="G682" s="241"/>
      <c r="H682" s="241"/>
      <c r="I682" s="241"/>
      <c r="J682" s="241"/>
      <c r="K682" s="241"/>
      <c r="L682" s="241"/>
      <c r="M682" s="241"/>
      <c r="N682" s="241"/>
      <c r="O682" s="241"/>
      <c r="P682" s="241"/>
      <c r="Q682" s="241"/>
      <c r="R682" s="241"/>
      <c r="S682" s="241"/>
      <c r="T682" s="241"/>
      <c r="U682" s="241" t="s">
        <v>812</v>
      </c>
      <c r="V682" s="241"/>
      <c r="W682" s="241"/>
      <c r="X682" s="241"/>
      <c r="Y682" s="241"/>
      <c r="Z682" s="241"/>
      <c r="AA682" s="241"/>
      <c r="AB682" s="241"/>
      <c r="AC682" s="241" t="s">
        <v>325</v>
      </c>
      <c r="AD682" s="241"/>
      <c r="AE682" s="241"/>
      <c r="AF682" s="241"/>
      <c r="AG682" s="241"/>
      <c r="AH682" s="241"/>
      <c r="AI682" s="241"/>
      <c r="AP682" s="300"/>
      <c r="AT682" s="300"/>
    </row>
    <row r="683" spans="1:46" s="299" customFormat="1" ht="15" customHeight="1" x14ac:dyDescent="0.25">
      <c r="A683" s="284"/>
      <c r="B683" s="284"/>
      <c r="C683" s="241"/>
      <c r="D683" s="241"/>
      <c r="E683" s="241"/>
      <c r="F683" s="241"/>
      <c r="G683" s="241"/>
      <c r="H683" s="241"/>
      <c r="I683" s="241"/>
      <c r="J683" s="241"/>
      <c r="K683" s="241"/>
      <c r="L683" s="241"/>
      <c r="M683" s="241"/>
      <c r="N683" s="241"/>
      <c r="O683" s="241"/>
      <c r="P683" s="241"/>
      <c r="Q683" s="241"/>
      <c r="R683" s="241"/>
      <c r="S683" s="241"/>
      <c r="T683" s="241"/>
      <c r="U683" s="241" t="s">
        <v>813</v>
      </c>
      <c r="V683" s="241"/>
      <c r="W683" s="241"/>
      <c r="X683" s="241"/>
      <c r="Y683" s="241"/>
      <c r="Z683" s="241"/>
      <c r="AA683" s="241"/>
      <c r="AB683" s="241"/>
      <c r="AC683" s="241" t="s">
        <v>316</v>
      </c>
      <c r="AD683" s="241"/>
      <c r="AE683" s="241"/>
      <c r="AF683" s="241"/>
      <c r="AG683" s="241"/>
      <c r="AH683" s="241"/>
      <c r="AI683" s="241"/>
      <c r="AP683" s="300"/>
      <c r="AT683" s="300"/>
    </row>
    <row r="684" spans="1:46" s="299" customFormat="1" ht="15" customHeight="1" x14ac:dyDescent="0.25">
      <c r="A684" s="284"/>
      <c r="B684" s="284"/>
      <c r="C684" s="241"/>
      <c r="D684" s="241"/>
      <c r="E684" s="241"/>
      <c r="F684" s="241"/>
      <c r="G684" s="241"/>
      <c r="H684" s="241"/>
      <c r="I684" s="241"/>
      <c r="J684" s="241"/>
      <c r="K684" s="241"/>
      <c r="L684" s="241"/>
      <c r="M684" s="241"/>
      <c r="N684" s="241"/>
      <c r="O684" s="241"/>
      <c r="P684" s="241"/>
      <c r="Q684" s="241"/>
      <c r="R684" s="241"/>
      <c r="S684" s="241"/>
      <c r="T684" s="241"/>
      <c r="U684" s="241" t="s">
        <v>814</v>
      </c>
      <c r="V684" s="241"/>
      <c r="W684" s="241"/>
      <c r="X684" s="241"/>
      <c r="Y684" s="241"/>
      <c r="Z684" s="241"/>
      <c r="AA684" s="241"/>
      <c r="AB684" s="241"/>
      <c r="AC684" s="241" t="s">
        <v>316</v>
      </c>
      <c r="AD684" s="241"/>
      <c r="AE684" s="241"/>
      <c r="AF684" s="241"/>
      <c r="AG684" s="241"/>
      <c r="AH684" s="241"/>
      <c r="AI684" s="241"/>
      <c r="AP684" s="300"/>
      <c r="AT684" s="300"/>
    </row>
    <row r="685" spans="1:46" s="299" customFormat="1" ht="15" customHeight="1" x14ac:dyDescent="0.25">
      <c r="A685" s="284"/>
      <c r="B685" s="284"/>
      <c r="C685" s="241"/>
      <c r="D685" s="241"/>
      <c r="E685" s="241"/>
      <c r="F685" s="241"/>
      <c r="G685" s="241"/>
      <c r="H685" s="241"/>
      <c r="I685" s="241"/>
      <c r="J685" s="241"/>
      <c r="K685" s="241"/>
      <c r="L685" s="241"/>
      <c r="M685" s="241"/>
      <c r="N685" s="241"/>
      <c r="O685" s="241"/>
      <c r="P685" s="241"/>
      <c r="Q685" s="241"/>
      <c r="R685" s="241"/>
      <c r="S685" s="241"/>
      <c r="T685" s="241"/>
      <c r="U685" s="241" t="s">
        <v>815</v>
      </c>
      <c r="V685" s="241"/>
      <c r="W685" s="241"/>
      <c r="X685" s="241"/>
      <c r="Y685" s="241"/>
      <c r="Z685" s="241"/>
      <c r="AA685" s="241"/>
      <c r="AB685" s="241"/>
      <c r="AC685" s="241" t="s">
        <v>316</v>
      </c>
      <c r="AD685" s="241"/>
      <c r="AE685" s="241"/>
      <c r="AF685" s="241"/>
      <c r="AG685" s="241"/>
      <c r="AH685" s="241"/>
      <c r="AI685" s="241"/>
      <c r="AP685" s="300"/>
      <c r="AT685" s="300"/>
    </row>
    <row r="686" spans="1:46" s="299" customFormat="1" ht="15" customHeight="1" x14ac:dyDescent="0.25">
      <c r="A686" s="284"/>
      <c r="B686" s="284"/>
      <c r="C686" s="241"/>
      <c r="D686" s="241"/>
      <c r="E686" s="241"/>
      <c r="F686" s="241"/>
      <c r="G686" s="241"/>
      <c r="H686" s="241"/>
      <c r="I686" s="241"/>
      <c r="J686" s="241"/>
      <c r="K686" s="241"/>
      <c r="L686" s="241"/>
      <c r="M686" s="241"/>
      <c r="N686" s="241"/>
      <c r="O686" s="241"/>
      <c r="P686" s="241"/>
      <c r="Q686" s="241"/>
      <c r="R686" s="241"/>
      <c r="S686" s="241"/>
      <c r="T686" s="241"/>
      <c r="U686" s="241" t="s">
        <v>816</v>
      </c>
      <c r="V686" s="241"/>
      <c r="W686" s="241"/>
      <c r="X686" s="241"/>
      <c r="Y686" s="241"/>
      <c r="Z686" s="241"/>
      <c r="AA686" s="241"/>
      <c r="AB686" s="241"/>
      <c r="AC686" s="241" t="s">
        <v>366</v>
      </c>
      <c r="AD686" s="241"/>
      <c r="AE686" s="241"/>
      <c r="AF686" s="241"/>
      <c r="AG686" s="241"/>
      <c r="AH686" s="241"/>
      <c r="AI686" s="241"/>
      <c r="AP686" s="300"/>
      <c r="AT686" s="300"/>
    </row>
    <row r="687" spans="1:46" s="299" customFormat="1" ht="15" customHeight="1" x14ac:dyDescent="0.25">
      <c r="A687" s="284"/>
      <c r="B687" s="284"/>
      <c r="C687" s="241"/>
      <c r="D687" s="241"/>
      <c r="E687" s="241"/>
      <c r="F687" s="241"/>
      <c r="G687" s="241"/>
      <c r="H687" s="241"/>
      <c r="I687" s="241"/>
      <c r="J687" s="241"/>
      <c r="K687" s="241"/>
      <c r="L687" s="241"/>
      <c r="M687" s="241"/>
      <c r="N687" s="241"/>
      <c r="O687" s="241"/>
      <c r="P687" s="241"/>
      <c r="Q687" s="241"/>
      <c r="R687" s="241"/>
      <c r="S687" s="241"/>
      <c r="T687" s="241"/>
      <c r="U687" s="241" t="s">
        <v>817</v>
      </c>
      <c r="V687" s="241"/>
      <c r="W687" s="241"/>
      <c r="X687" s="241"/>
      <c r="Y687" s="241"/>
      <c r="Z687" s="241"/>
      <c r="AA687" s="241"/>
      <c r="AB687" s="241"/>
      <c r="AC687" s="241" t="s">
        <v>325</v>
      </c>
      <c r="AD687" s="241"/>
      <c r="AE687" s="241"/>
      <c r="AF687" s="241"/>
      <c r="AG687" s="241"/>
      <c r="AH687" s="241"/>
      <c r="AI687" s="241"/>
      <c r="AP687" s="300"/>
      <c r="AT687" s="300"/>
    </row>
    <row r="688" spans="1:46" s="299" customFormat="1" ht="15" customHeight="1" x14ac:dyDescent="0.25">
      <c r="A688" s="284"/>
      <c r="B688" s="284"/>
      <c r="C688" s="241"/>
      <c r="D688" s="241"/>
      <c r="E688" s="241"/>
      <c r="F688" s="241"/>
      <c r="G688" s="241"/>
      <c r="H688" s="241"/>
      <c r="I688" s="241"/>
      <c r="J688" s="241"/>
      <c r="K688" s="241"/>
      <c r="L688" s="241"/>
      <c r="M688" s="241"/>
      <c r="N688" s="241"/>
      <c r="O688" s="241"/>
      <c r="P688" s="241"/>
      <c r="Q688" s="241"/>
      <c r="R688" s="241"/>
      <c r="S688" s="241"/>
      <c r="T688" s="241"/>
      <c r="U688" s="241" t="s">
        <v>818</v>
      </c>
      <c r="V688" s="241"/>
      <c r="W688" s="241"/>
      <c r="X688" s="241"/>
      <c r="Y688" s="241"/>
      <c r="Z688" s="241"/>
      <c r="AA688" s="241"/>
      <c r="AB688" s="241"/>
      <c r="AC688" s="241" t="s">
        <v>325</v>
      </c>
      <c r="AD688" s="241"/>
      <c r="AE688" s="241"/>
      <c r="AF688" s="241"/>
      <c r="AG688" s="241"/>
      <c r="AH688" s="241"/>
      <c r="AI688" s="241"/>
      <c r="AP688" s="300"/>
      <c r="AT688" s="300"/>
    </row>
    <row r="689" spans="1:46" s="299" customFormat="1" ht="15" customHeight="1" x14ac:dyDescent="0.25">
      <c r="A689" s="284"/>
      <c r="B689" s="284"/>
      <c r="C689" s="241"/>
      <c r="D689" s="241"/>
      <c r="E689" s="241"/>
      <c r="F689" s="241"/>
      <c r="G689" s="241"/>
      <c r="H689" s="241"/>
      <c r="I689" s="241"/>
      <c r="J689" s="241"/>
      <c r="K689" s="241"/>
      <c r="L689" s="241"/>
      <c r="M689" s="241"/>
      <c r="N689" s="241"/>
      <c r="O689" s="241"/>
      <c r="P689" s="241"/>
      <c r="Q689" s="241"/>
      <c r="R689" s="241"/>
      <c r="S689" s="241"/>
      <c r="T689" s="241"/>
      <c r="U689" s="241" t="s">
        <v>819</v>
      </c>
      <c r="V689" s="241"/>
      <c r="W689" s="241"/>
      <c r="X689" s="241"/>
      <c r="Y689" s="241"/>
      <c r="Z689" s="241"/>
      <c r="AA689" s="241"/>
      <c r="AB689" s="241"/>
      <c r="AC689" s="241" t="s">
        <v>325</v>
      </c>
      <c r="AD689" s="241"/>
      <c r="AE689" s="241"/>
      <c r="AF689" s="241"/>
      <c r="AG689" s="241"/>
      <c r="AH689" s="241"/>
      <c r="AI689" s="241"/>
      <c r="AP689" s="300"/>
      <c r="AT689" s="300"/>
    </row>
    <row r="690" spans="1:46" s="299" customFormat="1" ht="15" customHeight="1" x14ac:dyDescent="0.25">
      <c r="A690" s="284"/>
      <c r="B690" s="284"/>
      <c r="C690" s="241"/>
      <c r="D690" s="241"/>
      <c r="E690" s="241"/>
      <c r="F690" s="241"/>
      <c r="G690" s="241"/>
      <c r="H690" s="241"/>
      <c r="I690" s="241"/>
      <c r="J690" s="241"/>
      <c r="K690" s="241"/>
      <c r="L690" s="241"/>
      <c r="M690" s="241"/>
      <c r="N690" s="241"/>
      <c r="O690" s="241"/>
      <c r="P690" s="241"/>
      <c r="Q690" s="241"/>
      <c r="R690" s="241"/>
      <c r="S690" s="241"/>
      <c r="T690" s="241"/>
      <c r="U690" s="241" t="s">
        <v>820</v>
      </c>
      <c r="V690" s="241"/>
      <c r="W690" s="241"/>
      <c r="X690" s="241"/>
      <c r="Y690" s="241"/>
      <c r="Z690" s="241"/>
      <c r="AA690" s="241"/>
      <c r="AB690" s="241"/>
      <c r="AC690" s="241" t="s">
        <v>386</v>
      </c>
      <c r="AD690" s="241"/>
      <c r="AE690" s="241"/>
      <c r="AF690" s="241"/>
      <c r="AG690" s="241"/>
      <c r="AH690" s="241"/>
      <c r="AI690" s="241"/>
      <c r="AP690" s="300"/>
      <c r="AT690" s="300"/>
    </row>
    <row r="691" spans="1:46" s="299" customFormat="1" ht="15" customHeight="1" x14ac:dyDescent="0.25">
      <c r="A691" s="284"/>
      <c r="B691" s="284"/>
      <c r="C691" s="241"/>
      <c r="D691" s="241"/>
      <c r="E691" s="241"/>
      <c r="F691" s="241"/>
      <c r="G691" s="241"/>
      <c r="H691" s="241"/>
      <c r="I691" s="241"/>
      <c r="J691" s="241"/>
      <c r="K691" s="241"/>
      <c r="L691" s="241"/>
      <c r="M691" s="241"/>
      <c r="N691" s="241"/>
      <c r="O691" s="241"/>
      <c r="P691" s="241"/>
      <c r="Q691" s="241"/>
      <c r="R691" s="241"/>
      <c r="S691" s="241"/>
      <c r="T691" s="241"/>
      <c r="U691" s="241" t="s">
        <v>821</v>
      </c>
      <c r="V691" s="241"/>
      <c r="W691" s="241"/>
      <c r="X691" s="241"/>
      <c r="Y691" s="241"/>
      <c r="Z691" s="241"/>
      <c r="AA691" s="241"/>
      <c r="AB691" s="241"/>
      <c r="AC691" s="241" t="s">
        <v>316</v>
      </c>
      <c r="AD691" s="241"/>
      <c r="AE691" s="241"/>
      <c r="AF691" s="241"/>
      <c r="AG691" s="241"/>
      <c r="AH691" s="241"/>
      <c r="AI691" s="241"/>
      <c r="AP691" s="300"/>
      <c r="AT691" s="300"/>
    </row>
    <row r="692" spans="1:46" s="299" customFormat="1" ht="15" customHeight="1" x14ac:dyDescent="0.25">
      <c r="A692" s="284"/>
      <c r="B692" s="284"/>
      <c r="C692" s="241"/>
      <c r="D692" s="241"/>
      <c r="E692" s="241"/>
      <c r="F692" s="241"/>
      <c r="G692" s="241"/>
      <c r="H692" s="241"/>
      <c r="I692" s="241"/>
      <c r="J692" s="241"/>
      <c r="K692" s="241"/>
      <c r="L692" s="241"/>
      <c r="M692" s="241"/>
      <c r="N692" s="241"/>
      <c r="O692" s="241"/>
      <c r="P692" s="241"/>
      <c r="Q692" s="241"/>
      <c r="R692" s="241"/>
      <c r="S692" s="241"/>
      <c r="T692" s="241"/>
      <c r="U692" s="241" t="s">
        <v>822</v>
      </c>
      <c r="V692" s="241"/>
      <c r="W692" s="241"/>
      <c r="X692" s="241"/>
      <c r="Y692" s="241"/>
      <c r="Z692" s="241"/>
      <c r="AA692" s="241"/>
      <c r="AB692" s="241"/>
      <c r="AC692" s="241" t="s">
        <v>316</v>
      </c>
      <c r="AD692" s="241"/>
      <c r="AE692" s="241"/>
      <c r="AF692" s="241"/>
      <c r="AG692" s="241"/>
      <c r="AH692" s="241"/>
      <c r="AI692" s="241"/>
      <c r="AP692" s="300"/>
      <c r="AT692" s="300"/>
    </row>
    <row r="693" spans="1:46" s="299" customFormat="1" ht="15" customHeight="1" x14ac:dyDescent="0.25">
      <c r="A693" s="284"/>
      <c r="B693" s="284"/>
      <c r="C693" s="241"/>
      <c r="D693" s="241"/>
      <c r="E693" s="241"/>
      <c r="F693" s="241"/>
      <c r="G693" s="241"/>
      <c r="H693" s="241"/>
      <c r="I693" s="241"/>
      <c r="J693" s="241"/>
      <c r="K693" s="241"/>
      <c r="L693" s="241"/>
      <c r="M693" s="241"/>
      <c r="N693" s="241"/>
      <c r="O693" s="241"/>
      <c r="P693" s="241"/>
      <c r="Q693" s="241"/>
      <c r="R693" s="241"/>
      <c r="S693" s="241"/>
      <c r="T693" s="241"/>
      <c r="U693" s="241" t="s">
        <v>823</v>
      </c>
      <c r="V693" s="241"/>
      <c r="W693" s="241"/>
      <c r="X693" s="241"/>
      <c r="Y693" s="241"/>
      <c r="Z693" s="241"/>
      <c r="AA693" s="241"/>
      <c r="AB693" s="241"/>
      <c r="AC693" s="241" t="s">
        <v>350</v>
      </c>
      <c r="AD693" s="241"/>
      <c r="AE693" s="241"/>
      <c r="AF693" s="241"/>
      <c r="AG693" s="241"/>
      <c r="AH693" s="241"/>
      <c r="AI693" s="241"/>
      <c r="AP693" s="300"/>
      <c r="AT693" s="300"/>
    </row>
    <row r="694" spans="1:46" s="299" customFormat="1" ht="15" customHeight="1" x14ac:dyDescent="0.25">
      <c r="A694" s="284"/>
      <c r="B694" s="284"/>
      <c r="C694" s="241"/>
      <c r="D694" s="241"/>
      <c r="E694" s="241"/>
      <c r="F694" s="241"/>
      <c r="G694" s="241"/>
      <c r="H694" s="241"/>
      <c r="I694" s="241"/>
      <c r="J694" s="241"/>
      <c r="K694" s="241"/>
      <c r="L694" s="241"/>
      <c r="M694" s="241"/>
      <c r="N694" s="241"/>
      <c r="O694" s="241"/>
      <c r="P694" s="241"/>
      <c r="Q694" s="241"/>
      <c r="R694" s="241"/>
      <c r="S694" s="241"/>
      <c r="T694" s="241"/>
      <c r="U694" s="241" t="s">
        <v>824</v>
      </c>
      <c r="V694" s="241"/>
      <c r="W694" s="241"/>
      <c r="X694" s="241"/>
      <c r="Y694" s="241"/>
      <c r="Z694" s="241"/>
      <c r="AA694" s="241"/>
      <c r="AB694" s="241"/>
      <c r="AC694" s="241" t="s">
        <v>316</v>
      </c>
      <c r="AD694" s="241"/>
      <c r="AE694" s="241"/>
      <c r="AF694" s="241"/>
      <c r="AG694" s="241"/>
      <c r="AH694" s="241"/>
      <c r="AI694" s="241"/>
      <c r="AP694" s="300"/>
      <c r="AT694" s="300"/>
    </row>
    <row r="695" spans="1:46" s="299" customFormat="1" ht="15" customHeight="1" x14ac:dyDescent="0.25">
      <c r="A695" s="284"/>
      <c r="B695" s="284"/>
      <c r="C695" s="241"/>
      <c r="D695" s="241"/>
      <c r="E695" s="241"/>
      <c r="F695" s="241"/>
      <c r="G695" s="241"/>
      <c r="H695" s="241"/>
      <c r="I695" s="241"/>
      <c r="J695" s="241"/>
      <c r="K695" s="241"/>
      <c r="L695" s="241"/>
      <c r="M695" s="241"/>
      <c r="N695" s="241"/>
      <c r="O695" s="241"/>
      <c r="P695" s="241"/>
      <c r="Q695" s="241"/>
      <c r="R695" s="241"/>
      <c r="S695" s="241"/>
      <c r="T695" s="241"/>
      <c r="U695" s="241" t="s">
        <v>825</v>
      </c>
      <c r="V695" s="241"/>
      <c r="W695" s="241"/>
      <c r="X695" s="241"/>
      <c r="Y695" s="241"/>
      <c r="Z695" s="241"/>
      <c r="AA695" s="241"/>
      <c r="AB695" s="241"/>
      <c r="AC695" s="241" t="s">
        <v>309</v>
      </c>
      <c r="AD695" s="241"/>
      <c r="AE695" s="241"/>
      <c r="AF695" s="241"/>
      <c r="AG695" s="241"/>
      <c r="AH695" s="241"/>
      <c r="AI695" s="241"/>
      <c r="AP695" s="300"/>
      <c r="AT695" s="300"/>
    </row>
    <row r="696" spans="1:46" s="299" customFormat="1" ht="15" customHeight="1" x14ac:dyDescent="0.25">
      <c r="A696" s="284"/>
      <c r="B696" s="284"/>
      <c r="C696" s="241"/>
      <c r="D696" s="241"/>
      <c r="E696" s="241"/>
      <c r="F696" s="241"/>
      <c r="G696" s="241"/>
      <c r="H696" s="241"/>
      <c r="I696" s="241"/>
      <c r="J696" s="241"/>
      <c r="K696" s="241"/>
      <c r="L696" s="241"/>
      <c r="M696" s="241"/>
      <c r="N696" s="241"/>
      <c r="O696" s="241"/>
      <c r="P696" s="241"/>
      <c r="Q696" s="241"/>
      <c r="R696" s="241"/>
      <c r="S696" s="241"/>
      <c r="T696" s="241"/>
      <c r="U696" s="241" t="s">
        <v>826</v>
      </c>
      <c r="V696" s="241"/>
      <c r="W696" s="241"/>
      <c r="X696" s="241"/>
      <c r="Y696" s="241"/>
      <c r="Z696" s="241"/>
      <c r="AA696" s="241"/>
      <c r="AB696" s="241"/>
      <c r="AC696" s="241" t="s">
        <v>386</v>
      </c>
      <c r="AD696" s="241"/>
      <c r="AE696" s="241"/>
      <c r="AF696" s="241"/>
      <c r="AG696" s="241"/>
      <c r="AH696" s="241"/>
      <c r="AI696" s="241"/>
      <c r="AP696" s="300"/>
      <c r="AT696" s="300"/>
    </row>
    <row r="697" spans="1:46" s="299" customFormat="1" ht="15" customHeight="1" x14ac:dyDescent="0.25">
      <c r="A697" s="284"/>
      <c r="B697" s="284"/>
      <c r="C697" s="241"/>
      <c r="D697" s="241"/>
      <c r="E697" s="241"/>
      <c r="F697" s="241"/>
      <c r="G697" s="241"/>
      <c r="H697" s="241"/>
      <c r="I697" s="241"/>
      <c r="J697" s="241"/>
      <c r="K697" s="241"/>
      <c r="L697" s="241"/>
      <c r="M697" s="241"/>
      <c r="N697" s="241"/>
      <c r="O697" s="241"/>
      <c r="P697" s="241"/>
      <c r="Q697" s="241"/>
      <c r="R697" s="241"/>
      <c r="S697" s="241"/>
      <c r="T697" s="241"/>
      <c r="U697" s="241" t="s">
        <v>827</v>
      </c>
      <c r="V697" s="241"/>
      <c r="W697" s="241"/>
      <c r="X697" s="241"/>
      <c r="Y697" s="241"/>
      <c r="Z697" s="241"/>
      <c r="AA697" s="241"/>
      <c r="AB697" s="241"/>
      <c r="AC697" s="241" t="s">
        <v>325</v>
      </c>
      <c r="AD697" s="241"/>
      <c r="AE697" s="241"/>
      <c r="AF697" s="241"/>
      <c r="AG697" s="241"/>
      <c r="AH697" s="241"/>
      <c r="AI697" s="241"/>
      <c r="AP697" s="300"/>
      <c r="AT697" s="300"/>
    </row>
    <row r="698" spans="1:46" s="299" customFormat="1" ht="15" customHeight="1" x14ac:dyDescent="0.25">
      <c r="A698" s="284"/>
      <c r="B698" s="284"/>
      <c r="C698" s="241"/>
      <c r="D698" s="241"/>
      <c r="E698" s="241"/>
      <c r="F698" s="241"/>
      <c r="G698" s="241"/>
      <c r="H698" s="241"/>
      <c r="I698" s="241"/>
      <c r="J698" s="241"/>
      <c r="K698" s="241"/>
      <c r="L698" s="241"/>
      <c r="M698" s="241"/>
      <c r="N698" s="241"/>
      <c r="O698" s="241"/>
      <c r="P698" s="241"/>
      <c r="Q698" s="241"/>
      <c r="R698" s="241"/>
      <c r="S698" s="241"/>
      <c r="T698" s="241"/>
      <c r="U698" s="241" t="s">
        <v>828</v>
      </c>
      <c r="V698" s="241"/>
      <c r="W698" s="241"/>
      <c r="X698" s="241"/>
      <c r="Y698" s="241"/>
      <c r="Z698" s="241"/>
      <c r="AA698" s="241"/>
      <c r="AB698" s="241"/>
      <c r="AC698" s="241" t="s">
        <v>311</v>
      </c>
      <c r="AD698" s="241"/>
      <c r="AE698" s="241"/>
      <c r="AF698" s="241"/>
      <c r="AG698" s="241"/>
      <c r="AH698" s="241"/>
      <c r="AI698" s="241"/>
      <c r="AP698" s="300"/>
      <c r="AT698" s="300"/>
    </row>
    <row r="699" spans="1:46" s="299" customFormat="1" ht="15" customHeight="1" x14ac:dyDescent="0.25">
      <c r="A699" s="284"/>
      <c r="B699" s="284"/>
      <c r="C699" s="241"/>
      <c r="D699" s="241"/>
      <c r="E699" s="241"/>
      <c r="F699" s="241"/>
      <c r="G699" s="241"/>
      <c r="H699" s="241"/>
      <c r="I699" s="241"/>
      <c r="J699" s="241"/>
      <c r="K699" s="241"/>
      <c r="L699" s="241"/>
      <c r="M699" s="241"/>
      <c r="N699" s="241"/>
      <c r="O699" s="241"/>
      <c r="P699" s="241"/>
      <c r="Q699" s="241"/>
      <c r="R699" s="241"/>
      <c r="S699" s="241"/>
      <c r="T699" s="241"/>
      <c r="U699" s="241" t="s">
        <v>829</v>
      </c>
      <c r="V699" s="241"/>
      <c r="W699" s="241"/>
      <c r="X699" s="241"/>
      <c r="Y699" s="241"/>
      <c r="Z699" s="241"/>
      <c r="AA699" s="241"/>
      <c r="AB699" s="241"/>
      <c r="AC699" s="241" t="s">
        <v>350</v>
      </c>
      <c r="AD699" s="241"/>
      <c r="AE699" s="241"/>
      <c r="AF699" s="241"/>
      <c r="AG699" s="241"/>
      <c r="AH699" s="241"/>
      <c r="AI699" s="241"/>
      <c r="AP699" s="300"/>
      <c r="AT699" s="300"/>
    </row>
    <row r="700" spans="1:46" s="299" customFormat="1" ht="15" customHeight="1" x14ac:dyDescent="0.25">
      <c r="A700" s="284"/>
      <c r="B700" s="284"/>
      <c r="C700" s="241"/>
      <c r="D700" s="241"/>
      <c r="E700" s="241"/>
      <c r="F700" s="241"/>
      <c r="G700" s="241"/>
      <c r="H700" s="241"/>
      <c r="I700" s="241"/>
      <c r="J700" s="241"/>
      <c r="K700" s="241"/>
      <c r="L700" s="241"/>
      <c r="M700" s="241"/>
      <c r="N700" s="241"/>
      <c r="O700" s="241"/>
      <c r="P700" s="241"/>
      <c r="Q700" s="241"/>
      <c r="R700" s="241"/>
      <c r="S700" s="241"/>
      <c r="T700" s="241"/>
      <c r="U700" s="241" t="s">
        <v>830</v>
      </c>
      <c r="V700" s="241"/>
      <c r="W700" s="241"/>
      <c r="X700" s="241"/>
      <c r="Y700" s="241"/>
      <c r="Z700" s="241"/>
      <c r="AA700" s="241"/>
      <c r="AB700" s="241"/>
      <c r="AC700" s="241" t="s">
        <v>316</v>
      </c>
      <c r="AD700" s="241"/>
      <c r="AE700" s="241"/>
      <c r="AF700" s="241"/>
      <c r="AG700" s="241"/>
      <c r="AH700" s="241"/>
      <c r="AI700" s="241"/>
      <c r="AP700" s="300"/>
      <c r="AT700" s="300"/>
    </row>
    <row r="701" spans="1:46" s="299" customFormat="1" ht="15" customHeight="1" x14ac:dyDescent="0.25">
      <c r="A701" s="284"/>
      <c r="B701" s="284"/>
      <c r="C701" s="241"/>
      <c r="D701" s="241"/>
      <c r="E701" s="241"/>
      <c r="F701" s="241"/>
      <c r="G701" s="241"/>
      <c r="H701" s="241"/>
      <c r="I701" s="241"/>
      <c r="J701" s="241"/>
      <c r="K701" s="241"/>
      <c r="L701" s="241"/>
      <c r="M701" s="241"/>
      <c r="N701" s="241"/>
      <c r="O701" s="241"/>
      <c r="P701" s="241"/>
      <c r="Q701" s="241"/>
      <c r="R701" s="241"/>
      <c r="S701" s="241"/>
      <c r="T701" s="241"/>
      <c r="U701" s="241" t="s">
        <v>831</v>
      </c>
      <c r="V701" s="241"/>
      <c r="W701" s="241"/>
      <c r="X701" s="241"/>
      <c r="Y701" s="241"/>
      <c r="Z701" s="241"/>
      <c r="AA701" s="241"/>
      <c r="AB701" s="241"/>
      <c r="AC701" s="241" t="s">
        <v>316</v>
      </c>
      <c r="AD701" s="241"/>
      <c r="AE701" s="241"/>
      <c r="AF701" s="241"/>
      <c r="AG701" s="241"/>
      <c r="AH701" s="241"/>
      <c r="AI701" s="241"/>
      <c r="AP701" s="300"/>
      <c r="AT701" s="300"/>
    </row>
    <row r="702" spans="1:46" s="299" customFormat="1" ht="15" customHeight="1" x14ac:dyDescent="0.25">
      <c r="A702" s="284"/>
      <c r="B702" s="284"/>
      <c r="C702" s="241"/>
      <c r="D702" s="241"/>
      <c r="E702" s="241"/>
      <c r="F702" s="241"/>
      <c r="G702" s="241"/>
      <c r="H702" s="241"/>
      <c r="I702" s="241"/>
      <c r="J702" s="241"/>
      <c r="K702" s="241"/>
      <c r="L702" s="241"/>
      <c r="M702" s="241"/>
      <c r="N702" s="241"/>
      <c r="O702" s="241"/>
      <c r="P702" s="241"/>
      <c r="Q702" s="241"/>
      <c r="R702" s="241"/>
      <c r="S702" s="241"/>
      <c r="T702" s="241"/>
      <c r="U702" s="241" t="s">
        <v>832</v>
      </c>
      <c r="V702" s="241"/>
      <c r="W702" s="241"/>
      <c r="X702" s="241"/>
      <c r="Y702" s="241"/>
      <c r="Z702" s="241"/>
      <c r="AA702" s="241"/>
      <c r="AB702" s="241"/>
      <c r="AC702" s="241" t="s">
        <v>386</v>
      </c>
      <c r="AD702" s="241"/>
      <c r="AE702" s="241"/>
      <c r="AF702" s="241"/>
      <c r="AG702" s="241"/>
      <c r="AH702" s="241"/>
      <c r="AI702" s="241"/>
      <c r="AP702" s="300"/>
      <c r="AT702" s="300"/>
    </row>
    <row r="703" spans="1:46" s="299" customFormat="1" ht="15" customHeight="1" x14ac:dyDescent="0.25">
      <c r="A703" s="284"/>
      <c r="B703" s="284"/>
      <c r="C703" s="241"/>
      <c r="D703" s="241"/>
      <c r="E703" s="241"/>
      <c r="F703" s="241"/>
      <c r="G703" s="241"/>
      <c r="H703" s="241"/>
      <c r="I703" s="241"/>
      <c r="J703" s="241"/>
      <c r="K703" s="241"/>
      <c r="L703" s="241"/>
      <c r="M703" s="241"/>
      <c r="N703" s="241"/>
      <c r="O703" s="241"/>
      <c r="P703" s="241"/>
      <c r="Q703" s="241"/>
      <c r="R703" s="241"/>
      <c r="S703" s="241"/>
      <c r="T703" s="241"/>
      <c r="U703" s="241" t="s">
        <v>833</v>
      </c>
      <c r="V703" s="241"/>
      <c r="W703" s="241"/>
      <c r="X703" s="241"/>
      <c r="Y703" s="241"/>
      <c r="Z703" s="241"/>
      <c r="AA703" s="241"/>
      <c r="AB703" s="241"/>
      <c r="AC703" s="241" t="s">
        <v>313</v>
      </c>
      <c r="AD703" s="241"/>
      <c r="AE703" s="241"/>
      <c r="AF703" s="241"/>
      <c r="AG703" s="241"/>
      <c r="AH703" s="241"/>
      <c r="AI703" s="241"/>
      <c r="AP703" s="300"/>
      <c r="AT703" s="300"/>
    </row>
    <row r="704" spans="1:46" s="299" customFormat="1" ht="15" customHeight="1" x14ac:dyDescent="0.25">
      <c r="A704" s="284"/>
      <c r="B704" s="284"/>
      <c r="C704" s="241"/>
      <c r="D704" s="241"/>
      <c r="E704" s="241"/>
      <c r="F704" s="241"/>
      <c r="G704" s="241"/>
      <c r="H704" s="241"/>
      <c r="I704" s="241"/>
      <c r="J704" s="241"/>
      <c r="K704" s="241"/>
      <c r="L704" s="241"/>
      <c r="M704" s="241"/>
      <c r="N704" s="241"/>
      <c r="O704" s="241"/>
      <c r="P704" s="241"/>
      <c r="Q704" s="241"/>
      <c r="R704" s="241"/>
      <c r="S704" s="241"/>
      <c r="T704" s="241"/>
      <c r="U704" s="241" t="s">
        <v>834</v>
      </c>
      <c r="V704" s="241"/>
      <c r="W704" s="241"/>
      <c r="X704" s="241"/>
      <c r="Y704" s="241"/>
      <c r="Z704" s="241"/>
      <c r="AA704" s="241"/>
      <c r="AB704" s="241"/>
      <c r="AC704" s="241" t="s">
        <v>386</v>
      </c>
      <c r="AD704" s="241"/>
      <c r="AE704" s="241"/>
      <c r="AF704" s="241"/>
      <c r="AG704" s="241"/>
      <c r="AH704" s="241"/>
      <c r="AI704" s="241"/>
      <c r="AP704" s="300"/>
      <c r="AT704" s="300"/>
    </row>
    <row r="705" spans="1:46" s="299" customFormat="1" ht="15" customHeight="1" x14ac:dyDescent="0.25">
      <c r="A705" s="284"/>
      <c r="B705" s="284"/>
      <c r="C705" s="241"/>
      <c r="D705" s="241"/>
      <c r="E705" s="241"/>
      <c r="F705" s="241"/>
      <c r="G705" s="241"/>
      <c r="H705" s="241"/>
      <c r="I705" s="241"/>
      <c r="J705" s="241"/>
      <c r="K705" s="241"/>
      <c r="L705" s="241"/>
      <c r="M705" s="241"/>
      <c r="N705" s="241"/>
      <c r="O705" s="241"/>
      <c r="P705" s="241"/>
      <c r="Q705" s="241"/>
      <c r="R705" s="241"/>
      <c r="S705" s="241"/>
      <c r="T705" s="241"/>
      <c r="U705" s="241" t="s">
        <v>835</v>
      </c>
      <c r="V705" s="241"/>
      <c r="W705" s="241"/>
      <c r="X705" s="241"/>
      <c r="Y705" s="241"/>
      <c r="Z705" s="241"/>
      <c r="AA705" s="241"/>
      <c r="AB705" s="241"/>
      <c r="AC705" s="241" t="s">
        <v>325</v>
      </c>
      <c r="AD705" s="241"/>
      <c r="AE705" s="241"/>
      <c r="AF705" s="241"/>
      <c r="AG705" s="241"/>
      <c r="AH705" s="241"/>
      <c r="AI705" s="241"/>
      <c r="AP705" s="300"/>
      <c r="AT705" s="300"/>
    </row>
    <row r="706" spans="1:46" s="299" customFormat="1" ht="15" customHeight="1" x14ac:dyDescent="0.25">
      <c r="A706" s="284"/>
      <c r="B706" s="284"/>
      <c r="C706" s="241"/>
      <c r="D706" s="241"/>
      <c r="E706" s="241"/>
      <c r="F706" s="241"/>
      <c r="G706" s="241"/>
      <c r="H706" s="241"/>
      <c r="I706" s="241"/>
      <c r="J706" s="241"/>
      <c r="K706" s="241"/>
      <c r="L706" s="241"/>
      <c r="M706" s="241"/>
      <c r="N706" s="241"/>
      <c r="O706" s="241"/>
      <c r="P706" s="241"/>
      <c r="Q706" s="241"/>
      <c r="R706" s="241"/>
      <c r="S706" s="241"/>
      <c r="T706" s="241"/>
      <c r="U706" s="241" t="s">
        <v>836</v>
      </c>
      <c r="V706" s="241"/>
      <c r="W706" s="241"/>
      <c r="X706" s="241"/>
      <c r="Y706" s="241"/>
      <c r="Z706" s="241"/>
      <c r="AA706" s="241"/>
      <c r="AB706" s="241"/>
      <c r="AC706" s="241" t="s">
        <v>311</v>
      </c>
      <c r="AD706" s="241"/>
      <c r="AE706" s="241"/>
      <c r="AF706" s="241"/>
      <c r="AG706" s="241"/>
      <c r="AH706" s="241"/>
      <c r="AI706" s="241"/>
      <c r="AP706" s="300"/>
      <c r="AT706" s="300"/>
    </row>
    <row r="707" spans="1:46" s="299" customFormat="1" ht="15" customHeight="1" x14ac:dyDescent="0.25">
      <c r="A707" s="284"/>
      <c r="B707" s="284"/>
      <c r="C707" s="241"/>
      <c r="D707" s="241"/>
      <c r="E707" s="241"/>
      <c r="F707" s="241"/>
      <c r="G707" s="241"/>
      <c r="H707" s="241"/>
      <c r="I707" s="241"/>
      <c r="J707" s="241"/>
      <c r="K707" s="241"/>
      <c r="L707" s="241"/>
      <c r="M707" s="241"/>
      <c r="N707" s="241"/>
      <c r="O707" s="241"/>
      <c r="P707" s="241"/>
      <c r="Q707" s="241"/>
      <c r="R707" s="241"/>
      <c r="S707" s="241"/>
      <c r="T707" s="241"/>
      <c r="U707" s="241" t="s">
        <v>837</v>
      </c>
      <c r="V707" s="241"/>
      <c r="W707" s="241"/>
      <c r="X707" s="241"/>
      <c r="Y707" s="241"/>
      <c r="Z707" s="241"/>
      <c r="AA707" s="241"/>
      <c r="AB707" s="241"/>
      <c r="AC707" s="241" t="s">
        <v>313</v>
      </c>
      <c r="AD707" s="241"/>
      <c r="AE707" s="241"/>
      <c r="AF707" s="241"/>
      <c r="AG707" s="241"/>
      <c r="AH707" s="241"/>
      <c r="AI707" s="241"/>
      <c r="AP707" s="300"/>
      <c r="AT707" s="300"/>
    </row>
    <row r="708" spans="1:46" s="299" customFormat="1" ht="15" customHeight="1" x14ac:dyDescent="0.25">
      <c r="A708" s="284"/>
      <c r="B708" s="284"/>
      <c r="C708" s="241"/>
      <c r="D708" s="241"/>
      <c r="E708" s="241"/>
      <c r="F708" s="241"/>
      <c r="G708" s="241"/>
      <c r="H708" s="241"/>
      <c r="I708" s="241"/>
      <c r="J708" s="241"/>
      <c r="K708" s="241"/>
      <c r="L708" s="241"/>
      <c r="M708" s="241"/>
      <c r="N708" s="241"/>
      <c r="O708" s="241"/>
      <c r="P708" s="241"/>
      <c r="Q708" s="241"/>
      <c r="R708" s="241"/>
      <c r="S708" s="241"/>
      <c r="T708" s="241"/>
      <c r="U708" s="241" t="s">
        <v>838</v>
      </c>
      <c r="V708" s="241"/>
      <c r="W708" s="241"/>
      <c r="X708" s="241"/>
      <c r="Y708" s="241"/>
      <c r="Z708" s="241"/>
      <c r="AA708" s="241"/>
      <c r="AB708" s="241"/>
      <c r="AC708" s="241" t="s">
        <v>311</v>
      </c>
      <c r="AD708" s="241"/>
      <c r="AE708" s="241"/>
      <c r="AF708" s="241"/>
      <c r="AG708" s="241"/>
      <c r="AH708" s="241"/>
      <c r="AI708" s="241"/>
      <c r="AP708" s="300"/>
      <c r="AT708" s="300"/>
    </row>
    <row r="709" spans="1:46" s="299" customFormat="1" ht="15" customHeight="1" x14ac:dyDescent="0.25">
      <c r="A709" s="284"/>
      <c r="B709" s="284"/>
      <c r="C709" s="241"/>
      <c r="D709" s="241"/>
      <c r="E709" s="241"/>
      <c r="F709" s="241"/>
      <c r="G709" s="241"/>
      <c r="H709" s="241"/>
      <c r="I709" s="241"/>
      <c r="J709" s="241"/>
      <c r="K709" s="241"/>
      <c r="L709" s="241"/>
      <c r="M709" s="241"/>
      <c r="N709" s="241"/>
      <c r="O709" s="241"/>
      <c r="P709" s="241"/>
      <c r="Q709" s="241"/>
      <c r="R709" s="241"/>
      <c r="S709" s="241"/>
      <c r="T709" s="241"/>
      <c r="U709" s="241" t="s">
        <v>839</v>
      </c>
      <c r="V709" s="241"/>
      <c r="W709" s="241"/>
      <c r="X709" s="241"/>
      <c r="Y709" s="241"/>
      <c r="Z709" s="241"/>
      <c r="AA709" s="241"/>
      <c r="AB709" s="241"/>
      <c r="AC709" s="241" t="s">
        <v>313</v>
      </c>
      <c r="AD709" s="241"/>
      <c r="AE709" s="241"/>
      <c r="AF709" s="241"/>
      <c r="AG709" s="241"/>
      <c r="AH709" s="241"/>
      <c r="AI709" s="241"/>
      <c r="AP709" s="300"/>
      <c r="AT709" s="300"/>
    </row>
    <row r="710" spans="1:46" s="299" customFormat="1" ht="15" customHeight="1" x14ac:dyDescent="0.25">
      <c r="A710" s="284"/>
      <c r="B710" s="284"/>
      <c r="C710" s="241"/>
      <c r="D710" s="241"/>
      <c r="E710" s="241"/>
      <c r="F710" s="241"/>
      <c r="G710" s="241"/>
      <c r="H710" s="241"/>
      <c r="I710" s="241"/>
      <c r="J710" s="241"/>
      <c r="K710" s="241"/>
      <c r="L710" s="241"/>
      <c r="M710" s="241"/>
      <c r="N710" s="241"/>
      <c r="O710" s="241"/>
      <c r="P710" s="241"/>
      <c r="Q710" s="241"/>
      <c r="R710" s="241"/>
      <c r="S710" s="241"/>
      <c r="T710" s="241"/>
      <c r="U710" s="241" t="s">
        <v>840</v>
      </c>
      <c r="V710" s="241"/>
      <c r="W710" s="241"/>
      <c r="X710" s="241"/>
      <c r="Y710" s="241"/>
      <c r="Z710" s="241"/>
      <c r="AA710" s="241"/>
      <c r="AB710" s="241"/>
      <c r="AC710" s="241" t="s">
        <v>313</v>
      </c>
      <c r="AD710" s="241"/>
      <c r="AE710" s="241"/>
      <c r="AF710" s="241"/>
      <c r="AG710" s="241"/>
      <c r="AH710" s="241"/>
      <c r="AI710" s="241"/>
      <c r="AP710" s="300"/>
      <c r="AT710" s="300"/>
    </row>
    <row r="711" spans="1:46" s="299" customFormat="1" ht="15" customHeight="1" x14ac:dyDescent="0.25">
      <c r="A711" s="284"/>
      <c r="B711" s="284"/>
      <c r="C711" s="241"/>
      <c r="D711" s="241"/>
      <c r="E711" s="241"/>
      <c r="F711" s="241"/>
      <c r="G711" s="241"/>
      <c r="H711" s="241"/>
      <c r="I711" s="241"/>
      <c r="J711" s="241"/>
      <c r="K711" s="241"/>
      <c r="L711" s="241"/>
      <c r="M711" s="241"/>
      <c r="N711" s="241"/>
      <c r="O711" s="241"/>
      <c r="P711" s="241"/>
      <c r="Q711" s="241"/>
      <c r="R711" s="241"/>
      <c r="S711" s="241"/>
      <c r="T711" s="241"/>
      <c r="U711" s="241" t="s">
        <v>841</v>
      </c>
      <c r="V711" s="241"/>
      <c r="W711" s="241"/>
      <c r="X711" s="241"/>
      <c r="Y711" s="241"/>
      <c r="Z711" s="241"/>
      <c r="AA711" s="241"/>
      <c r="AB711" s="241"/>
      <c r="AC711" s="241" t="s">
        <v>350</v>
      </c>
      <c r="AD711" s="241"/>
      <c r="AE711" s="241"/>
      <c r="AF711" s="241"/>
      <c r="AG711" s="241"/>
      <c r="AH711" s="241"/>
      <c r="AI711" s="241"/>
      <c r="AP711" s="300"/>
      <c r="AT711" s="300"/>
    </row>
    <row r="712" spans="1:46" s="299" customFormat="1" ht="15" customHeight="1" x14ac:dyDescent="0.25">
      <c r="A712" s="284"/>
      <c r="B712" s="284"/>
      <c r="C712" s="241"/>
      <c r="D712" s="241"/>
      <c r="E712" s="241"/>
      <c r="F712" s="241"/>
      <c r="G712" s="241"/>
      <c r="H712" s="241"/>
      <c r="I712" s="241"/>
      <c r="J712" s="241"/>
      <c r="K712" s="241"/>
      <c r="L712" s="241"/>
      <c r="M712" s="241"/>
      <c r="N712" s="241"/>
      <c r="O712" s="241"/>
      <c r="P712" s="241"/>
      <c r="Q712" s="241"/>
      <c r="R712" s="241"/>
      <c r="S712" s="241"/>
      <c r="T712" s="241"/>
      <c r="U712" s="241" t="s">
        <v>842</v>
      </c>
      <c r="V712" s="241"/>
      <c r="W712" s="241"/>
      <c r="X712" s="241"/>
      <c r="Y712" s="241"/>
      <c r="Z712" s="241"/>
      <c r="AA712" s="241"/>
      <c r="AB712" s="241"/>
      <c r="AC712" s="241" t="s">
        <v>325</v>
      </c>
      <c r="AD712" s="241"/>
      <c r="AE712" s="241"/>
      <c r="AF712" s="241"/>
      <c r="AG712" s="241"/>
      <c r="AH712" s="241"/>
      <c r="AI712" s="241"/>
      <c r="AP712" s="300"/>
      <c r="AT712" s="300"/>
    </row>
    <row r="713" spans="1:46" s="299" customFormat="1" ht="15" customHeight="1" x14ac:dyDescent="0.25">
      <c r="A713" s="284"/>
      <c r="B713" s="284"/>
      <c r="C713" s="241"/>
      <c r="D713" s="241"/>
      <c r="E713" s="241"/>
      <c r="F713" s="241"/>
      <c r="G713" s="241"/>
      <c r="H713" s="241"/>
      <c r="I713" s="241"/>
      <c r="J713" s="241"/>
      <c r="K713" s="241"/>
      <c r="L713" s="241"/>
      <c r="M713" s="241"/>
      <c r="N713" s="241"/>
      <c r="O713" s="241"/>
      <c r="P713" s="241"/>
      <c r="Q713" s="241"/>
      <c r="R713" s="241"/>
      <c r="S713" s="241"/>
      <c r="T713" s="241"/>
      <c r="U713" s="241" t="s">
        <v>843</v>
      </c>
      <c r="V713" s="241"/>
      <c r="W713" s="241"/>
      <c r="X713" s="241"/>
      <c r="Y713" s="241"/>
      <c r="Z713" s="241"/>
      <c r="AA713" s="241"/>
      <c r="AB713" s="241"/>
      <c r="AC713" s="241" t="s">
        <v>350</v>
      </c>
      <c r="AD713" s="241"/>
      <c r="AE713" s="241"/>
      <c r="AF713" s="241"/>
      <c r="AG713" s="241"/>
      <c r="AH713" s="241"/>
      <c r="AI713" s="241"/>
      <c r="AP713" s="300"/>
      <c r="AT713" s="300"/>
    </row>
    <row r="714" spans="1:46" s="299" customFormat="1" ht="15" customHeight="1" x14ac:dyDescent="0.25">
      <c r="A714" s="284"/>
      <c r="B714" s="284"/>
      <c r="C714" s="241"/>
      <c r="D714" s="241"/>
      <c r="E714" s="241"/>
      <c r="F714" s="241"/>
      <c r="G714" s="241"/>
      <c r="H714" s="241"/>
      <c r="I714" s="241"/>
      <c r="J714" s="241"/>
      <c r="K714" s="241"/>
      <c r="L714" s="241"/>
      <c r="M714" s="241"/>
      <c r="N714" s="241"/>
      <c r="O714" s="241"/>
      <c r="P714" s="241"/>
      <c r="Q714" s="241"/>
      <c r="R714" s="241"/>
      <c r="S714" s="241"/>
      <c r="T714" s="241"/>
      <c r="U714" s="241" t="s">
        <v>844</v>
      </c>
      <c r="V714" s="241"/>
      <c r="W714" s="241"/>
      <c r="X714" s="241"/>
      <c r="Y714" s="241"/>
      <c r="Z714" s="241"/>
      <c r="AA714" s="241"/>
      <c r="AB714" s="241"/>
      <c r="AC714" s="241" t="s">
        <v>316</v>
      </c>
      <c r="AD714" s="241"/>
      <c r="AE714" s="241"/>
      <c r="AF714" s="241"/>
      <c r="AG714" s="241"/>
      <c r="AH714" s="241"/>
      <c r="AI714" s="241"/>
      <c r="AP714" s="300"/>
      <c r="AT714" s="300"/>
    </row>
    <row r="715" spans="1:46" s="299" customFormat="1" ht="15" customHeight="1" x14ac:dyDescent="0.25">
      <c r="A715" s="284"/>
      <c r="B715" s="284"/>
      <c r="C715" s="241"/>
      <c r="D715" s="241"/>
      <c r="E715" s="241"/>
      <c r="F715" s="241"/>
      <c r="G715" s="241"/>
      <c r="H715" s="241"/>
      <c r="I715" s="241"/>
      <c r="J715" s="241"/>
      <c r="K715" s="241"/>
      <c r="L715" s="241"/>
      <c r="M715" s="241"/>
      <c r="N715" s="241"/>
      <c r="O715" s="241"/>
      <c r="P715" s="241"/>
      <c r="Q715" s="241"/>
      <c r="R715" s="241"/>
      <c r="S715" s="241"/>
      <c r="T715" s="241"/>
      <c r="U715" s="241" t="s">
        <v>845</v>
      </c>
      <c r="V715" s="241"/>
      <c r="W715" s="241"/>
      <c r="X715" s="241"/>
      <c r="Y715" s="241"/>
      <c r="Z715" s="241"/>
      <c r="AA715" s="241"/>
      <c r="AB715" s="241"/>
      <c r="AC715" s="241" t="s">
        <v>386</v>
      </c>
      <c r="AD715" s="241"/>
      <c r="AE715" s="241"/>
      <c r="AF715" s="241"/>
      <c r="AG715" s="241"/>
      <c r="AH715" s="241"/>
      <c r="AI715" s="241"/>
      <c r="AP715" s="300"/>
      <c r="AT715" s="300"/>
    </row>
    <row r="716" spans="1:46" s="299" customFormat="1" ht="15" customHeight="1" x14ac:dyDescent="0.25">
      <c r="A716" s="284"/>
      <c r="B716" s="284"/>
      <c r="C716" s="241"/>
      <c r="D716" s="241"/>
      <c r="E716" s="241"/>
      <c r="F716" s="241"/>
      <c r="G716" s="241"/>
      <c r="H716" s="241"/>
      <c r="I716" s="241"/>
      <c r="J716" s="241"/>
      <c r="K716" s="241"/>
      <c r="L716" s="241"/>
      <c r="M716" s="241"/>
      <c r="N716" s="241"/>
      <c r="O716" s="241"/>
      <c r="P716" s="241"/>
      <c r="Q716" s="241"/>
      <c r="R716" s="241"/>
      <c r="S716" s="241"/>
      <c r="T716" s="241"/>
      <c r="U716" s="241" t="s">
        <v>846</v>
      </c>
      <c r="V716" s="241"/>
      <c r="W716" s="241"/>
      <c r="X716" s="241"/>
      <c r="Y716" s="241"/>
      <c r="Z716" s="241"/>
      <c r="AA716" s="241"/>
      <c r="AB716" s="241"/>
      <c r="AC716" s="241" t="s">
        <v>322</v>
      </c>
      <c r="AD716" s="241"/>
      <c r="AE716" s="241"/>
      <c r="AF716" s="241"/>
      <c r="AG716" s="241"/>
      <c r="AH716" s="241"/>
      <c r="AI716" s="241"/>
      <c r="AP716" s="300"/>
      <c r="AT716" s="300"/>
    </row>
    <row r="717" spans="1:46" s="299" customFormat="1" ht="15" customHeight="1" x14ac:dyDescent="0.25">
      <c r="A717" s="284"/>
      <c r="B717" s="284"/>
      <c r="C717" s="241"/>
      <c r="D717" s="241"/>
      <c r="E717" s="241"/>
      <c r="F717" s="241"/>
      <c r="G717" s="241"/>
      <c r="H717" s="241"/>
      <c r="I717" s="241"/>
      <c r="J717" s="241"/>
      <c r="K717" s="241"/>
      <c r="L717" s="241"/>
      <c r="M717" s="241"/>
      <c r="N717" s="241"/>
      <c r="O717" s="241"/>
      <c r="P717" s="241"/>
      <c r="Q717" s="241"/>
      <c r="R717" s="241"/>
      <c r="S717" s="241"/>
      <c r="T717" s="241"/>
      <c r="U717" s="241" t="s">
        <v>847</v>
      </c>
      <c r="V717" s="241"/>
      <c r="W717" s="241"/>
      <c r="X717" s="241"/>
      <c r="Y717" s="241"/>
      <c r="Z717" s="241"/>
      <c r="AA717" s="241"/>
      <c r="AB717" s="241"/>
      <c r="AC717" s="241" t="s">
        <v>386</v>
      </c>
      <c r="AD717" s="241"/>
      <c r="AE717" s="241"/>
      <c r="AF717" s="241"/>
      <c r="AG717" s="241"/>
      <c r="AH717" s="241"/>
      <c r="AI717" s="241"/>
      <c r="AP717" s="300"/>
      <c r="AT717" s="300"/>
    </row>
    <row r="718" spans="1:46" s="299" customFormat="1" ht="15" customHeight="1" x14ac:dyDescent="0.25">
      <c r="A718" s="284"/>
      <c r="B718" s="284"/>
      <c r="C718" s="241"/>
      <c r="D718" s="241"/>
      <c r="E718" s="241"/>
      <c r="F718" s="241"/>
      <c r="G718" s="241"/>
      <c r="H718" s="241"/>
      <c r="I718" s="241"/>
      <c r="J718" s="241"/>
      <c r="K718" s="241"/>
      <c r="L718" s="241"/>
      <c r="M718" s="241"/>
      <c r="N718" s="241"/>
      <c r="O718" s="241"/>
      <c r="P718" s="241"/>
      <c r="Q718" s="241"/>
      <c r="R718" s="241"/>
      <c r="S718" s="241"/>
      <c r="T718" s="241"/>
      <c r="U718" s="241" t="s">
        <v>848</v>
      </c>
      <c r="V718" s="241"/>
      <c r="W718" s="241"/>
      <c r="X718" s="241"/>
      <c r="Y718" s="241"/>
      <c r="Z718" s="241"/>
      <c r="AA718" s="241"/>
      <c r="AB718" s="241"/>
      <c r="AC718" s="241" t="s">
        <v>311</v>
      </c>
      <c r="AD718" s="241"/>
      <c r="AE718" s="241"/>
      <c r="AF718" s="241"/>
      <c r="AG718" s="241"/>
      <c r="AH718" s="241"/>
      <c r="AI718" s="241"/>
      <c r="AP718" s="300"/>
      <c r="AT718" s="300"/>
    </row>
    <row r="719" spans="1:46" s="299" customFormat="1" ht="15" customHeight="1" x14ac:dyDescent="0.25">
      <c r="A719" s="284"/>
      <c r="B719" s="284"/>
      <c r="C719" s="241"/>
      <c r="D719" s="241"/>
      <c r="E719" s="241"/>
      <c r="F719" s="241"/>
      <c r="G719" s="241"/>
      <c r="H719" s="241"/>
      <c r="I719" s="241"/>
      <c r="J719" s="241"/>
      <c r="K719" s="241"/>
      <c r="L719" s="241"/>
      <c r="M719" s="241"/>
      <c r="N719" s="241"/>
      <c r="O719" s="241"/>
      <c r="P719" s="241"/>
      <c r="Q719" s="241"/>
      <c r="R719" s="241"/>
      <c r="S719" s="241"/>
      <c r="T719" s="241"/>
      <c r="U719" s="241" t="s">
        <v>849</v>
      </c>
      <c r="V719" s="241"/>
      <c r="W719" s="241"/>
      <c r="X719" s="241"/>
      <c r="Y719" s="241"/>
      <c r="Z719" s="241"/>
      <c r="AA719" s="241"/>
      <c r="AB719" s="241"/>
      <c r="AC719" s="241" t="s">
        <v>311</v>
      </c>
      <c r="AD719" s="241"/>
      <c r="AE719" s="241"/>
      <c r="AF719" s="241"/>
      <c r="AG719" s="241"/>
      <c r="AH719" s="241"/>
      <c r="AI719" s="241"/>
      <c r="AP719" s="300"/>
      <c r="AT719" s="300"/>
    </row>
    <row r="720" spans="1:46" s="299" customFormat="1" ht="15" customHeight="1" x14ac:dyDescent="0.25">
      <c r="A720" s="284"/>
      <c r="B720" s="284"/>
      <c r="C720" s="241"/>
      <c r="D720" s="241"/>
      <c r="E720" s="241"/>
      <c r="F720" s="241"/>
      <c r="G720" s="241"/>
      <c r="H720" s="241"/>
      <c r="I720" s="241"/>
      <c r="J720" s="241"/>
      <c r="K720" s="241"/>
      <c r="L720" s="241"/>
      <c r="M720" s="241"/>
      <c r="N720" s="241"/>
      <c r="O720" s="241"/>
      <c r="P720" s="241"/>
      <c r="Q720" s="241"/>
      <c r="R720" s="241"/>
      <c r="S720" s="241"/>
      <c r="T720" s="241"/>
      <c r="U720" s="241" t="s">
        <v>850</v>
      </c>
      <c r="V720" s="241"/>
      <c r="W720" s="241"/>
      <c r="X720" s="241"/>
      <c r="Y720" s="241"/>
      <c r="Z720" s="241"/>
      <c r="AA720" s="241"/>
      <c r="AB720" s="241"/>
      <c r="AC720" s="241" t="s">
        <v>313</v>
      </c>
      <c r="AD720" s="241"/>
      <c r="AE720" s="241"/>
      <c r="AF720" s="241"/>
      <c r="AG720" s="241"/>
      <c r="AH720" s="241"/>
      <c r="AI720" s="241"/>
      <c r="AP720" s="300"/>
      <c r="AT720" s="300"/>
    </row>
    <row r="721" spans="1:46" s="299" customFormat="1" ht="15" customHeight="1" x14ac:dyDescent="0.25">
      <c r="A721" s="284"/>
      <c r="B721" s="284"/>
      <c r="C721" s="241"/>
      <c r="D721" s="241"/>
      <c r="E721" s="241"/>
      <c r="F721" s="241"/>
      <c r="G721" s="241"/>
      <c r="H721" s="241"/>
      <c r="I721" s="241"/>
      <c r="J721" s="241"/>
      <c r="K721" s="241"/>
      <c r="L721" s="241"/>
      <c r="M721" s="241"/>
      <c r="N721" s="241"/>
      <c r="O721" s="241"/>
      <c r="P721" s="241"/>
      <c r="Q721" s="241"/>
      <c r="R721" s="241"/>
      <c r="S721" s="241"/>
      <c r="T721" s="241"/>
      <c r="U721" s="241" t="s">
        <v>851</v>
      </c>
      <c r="V721" s="241"/>
      <c r="W721" s="241"/>
      <c r="X721" s="241"/>
      <c r="Y721" s="241"/>
      <c r="Z721" s="241"/>
      <c r="AA721" s="241"/>
      <c r="AB721" s="241"/>
      <c r="AC721" s="241" t="s">
        <v>313</v>
      </c>
      <c r="AD721" s="241"/>
      <c r="AE721" s="241"/>
      <c r="AF721" s="241"/>
      <c r="AG721" s="241"/>
      <c r="AH721" s="241"/>
      <c r="AI721" s="241"/>
      <c r="AP721" s="300"/>
      <c r="AT721" s="300"/>
    </row>
    <row r="722" spans="1:46" s="299" customFormat="1" ht="15" customHeight="1" x14ac:dyDescent="0.25">
      <c r="A722" s="284"/>
      <c r="B722" s="284"/>
      <c r="C722" s="241"/>
      <c r="D722" s="241"/>
      <c r="E722" s="241"/>
      <c r="F722" s="241"/>
      <c r="G722" s="241"/>
      <c r="H722" s="241"/>
      <c r="I722" s="241"/>
      <c r="J722" s="241"/>
      <c r="K722" s="241"/>
      <c r="L722" s="241"/>
      <c r="M722" s="241"/>
      <c r="N722" s="241"/>
      <c r="O722" s="241"/>
      <c r="P722" s="241"/>
      <c r="Q722" s="241"/>
      <c r="R722" s="241"/>
      <c r="S722" s="241"/>
      <c r="T722" s="241"/>
      <c r="U722" s="241" t="s">
        <v>852</v>
      </c>
      <c r="V722" s="241"/>
      <c r="W722" s="241"/>
      <c r="X722" s="241"/>
      <c r="Y722" s="241"/>
      <c r="Z722" s="241"/>
      <c r="AA722" s="241"/>
      <c r="AB722" s="241"/>
      <c r="AC722" s="241" t="s">
        <v>322</v>
      </c>
      <c r="AD722" s="241"/>
      <c r="AE722" s="241"/>
      <c r="AF722" s="241"/>
      <c r="AG722" s="241"/>
      <c r="AH722" s="241"/>
      <c r="AI722" s="241"/>
      <c r="AP722" s="300"/>
      <c r="AT722" s="300"/>
    </row>
    <row r="723" spans="1:46" s="299" customFormat="1" ht="15" customHeight="1" x14ac:dyDescent="0.25">
      <c r="A723" s="284"/>
      <c r="B723" s="284"/>
      <c r="C723" s="241"/>
      <c r="D723" s="241"/>
      <c r="E723" s="241"/>
      <c r="F723" s="241"/>
      <c r="G723" s="241"/>
      <c r="H723" s="241"/>
      <c r="I723" s="241"/>
      <c r="J723" s="241"/>
      <c r="K723" s="241"/>
      <c r="L723" s="241"/>
      <c r="M723" s="241"/>
      <c r="N723" s="241"/>
      <c r="O723" s="241"/>
      <c r="P723" s="241"/>
      <c r="Q723" s="241"/>
      <c r="R723" s="241"/>
      <c r="S723" s="241"/>
      <c r="T723" s="241"/>
      <c r="U723" s="241" t="s">
        <v>853</v>
      </c>
      <c r="V723" s="241"/>
      <c r="W723" s="241"/>
      <c r="X723" s="241"/>
      <c r="Y723" s="241"/>
      <c r="Z723" s="241"/>
      <c r="AA723" s="241"/>
      <c r="AB723" s="241"/>
      <c r="AC723" s="241" t="s">
        <v>350</v>
      </c>
      <c r="AD723" s="241"/>
      <c r="AE723" s="241"/>
      <c r="AF723" s="241"/>
      <c r="AG723" s="241"/>
      <c r="AH723" s="241"/>
      <c r="AI723" s="241"/>
      <c r="AP723" s="300"/>
      <c r="AT723" s="300"/>
    </row>
    <row r="724" spans="1:46" s="299" customFormat="1" ht="15" customHeight="1" x14ac:dyDescent="0.25">
      <c r="A724" s="284"/>
      <c r="B724" s="284"/>
      <c r="C724" s="241"/>
      <c r="D724" s="241"/>
      <c r="E724" s="241"/>
      <c r="F724" s="241"/>
      <c r="G724" s="241"/>
      <c r="H724" s="241"/>
      <c r="I724" s="241"/>
      <c r="J724" s="241"/>
      <c r="K724" s="241"/>
      <c r="L724" s="241"/>
      <c r="M724" s="241"/>
      <c r="N724" s="241"/>
      <c r="O724" s="241"/>
      <c r="P724" s="241"/>
      <c r="Q724" s="241"/>
      <c r="R724" s="241"/>
      <c r="S724" s="241"/>
      <c r="T724" s="241"/>
      <c r="U724" s="241" t="s">
        <v>854</v>
      </c>
      <c r="V724" s="241"/>
      <c r="W724" s="241"/>
      <c r="X724" s="241"/>
      <c r="Y724" s="241"/>
      <c r="Z724" s="241"/>
      <c r="AA724" s="241"/>
      <c r="AB724" s="241"/>
      <c r="AC724" s="241" t="s">
        <v>311</v>
      </c>
      <c r="AD724" s="241"/>
      <c r="AE724" s="241"/>
      <c r="AF724" s="241"/>
      <c r="AG724" s="241"/>
      <c r="AH724" s="241"/>
      <c r="AI724" s="241"/>
      <c r="AP724" s="300"/>
      <c r="AT724" s="300"/>
    </row>
    <row r="725" spans="1:46" s="299" customFormat="1" ht="15" customHeight="1" x14ac:dyDescent="0.25">
      <c r="A725" s="284"/>
      <c r="B725" s="284"/>
      <c r="C725" s="241"/>
      <c r="D725" s="241"/>
      <c r="E725" s="241"/>
      <c r="F725" s="241"/>
      <c r="G725" s="241"/>
      <c r="H725" s="241"/>
      <c r="I725" s="241"/>
      <c r="J725" s="241"/>
      <c r="K725" s="241"/>
      <c r="L725" s="241"/>
      <c r="M725" s="241"/>
      <c r="N725" s="241"/>
      <c r="O725" s="241"/>
      <c r="P725" s="241"/>
      <c r="Q725" s="241"/>
      <c r="R725" s="241"/>
      <c r="S725" s="241"/>
      <c r="T725" s="241"/>
      <c r="U725" s="241" t="s">
        <v>855</v>
      </c>
      <c r="V725" s="241"/>
      <c r="W725" s="241"/>
      <c r="X725" s="241"/>
      <c r="Y725" s="241"/>
      <c r="Z725" s="241"/>
      <c r="AA725" s="241"/>
      <c r="AB725" s="241"/>
      <c r="AC725" s="241" t="s">
        <v>366</v>
      </c>
      <c r="AD725" s="241"/>
      <c r="AE725" s="241"/>
      <c r="AF725" s="241"/>
      <c r="AG725" s="241"/>
      <c r="AH725" s="241"/>
      <c r="AI725" s="241"/>
      <c r="AP725" s="300"/>
      <c r="AT725" s="300"/>
    </row>
    <row r="726" spans="1:46" s="299" customFormat="1" ht="15" customHeight="1" x14ac:dyDescent="0.25">
      <c r="A726" s="284"/>
      <c r="B726" s="284"/>
      <c r="C726" s="241"/>
      <c r="D726" s="241"/>
      <c r="E726" s="241"/>
      <c r="F726" s="241"/>
      <c r="G726" s="241"/>
      <c r="H726" s="241"/>
      <c r="I726" s="241"/>
      <c r="J726" s="241"/>
      <c r="K726" s="241"/>
      <c r="L726" s="241"/>
      <c r="M726" s="241"/>
      <c r="N726" s="241"/>
      <c r="O726" s="241"/>
      <c r="P726" s="241"/>
      <c r="Q726" s="241"/>
      <c r="R726" s="241"/>
      <c r="S726" s="241"/>
      <c r="T726" s="241"/>
      <c r="U726" s="241" t="s">
        <v>856</v>
      </c>
      <c r="V726" s="241"/>
      <c r="W726" s="241"/>
      <c r="X726" s="241"/>
      <c r="Y726" s="241"/>
      <c r="Z726" s="241"/>
      <c r="AA726" s="241"/>
      <c r="AB726" s="241"/>
      <c r="AC726" s="241" t="s">
        <v>325</v>
      </c>
      <c r="AD726" s="241"/>
      <c r="AE726" s="241"/>
      <c r="AF726" s="241"/>
      <c r="AG726" s="241"/>
      <c r="AH726" s="241"/>
      <c r="AI726" s="241"/>
      <c r="AP726" s="300"/>
      <c r="AT726" s="300"/>
    </row>
    <row r="727" spans="1:46" s="299" customFormat="1" ht="15" customHeight="1" x14ac:dyDescent="0.25">
      <c r="A727" s="284"/>
      <c r="B727" s="284"/>
      <c r="C727" s="241"/>
      <c r="D727" s="241"/>
      <c r="E727" s="241"/>
      <c r="F727" s="241"/>
      <c r="G727" s="241"/>
      <c r="H727" s="241"/>
      <c r="I727" s="241"/>
      <c r="J727" s="241"/>
      <c r="K727" s="241"/>
      <c r="L727" s="241"/>
      <c r="M727" s="241"/>
      <c r="N727" s="241"/>
      <c r="O727" s="241"/>
      <c r="P727" s="241"/>
      <c r="Q727" s="241"/>
      <c r="R727" s="241"/>
      <c r="S727" s="241"/>
      <c r="T727" s="241"/>
      <c r="U727" s="241" t="s">
        <v>857</v>
      </c>
      <c r="V727" s="241"/>
      <c r="W727" s="241"/>
      <c r="X727" s="241"/>
      <c r="Y727" s="241"/>
      <c r="Z727" s="241"/>
      <c r="AA727" s="241"/>
      <c r="AB727" s="241"/>
      <c r="AC727" s="241" t="s">
        <v>325</v>
      </c>
      <c r="AD727" s="241"/>
      <c r="AE727" s="241"/>
      <c r="AF727" s="241"/>
      <c r="AG727" s="241"/>
      <c r="AH727" s="241"/>
      <c r="AI727" s="241"/>
      <c r="AP727" s="300"/>
      <c r="AT727" s="300"/>
    </row>
    <row r="728" spans="1:46" s="299" customFormat="1" ht="15" customHeight="1" x14ac:dyDescent="0.25">
      <c r="A728" s="284"/>
      <c r="B728" s="284"/>
      <c r="C728" s="241"/>
      <c r="D728" s="241"/>
      <c r="E728" s="241"/>
      <c r="F728" s="241"/>
      <c r="G728" s="241"/>
      <c r="H728" s="241"/>
      <c r="I728" s="241"/>
      <c r="J728" s="241"/>
      <c r="K728" s="241"/>
      <c r="L728" s="241"/>
      <c r="M728" s="241"/>
      <c r="N728" s="241"/>
      <c r="O728" s="241"/>
      <c r="P728" s="241"/>
      <c r="Q728" s="241"/>
      <c r="R728" s="241"/>
      <c r="S728" s="241"/>
      <c r="T728" s="241"/>
      <c r="U728" s="241" t="s">
        <v>858</v>
      </c>
      <c r="V728" s="241"/>
      <c r="W728" s="241"/>
      <c r="X728" s="241"/>
      <c r="Y728" s="241"/>
      <c r="Z728" s="241"/>
      <c r="AA728" s="241"/>
      <c r="AB728" s="241"/>
      <c r="AC728" s="241" t="s">
        <v>350</v>
      </c>
      <c r="AD728" s="241"/>
      <c r="AE728" s="241"/>
      <c r="AF728" s="241"/>
      <c r="AG728" s="241"/>
      <c r="AH728" s="241"/>
      <c r="AI728" s="241"/>
      <c r="AP728" s="300"/>
      <c r="AT728" s="300"/>
    </row>
    <row r="729" spans="1:46" s="299" customFormat="1" ht="15" customHeight="1" x14ac:dyDescent="0.25">
      <c r="A729" s="284"/>
      <c r="B729" s="284"/>
      <c r="C729" s="241"/>
      <c r="D729" s="241"/>
      <c r="E729" s="241"/>
      <c r="F729" s="241"/>
      <c r="G729" s="241"/>
      <c r="H729" s="241"/>
      <c r="I729" s="241"/>
      <c r="J729" s="241"/>
      <c r="K729" s="241"/>
      <c r="L729" s="241"/>
      <c r="M729" s="241"/>
      <c r="N729" s="241"/>
      <c r="O729" s="241"/>
      <c r="P729" s="241"/>
      <c r="Q729" s="241"/>
      <c r="R729" s="241"/>
      <c r="S729" s="241"/>
      <c r="T729" s="241"/>
      <c r="U729" s="241" t="s">
        <v>859</v>
      </c>
      <c r="V729" s="241"/>
      <c r="W729" s="241"/>
      <c r="X729" s="241"/>
      <c r="Y729" s="241"/>
      <c r="Z729" s="241"/>
      <c r="AA729" s="241"/>
      <c r="AB729" s="241"/>
      <c r="AC729" s="241" t="s">
        <v>325</v>
      </c>
      <c r="AD729" s="241"/>
      <c r="AE729" s="241"/>
      <c r="AF729" s="241"/>
      <c r="AG729" s="241"/>
      <c r="AH729" s="241"/>
      <c r="AI729" s="241"/>
      <c r="AP729" s="300"/>
      <c r="AT729" s="300"/>
    </row>
    <row r="730" spans="1:46" s="299" customFormat="1" ht="15" customHeight="1" x14ac:dyDescent="0.25">
      <c r="A730" s="284"/>
      <c r="B730" s="284"/>
      <c r="C730" s="241"/>
      <c r="D730" s="241"/>
      <c r="E730" s="241"/>
      <c r="F730" s="241"/>
      <c r="G730" s="241"/>
      <c r="H730" s="241"/>
      <c r="I730" s="241"/>
      <c r="J730" s="241"/>
      <c r="K730" s="241"/>
      <c r="L730" s="241"/>
      <c r="M730" s="241"/>
      <c r="N730" s="241"/>
      <c r="O730" s="241"/>
      <c r="P730" s="241"/>
      <c r="Q730" s="241"/>
      <c r="R730" s="241"/>
      <c r="S730" s="241"/>
      <c r="T730" s="241"/>
      <c r="U730" s="241" t="s">
        <v>860</v>
      </c>
      <c r="V730" s="241"/>
      <c r="W730" s="241"/>
      <c r="X730" s="241"/>
      <c r="Y730" s="241"/>
      <c r="Z730" s="241"/>
      <c r="AA730" s="241"/>
      <c r="AB730" s="241"/>
      <c r="AC730" s="241" t="s">
        <v>311</v>
      </c>
      <c r="AD730" s="241"/>
      <c r="AE730" s="241"/>
      <c r="AF730" s="241"/>
      <c r="AG730" s="241"/>
      <c r="AH730" s="241"/>
      <c r="AI730" s="241"/>
      <c r="AP730" s="300"/>
      <c r="AT730" s="300"/>
    </row>
    <row r="731" spans="1:46" s="299" customFormat="1" ht="15" customHeight="1" x14ac:dyDescent="0.25">
      <c r="A731" s="284"/>
      <c r="B731" s="284"/>
      <c r="C731" s="241"/>
      <c r="D731" s="241"/>
      <c r="E731" s="241"/>
      <c r="F731" s="241"/>
      <c r="G731" s="241"/>
      <c r="H731" s="241"/>
      <c r="I731" s="241"/>
      <c r="J731" s="241"/>
      <c r="K731" s="241"/>
      <c r="L731" s="241"/>
      <c r="M731" s="241"/>
      <c r="N731" s="241"/>
      <c r="O731" s="241"/>
      <c r="P731" s="241"/>
      <c r="Q731" s="241"/>
      <c r="R731" s="241"/>
      <c r="S731" s="241"/>
      <c r="T731" s="241"/>
      <c r="U731" s="241" t="s">
        <v>861</v>
      </c>
      <c r="V731" s="241"/>
      <c r="W731" s="241"/>
      <c r="X731" s="241"/>
      <c r="Y731" s="241"/>
      <c r="Z731" s="241"/>
      <c r="AA731" s="241"/>
      <c r="AB731" s="241"/>
      <c r="AC731" s="241" t="s">
        <v>313</v>
      </c>
      <c r="AD731" s="241"/>
      <c r="AE731" s="241"/>
      <c r="AF731" s="241"/>
      <c r="AG731" s="241"/>
      <c r="AH731" s="241"/>
      <c r="AI731" s="241"/>
      <c r="AP731" s="300"/>
      <c r="AT731" s="300"/>
    </row>
    <row r="732" spans="1:46" s="299" customFormat="1" ht="15" customHeight="1" x14ac:dyDescent="0.25">
      <c r="A732" s="284"/>
      <c r="B732" s="284"/>
      <c r="C732" s="241"/>
      <c r="D732" s="241"/>
      <c r="E732" s="241"/>
      <c r="F732" s="241"/>
      <c r="G732" s="241"/>
      <c r="H732" s="241"/>
      <c r="I732" s="241"/>
      <c r="J732" s="241"/>
      <c r="K732" s="241"/>
      <c r="L732" s="241"/>
      <c r="M732" s="241"/>
      <c r="N732" s="241"/>
      <c r="O732" s="241"/>
      <c r="P732" s="241"/>
      <c r="Q732" s="241"/>
      <c r="R732" s="241"/>
      <c r="S732" s="241"/>
      <c r="T732" s="241"/>
      <c r="U732" s="241" t="s">
        <v>862</v>
      </c>
      <c r="V732" s="241"/>
      <c r="W732" s="241"/>
      <c r="X732" s="241"/>
      <c r="Y732" s="241"/>
      <c r="Z732" s="241"/>
      <c r="AA732" s="241"/>
      <c r="AB732" s="241"/>
      <c r="AC732" s="241" t="s">
        <v>316</v>
      </c>
      <c r="AD732" s="241"/>
      <c r="AE732" s="241"/>
      <c r="AF732" s="241"/>
      <c r="AG732" s="241"/>
      <c r="AH732" s="241"/>
      <c r="AI732" s="241"/>
      <c r="AP732" s="300"/>
      <c r="AT732" s="300"/>
    </row>
    <row r="733" spans="1:46" s="299" customFormat="1" ht="15" customHeight="1" x14ac:dyDescent="0.25">
      <c r="A733" s="284"/>
      <c r="B733" s="284"/>
      <c r="C733" s="241"/>
      <c r="D733" s="241"/>
      <c r="E733" s="241"/>
      <c r="F733" s="241"/>
      <c r="G733" s="241"/>
      <c r="H733" s="241"/>
      <c r="I733" s="241"/>
      <c r="J733" s="241"/>
      <c r="K733" s="241"/>
      <c r="L733" s="241"/>
      <c r="M733" s="241"/>
      <c r="N733" s="241"/>
      <c r="O733" s="241"/>
      <c r="P733" s="241"/>
      <c r="Q733" s="241"/>
      <c r="R733" s="241"/>
      <c r="S733" s="241"/>
      <c r="T733" s="241"/>
      <c r="U733" s="241" t="s">
        <v>863</v>
      </c>
      <c r="V733" s="241"/>
      <c r="W733" s="241"/>
      <c r="X733" s="241"/>
      <c r="Y733" s="241"/>
      <c r="Z733" s="241"/>
      <c r="AA733" s="241"/>
      <c r="AB733" s="241"/>
      <c r="AC733" s="241" t="s">
        <v>325</v>
      </c>
      <c r="AD733" s="241"/>
      <c r="AE733" s="241"/>
      <c r="AF733" s="241"/>
      <c r="AG733" s="241"/>
      <c r="AH733" s="241"/>
      <c r="AI733" s="241"/>
      <c r="AP733" s="300"/>
      <c r="AT733" s="300"/>
    </row>
    <row r="734" spans="1:46" s="299" customFormat="1" ht="15" customHeight="1" x14ac:dyDescent="0.25">
      <c r="A734" s="284"/>
      <c r="B734" s="284"/>
      <c r="C734" s="241"/>
      <c r="D734" s="241"/>
      <c r="E734" s="241"/>
      <c r="F734" s="241"/>
      <c r="G734" s="241"/>
      <c r="H734" s="241"/>
      <c r="I734" s="241"/>
      <c r="J734" s="241"/>
      <c r="K734" s="241"/>
      <c r="L734" s="241"/>
      <c r="M734" s="241"/>
      <c r="N734" s="241"/>
      <c r="O734" s="241"/>
      <c r="P734" s="241"/>
      <c r="Q734" s="241"/>
      <c r="R734" s="241"/>
      <c r="S734" s="241"/>
      <c r="T734" s="241"/>
      <c r="U734" s="241" t="s">
        <v>864</v>
      </c>
      <c r="V734" s="241"/>
      <c r="W734" s="241"/>
      <c r="X734" s="241"/>
      <c r="Y734" s="241"/>
      <c r="Z734" s="241"/>
      <c r="AA734" s="241"/>
      <c r="AB734" s="241"/>
      <c r="AC734" s="241" t="s">
        <v>386</v>
      </c>
      <c r="AD734" s="241"/>
      <c r="AE734" s="241"/>
      <c r="AF734" s="241"/>
      <c r="AG734" s="241"/>
      <c r="AH734" s="241"/>
      <c r="AI734" s="241"/>
      <c r="AP734" s="300"/>
      <c r="AT734" s="300"/>
    </row>
    <row r="735" spans="1:46" s="299" customFormat="1" ht="15" customHeight="1" x14ac:dyDescent="0.25">
      <c r="A735" s="284"/>
      <c r="B735" s="284"/>
      <c r="C735" s="241"/>
      <c r="D735" s="241"/>
      <c r="E735" s="241"/>
      <c r="F735" s="241"/>
      <c r="G735" s="241"/>
      <c r="H735" s="241"/>
      <c r="I735" s="241"/>
      <c r="J735" s="241"/>
      <c r="K735" s="241"/>
      <c r="L735" s="241"/>
      <c r="M735" s="241"/>
      <c r="N735" s="241"/>
      <c r="O735" s="241"/>
      <c r="P735" s="241"/>
      <c r="Q735" s="241"/>
      <c r="R735" s="241"/>
      <c r="S735" s="241"/>
      <c r="T735" s="241"/>
      <c r="U735" s="241" t="s">
        <v>865</v>
      </c>
      <c r="V735" s="241"/>
      <c r="W735" s="241"/>
      <c r="X735" s="241"/>
      <c r="Y735" s="241"/>
      <c r="Z735" s="241"/>
      <c r="AA735" s="241"/>
      <c r="AB735" s="241"/>
      <c r="AC735" s="241" t="s">
        <v>309</v>
      </c>
      <c r="AD735" s="241"/>
      <c r="AE735" s="241"/>
      <c r="AF735" s="241"/>
      <c r="AG735" s="241"/>
      <c r="AH735" s="241"/>
      <c r="AI735" s="241"/>
      <c r="AP735" s="300"/>
      <c r="AT735" s="300"/>
    </row>
    <row r="736" spans="1:46" s="299" customFormat="1" ht="15" customHeight="1" x14ac:dyDescent="0.25">
      <c r="A736" s="284"/>
      <c r="B736" s="284"/>
      <c r="C736" s="241"/>
      <c r="D736" s="241"/>
      <c r="E736" s="241"/>
      <c r="F736" s="241"/>
      <c r="G736" s="241"/>
      <c r="H736" s="241"/>
      <c r="I736" s="241"/>
      <c r="J736" s="241"/>
      <c r="K736" s="241"/>
      <c r="L736" s="241"/>
      <c r="M736" s="241"/>
      <c r="N736" s="241"/>
      <c r="O736" s="241"/>
      <c r="P736" s="241"/>
      <c r="Q736" s="241"/>
      <c r="R736" s="241"/>
      <c r="S736" s="241"/>
      <c r="T736" s="241"/>
      <c r="U736" s="241" t="s">
        <v>866</v>
      </c>
      <c r="V736" s="241"/>
      <c r="W736" s="241"/>
      <c r="X736" s="241"/>
      <c r="Y736" s="241"/>
      <c r="Z736" s="241"/>
      <c r="AA736" s="241"/>
      <c r="AB736" s="241"/>
      <c r="AC736" s="241" t="s">
        <v>309</v>
      </c>
      <c r="AD736" s="241"/>
      <c r="AE736" s="241"/>
      <c r="AF736" s="241"/>
      <c r="AG736" s="241"/>
      <c r="AH736" s="241"/>
      <c r="AI736" s="241"/>
      <c r="AP736" s="300"/>
      <c r="AT736" s="300"/>
    </row>
    <row r="737" spans="1:46" s="299" customFormat="1" ht="15" customHeight="1" x14ac:dyDescent="0.25">
      <c r="A737" s="284"/>
      <c r="B737" s="284"/>
      <c r="C737" s="241"/>
      <c r="D737" s="241"/>
      <c r="E737" s="241"/>
      <c r="F737" s="241"/>
      <c r="G737" s="241"/>
      <c r="H737" s="241"/>
      <c r="I737" s="241"/>
      <c r="J737" s="241"/>
      <c r="K737" s="241"/>
      <c r="L737" s="241"/>
      <c r="M737" s="241"/>
      <c r="N737" s="241"/>
      <c r="O737" s="241"/>
      <c r="P737" s="241"/>
      <c r="Q737" s="241"/>
      <c r="R737" s="241"/>
      <c r="S737" s="241"/>
      <c r="T737" s="241"/>
      <c r="U737" s="241" t="s">
        <v>867</v>
      </c>
      <c r="V737" s="241"/>
      <c r="W737" s="241"/>
      <c r="X737" s="241"/>
      <c r="Y737" s="241"/>
      <c r="Z737" s="241"/>
      <c r="AA737" s="241"/>
      <c r="AB737" s="241"/>
      <c r="AC737" s="241" t="s">
        <v>313</v>
      </c>
      <c r="AD737" s="241"/>
      <c r="AE737" s="241"/>
      <c r="AF737" s="241"/>
      <c r="AG737" s="241"/>
      <c r="AH737" s="241"/>
      <c r="AI737" s="241"/>
      <c r="AP737" s="300"/>
      <c r="AT737" s="300"/>
    </row>
    <row r="738" spans="1:46" s="299" customFormat="1" ht="15" customHeight="1" x14ac:dyDescent="0.25">
      <c r="A738" s="284"/>
      <c r="B738" s="284"/>
      <c r="C738" s="241"/>
      <c r="D738" s="241"/>
      <c r="E738" s="241"/>
      <c r="F738" s="241"/>
      <c r="G738" s="241"/>
      <c r="H738" s="241"/>
      <c r="I738" s="241"/>
      <c r="J738" s="241"/>
      <c r="K738" s="241"/>
      <c r="L738" s="241"/>
      <c r="M738" s="241"/>
      <c r="N738" s="241"/>
      <c r="O738" s="241"/>
      <c r="P738" s="241"/>
      <c r="Q738" s="241"/>
      <c r="R738" s="241"/>
      <c r="S738" s="241"/>
      <c r="T738" s="241"/>
      <c r="U738" s="241" t="s">
        <v>868</v>
      </c>
      <c r="V738" s="241"/>
      <c r="W738" s="241"/>
      <c r="X738" s="241"/>
      <c r="Y738" s="241"/>
      <c r="Z738" s="241"/>
      <c r="AA738" s="241"/>
      <c r="AB738" s="241"/>
      <c r="AC738" s="241" t="s">
        <v>313</v>
      </c>
      <c r="AD738" s="241"/>
      <c r="AE738" s="241"/>
      <c r="AF738" s="241"/>
      <c r="AG738" s="241"/>
      <c r="AH738" s="241"/>
      <c r="AI738" s="241"/>
      <c r="AP738" s="300"/>
      <c r="AT738" s="300"/>
    </row>
    <row r="739" spans="1:46" s="299" customFormat="1" ht="15" customHeight="1" x14ac:dyDescent="0.25">
      <c r="A739" s="284"/>
      <c r="B739" s="284"/>
      <c r="C739" s="241"/>
      <c r="D739" s="241"/>
      <c r="E739" s="241"/>
      <c r="F739" s="241"/>
      <c r="G739" s="241"/>
      <c r="H739" s="241"/>
      <c r="I739" s="241"/>
      <c r="J739" s="241"/>
      <c r="K739" s="241"/>
      <c r="L739" s="241"/>
      <c r="M739" s="241"/>
      <c r="N739" s="241"/>
      <c r="O739" s="241"/>
      <c r="P739" s="241"/>
      <c r="Q739" s="241"/>
      <c r="R739" s="241"/>
      <c r="S739" s="241"/>
      <c r="T739" s="241"/>
      <c r="U739" s="241" t="s">
        <v>869</v>
      </c>
      <c r="V739" s="241"/>
      <c r="W739" s="241"/>
      <c r="X739" s="241"/>
      <c r="Y739" s="241"/>
      <c r="Z739" s="241"/>
      <c r="AA739" s="241"/>
      <c r="AB739" s="241"/>
      <c r="AC739" s="241" t="s">
        <v>316</v>
      </c>
      <c r="AD739" s="241"/>
      <c r="AE739" s="241"/>
      <c r="AF739" s="241"/>
      <c r="AG739" s="241"/>
      <c r="AH739" s="241"/>
      <c r="AI739" s="241"/>
      <c r="AP739" s="300"/>
      <c r="AT739" s="300"/>
    </row>
    <row r="740" spans="1:46" s="299" customFormat="1" ht="15" customHeight="1" x14ac:dyDescent="0.25">
      <c r="A740" s="284"/>
      <c r="B740" s="284"/>
      <c r="C740" s="241"/>
      <c r="D740" s="241"/>
      <c r="E740" s="241"/>
      <c r="F740" s="241"/>
      <c r="G740" s="241"/>
      <c r="H740" s="241"/>
      <c r="I740" s="241"/>
      <c r="J740" s="241"/>
      <c r="K740" s="241"/>
      <c r="L740" s="241"/>
      <c r="M740" s="241"/>
      <c r="N740" s="241"/>
      <c r="O740" s="241"/>
      <c r="P740" s="241"/>
      <c r="Q740" s="241"/>
      <c r="R740" s="241"/>
      <c r="S740" s="241"/>
      <c r="T740" s="241"/>
      <c r="U740" s="241" t="s">
        <v>870</v>
      </c>
      <c r="V740" s="241"/>
      <c r="W740" s="241"/>
      <c r="X740" s="241"/>
      <c r="Y740" s="241"/>
      <c r="Z740" s="241"/>
      <c r="AA740" s="241"/>
      <c r="AB740" s="241"/>
      <c r="AC740" s="241" t="s">
        <v>316</v>
      </c>
      <c r="AD740" s="241"/>
      <c r="AE740" s="241"/>
      <c r="AF740" s="241"/>
      <c r="AG740" s="241"/>
      <c r="AH740" s="241"/>
      <c r="AI740" s="241"/>
      <c r="AP740" s="300"/>
      <c r="AT740" s="300"/>
    </row>
    <row r="741" spans="1:46" s="299" customFormat="1" ht="15" customHeight="1" x14ac:dyDescent="0.25">
      <c r="A741" s="284"/>
      <c r="B741" s="284"/>
      <c r="C741" s="241"/>
      <c r="D741" s="241"/>
      <c r="E741" s="241"/>
      <c r="F741" s="241"/>
      <c r="G741" s="241"/>
      <c r="H741" s="241"/>
      <c r="I741" s="241"/>
      <c r="J741" s="241"/>
      <c r="K741" s="241"/>
      <c r="L741" s="241"/>
      <c r="M741" s="241"/>
      <c r="N741" s="241"/>
      <c r="O741" s="241"/>
      <c r="P741" s="241"/>
      <c r="Q741" s="241"/>
      <c r="R741" s="241"/>
      <c r="S741" s="241"/>
      <c r="T741" s="241"/>
      <c r="U741" s="241" t="s">
        <v>871</v>
      </c>
      <c r="V741" s="241"/>
      <c r="W741" s="241"/>
      <c r="X741" s="241"/>
      <c r="Y741" s="241"/>
      <c r="Z741" s="241"/>
      <c r="AA741" s="241"/>
      <c r="AB741" s="241"/>
      <c r="AC741" s="241" t="s">
        <v>316</v>
      </c>
      <c r="AD741" s="241"/>
      <c r="AE741" s="241"/>
      <c r="AF741" s="241"/>
      <c r="AG741" s="241"/>
      <c r="AH741" s="241"/>
      <c r="AI741" s="241"/>
      <c r="AP741" s="300"/>
      <c r="AT741" s="300"/>
    </row>
    <row r="742" spans="1:46" s="299" customFormat="1" ht="15" customHeight="1" x14ac:dyDescent="0.25">
      <c r="A742" s="284"/>
      <c r="B742" s="284"/>
      <c r="C742" s="241"/>
      <c r="D742" s="241"/>
      <c r="E742" s="241"/>
      <c r="F742" s="241"/>
      <c r="G742" s="241"/>
      <c r="H742" s="241"/>
      <c r="I742" s="241"/>
      <c r="J742" s="241"/>
      <c r="K742" s="241"/>
      <c r="L742" s="241"/>
      <c r="M742" s="241"/>
      <c r="N742" s="241"/>
      <c r="O742" s="241"/>
      <c r="P742" s="241"/>
      <c r="Q742" s="241"/>
      <c r="R742" s="241"/>
      <c r="S742" s="241"/>
      <c r="T742" s="241"/>
      <c r="U742" s="241" t="s">
        <v>872</v>
      </c>
      <c r="V742" s="241"/>
      <c r="W742" s="241"/>
      <c r="X742" s="241"/>
      <c r="Y742" s="241"/>
      <c r="Z742" s="241"/>
      <c r="AA742" s="241"/>
      <c r="AB742" s="241"/>
      <c r="AC742" s="241" t="s">
        <v>322</v>
      </c>
      <c r="AD742" s="241"/>
      <c r="AE742" s="241"/>
      <c r="AF742" s="241"/>
      <c r="AG742" s="241"/>
      <c r="AH742" s="241"/>
      <c r="AI742" s="241"/>
      <c r="AP742" s="300"/>
      <c r="AT742" s="300"/>
    </row>
    <row r="743" spans="1:46" s="299" customFormat="1" ht="15" customHeight="1" x14ac:dyDescent="0.25">
      <c r="A743" s="284"/>
      <c r="B743" s="284"/>
      <c r="C743" s="241"/>
      <c r="D743" s="241"/>
      <c r="E743" s="241"/>
      <c r="F743" s="241"/>
      <c r="G743" s="241"/>
      <c r="H743" s="241"/>
      <c r="I743" s="241"/>
      <c r="J743" s="241"/>
      <c r="K743" s="241"/>
      <c r="L743" s="241"/>
      <c r="M743" s="241"/>
      <c r="N743" s="241"/>
      <c r="O743" s="241"/>
      <c r="P743" s="241"/>
      <c r="Q743" s="241"/>
      <c r="R743" s="241"/>
      <c r="S743" s="241"/>
      <c r="T743" s="241"/>
      <c r="U743" s="241" t="s">
        <v>873</v>
      </c>
      <c r="V743" s="241"/>
      <c r="W743" s="241"/>
      <c r="X743" s="241"/>
      <c r="Y743" s="241"/>
      <c r="Z743" s="241"/>
      <c r="AA743" s="241"/>
      <c r="AB743" s="241"/>
      <c r="AC743" s="241" t="s">
        <v>313</v>
      </c>
      <c r="AD743" s="241"/>
      <c r="AE743" s="241"/>
      <c r="AF743" s="241"/>
      <c r="AG743" s="241"/>
      <c r="AH743" s="241"/>
      <c r="AI743" s="241"/>
      <c r="AP743" s="300"/>
      <c r="AT743" s="300"/>
    </row>
    <row r="744" spans="1:46" s="299" customFormat="1" ht="15" customHeight="1" x14ac:dyDescent="0.25">
      <c r="A744" s="284"/>
      <c r="B744" s="284"/>
      <c r="C744" s="241"/>
      <c r="D744" s="241"/>
      <c r="E744" s="241"/>
      <c r="F744" s="241"/>
      <c r="G744" s="241"/>
      <c r="H744" s="241"/>
      <c r="I744" s="241"/>
      <c r="J744" s="241"/>
      <c r="K744" s="241"/>
      <c r="L744" s="241"/>
      <c r="M744" s="241"/>
      <c r="N744" s="241"/>
      <c r="O744" s="241"/>
      <c r="P744" s="241"/>
      <c r="Q744" s="241"/>
      <c r="R744" s="241"/>
      <c r="S744" s="241"/>
      <c r="T744" s="241"/>
      <c r="U744" s="241" t="s">
        <v>874</v>
      </c>
      <c r="V744" s="241"/>
      <c r="W744" s="241"/>
      <c r="X744" s="241"/>
      <c r="Y744" s="241"/>
      <c r="Z744" s="241"/>
      <c r="AA744" s="241"/>
      <c r="AB744" s="241"/>
      <c r="AC744" s="241" t="s">
        <v>313</v>
      </c>
      <c r="AD744" s="241"/>
      <c r="AE744" s="241"/>
      <c r="AF744" s="241"/>
      <c r="AG744" s="241"/>
      <c r="AH744" s="241"/>
      <c r="AI744" s="241"/>
      <c r="AP744" s="300"/>
      <c r="AT744" s="300"/>
    </row>
    <row r="745" spans="1:46" s="299" customFormat="1" ht="15" customHeight="1" x14ac:dyDescent="0.25">
      <c r="A745" s="284"/>
      <c r="B745" s="284"/>
      <c r="C745" s="241"/>
      <c r="D745" s="241"/>
      <c r="E745" s="241"/>
      <c r="F745" s="241"/>
      <c r="G745" s="241"/>
      <c r="H745" s="241"/>
      <c r="I745" s="241"/>
      <c r="J745" s="241"/>
      <c r="K745" s="241"/>
      <c r="L745" s="241"/>
      <c r="M745" s="241"/>
      <c r="N745" s="241"/>
      <c r="O745" s="241"/>
      <c r="P745" s="241"/>
      <c r="Q745" s="241"/>
      <c r="R745" s="241"/>
      <c r="S745" s="241"/>
      <c r="T745" s="241"/>
      <c r="U745" s="241" t="s">
        <v>875</v>
      </c>
      <c r="V745" s="241"/>
      <c r="W745" s="241"/>
      <c r="X745" s="241"/>
      <c r="Y745" s="241"/>
      <c r="Z745" s="241"/>
      <c r="AA745" s="241"/>
      <c r="AB745" s="241"/>
      <c r="AC745" s="241" t="s">
        <v>311</v>
      </c>
      <c r="AD745" s="241"/>
      <c r="AE745" s="241"/>
      <c r="AF745" s="241"/>
      <c r="AG745" s="241"/>
      <c r="AH745" s="241"/>
      <c r="AI745" s="241"/>
      <c r="AP745" s="300"/>
      <c r="AT745" s="300"/>
    </row>
    <row r="746" spans="1:46" s="299" customFormat="1" ht="15" customHeight="1" x14ac:dyDescent="0.25">
      <c r="A746" s="284"/>
      <c r="B746" s="284"/>
      <c r="C746" s="241"/>
      <c r="D746" s="241"/>
      <c r="E746" s="241"/>
      <c r="F746" s="241"/>
      <c r="G746" s="241"/>
      <c r="H746" s="241"/>
      <c r="I746" s="241"/>
      <c r="J746" s="241"/>
      <c r="K746" s="241"/>
      <c r="L746" s="241"/>
      <c r="M746" s="241"/>
      <c r="N746" s="241"/>
      <c r="O746" s="241"/>
      <c r="P746" s="241"/>
      <c r="Q746" s="241"/>
      <c r="R746" s="241"/>
      <c r="S746" s="241"/>
      <c r="T746" s="241"/>
      <c r="U746" s="241" t="s">
        <v>876</v>
      </c>
      <c r="V746" s="241"/>
      <c r="W746" s="241"/>
      <c r="X746" s="241"/>
      <c r="Y746" s="241"/>
      <c r="Z746" s="241"/>
      <c r="AA746" s="241"/>
      <c r="AB746" s="241"/>
      <c r="AC746" s="241" t="s">
        <v>313</v>
      </c>
      <c r="AD746" s="241"/>
      <c r="AE746" s="241"/>
      <c r="AF746" s="241"/>
      <c r="AG746" s="241"/>
      <c r="AH746" s="241"/>
      <c r="AI746" s="241"/>
      <c r="AP746" s="300"/>
      <c r="AT746" s="300"/>
    </row>
    <row r="747" spans="1:46" s="299" customFormat="1" ht="15" customHeight="1" x14ac:dyDescent="0.25">
      <c r="A747" s="284"/>
      <c r="B747" s="284"/>
      <c r="C747" s="241"/>
      <c r="D747" s="241"/>
      <c r="E747" s="241"/>
      <c r="F747" s="241"/>
      <c r="G747" s="241"/>
      <c r="H747" s="241"/>
      <c r="I747" s="241"/>
      <c r="J747" s="241"/>
      <c r="K747" s="241"/>
      <c r="L747" s="241"/>
      <c r="M747" s="241"/>
      <c r="N747" s="241"/>
      <c r="O747" s="241"/>
      <c r="P747" s="241"/>
      <c r="Q747" s="241"/>
      <c r="R747" s="241"/>
      <c r="S747" s="241"/>
      <c r="T747" s="241"/>
      <c r="U747" s="241" t="s">
        <v>877</v>
      </c>
      <c r="V747" s="241"/>
      <c r="W747" s="241"/>
      <c r="X747" s="241"/>
      <c r="Y747" s="241"/>
      <c r="Z747" s="241"/>
      <c r="AA747" s="241"/>
      <c r="AB747" s="241"/>
      <c r="AC747" s="241" t="s">
        <v>325</v>
      </c>
      <c r="AD747" s="241"/>
      <c r="AE747" s="241"/>
      <c r="AF747" s="241"/>
      <c r="AG747" s="241"/>
      <c r="AH747" s="241"/>
      <c r="AI747" s="241"/>
      <c r="AP747" s="300"/>
      <c r="AT747" s="300"/>
    </row>
    <row r="748" spans="1:46" s="299" customFormat="1" ht="15" customHeight="1" x14ac:dyDescent="0.25">
      <c r="A748" s="284"/>
      <c r="B748" s="284"/>
      <c r="C748" s="241"/>
      <c r="D748" s="241"/>
      <c r="E748" s="241"/>
      <c r="F748" s="241"/>
      <c r="G748" s="241"/>
      <c r="H748" s="241"/>
      <c r="I748" s="241"/>
      <c r="J748" s="241"/>
      <c r="K748" s="241"/>
      <c r="L748" s="241"/>
      <c r="M748" s="241"/>
      <c r="N748" s="241"/>
      <c r="O748" s="241"/>
      <c r="P748" s="241"/>
      <c r="Q748" s="241"/>
      <c r="R748" s="241"/>
      <c r="S748" s="241"/>
      <c r="T748" s="241"/>
      <c r="U748" s="241" t="s">
        <v>878</v>
      </c>
      <c r="V748" s="241"/>
      <c r="W748" s="241"/>
      <c r="X748" s="241"/>
      <c r="Y748" s="241"/>
      <c r="Z748" s="241"/>
      <c r="AA748" s="241"/>
      <c r="AB748" s="241"/>
      <c r="AC748" s="241" t="s">
        <v>386</v>
      </c>
      <c r="AD748" s="241"/>
      <c r="AE748" s="241"/>
      <c r="AF748" s="241"/>
      <c r="AG748" s="241"/>
      <c r="AH748" s="241"/>
      <c r="AI748" s="241"/>
      <c r="AP748" s="300"/>
      <c r="AT748" s="300"/>
    </row>
    <row r="749" spans="1:46" s="299" customFormat="1" ht="15" customHeight="1" x14ac:dyDescent="0.25">
      <c r="A749" s="284"/>
      <c r="B749" s="284"/>
      <c r="C749" s="241"/>
      <c r="D749" s="241"/>
      <c r="E749" s="241"/>
      <c r="F749" s="241"/>
      <c r="G749" s="241"/>
      <c r="H749" s="241"/>
      <c r="I749" s="241"/>
      <c r="J749" s="241"/>
      <c r="K749" s="241"/>
      <c r="L749" s="241"/>
      <c r="M749" s="241"/>
      <c r="N749" s="241"/>
      <c r="O749" s="241"/>
      <c r="P749" s="241"/>
      <c r="Q749" s="241"/>
      <c r="R749" s="241"/>
      <c r="S749" s="241"/>
      <c r="T749" s="241"/>
      <c r="U749" s="241" t="s">
        <v>879</v>
      </c>
      <c r="V749" s="241"/>
      <c r="W749" s="241"/>
      <c r="X749" s="241"/>
      <c r="Y749" s="241"/>
      <c r="Z749" s="241"/>
      <c r="AA749" s="241"/>
      <c r="AB749" s="241"/>
      <c r="AC749" s="241" t="s">
        <v>309</v>
      </c>
      <c r="AD749" s="241"/>
      <c r="AE749" s="241"/>
      <c r="AF749" s="241"/>
      <c r="AG749" s="241"/>
      <c r="AH749" s="241"/>
      <c r="AI749" s="241"/>
      <c r="AP749" s="300"/>
      <c r="AT749" s="300"/>
    </row>
    <row r="750" spans="1:46" s="299" customFormat="1" ht="15" customHeight="1" x14ac:dyDescent="0.25">
      <c r="A750" s="284"/>
      <c r="B750" s="284"/>
      <c r="C750" s="241"/>
      <c r="D750" s="241"/>
      <c r="E750" s="241"/>
      <c r="F750" s="241"/>
      <c r="G750" s="241"/>
      <c r="H750" s="241"/>
      <c r="I750" s="241"/>
      <c r="J750" s="241"/>
      <c r="K750" s="241"/>
      <c r="L750" s="241"/>
      <c r="M750" s="241"/>
      <c r="N750" s="241"/>
      <c r="O750" s="241"/>
      <c r="P750" s="241"/>
      <c r="Q750" s="241"/>
      <c r="R750" s="241"/>
      <c r="S750" s="241"/>
      <c r="T750" s="241"/>
      <c r="U750" s="241" t="s">
        <v>279</v>
      </c>
      <c r="V750" s="241"/>
      <c r="W750" s="241"/>
      <c r="X750" s="241"/>
      <c r="Y750" s="241"/>
      <c r="Z750" s="241"/>
      <c r="AA750" s="241"/>
      <c r="AB750" s="241"/>
      <c r="AC750" s="241" t="s">
        <v>350</v>
      </c>
      <c r="AD750" s="241"/>
      <c r="AE750" s="241"/>
      <c r="AF750" s="241"/>
      <c r="AG750" s="241"/>
      <c r="AH750" s="241"/>
      <c r="AI750" s="241"/>
      <c r="AP750" s="300"/>
      <c r="AT750" s="300"/>
    </row>
    <row r="751" spans="1:46" s="299" customFormat="1" ht="15" customHeight="1" x14ac:dyDescent="0.25">
      <c r="A751" s="284"/>
      <c r="B751" s="284"/>
      <c r="C751" s="241"/>
      <c r="D751" s="241"/>
      <c r="E751" s="241"/>
      <c r="F751" s="241"/>
      <c r="G751" s="241"/>
      <c r="H751" s="241"/>
      <c r="I751" s="241"/>
      <c r="J751" s="241"/>
      <c r="K751" s="241"/>
      <c r="L751" s="241"/>
      <c r="M751" s="241"/>
      <c r="N751" s="241"/>
      <c r="O751" s="241"/>
      <c r="P751" s="241"/>
      <c r="Q751" s="241"/>
      <c r="R751" s="241"/>
      <c r="S751" s="241"/>
      <c r="T751" s="241"/>
      <c r="U751" s="241" t="s">
        <v>880</v>
      </c>
      <c r="V751" s="241"/>
      <c r="W751" s="241"/>
      <c r="X751" s="241"/>
      <c r="Y751" s="241"/>
      <c r="Z751" s="241"/>
      <c r="AA751" s="241"/>
      <c r="AB751" s="241"/>
      <c r="AC751" s="241" t="s">
        <v>313</v>
      </c>
      <c r="AD751" s="241"/>
      <c r="AE751" s="241"/>
      <c r="AF751" s="241"/>
      <c r="AG751" s="241"/>
      <c r="AH751" s="241"/>
      <c r="AI751" s="241"/>
      <c r="AP751" s="300"/>
      <c r="AT751" s="300"/>
    </row>
    <row r="752" spans="1:46" s="299" customFormat="1" ht="15" customHeight="1" x14ac:dyDescent="0.25">
      <c r="A752" s="284"/>
      <c r="B752" s="284"/>
      <c r="C752" s="241"/>
      <c r="D752" s="241"/>
      <c r="E752" s="241"/>
      <c r="F752" s="241"/>
      <c r="G752" s="241"/>
      <c r="H752" s="241"/>
      <c r="I752" s="241"/>
      <c r="J752" s="241"/>
      <c r="K752" s="241"/>
      <c r="L752" s="241"/>
      <c r="M752" s="241"/>
      <c r="N752" s="241"/>
      <c r="O752" s="241"/>
      <c r="P752" s="241"/>
      <c r="Q752" s="241"/>
      <c r="R752" s="241"/>
      <c r="S752" s="241"/>
      <c r="T752" s="241"/>
      <c r="U752" s="241" t="s">
        <v>881</v>
      </c>
      <c r="V752" s="241"/>
      <c r="W752" s="241"/>
      <c r="X752" s="241"/>
      <c r="Y752" s="241"/>
      <c r="Z752" s="241"/>
      <c r="AA752" s="241"/>
      <c r="AB752" s="241"/>
      <c r="AC752" s="241" t="s">
        <v>313</v>
      </c>
      <c r="AD752" s="241"/>
      <c r="AE752" s="241"/>
      <c r="AF752" s="241"/>
      <c r="AG752" s="241"/>
      <c r="AH752" s="241"/>
      <c r="AI752" s="241"/>
      <c r="AP752" s="300"/>
      <c r="AT752" s="300"/>
    </row>
    <row r="753" spans="1:46" s="299" customFormat="1" ht="15" customHeight="1" x14ac:dyDescent="0.25">
      <c r="A753" s="284"/>
      <c r="B753" s="284"/>
      <c r="C753" s="241"/>
      <c r="D753" s="241"/>
      <c r="E753" s="241"/>
      <c r="F753" s="241"/>
      <c r="G753" s="241"/>
      <c r="H753" s="241"/>
      <c r="I753" s="241"/>
      <c r="J753" s="241"/>
      <c r="K753" s="241"/>
      <c r="L753" s="241"/>
      <c r="M753" s="241"/>
      <c r="N753" s="241"/>
      <c r="O753" s="241"/>
      <c r="P753" s="241"/>
      <c r="Q753" s="241"/>
      <c r="R753" s="241"/>
      <c r="S753" s="241"/>
      <c r="T753" s="241"/>
      <c r="U753" s="241" t="s">
        <v>882</v>
      </c>
      <c r="V753" s="241"/>
      <c r="W753" s="241"/>
      <c r="X753" s="241"/>
      <c r="Y753" s="241"/>
      <c r="Z753" s="241"/>
      <c r="AA753" s="241"/>
      <c r="AB753" s="241"/>
      <c r="AC753" s="241" t="s">
        <v>311</v>
      </c>
      <c r="AD753" s="241"/>
      <c r="AE753" s="241"/>
      <c r="AF753" s="241"/>
      <c r="AG753" s="241"/>
      <c r="AH753" s="241"/>
      <c r="AI753" s="241"/>
      <c r="AP753" s="300"/>
      <c r="AT753" s="300"/>
    </row>
    <row r="754" spans="1:46" s="299" customFormat="1" ht="15" customHeight="1" x14ac:dyDescent="0.25">
      <c r="A754" s="284"/>
      <c r="B754" s="284"/>
      <c r="C754" s="241"/>
      <c r="D754" s="241"/>
      <c r="E754" s="241"/>
      <c r="F754" s="241"/>
      <c r="G754" s="241"/>
      <c r="H754" s="241"/>
      <c r="I754" s="241"/>
      <c r="J754" s="241"/>
      <c r="K754" s="241"/>
      <c r="L754" s="241"/>
      <c r="M754" s="241"/>
      <c r="N754" s="241"/>
      <c r="O754" s="241"/>
      <c r="P754" s="241"/>
      <c r="Q754" s="241"/>
      <c r="R754" s="241"/>
      <c r="S754" s="241"/>
      <c r="T754" s="241"/>
      <c r="U754" s="241" t="s">
        <v>883</v>
      </c>
      <c r="V754" s="241"/>
      <c r="W754" s="241"/>
      <c r="X754" s="241"/>
      <c r="Y754" s="241"/>
      <c r="Z754" s="241"/>
      <c r="AA754" s="241"/>
      <c r="AB754" s="241"/>
      <c r="AC754" s="241" t="s">
        <v>311</v>
      </c>
      <c r="AD754" s="241"/>
      <c r="AE754" s="241"/>
      <c r="AF754" s="241"/>
      <c r="AG754" s="241"/>
      <c r="AH754" s="241"/>
      <c r="AI754" s="241"/>
      <c r="AP754" s="300"/>
      <c r="AT754" s="300"/>
    </row>
    <row r="755" spans="1:46" s="299" customFormat="1" ht="15" customHeight="1" x14ac:dyDescent="0.25">
      <c r="A755" s="284"/>
      <c r="B755" s="284"/>
      <c r="C755" s="241"/>
      <c r="D755" s="241"/>
      <c r="E755" s="241"/>
      <c r="F755" s="241"/>
      <c r="G755" s="241"/>
      <c r="H755" s="241"/>
      <c r="I755" s="241"/>
      <c r="J755" s="241"/>
      <c r="K755" s="241"/>
      <c r="L755" s="241"/>
      <c r="M755" s="241"/>
      <c r="N755" s="241"/>
      <c r="O755" s="241"/>
      <c r="P755" s="241"/>
      <c r="Q755" s="241"/>
      <c r="R755" s="241"/>
      <c r="S755" s="241"/>
      <c r="T755" s="241"/>
      <c r="U755" s="241" t="s">
        <v>884</v>
      </c>
      <c r="V755" s="241"/>
      <c r="W755" s="241"/>
      <c r="X755" s="241"/>
      <c r="Y755" s="241"/>
      <c r="Z755" s="241"/>
      <c r="AA755" s="241"/>
      <c r="AB755" s="241"/>
      <c r="AC755" s="241" t="s">
        <v>309</v>
      </c>
      <c r="AD755" s="241"/>
      <c r="AE755" s="241"/>
      <c r="AF755" s="241"/>
      <c r="AG755" s="241"/>
      <c r="AH755" s="241"/>
      <c r="AI755" s="241"/>
      <c r="AP755" s="300"/>
      <c r="AT755" s="300"/>
    </row>
    <row r="756" spans="1:46" s="299" customFormat="1" ht="15" customHeight="1" x14ac:dyDescent="0.25">
      <c r="A756" s="284"/>
      <c r="B756" s="284"/>
      <c r="C756" s="241"/>
      <c r="D756" s="241"/>
      <c r="E756" s="241"/>
      <c r="F756" s="241"/>
      <c r="G756" s="241"/>
      <c r="H756" s="241"/>
      <c r="I756" s="241"/>
      <c r="J756" s="241"/>
      <c r="K756" s="241"/>
      <c r="L756" s="241"/>
      <c r="M756" s="241"/>
      <c r="N756" s="241"/>
      <c r="O756" s="241"/>
      <c r="P756" s="241"/>
      <c r="Q756" s="241"/>
      <c r="R756" s="241"/>
      <c r="S756" s="241"/>
      <c r="T756" s="241"/>
      <c r="U756" s="241" t="s">
        <v>885</v>
      </c>
      <c r="V756" s="241"/>
      <c r="W756" s="241"/>
      <c r="X756" s="241"/>
      <c r="Y756" s="241"/>
      <c r="Z756" s="241"/>
      <c r="AA756" s="241"/>
      <c r="AB756" s="241"/>
      <c r="AC756" s="241" t="s">
        <v>325</v>
      </c>
      <c r="AD756" s="241"/>
      <c r="AE756" s="241"/>
      <c r="AF756" s="241"/>
      <c r="AG756" s="241"/>
      <c r="AH756" s="241"/>
      <c r="AI756" s="241"/>
      <c r="AP756" s="300"/>
      <c r="AT756" s="300"/>
    </row>
    <row r="757" spans="1:46" s="299" customFormat="1" ht="15" customHeight="1" x14ac:dyDescent="0.25">
      <c r="A757" s="284"/>
      <c r="B757" s="284"/>
      <c r="C757" s="241"/>
      <c r="D757" s="241"/>
      <c r="E757" s="241"/>
      <c r="F757" s="241"/>
      <c r="G757" s="241"/>
      <c r="H757" s="241"/>
      <c r="I757" s="241"/>
      <c r="J757" s="241"/>
      <c r="K757" s="241"/>
      <c r="L757" s="241"/>
      <c r="M757" s="241"/>
      <c r="N757" s="241"/>
      <c r="O757" s="241"/>
      <c r="P757" s="241"/>
      <c r="Q757" s="241"/>
      <c r="R757" s="241"/>
      <c r="S757" s="241"/>
      <c r="T757" s="241"/>
      <c r="U757" s="241" t="s">
        <v>886</v>
      </c>
      <c r="V757" s="241"/>
      <c r="W757" s="241"/>
      <c r="X757" s="241"/>
      <c r="Y757" s="241"/>
      <c r="Z757" s="241"/>
      <c r="AA757" s="241"/>
      <c r="AB757" s="241"/>
      <c r="AC757" s="241" t="s">
        <v>316</v>
      </c>
      <c r="AD757" s="241"/>
      <c r="AE757" s="241"/>
      <c r="AF757" s="241"/>
      <c r="AG757" s="241"/>
      <c r="AH757" s="241"/>
      <c r="AI757" s="241"/>
      <c r="AP757" s="300"/>
      <c r="AT757" s="300"/>
    </row>
    <row r="758" spans="1:46" s="299" customFormat="1" ht="15" customHeight="1" x14ac:dyDescent="0.25">
      <c r="A758" s="284"/>
      <c r="B758" s="284"/>
      <c r="C758" s="241"/>
      <c r="D758" s="241"/>
      <c r="E758" s="241"/>
      <c r="F758" s="241"/>
      <c r="G758" s="241"/>
      <c r="H758" s="241"/>
      <c r="I758" s="241"/>
      <c r="J758" s="241"/>
      <c r="K758" s="241"/>
      <c r="L758" s="241"/>
      <c r="M758" s="241"/>
      <c r="N758" s="241"/>
      <c r="O758" s="241"/>
      <c r="P758" s="241"/>
      <c r="Q758" s="241"/>
      <c r="R758" s="241"/>
      <c r="S758" s="241"/>
      <c r="T758" s="241"/>
      <c r="U758" s="241" t="s">
        <v>887</v>
      </c>
      <c r="V758" s="241"/>
      <c r="W758" s="241"/>
      <c r="X758" s="241"/>
      <c r="Y758" s="241"/>
      <c r="Z758" s="241"/>
      <c r="AA758" s="241"/>
      <c r="AB758" s="241"/>
      <c r="AC758" s="241" t="s">
        <v>316</v>
      </c>
      <c r="AD758" s="241"/>
      <c r="AE758" s="241"/>
      <c r="AF758" s="241"/>
      <c r="AG758" s="241"/>
      <c r="AH758" s="241"/>
      <c r="AI758" s="241"/>
      <c r="AP758" s="300"/>
      <c r="AT758" s="300"/>
    </row>
    <row r="759" spans="1:46" s="299" customFormat="1" ht="15" customHeight="1" x14ac:dyDescent="0.25">
      <c r="A759" s="284"/>
      <c r="B759" s="284"/>
      <c r="C759" s="241"/>
      <c r="D759" s="241"/>
      <c r="E759" s="241"/>
      <c r="F759" s="241"/>
      <c r="G759" s="241"/>
      <c r="H759" s="241"/>
      <c r="I759" s="241"/>
      <c r="J759" s="241"/>
      <c r="K759" s="241"/>
      <c r="L759" s="241"/>
      <c r="M759" s="241"/>
      <c r="N759" s="241"/>
      <c r="O759" s="241"/>
      <c r="P759" s="241"/>
      <c r="Q759" s="241"/>
      <c r="R759" s="241"/>
      <c r="S759" s="241"/>
      <c r="T759" s="241"/>
      <c r="U759" s="241" t="s">
        <v>888</v>
      </c>
      <c r="V759" s="241"/>
      <c r="W759" s="241"/>
      <c r="X759" s="241"/>
      <c r="Y759" s="241"/>
      <c r="Z759" s="241"/>
      <c r="AA759" s="241"/>
      <c r="AB759" s="241"/>
      <c r="AC759" s="241" t="s">
        <v>313</v>
      </c>
      <c r="AD759" s="241"/>
      <c r="AE759" s="241"/>
      <c r="AF759" s="241"/>
      <c r="AG759" s="241"/>
      <c r="AH759" s="241"/>
      <c r="AI759" s="241"/>
      <c r="AP759" s="300"/>
      <c r="AT759" s="300"/>
    </row>
    <row r="760" spans="1:46" s="299" customFormat="1" ht="15" customHeight="1" x14ac:dyDescent="0.25">
      <c r="A760" s="284"/>
      <c r="B760" s="284"/>
      <c r="C760" s="241"/>
      <c r="D760" s="241"/>
      <c r="E760" s="241"/>
      <c r="F760" s="241"/>
      <c r="G760" s="241"/>
      <c r="H760" s="241"/>
      <c r="I760" s="241"/>
      <c r="J760" s="241"/>
      <c r="K760" s="241"/>
      <c r="L760" s="241"/>
      <c r="M760" s="241"/>
      <c r="N760" s="241"/>
      <c r="O760" s="241"/>
      <c r="P760" s="241"/>
      <c r="Q760" s="241"/>
      <c r="R760" s="241"/>
      <c r="S760" s="241"/>
      <c r="T760" s="241"/>
      <c r="U760" s="241" t="s">
        <v>889</v>
      </c>
      <c r="V760" s="241"/>
      <c r="W760" s="241"/>
      <c r="X760" s="241"/>
      <c r="Y760" s="241"/>
      <c r="Z760" s="241"/>
      <c r="AA760" s="241"/>
      <c r="AB760" s="241"/>
      <c r="AC760" s="241" t="s">
        <v>316</v>
      </c>
      <c r="AD760" s="241"/>
      <c r="AE760" s="241"/>
      <c r="AF760" s="241"/>
      <c r="AG760" s="241"/>
      <c r="AH760" s="241"/>
      <c r="AI760" s="241"/>
      <c r="AP760" s="300"/>
      <c r="AT760" s="300"/>
    </row>
    <row r="761" spans="1:46" s="299" customFormat="1" ht="15" customHeight="1" x14ac:dyDescent="0.25">
      <c r="A761" s="284"/>
      <c r="B761" s="284"/>
      <c r="C761" s="241"/>
      <c r="D761" s="241"/>
      <c r="E761" s="241"/>
      <c r="F761" s="241"/>
      <c r="G761" s="241"/>
      <c r="H761" s="241"/>
      <c r="I761" s="241"/>
      <c r="J761" s="241"/>
      <c r="K761" s="241"/>
      <c r="L761" s="241"/>
      <c r="M761" s="241"/>
      <c r="N761" s="241"/>
      <c r="O761" s="241"/>
      <c r="P761" s="241"/>
      <c r="Q761" s="241"/>
      <c r="R761" s="241"/>
      <c r="S761" s="241"/>
      <c r="T761" s="241"/>
      <c r="U761" s="241" t="s">
        <v>890</v>
      </c>
      <c r="V761" s="241"/>
      <c r="W761" s="241"/>
      <c r="X761" s="241"/>
      <c r="Y761" s="241"/>
      <c r="Z761" s="241"/>
      <c r="AA761" s="241"/>
      <c r="AB761" s="241"/>
      <c r="AC761" s="241" t="s">
        <v>313</v>
      </c>
      <c r="AD761" s="241"/>
      <c r="AE761" s="241"/>
      <c r="AF761" s="241"/>
      <c r="AG761" s="241"/>
      <c r="AH761" s="241"/>
      <c r="AI761" s="241"/>
      <c r="AP761" s="300"/>
      <c r="AT761" s="300"/>
    </row>
    <row r="762" spans="1:46" s="299" customFormat="1" ht="15" customHeight="1" x14ac:dyDescent="0.25">
      <c r="A762" s="284"/>
      <c r="B762" s="284"/>
      <c r="C762" s="241"/>
      <c r="D762" s="241"/>
      <c r="E762" s="241"/>
      <c r="F762" s="241"/>
      <c r="G762" s="241"/>
      <c r="H762" s="241"/>
      <c r="I762" s="241"/>
      <c r="J762" s="241"/>
      <c r="K762" s="241"/>
      <c r="L762" s="241"/>
      <c r="M762" s="241"/>
      <c r="N762" s="241"/>
      <c r="O762" s="241"/>
      <c r="P762" s="241"/>
      <c r="Q762" s="241"/>
      <c r="R762" s="241"/>
      <c r="S762" s="241"/>
      <c r="T762" s="241"/>
      <c r="U762" s="241" t="s">
        <v>891</v>
      </c>
      <c r="V762" s="241"/>
      <c r="W762" s="241"/>
      <c r="X762" s="241"/>
      <c r="Y762" s="241"/>
      <c r="Z762" s="241"/>
      <c r="AA762" s="241"/>
      <c r="AB762" s="241"/>
      <c r="AC762" s="241" t="s">
        <v>325</v>
      </c>
      <c r="AD762" s="241"/>
      <c r="AE762" s="241"/>
      <c r="AF762" s="241"/>
      <c r="AG762" s="241"/>
      <c r="AH762" s="241"/>
      <c r="AI762" s="241"/>
      <c r="AP762" s="300"/>
      <c r="AT762" s="300"/>
    </row>
    <row r="763" spans="1:46" s="299" customFormat="1" ht="15" customHeight="1" x14ac:dyDescent="0.25">
      <c r="A763" s="284"/>
      <c r="B763" s="284"/>
      <c r="C763" s="241"/>
      <c r="D763" s="241"/>
      <c r="E763" s="241"/>
      <c r="F763" s="241"/>
      <c r="G763" s="241"/>
      <c r="H763" s="241"/>
      <c r="I763" s="241"/>
      <c r="J763" s="241"/>
      <c r="K763" s="241"/>
      <c r="L763" s="241"/>
      <c r="M763" s="241"/>
      <c r="N763" s="241"/>
      <c r="O763" s="241"/>
      <c r="P763" s="241"/>
      <c r="Q763" s="241"/>
      <c r="R763" s="241"/>
      <c r="S763" s="241"/>
      <c r="T763" s="241"/>
      <c r="U763" s="241" t="s">
        <v>892</v>
      </c>
      <c r="V763" s="241"/>
      <c r="W763" s="241"/>
      <c r="X763" s="241"/>
      <c r="Y763" s="241"/>
      <c r="Z763" s="241"/>
      <c r="AA763" s="241"/>
      <c r="AB763" s="241"/>
      <c r="AC763" s="241" t="s">
        <v>350</v>
      </c>
      <c r="AD763" s="241"/>
      <c r="AE763" s="241"/>
      <c r="AF763" s="241"/>
      <c r="AG763" s="241"/>
      <c r="AH763" s="241"/>
      <c r="AI763" s="241"/>
      <c r="AP763" s="300"/>
      <c r="AT763" s="300"/>
    </row>
    <row r="764" spans="1:46" s="299" customFormat="1" ht="15" customHeight="1" x14ac:dyDescent="0.25">
      <c r="A764" s="284"/>
      <c r="B764" s="284"/>
      <c r="C764" s="241"/>
      <c r="D764" s="241"/>
      <c r="E764" s="241"/>
      <c r="F764" s="241"/>
      <c r="G764" s="241"/>
      <c r="H764" s="241"/>
      <c r="I764" s="241"/>
      <c r="J764" s="241"/>
      <c r="K764" s="241"/>
      <c r="L764" s="241"/>
      <c r="M764" s="241"/>
      <c r="N764" s="241"/>
      <c r="O764" s="241"/>
      <c r="P764" s="241"/>
      <c r="Q764" s="241"/>
      <c r="R764" s="241"/>
      <c r="S764" s="241"/>
      <c r="T764" s="241"/>
      <c r="U764" s="241" t="s">
        <v>893</v>
      </c>
      <c r="V764" s="241"/>
      <c r="W764" s="241"/>
      <c r="X764" s="241"/>
      <c r="Y764" s="241"/>
      <c r="Z764" s="241"/>
      <c r="AA764" s="241"/>
      <c r="AB764" s="241"/>
      <c r="AC764" s="241" t="s">
        <v>311</v>
      </c>
      <c r="AD764" s="241"/>
      <c r="AE764" s="241"/>
      <c r="AF764" s="241"/>
      <c r="AG764" s="241"/>
      <c r="AH764" s="241"/>
      <c r="AI764" s="241"/>
      <c r="AP764" s="300"/>
      <c r="AT764" s="300"/>
    </row>
    <row r="765" spans="1:46" s="299" customFormat="1" ht="15" customHeight="1" x14ac:dyDescent="0.25">
      <c r="A765" s="284"/>
      <c r="B765" s="284"/>
      <c r="C765" s="241"/>
      <c r="D765" s="241"/>
      <c r="E765" s="241"/>
      <c r="F765" s="241"/>
      <c r="G765" s="241"/>
      <c r="H765" s="241"/>
      <c r="I765" s="241"/>
      <c r="J765" s="241"/>
      <c r="K765" s="241"/>
      <c r="L765" s="241"/>
      <c r="M765" s="241"/>
      <c r="N765" s="241"/>
      <c r="O765" s="241"/>
      <c r="P765" s="241"/>
      <c r="Q765" s="241"/>
      <c r="R765" s="241"/>
      <c r="S765" s="241"/>
      <c r="T765" s="241"/>
      <c r="U765" s="241" t="s">
        <v>894</v>
      </c>
      <c r="V765" s="241"/>
      <c r="W765" s="241"/>
      <c r="X765" s="241"/>
      <c r="Y765" s="241"/>
      <c r="Z765" s="241"/>
      <c r="AA765" s="241"/>
      <c r="AB765" s="241"/>
      <c r="AC765" s="241" t="s">
        <v>316</v>
      </c>
      <c r="AD765" s="241"/>
      <c r="AE765" s="241"/>
      <c r="AF765" s="241"/>
      <c r="AG765" s="241"/>
      <c r="AH765" s="241"/>
      <c r="AI765" s="241"/>
      <c r="AP765" s="300"/>
      <c r="AT765" s="300"/>
    </row>
    <row r="766" spans="1:46" s="299" customFormat="1" ht="15" customHeight="1" x14ac:dyDescent="0.25">
      <c r="A766" s="284"/>
      <c r="B766" s="284"/>
      <c r="C766" s="241"/>
      <c r="D766" s="241"/>
      <c r="E766" s="241"/>
      <c r="F766" s="241"/>
      <c r="G766" s="241"/>
      <c r="H766" s="241"/>
      <c r="I766" s="241"/>
      <c r="J766" s="241"/>
      <c r="K766" s="241"/>
      <c r="L766" s="241"/>
      <c r="M766" s="241"/>
      <c r="N766" s="241"/>
      <c r="O766" s="241"/>
      <c r="P766" s="241"/>
      <c r="Q766" s="241"/>
      <c r="R766" s="241"/>
      <c r="S766" s="241"/>
      <c r="T766" s="241"/>
      <c r="U766" s="241" t="s">
        <v>895</v>
      </c>
      <c r="V766" s="241"/>
      <c r="W766" s="241"/>
      <c r="X766" s="241"/>
      <c r="Y766" s="241"/>
      <c r="Z766" s="241"/>
      <c r="AA766" s="241"/>
      <c r="AB766" s="241"/>
      <c r="AC766" s="241" t="s">
        <v>386</v>
      </c>
      <c r="AD766" s="241"/>
      <c r="AE766" s="241"/>
      <c r="AF766" s="241"/>
      <c r="AG766" s="241"/>
      <c r="AH766" s="241"/>
      <c r="AI766" s="241"/>
      <c r="AP766" s="300"/>
      <c r="AT766" s="300"/>
    </row>
    <row r="767" spans="1:46" s="299" customFormat="1" ht="15" customHeight="1" x14ac:dyDescent="0.25">
      <c r="A767" s="284"/>
      <c r="B767" s="284"/>
      <c r="C767" s="241"/>
      <c r="D767" s="241"/>
      <c r="E767" s="241"/>
      <c r="F767" s="241"/>
      <c r="G767" s="241"/>
      <c r="H767" s="241"/>
      <c r="I767" s="241"/>
      <c r="J767" s="241"/>
      <c r="K767" s="241"/>
      <c r="L767" s="241"/>
      <c r="M767" s="241"/>
      <c r="N767" s="241"/>
      <c r="O767" s="241"/>
      <c r="P767" s="241"/>
      <c r="Q767" s="241"/>
      <c r="R767" s="241"/>
      <c r="S767" s="241"/>
      <c r="T767" s="241"/>
      <c r="U767" s="241" t="s">
        <v>896</v>
      </c>
      <c r="V767" s="241"/>
      <c r="W767" s="241"/>
      <c r="X767" s="241"/>
      <c r="Y767" s="241"/>
      <c r="Z767" s="241"/>
      <c r="AA767" s="241"/>
      <c r="AB767" s="241"/>
      <c r="AC767" s="241" t="s">
        <v>311</v>
      </c>
      <c r="AD767" s="241"/>
      <c r="AE767" s="241"/>
      <c r="AF767" s="241"/>
      <c r="AG767" s="241"/>
      <c r="AH767" s="241"/>
      <c r="AI767" s="241"/>
      <c r="AP767" s="300"/>
      <c r="AT767" s="300"/>
    </row>
    <row r="768" spans="1:46" s="299" customFormat="1" ht="15" customHeight="1" x14ac:dyDescent="0.25">
      <c r="A768" s="284"/>
      <c r="B768" s="284"/>
      <c r="C768" s="241"/>
      <c r="D768" s="241"/>
      <c r="E768" s="241"/>
      <c r="F768" s="241"/>
      <c r="G768" s="241"/>
      <c r="H768" s="241"/>
      <c r="I768" s="241"/>
      <c r="J768" s="241"/>
      <c r="K768" s="241"/>
      <c r="L768" s="241"/>
      <c r="M768" s="241"/>
      <c r="N768" s="241"/>
      <c r="O768" s="241"/>
      <c r="P768" s="241"/>
      <c r="Q768" s="241"/>
      <c r="R768" s="241"/>
      <c r="S768" s="241"/>
      <c r="T768" s="241"/>
      <c r="U768" s="241" t="s">
        <v>897</v>
      </c>
      <c r="V768" s="241"/>
      <c r="W768" s="241"/>
      <c r="X768" s="241"/>
      <c r="Y768" s="241"/>
      <c r="Z768" s="241"/>
      <c r="AA768" s="241"/>
      <c r="AB768" s="241"/>
      <c r="AC768" s="241" t="s">
        <v>309</v>
      </c>
      <c r="AD768" s="241"/>
      <c r="AE768" s="241"/>
      <c r="AF768" s="241"/>
      <c r="AG768" s="241"/>
      <c r="AH768" s="241"/>
      <c r="AI768" s="241"/>
      <c r="AP768" s="300"/>
      <c r="AT768" s="300"/>
    </row>
    <row r="769" spans="1:46" s="299" customFormat="1" ht="15" customHeight="1" x14ac:dyDescent="0.25">
      <c r="A769" s="284"/>
      <c r="B769" s="284"/>
      <c r="C769" s="241"/>
      <c r="D769" s="241"/>
      <c r="E769" s="241"/>
      <c r="F769" s="241"/>
      <c r="G769" s="241"/>
      <c r="H769" s="241"/>
      <c r="I769" s="241"/>
      <c r="J769" s="241"/>
      <c r="K769" s="241"/>
      <c r="L769" s="241"/>
      <c r="M769" s="241"/>
      <c r="N769" s="241"/>
      <c r="O769" s="241"/>
      <c r="P769" s="241"/>
      <c r="Q769" s="241"/>
      <c r="R769" s="241"/>
      <c r="S769" s="241"/>
      <c r="T769" s="241"/>
      <c r="U769" s="241" t="s">
        <v>898</v>
      </c>
      <c r="V769" s="241"/>
      <c r="W769" s="241"/>
      <c r="X769" s="241"/>
      <c r="Y769" s="241"/>
      <c r="Z769" s="241"/>
      <c r="AA769" s="241"/>
      <c r="AB769" s="241"/>
      <c r="AC769" s="241" t="s">
        <v>313</v>
      </c>
      <c r="AD769" s="241"/>
      <c r="AE769" s="241"/>
      <c r="AF769" s="241"/>
      <c r="AG769" s="241"/>
      <c r="AH769" s="241"/>
      <c r="AI769" s="241"/>
      <c r="AP769" s="300"/>
      <c r="AT769" s="300"/>
    </row>
    <row r="770" spans="1:46" s="299" customFormat="1" ht="15" customHeight="1" x14ac:dyDescent="0.25">
      <c r="A770" s="284"/>
      <c r="B770" s="284"/>
      <c r="C770" s="241"/>
      <c r="D770" s="241"/>
      <c r="E770" s="241"/>
      <c r="F770" s="241"/>
      <c r="G770" s="241"/>
      <c r="H770" s="241"/>
      <c r="I770" s="241"/>
      <c r="J770" s="241"/>
      <c r="K770" s="241"/>
      <c r="L770" s="241"/>
      <c r="M770" s="241"/>
      <c r="N770" s="241"/>
      <c r="O770" s="241"/>
      <c r="P770" s="241"/>
      <c r="Q770" s="241"/>
      <c r="R770" s="241"/>
      <c r="S770" s="241"/>
      <c r="T770" s="241"/>
      <c r="U770" s="241" t="s">
        <v>899</v>
      </c>
      <c r="V770" s="241"/>
      <c r="W770" s="241"/>
      <c r="X770" s="241"/>
      <c r="Y770" s="241"/>
      <c r="Z770" s="241"/>
      <c r="AA770" s="241"/>
      <c r="AB770" s="241"/>
      <c r="AC770" s="241" t="s">
        <v>325</v>
      </c>
      <c r="AD770" s="241"/>
      <c r="AE770" s="241"/>
      <c r="AF770" s="241"/>
      <c r="AG770" s="241"/>
      <c r="AH770" s="241"/>
      <c r="AI770" s="241"/>
      <c r="AP770" s="300"/>
      <c r="AT770" s="300"/>
    </row>
    <row r="771" spans="1:46" s="299" customFormat="1" ht="15" customHeight="1" x14ac:dyDescent="0.25">
      <c r="A771" s="284"/>
      <c r="B771" s="284"/>
      <c r="C771" s="241"/>
      <c r="D771" s="241"/>
      <c r="E771" s="241"/>
      <c r="F771" s="241"/>
      <c r="G771" s="241"/>
      <c r="H771" s="241"/>
      <c r="I771" s="241"/>
      <c r="J771" s="241"/>
      <c r="K771" s="241"/>
      <c r="L771" s="241"/>
      <c r="M771" s="241"/>
      <c r="N771" s="241"/>
      <c r="O771" s="241"/>
      <c r="P771" s="241"/>
      <c r="Q771" s="241"/>
      <c r="R771" s="241"/>
      <c r="S771" s="241"/>
      <c r="T771" s="241"/>
      <c r="U771" s="241" t="s">
        <v>900</v>
      </c>
      <c r="V771" s="241"/>
      <c r="W771" s="241"/>
      <c r="X771" s="241"/>
      <c r="Y771" s="241"/>
      <c r="Z771" s="241"/>
      <c r="AA771" s="241"/>
      <c r="AB771" s="241"/>
      <c r="AC771" s="241" t="s">
        <v>325</v>
      </c>
      <c r="AD771" s="241"/>
      <c r="AE771" s="241"/>
      <c r="AF771" s="241"/>
      <c r="AG771" s="241"/>
      <c r="AH771" s="241"/>
      <c r="AI771" s="241"/>
      <c r="AP771" s="300"/>
      <c r="AT771" s="300"/>
    </row>
    <row r="772" spans="1:46" s="299" customFormat="1" ht="15" customHeight="1" x14ac:dyDescent="0.25">
      <c r="A772" s="284"/>
      <c r="B772" s="284"/>
      <c r="C772" s="241"/>
      <c r="D772" s="241"/>
      <c r="E772" s="241"/>
      <c r="F772" s="241"/>
      <c r="G772" s="241"/>
      <c r="H772" s="241"/>
      <c r="I772" s="241"/>
      <c r="J772" s="241"/>
      <c r="K772" s="241"/>
      <c r="L772" s="241"/>
      <c r="M772" s="241"/>
      <c r="N772" s="241"/>
      <c r="O772" s="241"/>
      <c r="P772" s="241"/>
      <c r="Q772" s="241"/>
      <c r="R772" s="241"/>
      <c r="S772" s="241"/>
      <c r="T772" s="241"/>
      <c r="U772" s="241" t="s">
        <v>901</v>
      </c>
      <c r="V772" s="241"/>
      <c r="W772" s="241"/>
      <c r="X772" s="241"/>
      <c r="Y772" s="241"/>
      <c r="Z772" s="241"/>
      <c r="AA772" s="241"/>
      <c r="AB772" s="241"/>
      <c r="AC772" s="241" t="s">
        <v>313</v>
      </c>
      <c r="AD772" s="241"/>
      <c r="AE772" s="241"/>
      <c r="AF772" s="241"/>
      <c r="AG772" s="241"/>
      <c r="AH772" s="241"/>
      <c r="AI772" s="241"/>
      <c r="AP772" s="300"/>
      <c r="AT772" s="300"/>
    </row>
    <row r="773" spans="1:46" s="299" customFormat="1" ht="15" customHeight="1" x14ac:dyDescent="0.25">
      <c r="A773" s="284"/>
      <c r="B773" s="284"/>
      <c r="C773" s="241"/>
      <c r="D773" s="241"/>
      <c r="E773" s="241"/>
      <c r="F773" s="241"/>
      <c r="G773" s="241"/>
      <c r="H773" s="241"/>
      <c r="I773" s="241"/>
      <c r="J773" s="241"/>
      <c r="K773" s="241"/>
      <c r="L773" s="241"/>
      <c r="M773" s="241"/>
      <c r="N773" s="241"/>
      <c r="O773" s="241"/>
      <c r="P773" s="241"/>
      <c r="Q773" s="241"/>
      <c r="R773" s="241"/>
      <c r="S773" s="241"/>
      <c r="T773" s="241"/>
      <c r="U773" s="241" t="s">
        <v>902</v>
      </c>
      <c r="V773" s="241"/>
      <c r="W773" s="241"/>
      <c r="X773" s="241"/>
      <c r="Y773" s="241"/>
      <c r="Z773" s="241"/>
      <c r="AA773" s="241"/>
      <c r="AB773" s="241"/>
      <c r="AC773" s="241" t="s">
        <v>386</v>
      </c>
      <c r="AD773" s="241"/>
      <c r="AE773" s="241"/>
      <c r="AF773" s="241"/>
      <c r="AG773" s="241"/>
      <c r="AH773" s="241"/>
      <c r="AI773" s="241"/>
      <c r="AP773" s="300"/>
      <c r="AT773" s="300"/>
    </row>
    <row r="774" spans="1:46" s="299" customFormat="1" ht="15" customHeight="1" x14ac:dyDescent="0.25">
      <c r="A774" s="284"/>
      <c r="B774" s="284"/>
      <c r="C774" s="241"/>
      <c r="D774" s="241"/>
      <c r="E774" s="241"/>
      <c r="F774" s="241"/>
      <c r="G774" s="241"/>
      <c r="H774" s="241"/>
      <c r="I774" s="241"/>
      <c r="J774" s="241"/>
      <c r="K774" s="241"/>
      <c r="L774" s="241"/>
      <c r="M774" s="241"/>
      <c r="N774" s="241"/>
      <c r="O774" s="241"/>
      <c r="P774" s="241"/>
      <c r="Q774" s="241"/>
      <c r="R774" s="241"/>
      <c r="S774" s="241"/>
      <c r="T774" s="241"/>
      <c r="U774" s="241" t="s">
        <v>903</v>
      </c>
      <c r="V774" s="241"/>
      <c r="W774" s="241"/>
      <c r="X774" s="241"/>
      <c r="Y774" s="241"/>
      <c r="Z774" s="241"/>
      <c r="AA774" s="241"/>
      <c r="AB774" s="241"/>
      <c r="AC774" s="241" t="s">
        <v>313</v>
      </c>
      <c r="AD774" s="241"/>
      <c r="AE774" s="241"/>
      <c r="AF774" s="241"/>
      <c r="AG774" s="241"/>
      <c r="AH774" s="241"/>
      <c r="AI774" s="241"/>
      <c r="AP774" s="300"/>
      <c r="AT774" s="300"/>
    </row>
    <row r="775" spans="1:46" s="299" customFormat="1" ht="15" customHeight="1" x14ac:dyDescent="0.25">
      <c r="A775" s="284"/>
      <c r="B775" s="284"/>
      <c r="C775" s="241"/>
      <c r="D775" s="241"/>
      <c r="E775" s="241"/>
      <c r="F775" s="241"/>
      <c r="G775" s="241"/>
      <c r="H775" s="241"/>
      <c r="I775" s="241"/>
      <c r="J775" s="241"/>
      <c r="K775" s="241"/>
      <c r="L775" s="241"/>
      <c r="M775" s="241"/>
      <c r="N775" s="241"/>
      <c r="O775" s="241"/>
      <c r="P775" s="241"/>
      <c r="Q775" s="241"/>
      <c r="R775" s="241"/>
      <c r="S775" s="241"/>
      <c r="T775" s="241"/>
      <c r="U775" s="241" t="s">
        <v>904</v>
      </c>
      <c r="V775" s="241"/>
      <c r="W775" s="241"/>
      <c r="X775" s="241"/>
      <c r="Y775" s="241"/>
      <c r="Z775" s="241"/>
      <c r="AA775" s="241"/>
      <c r="AB775" s="241"/>
      <c r="AC775" s="241" t="s">
        <v>311</v>
      </c>
      <c r="AD775" s="241"/>
      <c r="AE775" s="241"/>
      <c r="AF775" s="241"/>
      <c r="AG775" s="241"/>
      <c r="AH775" s="241"/>
      <c r="AI775" s="241"/>
      <c r="AP775" s="300"/>
      <c r="AT775" s="300"/>
    </row>
    <row r="776" spans="1:46" s="299" customFormat="1" ht="15" customHeight="1" x14ac:dyDescent="0.25">
      <c r="A776" s="284"/>
      <c r="B776" s="284"/>
      <c r="C776" s="241"/>
      <c r="D776" s="241"/>
      <c r="E776" s="241"/>
      <c r="F776" s="241"/>
      <c r="G776" s="241"/>
      <c r="H776" s="241"/>
      <c r="I776" s="241"/>
      <c r="J776" s="241"/>
      <c r="K776" s="241"/>
      <c r="L776" s="241"/>
      <c r="M776" s="241"/>
      <c r="N776" s="241"/>
      <c r="O776" s="241"/>
      <c r="P776" s="241"/>
      <c r="Q776" s="241"/>
      <c r="R776" s="241"/>
      <c r="S776" s="241"/>
      <c r="T776" s="241"/>
      <c r="U776" s="241" t="s">
        <v>905</v>
      </c>
      <c r="V776" s="241"/>
      <c r="W776" s="241"/>
      <c r="X776" s="241"/>
      <c r="Y776" s="241"/>
      <c r="Z776" s="241"/>
      <c r="AA776" s="241"/>
      <c r="AB776" s="241"/>
      <c r="AC776" s="241" t="s">
        <v>311</v>
      </c>
      <c r="AD776" s="241"/>
      <c r="AE776" s="241"/>
      <c r="AF776" s="241"/>
      <c r="AG776" s="241"/>
      <c r="AH776" s="241"/>
      <c r="AI776" s="241"/>
      <c r="AP776" s="300"/>
      <c r="AT776" s="300"/>
    </row>
    <row r="777" spans="1:46" s="299" customFormat="1" ht="15" customHeight="1" x14ac:dyDescent="0.25">
      <c r="A777" s="284"/>
      <c r="B777" s="284"/>
      <c r="C777" s="241"/>
      <c r="D777" s="241"/>
      <c r="E777" s="241"/>
      <c r="F777" s="241"/>
      <c r="G777" s="241"/>
      <c r="H777" s="241"/>
      <c r="I777" s="241"/>
      <c r="J777" s="241"/>
      <c r="K777" s="241"/>
      <c r="L777" s="241"/>
      <c r="M777" s="241"/>
      <c r="N777" s="241"/>
      <c r="O777" s="241"/>
      <c r="P777" s="241"/>
      <c r="Q777" s="241"/>
      <c r="R777" s="241"/>
      <c r="S777" s="241"/>
      <c r="T777" s="241"/>
      <c r="U777" s="241" t="s">
        <v>906</v>
      </c>
      <c r="V777" s="241"/>
      <c r="W777" s="241"/>
      <c r="X777" s="241"/>
      <c r="Y777" s="241"/>
      <c r="Z777" s="241"/>
      <c r="AA777" s="241"/>
      <c r="AB777" s="241"/>
      <c r="AC777" s="241" t="s">
        <v>309</v>
      </c>
      <c r="AD777" s="241"/>
      <c r="AE777" s="241"/>
      <c r="AF777" s="241"/>
      <c r="AG777" s="241"/>
      <c r="AH777" s="241"/>
      <c r="AI777" s="241"/>
      <c r="AP777" s="300"/>
      <c r="AT777" s="300"/>
    </row>
    <row r="778" spans="1:46" s="299" customFormat="1" ht="15" customHeight="1" x14ac:dyDescent="0.25">
      <c r="A778" s="284"/>
      <c r="B778" s="284"/>
      <c r="C778" s="241"/>
      <c r="D778" s="241"/>
      <c r="E778" s="241"/>
      <c r="F778" s="241"/>
      <c r="G778" s="241"/>
      <c r="H778" s="241"/>
      <c r="I778" s="241"/>
      <c r="J778" s="241"/>
      <c r="K778" s="241"/>
      <c r="L778" s="241"/>
      <c r="M778" s="241"/>
      <c r="N778" s="241"/>
      <c r="O778" s="241"/>
      <c r="P778" s="241"/>
      <c r="Q778" s="241"/>
      <c r="R778" s="241"/>
      <c r="S778" s="241"/>
      <c r="T778" s="241"/>
      <c r="U778" s="241" t="s">
        <v>907</v>
      </c>
      <c r="V778" s="241"/>
      <c r="W778" s="241"/>
      <c r="X778" s="241"/>
      <c r="Y778" s="241"/>
      <c r="Z778" s="241"/>
      <c r="AA778" s="241"/>
      <c r="AB778" s="241"/>
      <c r="AC778" s="241" t="s">
        <v>325</v>
      </c>
      <c r="AD778" s="241"/>
      <c r="AE778" s="241"/>
      <c r="AF778" s="241"/>
      <c r="AG778" s="241"/>
      <c r="AH778" s="241"/>
      <c r="AI778" s="241"/>
      <c r="AP778" s="300"/>
      <c r="AT778" s="300"/>
    </row>
    <row r="779" spans="1:46" s="299" customFormat="1" ht="15" customHeight="1" x14ac:dyDescent="0.25">
      <c r="A779" s="284"/>
      <c r="B779" s="284"/>
      <c r="C779" s="241"/>
      <c r="D779" s="241"/>
      <c r="E779" s="241"/>
      <c r="F779" s="241"/>
      <c r="G779" s="241"/>
      <c r="H779" s="241"/>
      <c r="I779" s="241"/>
      <c r="J779" s="241"/>
      <c r="K779" s="241"/>
      <c r="L779" s="241"/>
      <c r="M779" s="241"/>
      <c r="N779" s="241"/>
      <c r="O779" s="241"/>
      <c r="P779" s="241"/>
      <c r="Q779" s="241"/>
      <c r="R779" s="241"/>
      <c r="S779" s="241"/>
      <c r="T779" s="241"/>
      <c r="U779" s="241" t="s">
        <v>908</v>
      </c>
      <c r="V779" s="241"/>
      <c r="W779" s="241"/>
      <c r="X779" s="241"/>
      <c r="Y779" s="241"/>
      <c r="Z779" s="241"/>
      <c r="AA779" s="241"/>
      <c r="AB779" s="241"/>
      <c r="AC779" s="241" t="s">
        <v>325</v>
      </c>
      <c r="AD779" s="241"/>
      <c r="AE779" s="241"/>
      <c r="AF779" s="241"/>
      <c r="AG779" s="241"/>
      <c r="AH779" s="241"/>
      <c r="AI779" s="241"/>
      <c r="AP779" s="300"/>
      <c r="AT779" s="300"/>
    </row>
    <row r="780" spans="1:46" s="299" customFormat="1" ht="15" customHeight="1" x14ac:dyDescent="0.25">
      <c r="A780" s="284"/>
      <c r="B780" s="284"/>
      <c r="C780" s="241"/>
      <c r="D780" s="241"/>
      <c r="E780" s="241"/>
      <c r="F780" s="241"/>
      <c r="G780" s="241"/>
      <c r="H780" s="241"/>
      <c r="I780" s="241"/>
      <c r="J780" s="241"/>
      <c r="K780" s="241"/>
      <c r="L780" s="241"/>
      <c r="M780" s="241"/>
      <c r="N780" s="241"/>
      <c r="O780" s="241"/>
      <c r="P780" s="241"/>
      <c r="Q780" s="241"/>
      <c r="R780" s="241"/>
      <c r="S780" s="241"/>
      <c r="T780" s="241"/>
      <c r="U780" s="241" t="s">
        <v>909</v>
      </c>
      <c r="V780" s="241"/>
      <c r="W780" s="241"/>
      <c r="X780" s="241"/>
      <c r="Y780" s="241"/>
      <c r="Z780" s="241"/>
      <c r="AA780" s="241"/>
      <c r="AB780" s="241"/>
      <c r="AC780" s="241" t="s">
        <v>316</v>
      </c>
      <c r="AD780" s="241"/>
      <c r="AE780" s="241"/>
      <c r="AF780" s="241"/>
      <c r="AG780" s="241"/>
      <c r="AH780" s="241"/>
      <c r="AI780" s="241"/>
      <c r="AP780" s="300"/>
      <c r="AT780" s="300"/>
    </row>
    <row r="781" spans="1:46" s="299" customFormat="1" ht="15" customHeight="1" x14ac:dyDescent="0.25">
      <c r="A781" s="284"/>
      <c r="B781" s="284"/>
      <c r="C781" s="241"/>
      <c r="D781" s="241"/>
      <c r="E781" s="241"/>
      <c r="F781" s="241"/>
      <c r="G781" s="241"/>
      <c r="H781" s="241"/>
      <c r="I781" s="241"/>
      <c r="J781" s="241"/>
      <c r="K781" s="241"/>
      <c r="L781" s="241"/>
      <c r="M781" s="241"/>
      <c r="N781" s="241"/>
      <c r="O781" s="241"/>
      <c r="P781" s="241"/>
      <c r="Q781" s="241"/>
      <c r="R781" s="241"/>
      <c r="S781" s="241"/>
      <c r="T781" s="241"/>
      <c r="U781" s="241" t="s">
        <v>910</v>
      </c>
      <c r="V781" s="241"/>
      <c r="W781" s="241"/>
      <c r="X781" s="241"/>
      <c r="Y781" s="241"/>
      <c r="Z781" s="241"/>
      <c r="AA781" s="241"/>
      <c r="AB781" s="241"/>
      <c r="AC781" s="241" t="s">
        <v>311</v>
      </c>
      <c r="AD781" s="241"/>
      <c r="AE781" s="241"/>
      <c r="AF781" s="241"/>
      <c r="AG781" s="241"/>
      <c r="AH781" s="241"/>
      <c r="AI781" s="241"/>
      <c r="AP781" s="300"/>
      <c r="AT781" s="300"/>
    </row>
    <row r="782" spans="1:46" s="299" customFormat="1" ht="15" customHeight="1" x14ac:dyDescent="0.25">
      <c r="A782" s="284"/>
      <c r="B782" s="284"/>
      <c r="C782" s="241"/>
      <c r="D782" s="241"/>
      <c r="E782" s="241"/>
      <c r="F782" s="241"/>
      <c r="G782" s="241"/>
      <c r="H782" s="241"/>
      <c r="I782" s="241"/>
      <c r="J782" s="241"/>
      <c r="K782" s="241"/>
      <c r="L782" s="241"/>
      <c r="M782" s="241"/>
      <c r="N782" s="241"/>
      <c r="O782" s="241"/>
      <c r="P782" s="241"/>
      <c r="Q782" s="241"/>
      <c r="R782" s="241"/>
      <c r="S782" s="241"/>
      <c r="T782" s="241"/>
      <c r="U782" s="241" t="s">
        <v>911</v>
      </c>
      <c r="V782" s="241"/>
      <c r="W782" s="241"/>
      <c r="X782" s="241"/>
      <c r="Y782" s="241"/>
      <c r="Z782" s="241"/>
      <c r="AA782" s="241"/>
      <c r="AB782" s="241"/>
      <c r="AC782" s="241" t="s">
        <v>313</v>
      </c>
      <c r="AD782" s="241"/>
      <c r="AE782" s="241"/>
      <c r="AF782" s="241"/>
      <c r="AG782" s="241"/>
      <c r="AH782" s="241"/>
      <c r="AI782" s="241"/>
      <c r="AP782" s="300"/>
      <c r="AT782" s="300"/>
    </row>
    <row r="783" spans="1:46" s="299" customFormat="1" ht="15" customHeight="1" x14ac:dyDescent="0.25">
      <c r="A783" s="284"/>
      <c r="B783" s="284"/>
      <c r="C783" s="241"/>
      <c r="D783" s="241"/>
      <c r="E783" s="241"/>
      <c r="F783" s="241"/>
      <c r="G783" s="241"/>
      <c r="H783" s="241"/>
      <c r="I783" s="241"/>
      <c r="J783" s="241"/>
      <c r="K783" s="241"/>
      <c r="L783" s="241"/>
      <c r="M783" s="241"/>
      <c r="N783" s="241"/>
      <c r="O783" s="241"/>
      <c r="P783" s="241"/>
      <c r="Q783" s="241"/>
      <c r="R783" s="241"/>
      <c r="S783" s="241"/>
      <c r="T783" s="241"/>
      <c r="U783" s="241" t="s">
        <v>912</v>
      </c>
      <c r="V783" s="241"/>
      <c r="W783" s="241"/>
      <c r="X783" s="241"/>
      <c r="Y783" s="241"/>
      <c r="Z783" s="241"/>
      <c r="AA783" s="241"/>
      <c r="AB783" s="241"/>
      <c r="AC783" s="241" t="s">
        <v>386</v>
      </c>
      <c r="AD783" s="241"/>
      <c r="AE783" s="241"/>
      <c r="AF783" s="241"/>
      <c r="AG783" s="241"/>
      <c r="AH783" s="241"/>
      <c r="AI783" s="241"/>
      <c r="AP783" s="300"/>
      <c r="AT783" s="300"/>
    </row>
    <row r="784" spans="1:46" s="299" customFormat="1" ht="15" customHeight="1" x14ac:dyDescent="0.25">
      <c r="A784" s="284"/>
      <c r="B784" s="284"/>
      <c r="C784" s="241"/>
      <c r="D784" s="241"/>
      <c r="E784" s="241"/>
      <c r="F784" s="241"/>
      <c r="G784" s="241"/>
      <c r="H784" s="241"/>
      <c r="I784" s="241"/>
      <c r="J784" s="241"/>
      <c r="K784" s="241"/>
      <c r="L784" s="241"/>
      <c r="M784" s="241"/>
      <c r="N784" s="241"/>
      <c r="O784" s="241"/>
      <c r="P784" s="241"/>
      <c r="Q784" s="241"/>
      <c r="R784" s="241"/>
      <c r="S784" s="241"/>
      <c r="T784" s="241"/>
      <c r="U784" s="241" t="s">
        <v>913</v>
      </c>
      <c r="V784" s="241"/>
      <c r="W784" s="241"/>
      <c r="X784" s="241"/>
      <c r="Y784" s="241"/>
      <c r="Z784" s="241"/>
      <c r="AA784" s="241"/>
      <c r="AB784" s="241"/>
      <c r="AC784" s="241" t="s">
        <v>322</v>
      </c>
      <c r="AD784" s="241"/>
      <c r="AE784" s="241"/>
      <c r="AF784" s="241"/>
      <c r="AG784" s="241"/>
      <c r="AH784" s="241"/>
      <c r="AI784" s="241"/>
      <c r="AP784" s="300"/>
      <c r="AT784" s="300"/>
    </row>
    <row r="785" spans="1:46" s="299" customFormat="1" ht="15" customHeight="1" x14ac:dyDescent="0.25">
      <c r="A785" s="284"/>
      <c r="B785" s="284"/>
      <c r="C785" s="241"/>
      <c r="D785" s="241"/>
      <c r="E785" s="241"/>
      <c r="F785" s="241"/>
      <c r="G785" s="241"/>
      <c r="H785" s="241"/>
      <c r="I785" s="241"/>
      <c r="J785" s="241"/>
      <c r="K785" s="241"/>
      <c r="L785" s="241"/>
      <c r="M785" s="241"/>
      <c r="N785" s="241"/>
      <c r="O785" s="241"/>
      <c r="P785" s="241"/>
      <c r="Q785" s="241"/>
      <c r="R785" s="241"/>
      <c r="S785" s="241"/>
      <c r="T785" s="241"/>
      <c r="U785" s="241" t="s">
        <v>914</v>
      </c>
      <c r="V785" s="241"/>
      <c r="W785" s="241"/>
      <c r="X785" s="241"/>
      <c r="Y785" s="241"/>
      <c r="Z785" s="241"/>
      <c r="AA785" s="241"/>
      <c r="AB785" s="241"/>
      <c r="AC785" s="241" t="s">
        <v>386</v>
      </c>
      <c r="AD785" s="241"/>
      <c r="AE785" s="241"/>
      <c r="AF785" s="241"/>
      <c r="AG785" s="241"/>
      <c r="AH785" s="241"/>
      <c r="AI785" s="241"/>
      <c r="AP785" s="300"/>
      <c r="AT785" s="300"/>
    </row>
    <row r="786" spans="1:46" s="299" customFormat="1" ht="15" customHeight="1" x14ac:dyDescent="0.25">
      <c r="A786" s="284"/>
      <c r="B786" s="284"/>
      <c r="C786" s="241"/>
      <c r="D786" s="241"/>
      <c r="E786" s="241"/>
      <c r="F786" s="241"/>
      <c r="G786" s="241"/>
      <c r="H786" s="241"/>
      <c r="I786" s="241"/>
      <c r="J786" s="241"/>
      <c r="K786" s="241"/>
      <c r="L786" s="241"/>
      <c r="M786" s="241"/>
      <c r="N786" s="241"/>
      <c r="O786" s="241"/>
      <c r="P786" s="241"/>
      <c r="Q786" s="241"/>
      <c r="R786" s="241"/>
      <c r="S786" s="241"/>
      <c r="T786" s="241"/>
      <c r="U786" s="241" t="s">
        <v>915</v>
      </c>
      <c r="V786" s="241"/>
      <c r="W786" s="241"/>
      <c r="X786" s="241"/>
      <c r="Y786" s="241"/>
      <c r="Z786" s="241"/>
      <c r="AA786" s="241"/>
      <c r="AB786" s="241"/>
      <c r="AC786" s="241" t="s">
        <v>313</v>
      </c>
      <c r="AD786" s="241"/>
      <c r="AE786" s="241"/>
      <c r="AF786" s="241"/>
      <c r="AG786" s="241"/>
      <c r="AH786" s="241"/>
      <c r="AI786" s="241"/>
      <c r="AP786" s="300"/>
      <c r="AT786" s="300"/>
    </row>
    <row r="787" spans="1:46" s="299" customFormat="1" ht="15" customHeight="1" x14ac:dyDescent="0.25">
      <c r="A787" s="284"/>
      <c r="B787" s="284"/>
      <c r="C787" s="241"/>
      <c r="D787" s="241"/>
      <c r="E787" s="241"/>
      <c r="F787" s="241"/>
      <c r="G787" s="241"/>
      <c r="H787" s="241"/>
      <c r="I787" s="241"/>
      <c r="J787" s="241"/>
      <c r="K787" s="241"/>
      <c r="L787" s="241"/>
      <c r="M787" s="241"/>
      <c r="N787" s="241"/>
      <c r="O787" s="241"/>
      <c r="P787" s="241"/>
      <c r="Q787" s="241"/>
      <c r="R787" s="241"/>
      <c r="S787" s="241"/>
      <c r="T787" s="241"/>
      <c r="U787" s="241" t="s">
        <v>916</v>
      </c>
      <c r="V787" s="241"/>
      <c r="W787" s="241"/>
      <c r="X787" s="241"/>
      <c r="Y787" s="241"/>
      <c r="Z787" s="241"/>
      <c r="AA787" s="241"/>
      <c r="AB787" s="241"/>
      <c r="AC787" s="241" t="s">
        <v>316</v>
      </c>
      <c r="AD787" s="241"/>
      <c r="AE787" s="241"/>
      <c r="AF787" s="241"/>
      <c r="AG787" s="241"/>
      <c r="AH787" s="241"/>
      <c r="AI787" s="241"/>
      <c r="AP787" s="300"/>
      <c r="AT787" s="300"/>
    </row>
    <row r="788" spans="1:46" s="299" customFormat="1" ht="15" customHeight="1" x14ac:dyDescent="0.25">
      <c r="A788" s="284"/>
      <c r="B788" s="284"/>
      <c r="C788" s="241"/>
      <c r="D788" s="241"/>
      <c r="E788" s="241"/>
      <c r="F788" s="241"/>
      <c r="G788" s="241"/>
      <c r="H788" s="241"/>
      <c r="I788" s="241"/>
      <c r="J788" s="241"/>
      <c r="K788" s="241"/>
      <c r="L788" s="241"/>
      <c r="M788" s="241"/>
      <c r="N788" s="241"/>
      <c r="O788" s="241"/>
      <c r="P788" s="241"/>
      <c r="Q788" s="241"/>
      <c r="R788" s="241"/>
      <c r="S788" s="241"/>
      <c r="T788" s="241"/>
      <c r="U788" s="241" t="s">
        <v>917</v>
      </c>
      <c r="V788" s="241"/>
      <c r="W788" s="241"/>
      <c r="X788" s="241"/>
      <c r="Y788" s="241"/>
      <c r="Z788" s="241"/>
      <c r="AA788" s="241"/>
      <c r="AB788" s="241"/>
      <c r="AC788" s="241" t="s">
        <v>325</v>
      </c>
      <c r="AD788" s="241"/>
      <c r="AE788" s="241"/>
      <c r="AF788" s="241"/>
      <c r="AG788" s="241"/>
      <c r="AH788" s="241"/>
      <c r="AI788" s="241"/>
      <c r="AP788" s="300"/>
      <c r="AT788" s="300"/>
    </row>
    <row r="789" spans="1:46" s="299" customFormat="1" ht="15" customHeight="1" x14ac:dyDescent="0.25">
      <c r="A789" s="284"/>
      <c r="B789" s="284"/>
      <c r="C789" s="241"/>
      <c r="D789" s="241"/>
      <c r="E789" s="241"/>
      <c r="F789" s="241"/>
      <c r="G789" s="241"/>
      <c r="H789" s="241"/>
      <c r="I789" s="241"/>
      <c r="J789" s="241"/>
      <c r="K789" s="241"/>
      <c r="L789" s="241"/>
      <c r="M789" s="241"/>
      <c r="N789" s="241"/>
      <c r="O789" s="241"/>
      <c r="P789" s="241"/>
      <c r="Q789" s="241"/>
      <c r="R789" s="241"/>
      <c r="S789" s="241"/>
      <c r="T789" s="241"/>
      <c r="U789" s="241" t="s">
        <v>918</v>
      </c>
      <c r="V789" s="241"/>
      <c r="W789" s="241"/>
      <c r="X789" s="241"/>
      <c r="Y789" s="241"/>
      <c r="Z789" s="241"/>
      <c r="AA789" s="241"/>
      <c r="AB789" s="241"/>
      <c r="AC789" s="241" t="s">
        <v>325</v>
      </c>
      <c r="AD789" s="241"/>
      <c r="AE789" s="241"/>
      <c r="AF789" s="241"/>
      <c r="AG789" s="241"/>
      <c r="AH789" s="241"/>
      <c r="AI789" s="241"/>
      <c r="AP789" s="300"/>
      <c r="AT789" s="300"/>
    </row>
    <row r="790" spans="1:46" s="299" customFormat="1" ht="15" customHeight="1" x14ac:dyDescent="0.25">
      <c r="A790" s="284"/>
      <c r="B790" s="284"/>
      <c r="C790" s="241"/>
      <c r="D790" s="241"/>
      <c r="E790" s="241"/>
      <c r="F790" s="241"/>
      <c r="G790" s="241"/>
      <c r="H790" s="241"/>
      <c r="I790" s="241"/>
      <c r="J790" s="241"/>
      <c r="K790" s="241"/>
      <c r="L790" s="241"/>
      <c r="M790" s="241"/>
      <c r="N790" s="241"/>
      <c r="O790" s="241"/>
      <c r="P790" s="241"/>
      <c r="Q790" s="241"/>
      <c r="R790" s="241"/>
      <c r="S790" s="241"/>
      <c r="T790" s="241"/>
      <c r="U790" s="241" t="s">
        <v>919</v>
      </c>
      <c r="V790" s="241"/>
      <c r="W790" s="241"/>
      <c r="X790" s="241"/>
      <c r="Y790" s="241"/>
      <c r="Z790" s="241"/>
      <c r="AA790" s="241"/>
      <c r="AB790" s="241"/>
      <c r="AC790" s="241" t="s">
        <v>325</v>
      </c>
      <c r="AD790" s="241"/>
      <c r="AE790" s="241"/>
      <c r="AF790" s="241"/>
      <c r="AG790" s="241"/>
      <c r="AH790" s="241"/>
      <c r="AI790" s="241"/>
      <c r="AP790" s="300"/>
      <c r="AT790" s="300"/>
    </row>
    <row r="791" spans="1:46" s="299" customFormat="1" ht="15" customHeight="1" x14ac:dyDescent="0.25">
      <c r="A791" s="284"/>
      <c r="B791" s="284"/>
      <c r="C791" s="241"/>
      <c r="D791" s="241"/>
      <c r="E791" s="241"/>
      <c r="F791" s="241"/>
      <c r="G791" s="241"/>
      <c r="H791" s="241"/>
      <c r="I791" s="241"/>
      <c r="J791" s="241"/>
      <c r="K791" s="241"/>
      <c r="L791" s="241"/>
      <c r="M791" s="241"/>
      <c r="N791" s="241"/>
      <c r="O791" s="241"/>
      <c r="P791" s="241"/>
      <c r="Q791" s="241"/>
      <c r="R791" s="241"/>
      <c r="S791" s="241"/>
      <c r="T791" s="241"/>
      <c r="U791" s="241" t="s">
        <v>920</v>
      </c>
      <c r="V791" s="241"/>
      <c r="W791" s="241"/>
      <c r="X791" s="241"/>
      <c r="Y791" s="241"/>
      <c r="Z791" s="241"/>
      <c r="AA791" s="241"/>
      <c r="AB791" s="241"/>
      <c r="AC791" s="241" t="s">
        <v>309</v>
      </c>
      <c r="AD791" s="241"/>
      <c r="AE791" s="241"/>
      <c r="AF791" s="241"/>
      <c r="AG791" s="241"/>
      <c r="AH791" s="241"/>
      <c r="AI791" s="241"/>
      <c r="AP791" s="300"/>
      <c r="AT791" s="300"/>
    </row>
    <row r="792" spans="1:46" s="299" customFormat="1" ht="15" customHeight="1" x14ac:dyDescent="0.25">
      <c r="A792" s="284"/>
      <c r="B792" s="284"/>
      <c r="C792" s="241"/>
      <c r="D792" s="241"/>
      <c r="E792" s="241"/>
      <c r="F792" s="241"/>
      <c r="G792" s="241"/>
      <c r="H792" s="241"/>
      <c r="I792" s="241"/>
      <c r="J792" s="241"/>
      <c r="K792" s="241"/>
      <c r="L792" s="241"/>
      <c r="M792" s="241"/>
      <c r="N792" s="241"/>
      <c r="O792" s="241"/>
      <c r="P792" s="241"/>
      <c r="Q792" s="241"/>
      <c r="R792" s="241"/>
      <c r="S792" s="241"/>
      <c r="T792" s="241"/>
      <c r="U792" s="241" t="s">
        <v>921</v>
      </c>
      <c r="V792" s="241"/>
      <c r="W792" s="241"/>
      <c r="X792" s="241"/>
      <c r="Y792" s="241"/>
      <c r="Z792" s="241"/>
      <c r="AA792" s="241"/>
      <c r="AB792" s="241"/>
      <c r="AC792" s="241" t="s">
        <v>325</v>
      </c>
      <c r="AD792" s="241"/>
      <c r="AE792" s="241"/>
      <c r="AF792" s="241"/>
      <c r="AG792" s="241"/>
      <c r="AH792" s="241"/>
      <c r="AI792" s="241"/>
      <c r="AP792" s="300"/>
      <c r="AT792" s="300"/>
    </row>
    <row r="793" spans="1:46" s="299" customFormat="1" ht="15" customHeight="1" x14ac:dyDescent="0.25">
      <c r="A793" s="284"/>
      <c r="B793" s="284"/>
      <c r="C793" s="241"/>
      <c r="D793" s="241"/>
      <c r="E793" s="241"/>
      <c r="F793" s="241"/>
      <c r="G793" s="241"/>
      <c r="H793" s="241"/>
      <c r="I793" s="241"/>
      <c r="J793" s="241"/>
      <c r="K793" s="241"/>
      <c r="L793" s="241"/>
      <c r="M793" s="241"/>
      <c r="N793" s="241"/>
      <c r="O793" s="241"/>
      <c r="P793" s="241"/>
      <c r="Q793" s="241"/>
      <c r="R793" s="241"/>
      <c r="S793" s="241"/>
      <c r="T793" s="241"/>
      <c r="U793" s="241" t="s">
        <v>922</v>
      </c>
      <c r="V793" s="241"/>
      <c r="W793" s="241"/>
      <c r="X793" s="241"/>
      <c r="Y793" s="241"/>
      <c r="Z793" s="241"/>
      <c r="AA793" s="241"/>
      <c r="AB793" s="241"/>
      <c r="AC793" s="241" t="s">
        <v>309</v>
      </c>
      <c r="AD793" s="241"/>
      <c r="AE793" s="241"/>
      <c r="AF793" s="241"/>
      <c r="AG793" s="241"/>
      <c r="AH793" s="241"/>
      <c r="AI793" s="241"/>
      <c r="AP793" s="300"/>
      <c r="AT793" s="300"/>
    </row>
    <row r="794" spans="1:46" s="299" customFormat="1" ht="15" customHeight="1" x14ac:dyDescent="0.25">
      <c r="A794" s="284"/>
      <c r="B794" s="284"/>
      <c r="C794" s="241"/>
      <c r="D794" s="241"/>
      <c r="E794" s="241"/>
      <c r="F794" s="241"/>
      <c r="G794" s="241"/>
      <c r="H794" s="241"/>
      <c r="I794" s="241"/>
      <c r="J794" s="241"/>
      <c r="K794" s="241"/>
      <c r="L794" s="241"/>
      <c r="M794" s="241"/>
      <c r="N794" s="241"/>
      <c r="O794" s="241"/>
      <c r="P794" s="241"/>
      <c r="Q794" s="241"/>
      <c r="R794" s="241"/>
      <c r="S794" s="241"/>
      <c r="T794" s="241"/>
      <c r="U794" s="241" t="s">
        <v>923</v>
      </c>
      <c r="V794" s="241"/>
      <c r="W794" s="241"/>
      <c r="X794" s="241"/>
      <c r="Y794" s="241"/>
      <c r="Z794" s="241"/>
      <c r="AA794" s="241"/>
      <c r="AB794" s="241"/>
      <c r="AC794" s="241" t="s">
        <v>313</v>
      </c>
      <c r="AD794" s="241"/>
      <c r="AE794" s="241"/>
      <c r="AF794" s="241"/>
      <c r="AG794" s="241"/>
      <c r="AH794" s="241"/>
      <c r="AI794" s="241"/>
      <c r="AP794" s="300"/>
      <c r="AT794" s="300"/>
    </row>
    <row r="795" spans="1:46" s="299" customFormat="1" ht="15" customHeight="1" x14ac:dyDescent="0.25">
      <c r="A795" s="284"/>
      <c r="B795" s="284"/>
      <c r="C795" s="241"/>
      <c r="D795" s="241"/>
      <c r="E795" s="241"/>
      <c r="F795" s="241"/>
      <c r="G795" s="241"/>
      <c r="H795" s="241"/>
      <c r="I795" s="241"/>
      <c r="J795" s="241"/>
      <c r="K795" s="241"/>
      <c r="L795" s="241"/>
      <c r="M795" s="241"/>
      <c r="N795" s="241"/>
      <c r="O795" s="241"/>
      <c r="P795" s="241"/>
      <c r="Q795" s="241"/>
      <c r="R795" s="241"/>
      <c r="S795" s="241"/>
      <c r="T795" s="241"/>
      <c r="U795" s="241" t="s">
        <v>924</v>
      </c>
      <c r="V795" s="241"/>
      <c r="W795" s="241"/>
      <c r="X795" s="241"/>
      <c r="Y795" s="241"/>
      <c r="Z795" s="241"/>
      <c r="AA795" s="241"/>
      <c r="AB795" s="241"/>
      <c r="AC795" s="241" t="s">
        <v>350</v>
      </c>
      <c r="AD795" s="241"/>
      <c r="AE795" s="241"/>
      <c r="AF795" s="241"/>
      <c r="AG795" s="241"/>
      <c r="AH795" s="241"/>
      <c r="AI795" s="241"/>
      <c r="AP795" s="300"/>
      <c r="AT795" s="300"/>
    </row>
    <row r="796" spans="1:46" s="299" customFormat="1" ht="15" customHeight="1" x14ac:dyDescent="0.25">
      <c r="A796" s="284"/>
      <c r="B796" s="284"/>
      <c r="C796" s="241"/>
      <c r="D796" s="241"/>
      <c r="E796" s="241"/>
      <c r="F796" s="241"/>
      <c r="G796" s="241"/>
      <c r="H796" s="241"/>
      <c r="I796" s="241"/>
      <c r="J796" s="241"/>
      <c r="K796" s="241"/>
      <c r="L796" s="241"/>
      <c r="M796" s="241"/>
      <c r="N796" s="241"/>
      <c r="O796" s="241"/>
      <c r="P796" s="241"/>
      <c r="Q796" s="241"/>
      <c r="R796" s="241"/>
      <c r="S796" s="241"/>
      <c r="T796" s="241"/>
      <c r="U796" s="241" t="s">
        <v>925</v>
      </c>
      <c r="V796" s="241"/>
      <c r="W796" s="241"/>
      <c r="X796" s="241"/>
      <c r="Y796" s="241"/>
      <c r="Z796" s="241"/>
      <c r="AA796" s="241"/>
      <c r="AB796" s="241"/>
      <c r="AC796" s="241" t="s">
        <v>322</v>
      </c>
      <c r="AD796" s="241"/>
      <c r="AE796" s="241"/>
      <c r="AF796" s="241"/>
      <c r="AG796" s="241"/>
      <c r="AH796" s="241"/>
      <c r="AI796" s="241"/>
      <c r="AP796" s="300"/>
      <c r="AT796" s="300"/>
    </row>
    <row r="797" spans="1:46" s="299" customFormat="1" ht="15" customHeight="1" x14ac:dyDescent="0.25">
      <c r="A797" s="284"/>
      <c r="B797" s="284"/>
      <c r="C797" s="241"/>
      <c r="D797" s="241"/>
      <c r="E797" s="241"/>
      <c r="F797" s="241"/>
      <c r="G797" s="241"/>
      <c r="H797" s="241"/>
      <c r="I797" s="241"/>
      <c r="J797" s="241"/>
      <c r="K797" s="241"/>
      <c r="L797" s="241"/>
      <c r="M797" s="241"/>
      <c r="N797" s="241"/>
      <c r="O797" s="241"/>
      <c r="P797" s="241"/>
      <c r="Q797" s="241"/>
      <c r="R797" s="241"/>
      <c r="S797" s="241"/>
      <c r="T797" s="241"/>
      <c r="U797" s="241" t="s">
        <v>926</v>
      </c>
      <c r="V797" s="241"/>
      <c r="W797" s="241"/>
      <c r="X797" s="241"/>
      <c r="Y797" s="241"/>
      <c r="Z797" s="241"/>
      <c r="AA797" s="241"/>
      <c r="AB797" s="241"/>
      <c r="AC797" s="241" t="s">
        <v>309</v>
      </c>
      <c r="AD797" s="241"/>
      <c r="AE797" s="241"/>
      <c r="AF797" s="241"/>
      <c r="AG797" s="241"/>
      <c r="AH797" s="241"/>
      <c r="AI797" s="241"/>
      <c r="AP797" s="300"/>
      <c r="AT797" s="300"/>
    </row>
    <row r="798" spans="1:46" s="299" customFormat="1" ht="15" customHeight="1" x14ac:dyDescent="0.25">
      <c r="A798" s="284"/>
      <c r="B798" s="284"/>
      <c r="C798" s="241"/>
      <c r="D798" s="241"/>
      <c r="E798" s="241"/>
      <c r="F798" s="241"/>
      <c r="G798" s="241"/>
      <c r="H798" s="241"/>
      <c r="I798" s="241"/>
      <c r="J798" s="241"/>
      <c r="K798" s="241"/>
      <c r="L798" s="241"/>
      <c r="M798" s="241"/>
      <c r="N798" s="241"/>
      <c r="O798" s="241"/>
      <c r="P798" s="241"/>
      <c r="Q798" s="241"/>
      <c r="R798" s="241"/>
      <c r="S798" s="241"/>
      <c r="T798" s="241"/>
      <c r="U798" s="241" t="s">
        <v>927</v>
      </c>
      <c r="V798" s="241"/>
      <c r="W798" s="241"/>
      <c r="X798" s="241"/>
      <c r="Y798" s="241"/>
      <c r="Z798" s="241"/>
      <c r="AA798" s="241"/>
      <c r="AB798" s="241"/>
      <c r="AC798" s="241" t="s">
        <v>350</v>
      </c>
      <c r="AD798" s="241"/>
      <c r="AE798" s="241"/>
      <c r="AF798" s="241"/>
      <c r="AG798" s="241"/>
      <c r="AH798" s="241"/>
      <c r="AI798" s="241"/>
      <c r="AP798" s="300"/>
      <c r="AT798" s="300"/>
    </row>
    <row r="799" spans="1:46" s="299" customFormat="1" ht="15" customHeight="1" x14ac:dyDescent="0.25">
      <c r="A799" s="284"/>
      <c r="B799" s="284"/>
      <c r="C799" s="241"/>
      <c r="D799" s="241"/>
      <c r="E799" s="241"/>
      <c r="F799" s="241"/>
      <c r="G799" s="241"/>
      <c r="H799" s="241"/>
      <c r="I799" s="241"/>
      <c r="J799" s="241"/>
      <c r="K799" s="241"/>
      <c r="L799" s="241"/>
      <c r="M799" s="241"/>
      <c r="N799" s="241"/>
      <c r="O799" s="241"/>
      <c r="P799" s="241"/>
      <c r="Q799" s="241"/>
      <c r="R799" s="241"/>
      <c r="S799" s="241"/>
      <c r="T799" s="241"/>
      <c r="U799" s="241" t="s">
        <v>928</v>
      </c>
      <c r="V799" s="241"/>
      <c r="W799" s="241"/>
      <c r="X799" s="241"/>
      <c r="Y799" s="241"/>
      <c r="Z799" s="241"/>
      <c r="AA799" s="241"/>
      <c r="AB799" s="241"/>
      <c r="AC799" s="241" t="s">
        <v>311</v>
      </c>
      <c r="AD799" s="241"/>
      <c r="AE799" s="241"/>
      <c r="AF799" s="241"/>
      <c r="AG799" s="241"/>
      <c r="AH799" s="241"/>
      <c r="AI799" s="241"/>
      <c r="AP799" s="300"/>
      <c r="AT799" s="300"/>
    </row>
    <row r="800" spans="1:46" s="299" customFormat="1" ht="15" customHeight="1" x14ac:dyDescent="0.25">
      <c r="A800" s="284"/>
      <c r="B800" s="284"/>
      <c r="C800" s="241"/>
      <c r="D800" s="241"/>
      <c r="E800" s="241"/>
      <c r="F800" s="241"/>
      <c r="G800" s="241"/>
      <c r="H800" s="241"/>
      <c r="I800" s="241"/>
      <c r="J800" s="241"/>
      <c r="K800" s="241"/>
      <c r="L800" s="241"/>
      <c r="M800" s="241"/>
      <c r="N800" s="241"/>
      <c r="O800" s="241"/>
      <c r="P800" s="241"/>
      <c r="Q800" s="241"/>
      <c r="R800" s="241"/>
      <c r="S800" s="241"/>
      <c r="T800" s="241"/>
      <c r="U800" s="241" t="s">
        <v>929</v>
      </c>
      <c r="V800" s="241"/>
      <c r="W800" s="241"/>
      <c r="X800" s="241"/>
      <c r="Y800" s="241"/>
      <c r="Z800" s="241"/>
      <c r="AA800" s="241"/>
      <c r="AB800" s="241"/>
      <c r="AC800" s="241" t="s">
        <v>350</v>
      </c>
      <c r="AD800" s="241"/>
      <c r="AE800" s="241"/>
      <c r="AF800" s="241"/>
      <c r="AG800" s="241"/>
      <c r="AH800" s="241"/>
      <c r="AI800" s="241"/>
      <c r="AP800" s="300"/>
      <c r="AT800" s="300"/>
    </row>
    <row r="801" spans="1:46" s="299" customFormat="1" ht="15" customHeight="1" x14ac:dyDescent="0.25">
      <c r="A801" s="284"/>
      <c r="B801" s="284"/>
      <c r="C801" s="241"/>
      <c r="D801" s="241"/>
      <c r="E801" s="241"/>
      <c r="F801" s="241"/>
      <c r="G801" s="241"/>
      <c r="H801" s="241"/>
      <c r="I801" s="241"/>
      <c r="J801" s="241"/>
      <c r="K801" s="241"/>
      <c r="L801" s="241"/>
      <c r="M801" s="241"/>
      <c r="N801" s="241"/>
      <c r="O801" s="241"/>
      <c r="P801" s="241"/>
      <c r="Q801" s="241"/>
      <c r="R801" s="241"/>
      <c r="S801" s="241"/>
      <c r="T801" s="241"/>
      <c r="U801" s="241" t="s">
        <v>930</v>
      </c>
      <c r="V801" s="241"/>
      <c r="W801" s="241"/>
      <c r="X801" s="241"/>
      <c r="Y801" s="241"/>
      <c r="Z801" s="241"/>
      <c r="AA801" s="241"/>
      <c r="AB801" s="241"/>
      <c r="AC801" s="241" t="s">
        <v>350</v>
      </c>
      <c r="AD801" s="241"/>
      <c r="AE801" s="241"/>
      <c r="AF801" s="241"/>
      <c r="AG801" s="241"/>
      <c r="AH801" s="241"/>
      <c r="AI801" s="241"/>
      <c r="AP801" s="300"/>
      <c r="AT801" s="300"/>
    </row>
    <row r="802" spans="1:46" s="299" customFormat="1" ht="15" customHeight="1" x14ac:dyDescent="0.25">
      <c r="A802" s="284"/>
      <c r="B802" s="284"/>
      <c r="C802" s="241"/>
      <c r="D802" s="241"/>
      <c r="E802" s="241"/>
      <c r="F802" s="241"/>
      <c r="G802" s="241"/>
      <c r="H802" s="241"/>
      <c r="I802" s="241"/>
      <c r="J802" s="241"/>
      <c r="K802" s="241"/>
      <c r="L802" s="241"/>
      <c r="M802" s="241"/>
      <c r="N802" s="241"/>
      <c r="O802" s="241"/>
      <c r="P802" s="241"/>
      <c r="Q802" s="241"/>
      <c r="R802" s="241"/>
      <c r="S802" s="241"/>
      <c r="T802" s="241"/>
      <c r="U802" s="241" t="s">
        <v>931</v>
      </c>
      <c r="V802" s="241"/>
      <c r="W802" s="241"/>
      <c r="X802" s="241"/>
      <c r="Y802" s="241"/>
      <c r="Z802" s="241"/>
      <c r="AA802" s="241"/>
      <c r="AB802" s="241"/>
      <c r="AC802" s="241" t="s">
        <v>313</v>
      </c>
      <c r="AD802" s="241"/>
      <c r="AE802" s="241"/>
      <c r="AF802" s="241"/>
      <c r="AG802" s="241"/>
      <c r="AH802" s="241"/>
      <c r="AI802" s="241"/>
      <c r="AP802" s="300"/>
      <c r="AT802" s="300"/>
    </row>
    <row r="803" spans="1:46" s="299" customFormat="1" ht="15" customHeight="1" x14ac:dyDescent="0.25">
      <c r="A803" s="284"/>
      <c r="B803" s="284"/>
      <c r="C803" s="241"/>
      <c r="D803" s="241"/>
      <c r="E803" s="241"/>
      <c r="F803" s="241"/>
      <c r="G803" s="241"/>
      <c r="H803" s="241"/>
      <c r="I803" s="241"/>
      <c r="J803" s="241"/>
      <c r="K803" s="241"/>
      <c r="L803" s="241"/>
      <c r="M803" s="241"/>
      <c r="N803" s="241"/>
      <c r="O803" s="241"/>
      <c r="P803" s="241"/>
      <c r="Q803" s="241"/>
      <c r="R803" s="241"/>
      <c r="S803" s="241"/>
      <c r="T803" s="241"/>
      <c r="U803" s="241" t="s">
        <v>932</v>
      </c>
      <c r="V803" s="241"/>
      <c r="W803" s="241"/>
      <c r="X803" s="241"/>
      <c r="Y803" s="241"/>
      <c r="Z803" s="241"/>
      <c r="AA803" s="241"/>
      <c r="AB803" s="241"/>
      <c r="AC803" s="241" t="s">
        <v>313</v>
      </c>
      <c r="AD803" s="241"/>
      <c r="AE803" s="241"/>
      <c r="AF803" s="241"/>
      <c r="AG803" s="241"/>
      <c r="AH803" s="241"/>
      <c r="AI803" s="241"/>
      <c r="AP803" s="300"/>
      <c r="AT803" s="300"/>
    </row>
    <row r="804" spans="1:46" s="299" customFormat="1" ht="15" customHeight="1" x14ac:dyDescent="0.25">
      <c r="A804" s="284"/>
      <c r="B804" s="284"/>
      <c r="C804" s="241"/>
      <c r="D804" s="241"/>
      <c r="E804" s="241"/>
      <c r="F804" s="241"/>
      <c r="G804" s="241"/>
      <c r="H804" s="241"/>
      <c r="I804" s="241"/>
      <c r="J804" s="241"/>
      <c r="K804" s="241"/>
      <c r="L804" s="241"/>
      <c r="M804" s="241"/>
      <c r="N804" s="241"/>
      <c r="O804" s="241"/>
      <c r="P804" s="241"/>
      <c r="Q804" s="241"/>
      <c r="R804" s="241"/>
      <c r="S804" s="241"/>
      <c r="T804" s="241"/>
      <c r="U804" s="241" t="s">
        <v>933</v>
      </c>
      <c r="V804" s="241"/>
      <c r="W804" s="241"/>
      <c r="X804" s="241"/>
      <c r="Y804" s="241"/>
      <c r="Z804" s="241"/>
      <c r="AA804" s="241"/>
      <c r="AB804" s="241"/>
      <c r="AC804" s="241" t="s">
        <v>313</v>
      </c>
      <c r="AD804" s="241"/>
      <c r="AE804" s="241"/>
      <c r="AF804" s="241"/>
      <c r="AG804" s="241"/>
      <c r="AH804" s="241"/>
      <c r="AI804" s="241"/>
      <c r="AP804" s="300"/>
      <c r="AT804" s="300"/>
    </row>
    <row r="805" spans="1:46" s="299" customFormat="1" ht="15" customHeight="1" x14ac:dyDescent="0.25">
      <c r="A805" s="284"/>
      <c r="B805" s="284"/>
      <c r="C805" s="241"/>
      <c r="D805" s="241"/>
      <c r="E805" s="241"/>
      <c r="F805" s="241"/>
      <c r="G805" s="241"/>
      <c r="H805" s="241"/>
      <c r="I805" s="241"/>
      <c r="J805" s="241"/>
      <c r="K805" s="241"/>
      <c r="L805" s="241"/>
      <c r="M805" s="241"/>
      <c r="N805" s="241"/>
      <c r="O805" s="241"/>
      <c r="P805" s="241"/>
      <c r="Q805" s="241"/>
      <c r="R805" s="241"/>
      <c r="S805" s="241"/>
      <c r="T805" s="241"/>
      <c r="U805" s="241" t="s">
        <v>934</v>
      </c>
      <c r="V805" s="241"/>
      <c r="W805" s="241"/>
      <c r="X805" s="241"/>
      <c r="Y805" s="241"/>
      <c r="Z805" s="241"/>
      <c r="AA805" s="241"/>
      <c r="AB805" s="241"/>
      <c r="AC805" s="241" t="s">
        <v>325</v>
      </c>
      <c r="AD805" s="241"/>
      <c r="AE805" s="241"/>
      <c r="AF805" s="241"/>
      <c r="AG805" s="241"/>
      <c r="AH805" s="241"/>
      <c r="AI805" s="241"/>
      <c r="AP805" s="300"/>
      <c r="AT805" s="300"/>
    </row>
    <row r="806" spans="1:46" s="299" customFormat="1" ht="15" customHeight="1" x14ac:dyDescent="0.25">
      <c r="A806" s="284"/>
      <c r="B806" s="284"/>
      <c r="C806" s="241"/>
      <c r="D806" s="241"/>
      <c r="E806" s="241"/>
      <c r="F806" s="241"/>
      <c r="G806" s="241"/>
      <c r="H806" s="241"/>
      <c r="I806" s="241"/>
      <c r="J806" s="241"/>
      <c r="K806" s="241"/>
      <c r="L806" s="241"/>
      <c r="M806" s="241"/>
      <c r="N806" s="241"/>
      <c r="O806" s="241"/>
      <c r="P806" s="241"/>
      <c r="Q806" s="241"/>
      <c r="R806" s="241"/>
      <c r="S806" s="241"/>
      <c r="T806" s="241"/>
      <c r="U806" s="241" t="s">
        <v>935</v>
      </c>
      <c r="V806" s="241"/>
      <c r="W806" s="241"/>
      <c r="X806" s="241"/>
      <c r="Y806" s="241"/>
      <c r="Z806" s="241"/>
      <c r="AA806" s="241"/>
      <c r="AB806" s="241"/>
      <c r="AC806" s="241" t="s">
        <v>316</v>
      </c>
      <c r="AD806" s="241"/>
      <c r="AE806" s="241"/>
      <c r="AF806" s="241"/>
      <c r="AG806" s="241"/>
      <c r="AH806" s="241"/>
      <c r="AI806" s="241"/>
      <c r="AP806" s="300"/>
      <c r="AT806" s="300"/>
    </row>
    <row r="807" spans="1:46" s="299" customFormat="1" ht="15" customHeight="1" x14ac:dyDescent="0.25">
      <c r="A807" s="284"/>
      <c r="B807" s="284"/>
      <c r="C807" s="241"/>
      <c r="D807" s="241"/>
      <c r="E807" s="241"/>
      <c r="F807" s="241"/>
      <c r="G807" s="241"/>
      <c r="H807" s="241"/>
      <c r="I807" s="241"/>
      <c r="J807" s="241"/>
      <c r="K807" s="241"/>
      <c r="L807" s="241"/>
      <c r="M807" s="241"/>
      <c r="N807" s="241"/>
      <c r="O807" s="241"/>
      <c r="P807" s="241"/>
      <c r="Q807" s="241"/>
      <c r="R807" s="241"/>
      <c r="S807" s="241"/>
      <c r="T807" s="241"/>
      <c r="U807" s="241" t="s">
        <v>936</v>
      </c>
      <c r="V807" s="241"/>
      <c r="W807" s="241"/>
      <c r="X807" s="241"/>
      <c r="Y807" s="241"/>
      <c r="Z807" s="241"/>
      <c r="AA807" s="241"/>
      <c r="AB807" s="241"/>
      <c r="AC807" s="241" t="s">
        <v>313</v>
      </c>
      <c r="AD807" s="241"/>
      <c r="AE807" s="241"/>
      <c r="AF807" s="241"/>
      <c r="AG807" s="241"/>
      <c r="AH807" s="241"/>
      <c r="AI807" s="241"/>
      <c r="AP807" s="300"/>
      <c r="AT807" s="300"/>
    </row>
    <row r="808" spans="1:46" s="299" customFormat="1" ht="15" customHeight="1" x14ac:dyDescent="0.25">
      <c r="A808" s="284"/>
      <c r="B808" s="284"/>
      <c r="C808" s="241"/>
      <c r="D808" s="241"/>
      <c r="E808" s="241"/>
      <c r="F808" s="241"/>
      <c r="G808" s="241"/>
      <c r="H808" s="241"/>
      <c r="I808" s="241"/>
      <c r="J808" s="241"/>
      <c r="K808" s="241"/>
      <c r="L808" s="241"/>
      <c r="M808" s="241"/>
      <c r="N808" s="241"/>
      <c r="O808" s="241"/>
      <c r="P808" s="241"/>
      <c r="Q808" s="241"/>
      <c r="R808" s="241"/>
      <c r="S808" s="241"/>
      <c r="T808" s="241"/>
      <c r="U808" s="241" t="s">
        <v>937</v>
      </c>
      <c r="V808" s="241"/>
      <c r="W808" s="241"/>
      <c r="X808" s="241"/>
      <c r="Y808" s="241"/>
      <c r="Z808" s="241"/>
      <c r="AA808" s="241"/>
      <c r="AB808" s="241"/>
      <c r="AC808" s="241" t="s">
        <v>366</v>
      </c>
      <c r="AD808" s="241"/>
      <c r="AE808" s="241"/>
      <c r="AF808" s="241"/>
      <c r="AG808" s="241"/>
      <c r="AH808" s="241"/>
      <c r="AI808" s="241"/>
      <c r="AP808" s="300"/>
      <c r="AT808" s="300"/>
    </row>
    <row r="809" spans="1:46" s="299" customFormat="1" ht="15" customHeight="1" x14ac:dyDescent="0.25">
      <c r="A809" s="284"/>
      <c r="B809" s="284"/>
      <c r="C809" s="241"/>
      <c r="D809" s="241"/>
      <c r="E809" s="241"/>
      <c r="F809" s="241"/>
      <c r="G809" s="241"/>
      <c r="H809" s="241"/>
      <c r="I809" s="241"/>
      <c r="J809" s="241"/>
      <c r="K809" s="241"/>
      <c r="L809" s="241"/>
      <c r="M809" s="241"/>
      <c r="N809" s="241"/>
      <c r="O809" s="241"/>
      <c r="P809" s="241"/>
      <c r="Q809" s="241"/>
      <c r="R809" s="241"/>
      <c r="S809" s="241"/>
      <c r="T809" s="241"/>
      <c r="U809" s="241" t="s">
        <v>938</v>
      </c>
      <c r="V809" s="241"/>
      <c r="W809" s="241"/>
      <c r="X809" s="241"/>
      <c r="Y809" s="241"/>
      <c r="Z809" s="241"/>
      <c r="AA809" s="241"/>
      <c r="AB809" s="241"/>
      <c r="AC809" s="241" t="s">
        <v>386</v>
      </c>
      <c r="AD809" s="241"/>
      <c r="AE809" s="241"/>
      <c r="AF809" s="241"/>
      <c r="AG809" s="241"/>
      <c r="AH809" s="241"/>
      <c r="AI809" s="241"/>
      <c r="AP809" s="300"/>
      <c r="AT809" s="300"/>
    </row>
    <row r="810" spans="1:46" s="299" customFormat="1" ht="15" customHeight="1" x14ac:dyDescent="0.25">
      <c r="A810" s="284"/>
      <c r="B810" s="284"/>
      <c r="C810" s="241"/>
      <c r="D810" s="241"/>
      <c r="E810" s="241"/>
      <c r="F810" s="241"/>
      <c r="G810" s="241"/>
      <c r="H810" s="241"/>
      <c r="I810" s="241"/>
      <c r="J810" s="241"/>
      <c r="K810" s="241"/>
      <c r="L810" s="241"/>
      <c r="M810" s="241"/>
      <c r="N810" s="241"/>
      <c r="O810" s="241"/>
      <c r="P810" s="241"/>
      <c r="Q810" s="241"/>
      <c r="R810" s="241"/>
      <c r="S810" s="241"/>
      <c r="T810" s="241"/>
      <c r="U810" s="241" t="s">
        <v>286</v>
      </c>
      <c r="V810" s="241"/>
      <c r="W810" s="241"/>
      <c r="X810" s="241"/>
      <c r="Y810" s="241"/>
      <c r="Z810" s="241"/>
      <c r="AA810" s="241"/>
      <c r="AB810" s="241"/>
      <c r="AC810" s="241" t="s">
        <v>350</v>
      </c>
      <c r="AD810" s="241"/>
      <c r="AE810" s="241"/>
      <c r="AF810" s="241"/>
      <c r="AG810" s="241"/>
      <c r="AH810" s="241"/>
      <c r="AI810" s="241"/>
      <c r="AP810" s="300"/>
      <c r="AT810" s="300"/>
    </row>
    <row r="811" spans="1:46" s="299" customFormat="1" ht="15" customHeight="1" x14ac:dyDescent="0.25">
      <c r="A811" s="284"/>
      <c r="B811" s="284"/>
      <c r="C811" s="241"/>
      <c r="D811" s="241"/>
      <c r="E811" s="241"/>
      <c r="F811" s="241"/>
      <c r="G811" s="241"/>
      <c r="H811" s="241"/>
      <c r="I811" s="241"/>
      <c r="J811" s="241"/>
      <c r="K811" s="241"/>
      <c r="L811" s="241"/>
      <c r="M811" s="241"/>
      <c r="N811" s="241"/>
      <c r="O811" s="241"/>
      <c r="P811" s="241"/>
      <c r="Q811" s="241"/>
      <c r="R811" s="241"/>
      <c r="S811" s="241"/>
      <c r="T811" s="241"/>
      <c r="U811" s="241" t="s">
        <v>939</v>
      </c>
      <c r="V811" s="241"/>
      <c r="W811" s="241"/>
      <c r="X811" s="241"/>
      <c r="Y811" s="241"/>
      <c r="Z811" s="241"/>
      <c r="AA811" s="241"/>
      <c r="AB811" s="241"/>
      <c r="AC811" s="241" t="s">
        <v>325</v>
      </c>
      <c r="AD811" s="241"/>
      <c r="AE811" s="241"/>
      <c r="AF811" s="241"/>
      <c r="AG811" s="241"/>
      <c r="AH811" s="241"/>
      <c r="AI811" s="241"/>
      <c r="AP811" s="300"/>
      <c r="AT811" s="300"/>
    </row>
    <row r="812" spans="1:46" s="299" customFormat="1" ht="15" customHeight="1" x14ac:dyDescent="0.25">
      <c r="A812" s="284"/>
      <c r="B812" s="284"/>
      <c r="C812" s="241"/>
      <c r="D812" s="241"/>
      <c r="E812" s="241"/>
      <c r="F812" s="241"/>
      <c r="G812" s="241"/>
      <c r="H812" s="241"/>
      <c r="I812" s="241"/>
      <c r="J812" s="241"/>
      <c r="K812" s="241"/>
      <c r="L812" s="241"/>
      <c r="M812" s="241"/>
      <c r="N812" s="241"/>
      <c r="O812" s="241"/>
      <c r="P812" s="241"/>
      <c r="Q812" s="241"/>
      <c r="R812" s="241"/>
      <c r="S812" s="241"/>
      <c r="T812" s="241"/>
      <c r="U812" s="241" t="s">
        <v>940</v>
      </c>
      <c r="V812" s="241"/>
      <c r="W812" s="241"/>
      <c r="X812" s="241"/>
      <c r="Y812" s="241"/>
      <c r="Z812" s="241"/>
      <c r="AA812" s="241"/>
      <c r="AB812" s="241"/>
      <c r="AC812" s="241" t="s">
        <v>350</v>
      </c>
      <c r="AD812" s="241"/>
      <c r="AE812" s="241"/>
      <c r="AF812" s="241"/>
      <c r="AG812" s="241"/>
      <c r="AH812" s="241"/>
      <c r="AI812" s="241"/>
      <c r="AP812" s="300"/>
      <c r="AT812" s="300"/>
    </row>
    <row r="813" spans="1:46" s="299" customFormat="1" ht="15" customHeight="1" x14ac:dyDescent="0.25">
      <c r="A813" s="284"/>
      <c r="B813" s="284"/>
      <c r="C813" s="241"/>
      <c r="D813" s="241"/>
      <c r="E813" s="241"/>
      <c r="F813" s="241"/>
      <c r="G813" s="241"/>
      <c r="H813" s="241"/>
      <c r="I813" s="241"/>
      <c r="J813" s="241"/>
      <c r="K813" s="241"/>
      <c r="L813" s="241"/>
      <c r="M813" s="241"/>
      <c r="N813" s="241"/>
      <c r="O813" s="241"/>
      <c r="P813" s="241"/>
      <c r="Q813" s="241"/>
      <c r="R813" s="241"/>
      <c r="S813" s="241"/>
      <c r="T813" s="241"/>
      <c r="U813" s="241" t="s">
        <v>941</v>
      </c>
      <c r="V813" s="241"/>
      <c r="W813" s="241"/>
      <c r="X813" s="241"/>
      <c r="Y813" s="241"/>
      <c r="Z813" s="241"/>
      <c r="AA813" s="241"/>
      <c r="AB813" s="241"/>
      <c r="AC813" s="241" t="s">
        <v>313</v>
      </c>
      <c r="AD813" s="241"/>
      <c r="AE813" s="241"/>
      <c r="AF813" s="241"/>
      <c r="AG813" s="241"/>
      <c r="AH813" s="241"/>
      <c r="AI813" s="241"/>
      <c r="AP813" s="300"/>
      <c r="AT813" s="300"/>
    </row>
    <row r="814" spans="1:46" s="299" customFormat="1" ht="15" customHeight="1" x14ac:dyDescent="0.25">
      <c r="A814" s="284"/>
      <c r="B814" s="284"/>
      <c r="C814" s="241"/>
      <c r="D814" s="241"/>
      <c r="E814" s="241"/>
      <c r="F814" s="241"/>
      <c r="G814" s="241"/>
      <c r="H814" s="241"/>
      <c r="I814" s="241"/>
      <c r="J814" s="241"/>
      <c r="K814" s="241"/>
      <c r="L814" s="241"/>
      <c r="M814" s="241"/>
      <c r="N814" s="241"/>
      <c r="O814" s="241"/>
      <c r="P814" s="241"/>
      <c r="Q814" s="241"/>
      <c r="R814" s="241"/>
      <c r="S814" s="241"/>
      <c r="T814" s="241"/>
      <c r="U814" s="241" t="s">
        <v>942</v>
      </c>
      <c r="V814" s="241"/>
      <c r="W814" s="241"/>
      <c r="X814" s="241"/>
      <c r="Y814" s="241"/>
      <c r="Z814" s="241"/>
      <c r="AA814" s="241"/>
      <c r="AB814" s="241"/>
      <c r="AC814" s="241" t="s">
        <v>322</v>
      </c>
      <c r="AD814" s="241"/>
      <c r="AE814" s="241"/>
      <c r="AF814" s="241"/>
      <c r="AG814" s="241"/>
      <c r="AH814" s="241"/>
      <c r="AI814" s="241"/>
      <c r="AP814" s="300"/>
      <c r="AT814" s="300"/>
    </row>
    <row r="815" spans="1:46" s="299" customFormat="1" ht="15" customHeight="1" x14ac:dyDescent="0.25">
      <c r="A815" s="284"/>
      <c r="B815" s="284"/>
      <c r="C815" s="241"/>
      <c r="D815" s="241"/>
      <c r="E815" s="241"/>
      <c r="F815" s="241"/>
      <c r="G815" s="241"/>
      <c r="H815" s="241"/>
      <c r="I815" s="241"/>
      <c r="J815" s="241"/>
      <c r="K815" s="241"/>
      <c r="L815" s="241"/>
      <c r="M815" s="241"/>
      <c r="N815" s="241"/>
      <c r="O815" s="241"/>
      <c r="P815" s="241"/>
      <c r="Q815" s="241"/>
      <c r="R815" s="241"/>
      <c r="S815" s="241"/>
      <c r="T815" s="241"/>
      <c r="U815" s="241" t="s">
        <v>943</v>
      </c>
      <c r="V815" s="241"/>
      <c r="W815" s="241"/>
      <c r="X815" s="241"/>
      <c r="Y815" s="241"/>
      <c r="Z815" s="241"/>
      <c r="AA815" s="241"/>
      <c r="AB815" s="241"/>
      <c r="AC815" s="241" t="s">
        <v>313</v>
      </c>
      <c r="AD815" s="241"/>
      <c r="AE815" s="241"/>
      <c r="AF815" s="241"/>
      <c r="AG815" s="241"/>
      <c r="AH815" s="241"/>
      <c r="AI815" s="241"/>
      <c r="AP815" s="300"/>
      <c r="AT815" s="300"/>
    </row>
    <row r="816" spans="1:46" s="299" customFormat="1" ht="15" customHeight="1" x14ac:dyDescent="0.25">
      <c r="A816" s="284"/>
      <c r="B816" s="284"/>
      <c r="C816" s="241"/>
      <c r="D816" s="241"/>
      <c r="E816" s="241"/>
      <c r="F816" s="241"/>
      <c r="G816" s="241"/>
      <c r="H816" s="241"/>
      <c r="I816" s="241"/>
      <c r="J816" s="241"/>
      <c r="K816" s="241"/>
      <c r="L816" s="241"/>
      <c r="M816" s="241"/>
      <c r="N816" s="241"/>
      <c r="O816" s="241"/>
      <c r="P816" s="241"/>
      <c r="Q816" s="241"/>
      <c r="R816" s="241"/>
      <c r="S816" s="241"/>
      <c r="T816" s="241"/>
      <c r="U816" s="241" t="s">
        <v>944</v>
      </c>
      <c r="V816" s="241"/>
      <c r="W816" s="241"/>
      <c r="X816" s="241"/>
      <c r="Y816" s="241"/>
      <c r="Z816" s="241"/>
      <c r="AA816" s="241"/>
      <c r="AB816" s="241"/>
      <c r="AC816" s="241" t="s">
        <v>313</v>
      </c>
      <c r="AD816" s="241"/>
      <c r="AE816" s="241"/>
      <c r="AF816" s="241"/>
      <c r="AG816" s="241"/>
      <c r="AH816" s="241"/>
      <c r="AI816" s="241"/>
      <c r="AP816" s="300"/>
      <c r="AT816" s="300"/>
    </row>
    <row r="817" spans="1:46" s="299" customFormat="1" ht="15" customHeight="1" x14ac:dyDescent="0.25">
      <c r="A817" s="284"/>
      <c r="B817" s="284"/>
      <c r="C817" s="241"/>
      <c r="D817" s="241"/>
      <c r="E817" s="241"/>
      <c r="F817" s="241"/>
      <c r="G817" s="241"/>
      <c r="H817" s="241"/>
      <c r="I817" s="241"/>
      <c r="J817" s="241"/>
      <c r="K817" s="241"/>
      <c r="L817" s="241"/>
      <c r="M817" s="241"/>
      <c r="N817" s="241"/>
      <c r="O817" s="241"/>
      <c r="P817" s="241"/>
      <c r="Q817" s="241"/>
      <c r="R817" s="241"/>
      <c r="S817" s="241"/>
      <c r="T817" s="241"/>
      <c r="U817" s="241" t="s">
        <v>945</v>
      </c>
      <c r="V817" s="241"/>
      <c r="W817" s="241"/>
      <c r="X817" s="241"/>
      <c r="Y817" s="241"/>
      <c r="Z817" s="241"/>
      <c r="AA817" s="241"/>
      <c r="AB817" s="241"/>
      <c r="AC817" s="241" t="s">
        <v>350</v>
      </c>
      <c r="AD817" s="241"/>
      <c r="AE817" s="241"/>
      <c r="AF817" s="241"/>
      <c r="AG817" s="241"/>
      <c r="AH817" s="241"/>
      <c r="AI817" s="241"/>
      <c r="AP817" s="300"/>
      <c r="AT817" s="300"/>
    </row>
    <row r="818" spans="1:46" s="299" customFormat="1" ht="15" customHeight="1" x14ac:dyDescent="0.25">
      <c r="A818" s="284"/>
      <c r="B818" s="284"/>
      <c r="C818" s="241"/>
      <c r="D818" s="241"/>
      <c r="E818" s="241"/>
      <c r="F818" s="241"/>
      <c r="G818" s="241"/>
      <c r="H818" s="241"/>
      <c r="I818" s="241"/>
      <c r="J818" s="241"/>
      <c r="K818" s="241"/>
      <c r="L818" s="241"/>
      <c r="M818" s="241"/>
      <c r="N818" s="241"/>
      <c r="O818" s="241"/>
      <c r="P818" s="241"/>
      <c r="Q818" s="241"/>
      <c r="R818" s="241"/>
      <c r="S818" s="241"/>
      <c r="T818" s="241"/>
      <c r="U818" s="241" t="s">
        <v>946</v>
      </c>
      <c r="V818" s="241"/>
      <c r="W818" s="241"/>
      <c r="X818" s="241"/>
      <c r="Y818" s="241"/>
      <c r="Z818" s="241"/>
      <c r="AA818" s="241"/>
      <c r="AB818" s="241"/>
      <c r="AC818" s="241" t="s">
        <v>313</v>
      </c>
      <c r="AD818" s="241"/>
      <c r="AE818" s="241"/>
      <c r="AF818" s="241"/>
      <c r="AG818" s="241"/>
      <c r="AH818" s="241"/>
      <c r="AI818" s="241"/>
      <c r="AP818" s="300"/>
      <c r="AT818" s="300"/>
    </row>
    <row r="819" spans="1:46" s="299" customFormat="1" ht="15" customHeight="1" x14ac:dyDescent="0.25">
      <c r="A819" s="284"/>
      <c r="B819" s="284"/>
      <c r="C819" s="241"/>
      <c r="D819" s="241"/>
      <c r="E819" s="241"/>
      <c r="F819" s="241"/>
      <c r="G819" s="241"/>
      <c r="H819" s="241"/>
      <c r="I819" s="241"/>
      <c r="J819" s="241"/>
      <c r="K819" s="241"/>
      <c r="L819" s="241"/>
      <c r="M819" s="241"/>
      <c r="N819" s="241"/>
      <c r="O819" s="241"/>
      <c r="P819" s="241"/>
      <c r="Q819" s="241"/>
      <c r="R819" s="241"/>
      <c r="S819" s="241"/>
      <c r="T819" s="241"/>
      <c r="U819" s="241" t="s">
        <v>947</v>
      </c>
      <c r="V819" s="241"/>
      <c r="W819" s="241"/>
      <c r="X819" s="241"/>
      <c r="Y819" s="241"/>
      <c r="Z819" s="241"/>
      <c r="AA819" s="241"/>
      <c r="AB819" s="241"/>
      <c r="AC819" s="241" t="s">
        <v>309</v>
      </c>
      <c r="AD819" s="241"/>
      <c r="AE819" s="241"/>
      <c r="AF819" s="241"/>
      <c r="AG819" s="241"/>
      <c r="AH819" s="241"/>
      <c r="AI819" s="241"/>
      <c r="AP819" s="300"/>
      <c r="AT819" s="300"/>
    </row>
    <row r="820" spans="1:46" s="299" customFormat="1" ht="15" customHeight="1" x14ac:dyDescent="0.25">
      <c r="A820" s="284"/>
      <c r="B820" s="284"/>
      <c r="C820" s="241"/>
      <c r="D820" s="241"/>
      <c r="E820" s="241"/>
      <c r="F820" s="241"/>
      <c r="G820" s="241"/>
      <c r="H820" s="241"/>
      <c r="I820" s="241"/>
      <c r="J820" s="241"/>
      <c r="K820" s="241"/>
      <c r="L820" s="241"/>
      <c r="M820" s="241"/>
      <c r="N820" s="241"/>
      <c r="O820" s="241"/>
      <c r="P820" s="241"/>
      <c r="Q820" s="241"/>
      <c r="R820" s="241"/>
      <c r="S820" s="241"/>
      <c r="T820" s="241"/>
      <c r="U820" s="241" t="s">
        <v>948</v>
      </c>
      <c r="V820" s="241"/>
      <c r="W820" s="241"/>
      <c r="X820" s="241"/>
      <c r="Y820" s="241"/>
      <c r="Z820" s="241"/>
      <c r="AA820" s="241"/>
      <c r="AB820" s="241"/>
      <c r="AC820" s="241" t="s">
        <v>386</v>
      </c>
      <c r="AD820" s="241"/>
      <c r="AE820" s="241"/>
      <c r="AF820" s="241"/>
      <c r="AG820" s="241"/>
      <c r="AH820" s="241"/>
      <c r="AI820" s="241"/>
      <c r="AP820" s="300"/>
      <c r="AT820" s="300"/>
    </row>
    <row r="821" spans="1:46" s="299" customFormat="1" ht="15" customHeight="1" x14ac:dyDescent="0.25">
      <c r="A821" s="284"/>
      <c r="B821" s="284"/>
      <c r="C821" s="241"/>
      <c r="D821" s="241"/>
      <c r="E821" s="241"/>
      <c r="F821" s="241"/>
      <c r="G821" s="241"/>
      <c r="H821" s="241"/>
      <c r="I821" s="241"/>
      <c r="J821" s="241"/>
      <c r="K821" s="241"/>
      <c r="L821" s="241"/>
      <c r="M821" s="241"/>
      <c r="N821" s="241"/>
      <c r="O821" s="241"/>
      <c r="P821" s="241"/>
      <c r="Q821" s="241"/>
      <c r="R821" s="241"/>
      <c r="S821" s="241"/>
      <c r="T821" s="241"/>
      <c r="U821" s="241" t="s">
        <v>949</v>
      </c>
      <c r="V821" s="241"/>
      <c r="W821" s="241"/>
      <c r="X821" s="241"/>
      <c r="Y821" s="241"/>
      <c r="Z821" s="241"/>
      <c r="AA821" s="241"/>
      <c r="AB821" s="241"/>
      <c r="AC821" s="241" t="s">
        <v>316</v>
      </c>
      <c r="AD821" s="241"/>
      <c r="AE821" s="241"/>
      <c r="AF821" s="241"/>
      <c r="AG821" s="241"/>
      <c r="AH821" s="241"/>
      <c r="AI821" s="241"/>
      <c r="AP821" s="300"/>
      <c r="AT821" s="300"/>
    </row>
    <row r="822" spans="1:46" s="299" customFormat="1" ht="15" customHeight="1" x14ac:dyDescent="0.25">
      <c r="A822" s="284"/>
      <c r="B822" s="284"/>
      <c r="C822" s="241"/>
      <c r="D822" s="241"/>
      <c r="E822" s="241"/>
      <c r="F822" s="241"/>
      <c r="G822" s="241"/>
      <c r="H822" s="241"/>
      <c r="I822" s="241"/>
      <c r="J822" s="241"/>
      <c r="K822" s="241"/>
      <c r="L822" s="241"/>
      <c r="M822" s="241"/>
      <c r="N822" s="241"/>
      <c r="O822" s="241"/>
      <c r="P822" s="241"/>
      <c r="Q822" s="241"/>
      <c r="R822" s="241"/>
      <c r="S822" s="241"/>
      <c r="T822" s="241"/>
      <c r="U822" s="241" t="s">
        <v>950</v>
      </c>
      <c r="V822" s="241"/>
      <c r="W822" s="241"/>
      <c r="X822" s="241"/>
      <c r="Y822" s="241"/>
      <c r="Z822" s="241"/>
      <c r="AA822" s="241"/>
      <c r="AB822" s="241"/>
      <c r="AC822" s="241" t="s">
        <v>313</v>
      </c>
      <c r="AD822" s="241"/>
      <c r="AE822" s="241"/>
      <c r="AF822" s="241"/>
      <c r="AG822" s="241"/>
      <c r="AH822" s="241"/>
      <c r="AI822" s="241"/>
      <c r="AP822" s="300"/>
      <c r="AT822" s="300"/>
    </row>
    <row r="823" spans="1:46" s="299" customFormat="1" ht="15" customHeight="1" x14ac:dyDescent="0.25">
      <c r="A823" s="284"/>
      <c r="B823" s="284"/>
      <c r="C823" s="241"/>
      <c r="D823" s="241"/>
      <c r="E823" s="241"/>
      <c r="F823" s="241"/>
      <c r="G823" s="241"/>
      <c r="H823" s="241"/>
      <c r="I823" s="241"/>
      <c r="J823" s="241"/>
      <c r="K823" s="241"/>
      <c r="L823" s="241"/>
      <c r="M823" s="241"/>
      <c r="N823" s="241"/>
      <c r="O823" s="241"/>
      <c r="P823" s="241"/>
      <c r="Q823" s="241"/>
      <c r="R823" s="241"/>
      <c r="S823" s="241"/>
      <c r="T823" s="241"/>
      <c r="U823" s="241" t="s">
        <v>951</v>
      </c>
      <c r="V823" s="241"/>
      <c r="W823" s="241"/>
      <c r="X823" s="241"/>
      <c r="Y823" s="241"/>
      <c r="Z823" s="241"/>
      <c r="AA823" s="241"/>
      <c r="AB823" s="241"/>
      <c r="AC823" s="241" t="s">
        <v>313</v>
      </c>
      <c r="AD823" s="241"/>
      <c r="AE823" s="241"/>
      <c r="AF823" s="241"/>
      <c r="AG823" s="241"/>
      <c r="AH823" s="241"/>
      <c r="AI823" s="241"/>
      <c r="AP823" s="300"/>
      <c r="AT823" s="300"/>
    </row>
    <row r="824" spans="1:46" s="299" customFormat="1" ht="15" customHeight="1" x14ac:dyDescent="0.25">
      <c r="A824" s="284"/>
      <c r="B824" s="284"/>
      <c r="C824" s="241"/>
      <c r="D824" s="241"/>
      <c r="E824" s="241"/>
      <c r="F824" s="241"/>
      <c r="G824" s="241"/>
      <c r="H824" s="241"/>
      <c r="I824" s="241"/>
      <c r="J824" s="241"/>
      <c r="K824" s="241"/>
      <c r="L824" s="241"/>
      <c r="M824" s="241"/>
      <c r="N824" s="241"/>
      <c r="O824" s="241"/>
      <c r="P824" s="241"/>
      <c r="Q824" s="241"/>
      <c r="R824" s="241"/>
      <c r="S824" s="241"/>
      <c r="T824" s="241"/>
      <c r="U824" s="241" t="s">
        <v>952</v>
      </c>
      <c r="V824" s="241"/>
      <c r="W824" s="241"/>
      <c r="X824" s="241"/>
      <c r="Y824" s="241"/>
      <c r="Z824" s="241"/>
      <c r="AA824" s="241"/>
      <c r="AB824" s="241"/>
      <c r="AC824" s="241" t="s">
        <v>322</v>
      </c>
      <c r="AD824" s="241"/>
      <c r="AE824" s="241"/>
      <c r="AF824" s="241"/>
      <c r="AG824" s="241"/>
      <c r="AH824" s="241"/>
      <c r="AI824" s="241"/>
      <c r="AP824" s="300"/>
      <c r="AT824" s="300"/>
    </row>
    <row r="825" spans="1:46" s="299" customFormat="1" ht="15" customHeight="1" x14ac:dyDescent="0.25">
      <c r="A825" s="284"/>
      <c r="B825" s="284"/>
      <c r="C825" s="241"/>
      <c r="D825" s="241"/>
      <c r="E825" s="241"/>
      <c r="F825" s="241"/>
      <c r="G825" s="241"/>
      <c r="H825" s="241"/>
      <c r="I825" s="241"/>
      <c r="J825" s="241"/>
      <c r="K825" s="241"/>
      <c r="L825" s="241"/>
      <c r="M825" s="241"/>
      <c r="N825" s="241"/>
      <c r="O825" s="241"/>
      <c r="P825" s="241"/>
      <c r="Q825" s="241"/>
      <c r="R825" s="241"/>
      <c r="S825" s="241"/>
      <c r="T825" s="241"/>
      <c r="U825" s="241" t="s">
        <v>953</v>
      </c>
      <c r="V825" s="241"/>
      <c r="W825" s="241"/>
      <c r="X825" s="241"/>
      <c r="Y825" s="241"/>
      <c r="Z825" s="241"/>
      <c r="AA825" s="241"/>
      <c r="AB825" s="241"/>
      <c r="AC825" s="241" t="s">
        <v>325</v>
      </c>
      <c r="AD825" s="241"/>
      <c r="AE825" s="241"/>
      <c r="AF825" s="241"/>
      <c r="AG825" s="241"/>
      <c r="AH825" s="241"/>
      <c r="AI825" s="241"/>
      <c r="AP825" s="300"/>
      <c r="AT825" s="300"/>
    </row>
    <row r="826" spans="1:46" s="299" customFormat="1" ht="15" customHeight="1" x14ac:dyDescent="0.25">
      <c r="A826" s="284"/>
      <c r="B826" s="284"/>
      <c r="C826" s="241"/>
      <c r="D826" s="241"/>
      <c r="E826" s="241"/>
      <c r="F826" s="241"/>
      <c r="G826" s="241"/>
      <c r="H826" s="241"/>
      <c r="I826" s="241"/>
      <c r="J826" s="241"/>
      <c r="K826" s="241"/>
      <c r="L826" s="241"/>
      <c r="M826" s="241"/>
      <c r="N826" s="241"/>
      <c r="O826" s="241"/>
      <c r="P826" s="241"/>
      <c r="Q826" s="241"/>
      <c r="R826" s="241"/>
      <c r="S826" s="241"/>
      <c r="T826" s="241"/>
      <c r="U826" s="241" t="s">
        <v>954</v>
      </c>
      <c r="V826" s="241"/>
      <c r="W826" s="241"/>
      <c r="X826" s="241"/>
      <c r="Y826" s="241"/>
      <c r="Z826" s="241"/>
      <c r="AA826" s="241"/>
      <c r="AB826" s="241"/>
      <c r="AC826" s="241" t="s">
        <v>313</v>
      </c>
      <c r="AD826" s="241"/>
      <c r="AE826" s="241"/>
      <c r="AF826" s="241"/>
      <c r="AG826" s="241"/>
      <c r="AH826" s="241"/>
      <c r="AI826" s="241"/>
      <c r="AP826" s="300"/>
      <c r="AT826" s="300"/>
    </row>
    <row r="827" spans="1:46" s="299" customFormat="1" ht="15" customHeight="1" x14ac:dyDescent="0.25">
      <c r="A827" s="284"/>
      <c r="B827" s="284"/>
      <c r="C827" s="241"/>
      <c r="D827" s="241"/>
      <c r="E827" s="241"/>
      <c r="F827" s="241"/>
      <c r="G827" s="241"/>
      <c r="H827" s="241"/>
      <c r="I827" s="241"/>
      <c r="J827" s="241"/>
      <c r="K827" s="241"/>
      <c r="L827" s="241"/>
      <c r="M827" s="241"/>
      <c r="N827" s="241"/>
      <c r="O827" s="241"/>
      <c r="P827" s="241"/>
      <c r="Q827" s="241"/>
      <c r="R827" s="241"/>
      <c r="S827" s="241"/>
      <c r="T827" s="241"/>
      <c r="U827" s="241" t="s">
        <v>955</v>
      </c>
      <c r="V827" s="241"/>
      <c r="W827" s="241"/>
      <c r="X827" s="241"/>
      <c r="Y827" s="241"/>
      <c r="Z827" s="241"/>
      <c r="AA827" s="241"/>
      <c r="AB827" s="241"/>
      <c r="AC827" s="241" t="s">
        <v>313</v>
      </c>
      <c r="AD827" s="241"/>
      <c r="AE827" s="241"/>
      <c r="AF827" s="241"/>
      <c r="AG827" s="241"/>
      <c r="AH827" s="241"/>
      <c r="AI827" s="241"/>
      <c r="AP827" s="300"/>
      <c r="AT827" s="300"/>
    </row>
    <row r="828" spans="1:46" s="299" customFormat="1" ht="15" customHeight="1" x14ac:dyDescent="0.25">
      <c r="A828" s="284"/>
      <c r="B828" s="284"/>
      <c r="C828" s="241"/>
      <c r="D828" s="241"/>
      <c r="E828" s="241"/>
      <c r="F828" s="241"/>
      <c r="G828" s="241"/>
      <c r="H828" s="241"/>
      <c r="I828" s="241"/>
      <c r="J828" s="241"/>
      <c r="K828" s="241"/>
      <c r="L828" s="241"/>
      <c r="M828" s="241"/>
      <c r="N828" s="241"/>
      <c r="O828" s="241"/>
      <c r="P828" s="241"/>
      <c r="Q828" s="241"/>
      <c r="R828" s="241"/>
      <c r="S828" s="241"/>
      <c r="T828" s="241"/>
      <c r="U828" s="241" t="s">
        <v>956</v>
      </c>
      <c r="V828" s="241"/>
      <c r="W828" s="241"/>
      <c r="X828" s="241"/>
      <c r="Y828" s="241"/>
      <c r="Z828" s="241"/>
      <c r="AA828" s="241"/>
      <c r="AB828" s="241"/>
      <c r="AC828" s="241" t="s">
        <v>309</v>
      </c>
      <c r="AD828" s="241"/>
      <c r="AE828" s="241"/>
      <c r="AF828" s="241"/>
      <c r="AG828" s="241"/>
      <c r="AH828" s="241"/>
      <c r="AI828" s="241"/>
      <c r="AP828" s="300"/>
      <c r="AT828" s="300"/>
    </row>
    <row r="829" spans="1:46" s="299" customFormat="1" ht="15" customHeight="1" x14ac:dyDescent="0.25">
      <c r="A829" s="284"/>
      <c r="B829" s="284"/>
      <c r="C829" s="241"/>
      <c r="D829" s="241"/>
      <c r="E829" s="241"/>
      <c r="F829" s="241"/>
      <c r="G829" s="241"/>
      <c r="H829" s="241"/>
      <c r="I829" s="241"/>
      <c r="J829" s="241"/>
      <c r="K829" s="241"/>
      <c r="L829" s="241"/>
      <c r="M829" s="241"/>
      <c r="N829" s="241"/>
      <c r="O829" s="241"/>
      <c r="P829" s="241"/>
      <c r="Q829" s="241"/>
      <c r="R829" s="241"/>
      <c r="S829" s="241"/>
      <c r="T829" s="241"/>
      <c r="U829" s="241" t="s">
        <v>957</v>
      </c>
      <c r="V829" s="241"/>
      <c r="W829" s="241"/>
      <c r="X829" s="241"/>
      <c r="Y829" s="241"/>
      <c r="Z829" s="241"/>
      <c r="AA829" s="241"/>
      <c r="AB829" s="241"/>
      <c r="AC829" s="241" t="s">
        <v>313</v>
      </c>
      <c r="AD829" s="241"/>
      <c r="AE829" s="241"/>
      <c r="AF829" s="241"/>
      <c r="AG829" s="241"/>
      <c r="AH829" s="241"/>
      <c r="AI829" s="241"/>
      <c r="AP829" s="300"/>
      <c r="AT829" s="300"/>
    </row>
    <row r="830" spans="1:46" s="299" customFormat="1" ht="15" customHeight="1" x14ac:dyDescent="0.25">
      <c r="A830" s="284"/>
      <c r="B830" s="284"/>
      <c r="C830" s="241"/>
      <c r="D830" s="241"/>
      <c r="E830" s="241"/>
      <c r="F830" s="241"/>
      <c r="G830" s="241"/>
      <c r="H830" s="241"/>
      <c r="I830" s="241"/>
      <c r="J830" s="241"/>
      <c r="K830" s="241"/>
      <c r="L830" s="241"/>
      <c r="M830" s="241"/>
      <c r="N830" s="241"/>
      <c r="O830" s="241"/>
      <c r="P830" s="241"/>
      <c r="Q830" s="241"/>
      <c r="R830" s="241"/>
      <c r="S830" s="241"/>
      <c r="T830" s="241"/>
      <c r="U830" s="241" t="s">
        <v>958</v>
      </c>
      <c r="V830" s="241"/>
      <c r="W830" s="241"/>
      <c r="X830" s="241"/>
      <c r="Y830" s="241"/>
      <c r="Z830" s="241"/>
      <c r="AA830" s="241"/>
      <c r="AB830" s="241"/>
      <c r="AC830" s="241" t="s">
        <v>386</v>
      </c>
      <c r="AD830" s="241"/>
      <c r="AE830" s="241"/>
      <c r="AF830" s="241"/>
      <c r="AG830" s="241"/>
      <c r="AH830" s="241"/>
      <c r="AI830" s="241"/>
      <c r="AP830" s="300"/>
      <c r="AT830" s="300"/>
    </row>
    <row r="831" spans="1:46" s="299" customFormat="1" ht="15" customHeight="1" x14ac:dyDescent="0.25">
      <c r="A831" s="284"/>
      <c r="B831" s="284"/>
      <c r="C831" s="241"/>
      <c r="D831" s="241"/>
      <c r="E831" s="241"/>
      <c r="F831" s="241"/>
      <c r="G831" s="241"/>
      <c r="H831" s="241"/>
      <c r="I831" s="241"/>
      <c r="J831" s="241"/>
      <c r="K831" s="241"/>
      <c r="L831" s="241"/>
      <c r="M831" s="241"/>
      <c r="N831" s="241"/>
      <c r="O831" s="241"/>
      <c r="P831" s="241"/>
      <c r="Q831" s="241"/>
      <c r="R831" s="241"/>
      <c r="S831" s="241"/>
      <c r="T831" s="241"/>
      <c r="U831" s="241" t="s">
        <v>959</v>
      </c>
      <c r="V831" s="241"/>
      <c r="W831" s="241"/>
      <c r="X831" s="241"/>
      <c r="Y831" s="241"/>
      <c r="Z831" s="241"/>
      <c r="AA831" s="241"/>
      <c r="AB831" s="241"/>
      <c r="AC831" s="241" t="s">
        <v>322</v>
      </c>
      <c r="AD831" s="241"/>
      <c r="AE831" s="241"/>
      <c r="AF831" s="241"/>
      <c r="AG831" s="241"/>
      <c r="AH831" s="241"/>
      <c r="AI831" s="241"/>
      <c r="AP831" s="300"/>
      <c r="AT831" s="300"/>
    </row>
    <row r="832" spans="1:46" s="299" customFormat="1" ht="15" customHeight="1" x14ac:dyDescent="0.25">
      <c r="A832" s="284"/>
      <c r="B832" s="284"/>
      <c r="C832" s="241"/>
      <c r="D832" s="241"/>
      <c r="E832" s="241"/>
      <c r="F832" s="241"/>
      <c r="G832" s="241"/>
      <c r="H832" s="241"/>
      <c r="I832" s="241"/>
      <c r="J832" s="241"/>
      <c r="K832" s="241"/>
      <c r="L832" s="241"/>
      <c r="M832" s="241"/>
      <c r="N832" s="241"/>
      <c r="O832" s="241"/>
      <c r="P832" s="241"/>
      <c r="Q832" s="241"/>
      <c r="R832" s="241"/>
      <c r="S832" s="241"/>
      <c r="T832" s="241"/>
      <c r="U832" s="241" t="s">
        <v>287</v>
      </c>
      <c r="V832" s="241"/>
      <c r="W832" s="241"/>
      <c r="X832" s="241"/>
      <c r="Y832" s="241"/>
      <c r="Z832" s="241"/>
      <c r="AA832" s="241"/>
      <c r="AB832" s="241"/>
      <c r="AC832" s="241" t="s">
        <v>350</v>
      </c>
      <c r="AD832" s="241"/>
      <c r="AE832" s="241"/>
      <c r="AF832" s="241"/>
      <c r="AG832" s="241"/>
      <c r="AH832" s="241"/>
      <c r="AI832" s="241"/>
      <c r="AP832" s="300"/>
      <c r="AT832" s="300"/>
    </row>
    <row r="833" spans="1:46" s="299" customFormat="1" ht="15" customHeight="1" x14ac:dyDescent="0.25">
      <c r="A833" s="284"/>
      <c r="B833" s="284"/>
      <c r="C833" s="241"/>
      <c r="D833" s="241"/>
      <c r="E833" s="241"/>
      <c r="F833" s="241"/>
      <c r="G833" s="241"/>
      <c r="H833" s="241"/>
      <c r="I833" s="241"/>
      <c r="J833" s="241"/>
      <c r="K833" s="241"/>
      <c r="L833" s="241"/>
      <c r="M833" s="241"/>
      <c r="N833" s="241"/>
      <c r="O833" s="241"/>
      <c r="P833" s="241"/>
      <c r="Q833" s="241"/>
      <c r="R833" s="241"/>
      <c r="S833" s="241"/>
      <c r="T833" s="241"/>
      <c r="U833" s="241" t="s">
        <v>960</v>
      </c>
      <c r="V833" s="241"/>
      <c r="W833" s="241"/>
      <c r="X833" s="241"/>
      <c r="Y833" s="241"/>
      <c r="Z833" s="241"/>
      <c r="AA833" s="241"/>
      <c r="AB833" s="241"/>
      <c r="AC833" s="241" t="s">
        <v>316</v>
      </c>
      <c r="AD833" s="241"/>
      <c r="AE833" s="241"/>
      <c r="AF833" s="241"/>
      <c r="AG833" s="241"/>
      <c r="AH833" s="241"/>
      <c r="AI833" s="241"/>
      <c r="AP833" s="300"/>
      <c r="AT833" s="300"/>
    </row>
    <row r="834" spans="1:46" s="299" customFormat="1" ht="15" customHeight="1" x14ac:dyDescent="0.25">
      <c r="A834" s="284"/>
      <c r="B834" s="284"/>
      <c r="C834" s="241"/>
      <c r="D834" s="241"/>
      <c r="E834" s="241"/>
      <c r="F834" s="241"/>
      <c r="G834" s="241"/>
      <c r="H834" s="241"/>
      <c r="I834" s="241"/>
      <c r="J834" s="241"/>
      <c r="K834" s="241"/>
      <c r="L834" s="241"/>
      <c r="M834" s="241"/>
      <c r="N834" s="241"/>
      <c r="O834" s="241"/>
      <c r="P834" s="241"/>
      <c r="Q834" s="241"/>
      <c r="R834" s="241"/>
      <c r="S834" s="241"/>
      <c r="T834" s="241"/>
      <c r="U834" s="241" t="s">
        <v>961</v>
      </c>
      <c r="V834" s="241"/>
      <c r="W834" s="241"/>
      <c r="X834" s="241"/>
      <c r="Y834" s="241"/>
      <c r="Z834" s="241"/>
      <c r="AA834" s="241"/>
      <c r="AB834" s="241"/>
      <c r="AC834" s="241" t="s">
        <v>309</v>
      </c>
      <c r="AD834" s="241"/>
      <c r="AE834" s="241"/>
      <c r="AF834" s="241"/>
      <c r="AG834" s="241"/>
      <c r="AH834" s="241"/>
      <c r="AI834" s="241"/>
      <c r="AP834" s="300"/>
      <c r="AT834" s="300"/>
    </row>
    <row r="835" spans="1:46" s="299" customFormat="1" ht="15" customHeight="1" x14ac:dyDescent="0.25">
      <c r="A835" s="284"/>
      <c r="B835" s="284"/>
      <c r="C835" s="241"/>
      <c r="D835" s="241"/>
      <c r="E835" s="241"/>
      <c r="F835" s="241"/>
      <c r="G835" s="241"/>
      <c r="H835" s="241"/>
      <c r="I835" s="241"/>
      <c r="J835" s="241"/>
      <c r="K835" s="241"/>
      <c r="L835" s="241"/>
      <c r="M835" s="241"/>
      <c r="N835" s="241"/>
      <c r="O835" s="241"/>
      <c r="P835" s="241"/>
      <c r="Q835" s="241"/>
      <c r="R835" s="241"/>
      <c r="S835" s="241"/>
      <c r="T835" s="241"/>
      <c r="U835" s="241" t="s">
        <v>962</v>
      </c>
      <c r="V835" s="241"/>
      <c r="W835" s="241"/>
      <c r="X835" s="241"/>
      <c r="Y835" s="241"/>
      <c r="Z835" s="241"/>
      <c r="AA835" s="241"/>
      <c r="AB835" s="241"/>
      <c r="AC835" s="241" t="s">
        <v>386</v>
      </c>
      <c r="AD835" s="241"/>
      <c r="AE835" s="241"/>
      <c r="AF835" s="241"/>
      <c r="AG835" s="241"/>
      <c r="AH835" s="241"/>
      <c r="AI835" s="241"/>
      <c r="AP835" s="300"/>
      <c r="AT835" s="300"/>
    </row>
    <row r="836" spans="1:46" s="299" customFormat="1" ht="15" customHeight="1" x14ac:dyDescent="0.25">
      <c r="A836" s="284"/>
      <c r="B836" s="284"/>
      <c r="C836" s="241"/>
      <c r="D836" s="241"/>
      <c r="E836" s="241"/>
      <c r="F836" s="241"/>
      <c r="G836" s="241"/>
      <c r="H836" s="241"/>
      <c r="I836" s="241"/>
      <c r="J836" s="241"/>
      <c r="K836" s="241"/>
      <c r="L836" s="241"/>
      <c r="M836" s="241"/>
      <c r="N836" s="241"/>
      <c r="O836" s="241"/>
      <c r="P836" s="241"/>
      <c r="Q836" s="241"/>
      <c r="R836" s="241"/>
      <c r="S836" s="241"/>
      <c r="T836" s="241"/>
      <c r="U836" s="241" t="s">
        <v>963</v>
      </c>
      <c r="V836" s="241"/>
      <c r="W836" s="241"/>
      <c r="X836" s="241"/>
      <c r="Y836" s="241"/>
      <c r="Z836" s="241"/>
      <c r="AA836" s="241"/>
      <c r="AB836" s="241"/>
      <c r="AC836" s="241" t="s">
        <v>322</v>
      </c>
      <c r="AD836" s="241"/>
      <c r="AE836" s="241"/>
      <c r="AF836" s="241"/>
      <c r="AG836" s="241"/>
      <c r="AH836" s="241"/>
      <c r="AI836" s="241"/>
      <c r="AP836" s="300"/>
      <c r="AT836" s="300"/>
    </row>
    <row r="837" spans="1:46" s="299" customFormat="1" ht="15" customHeight="1" x14ac:dyDescent="0.25">
      <c r="A837" s="284"/>
      <c r="B837" s="284"/>
      <c r="C837" s="241"/>
      <c r="D837" s="241"/>
      <c r="E837" s="241"/>
      <c r="F837" s="241"/>
      <c r="G837" s="241"/>
      <c r="H837" s="241"/>
      <c r="I837" s="241"/>
      <c r="J837" s="241"/>
      <c r="K837" s="241"/>
      <c r="L837" s="241"/>
      <c r="M837" s="241"/>
      <c r="N837" s="241"/>
      <c r="O837" s="241"/>
      <c r="P837" s="241"/>
      <c r="Q837" s="241"/>
      <c r="R837" s="241"/>
      <c r="S837" s="241"/>
      <c r="T837" s="241"/>
      <c r="U837" s="241" t="s">
        <v>964</v>
      </c>
      <c r="V837" s="241"/>
      <c r="W837" s="241"/>
      <c r="X837" s="241"/>
      <c r="Y837" s="241"/>
      <c r="Z837" s="241"/>
      <c r="AA837" s="241"/>
      <c r="AB837" s="241"/>
      <c r="AC837" s="241" t="s">
        <v>316</v>
      </c>
      <c r="AD837" s="241"/>
      <c r="AE837" s="241"/>
      <c r="AF837" s="241"/>
      <c r="AG837" s="241"/>
      <c r="AH837" s="241"/>
      <c r="AI837" s="241"/>
      <c r="AP837" s="300"/>
      <c r="AT837" s="300"/>
    </row>
    <row r="838" spans="1:46" s="299" customFormat="1" ht="15" customHeight="1" x14ac:dyDescent="0.25">
      <c r="A838" s="284"/>
      <c r="B838" s="284"/>
      <c r="C838" s="241"/>
      <c r="D838" s="241"/>
      <c r="E838" s="241"/>
      <c r="F838" s="241"/>
      <c r="G838" s="241"/>
      <c r="H838" s="241"/>
      <c r="I838" s="241"/>
      <c r="J838" s="241"/>
      <c r="K838" s="241"/>
      <c r="L838" s="241"/>
      <c r="M838" s="241"/>
      <c r="N838" s="241"/>
      <c r="O838" s="241"/>
      <c r="P838" s="241"/>
      <c r="Q838" s="241"/>
      <c r="R838" s="241"/>
      <c r="S838" s="241"/>
      <c r="T838" s="241"/>
      <c r="U838" s="241" t="s">
        <v>965</v>
      </c>
      <c r="V838" s="241"/>
      <c r="W838" s="241"/>
      <c r="X838" s="241"/>
      <c r="Y838" s="241"/>
      <c r="Z838" s="241"/>
      <c r="AA838" s="241"/>
      <c r="AB838" s="241"/>
      <c r="AC838" s="241" t="s">
        <v>316</v>
      </c>
      <c r="AD838" s="241"/>
      <c r="AE838" s="241"/>
      <c r="AF838" s="241"/>
      <c r="AG838" s="241"/>
      <c r="AH838" s="241"/>
      <c r="AI838" s="241"/>
      <c r="AP838" s="300"/>
      <c r="AT838" s="300"/>
    </row>
    <row r="839" spans="1:46" s="299" customFormat="1" ht="15" customHeight="1" x14ac:dyDescent="0.25">
      <c r="A839" s="284"/>
      <c r="B839" s="284"/>
      <c r="C839" s="241"/>
      <c r="D839" s="241"/>
      <c r="E839" s="241"/>
      <c r="F839" s="241"/>
      <c r="G839" s="241"/>
      <c r="H839" s="241"/>
      <c r="I839" s="241"/>
      <c r="J839" s="241"/>
      <c r="K839" s="241"/>
      <c r="L839" s="241"/>
      <c r="M839" s="241"/>
      <c r="N839" s="241"/>
      <c r="O839" s="241"/>
      <c r="P839" s="241"/>
      <c r="Q839" s="241"/>
      <c r="R839" s="241"/>
      <c r="S839" s="241"/>
      <c r="T839" s="241"/>
      <c r="U839" s="241" t="s">
        <v>966</v>
      </c>
      <c r="V839" s="241"/>
      <c r="W839" s="241"/>
      <c r="X839" s="241"/>
      <c r="Y839" s="241"/>
      <c r="Z839" s="241"/>
      <c r="AA839" s="241"/>
      <c r="AB839" s="241"/>
      <c r="AC839" s="241" t="s">
        <v>313</v>
      </c>
      <c r="AD839" s="241"/>
      <c r="AE839" s="241"/>
      <c r="AF839" s="241"/>
      <c r="AG839" s="241"/>
      <c r="AH839" s="241"/>
      <c r="AI839" s="241"/>
      <c r="AP839" s="300"/>
      <c r="AT839" s="300"/>
    </row>
    <row r="840" spans="1:46" s="299" customFormat="1" ht="15" customHeight="1" x14ac:dyDescent="0.25">
      <c r="A840" s="284"/>
      <c r="B840" s="284"/>
      <c r="C840" s="241"/>
      <c r="D840" s="241"/>
      <c r="E840" s="241"/>
      <c r="F840" s="241"/>
      <c r="G840" s="241"/>
      <c r="H840" s="241"/>
      <c r="I840" s="241"/>
      <c r="J840" s="241"/>
      <c r="K840" s="241"/>
      <c r="L840" s="241"/>
      <c r="M840" s="241"/>
      <c r="N840" s="241"/>
      <c r="O840" s="241"/>
      <c r="P840" s="241"/>
      <c r="Q840" s="241"/>
      <c r="R840" s="241"/>
      <c r="S840" s="241"/>
      <c r="T840" s="241"/>
      <c r="U840" s="241" t="s">
        <v>967</v>
      </c>
      <c r="V840" s="241"/>
      <c r="W840" s="241"/>
      <c r="X840" s="241"/>
      <c r="Y840" s="241"/>
      <c r="Z840" s="241"/>
      <c r="AA840" s="241"/>
      <c r="AB840" s="241"/>
      <c r="AC840" s="241" t="s">
        <v>313</v>
      </c>
      <c r="AD840" s="241"/>
      <c r="AE840" s="241"/>
      <c r="AF840" s="241"/>
      <c r="AG840" s="241"/>
      <c r="AH840" s="241"/>
      <c r="AI840" s="241"/>
      <c r="AP840" s="300"/>
      <c r="AT840" s="300"/>
    </row>
    <row r="841" spans="1:46" s="299" customFormat="1" ht="15" customHeight="1" x14ac:dyDescent="0.25">
      <c r="A841" s="284"/>
      <c r="B841" s="284"/>
      <c r="C841" s="241"/>
      <c r="D841" s="241"/>
      <c r="E841" s="241"/>
      <c r="F841" s="241"/>
      <c r="G841" s="241"/>
      <c r="H841" s="241"/>
      <c r="I841" s="241"/>
      <c r="J841" s="241"/>
      <c r="K841" s="241"/>
      <c r="L841" s="241"/>
      <c r="M841" s="241"/>
      <c r="N841" s="241"/>
      <c r="O841" s="241"/>
      <c r="P841" s="241"/>
      <c r="Q841" s="241"/>
      <c r="R841" s="241"/>
      <c r="S841" s="241"/>
      <c r="T841" s="241"/>
      <c r="U841" s="241" t="s">
        <v>968</v>
      </c>
      <c r="V841" s="241"/>
      <c r="W841" s="241"/>
      <c r="X841" s="241"/>
      <c r="Y841" s="241"/>
      <c r="Z841" s="241"/>
      <c r="AA841" s="241"/>
      <c r="AB841" s="241"/>
      <c r="AC841" s="241" t="s">
        <v>325</v>
      </c>
      <c r="AD841" s="241"/>
      <c r="AE841" s="241"/>
      <c r="AF841" s="241"/>
      <c r="AG841" s="241"/>
      <c r="AH841" s="241"/>
      <c r="AI841" s="241"/>
      <c r="AP841" s="300"/>
      <c r="AT841" s="300"/>
    </row>
    <row r="842" spans="1:46" s="299" customFormat="1" ht="15" customHeight="1" x14ac:dyDescent="0.25">
      <c r="A842" s="284"/>
      <c r="B842" s="284"/>
      <c r="C842" s="241"/>
      <c r="D842" s="241"/>
      <c r="E842" s="241"/>
      <c r="F842" s="241"/>
      <c r="G842" s="241"/>
      <c r="H842" s="241"/>
      <c r="I842" s="241"/>
      <c r="J842" s="241"/>
      <c r="K842" s="241"/>
      <c r="L842" s="241"/>
      <c r="M842" s="241"/>
      <c r="N842" s="241"/>
      <c r="O842" s="241"/>
      <c r="P842" s="241"/>
      <c r="Q842" s="241"/>
      <c r="R842" s="241"/>
      <c r="S842" s="241"/>
      <c r="T842" s="241"/>
      <c r="U842" s="241" t="s">
        <v>969</v>
      </c>
      <c r="V842" s="241"/>
      <c r="W842" s="241"/>
      <c r="X842" s="241"/>
      <c r="Y842" s="241"/>
      <c r="Z842" s="241"/>
      <c r="AA842" s="241"/>
      <c r="AB842" s="241"/>
      <c r="AC842" s="241" t="s">
        <v>322</v>
      </c>
      <c r="AD842" s="241"/>
      <c r="AE842" s="241"/>
      <c r="AF842" s="241"/>
      <c r="AG842" s="241"/>
      <c r="AH842" s="241"/>
      <c r="AI842" s="241"/>
      <c r="AP842" s="300"/>
      <c r="AT842" s="300"/>
    </row>
    <row r="843" spans="1:46" s="299" customFormat="1" ht="15" customHeight="1" x14ac:dyDescent="0.25">
      <c r="A843" s="284"/>
      <c r="B843" s="284"/>
      <c r="C843" s="241"/>
      <c r="D843" s="241"/>
      <c r="E843" s="241"/>
      <c r="F843" s="241"/>
      <c r="G843" s="241"/>
      <c r="H843" s="241"/>
      <c r="I843" s="241"/>
      <c r="J843" s="241"/>
      <c r="K843" s="241"/>
      <c r="L843" s="241"/>
      <c r="M843" s="241"/>
      <c r="N843" s="241"/>
      <c r="O843" s="241"/>
      <c r="P843" s="241"/>
      <c r="Q843" s="241"/>
      <c r="R843" s="241"/>
      <c r="S843" s="241"/>
      <c r="T843" s="241"/>
      <c r="U843" s="241" t="s">
        <v>970</v>
      </c>
      <c r="V843" s="241"/>
      <c r="W843" s="241"/>
      <c r="X843" s="241"/>
      <c r="Y843" s="241"/>
      <c r="Z843" s="241"/>
      <c r="AA843" s="241"/>
      <c r="AB843" s="241"/>
      <c r="AC843" s="241" t="s">
        <v>313</v>
      </c>
      <c r="AD843" s="241"/>
      <c r="AE843" s="241"/>
      <c r="AF843" s="241"/>
      <c r="AG843" s="241"/>
      <c r="AH843" s="241"/>
      <c r="AI843" s="241"/>
      <c r="AP843" s="300"/>
      <c r="AT843" s="300"/>
    </row>
    <row r="844" spans="1:46" s="299" customFormat="1" ht="15" customHeight="1" x14ac:dyDescent="0.25">
      <c r="A844" s="284"/>
      <c r="B844" s="284"/>
      <c r="C844" s="241"/>
      <c r="D844" s="241"/>
      <c r="E844" s="241"/>
      <c r="F844" s="241"/>
      <c r="G844" s="241"/>
      <c r="H844" s="241"/>
      <c r="I844" s="241"/>
      <c r="J844" s="241"/>
      <c r="K844" s="241"/>
      <c r="L844" s="241"/>
      <c r="M844" s="241"/>
      <c r="N844" s="241"/>
      <c r="O844" s="241"/>
      <c r="P844" s="241"/>
      <c r="Q844" s="241"/>
      <c r="R844" s="241"/>
      <c r="S844" s="241"/>
      <c r="T844" s="241"/>
      <c r="U844" s="241" t="s">
        <v>971</v>
      </c>
      <c r="V844" s="241"/>
      <c r="W844" s="241"/>
      <c r="X844" s="241"/>
      <c r="Y844" s="241"/>
      <c r="Z844" s="241"/>
      <c r="AA844" s="241"/>
      <c r="AB844" s="241"/>
      <c r="AC844" s="241" t="s">
        <v>316</v>
      </c>
      <c r="AD844" s="241"/>
      <c r="AE844" s="241"/>
      <c r="AF844" s="241"/>
      <c r="AG844" s="241"/>
      <c r="AH844" s="241"/>
      <c r="AI844" s="241"/>
      <c r="AP844" s="300"/>
      <c r="AT844" s="300"/>
    </row>
    <row r="845" spans="1:46" s="299" customFormat="1" ht="15" customHeight="1" x14ac:dyDescent="0.25">
      <c r="A845" s="284"/>
      <c r="B845" s="284"/>
      <c r="C845" s="241"/>
      <c r="D845" s="241"/>
      <c r="E845" s="241"/>
      <c r="F845" s="241"/>
      <c r="G845" s="241"/>
      <c r="H845" s="241"/>
      <c r="I845" s="241"/>
      <c r="J845" s="241"/>
      <c r="K845" s="241"/>
      <c r="L845" s="241"/>
      <c r="M845" s="241"/>
      <c r="N845" s="241"/>
      <c r="O845" s="241"/>
      <c r="P845" s="241"/>
      <c r="Q845" s="241"/>
      <c r="R845" s="241"/>
      <c r="S845" s="241"/>
      <c r="T845" s="241"/>
      <c r="U845" s="241" t="s">
        <v>972</v>
      </c>
      <c r="V845" s="241"/>
      <c r="W845" s="241"/>
      <c r="X845" s="241"/>
      <c r="Y845" s="241"/>
      <c r="Z845" s="241"/>
      <c r="AA845" s="241"/>
      <c r="AB845" s="241"/>
      <c r="AC845" s="241" t="s">
        <v>386</v>
      </c>
      <c r="AD845" s="241"/>
      <c r="AE845" s="241"/>
      <c r="AF845" s="241"/>
      <c r="AG845" s="241"/>
      <c r="AH845" s="241"/>
      <c r="AI845" s="241"/>
      <c r="AP845" s="300"/>
      <c r="AT845" s="300"/>
    </row>
    <row r="846" spans="1:46" s="299" customFormat="1" ht="15" customHeight="1" x14ac:dyDescent="0.25">
      <c r="A846" s="284"/>
      <c r="B846" s="284"/>
      <c r="C846" s="241"/>
      <c r="D846" s="241"/>
      <c r="E846" s="241"/>
      <c r="F846" s="241"/>
      <c r="G846" s="241"/>
      <c r="H846" s="241"/>
      <c r="I846" s="241"/>
      <c r="J846" s="241"/>
      <c r="K846" s="241"/>
      <c r="L846" s="241"/>
      <c r="M846" s="241"/>
      <c r="N846" s="241"/>
      <c r="O846" s="241"/>
      <c r="P846" s="241"/>
      <c r="Q846" s="241"/>
      <c r="R846" s="241"/>
      <c r="S846" s="241"/>
      <c r="T846" s="241"/>
      <c r="U846" s="241" t="s">
        <v>973</v>
      </c>
      <c r="V846" s="241"/>
      <c r="W846" s="241"/>
      <c r="X846" s="241"/>
      <c r="Y846" s="241"/>
      <c r="Z846" s="241"/>
      <c r="AA846" s="241"/>
      <c r="AB846" s="241"/>
      <c r="AC846" s="241" t="s">
        <v>316</v>
      </c>
      <c r="AD846" s="241"/>
      <c r="AE846" s="241"/>
      <c r="AF846" s="241"/>
      <c r="AG846" s="241"/>
      <c r="AH846" s="241"/>
      <c r="AI846" s="241"/>
      <c r="AP846" s="300"/>
      <c r="AT846" s="300"/>
    </row>
    <row r="847" spans="1:46" s="299" customFormat="1" ht="15" customHeight="1" x14ac:dyDescent="0.25">
      <c r="A847" s="284"/>
      <c r="B847" s="284"/>
      <c r="C847" s="241"/>
      <c r="D847" s="241"/>
      <c r="E847" s="241"/>
      <c r="F847" s="241"/>
      <c r="G847" s="241"/>
      <c r="H847" s="241"/>
      <c r="I847" s="241"/>
      <c r="J847" s="241"/>
      <c r="K847" s="241"/>
      <c r="L847" s="241"/>
      <c r="M847" s="241"/>
      <c r="N847" s="241"/>
      <c r="O847" s="241"/>
      <c r="P847" s="241"/>
      <c r="Q847" s="241"/>
      <c r="R847" s="241"/>
      <c r="S847" s="241"/>
      <c r="T847" s="241"/>
      <c r="U847" s="241" t="s">
        <v>974</v>
      </c>
      <c r="V847" s="241"/>
      <c r="W847" s="241"/>
      <c r="X847" s="241"/>
      <c r="Y847" s="241"/>
      <c r="Z847" s="241"/>
      <c r="AA847" s="241"/>
      <c r="AB847" s="241"/>
      <c r="AC847" s="241" t="s">
        <v>309</v>
      </c>
      <c r="AD847" s="241"/>
      <c r="AE847" s="241"/>
      <c r="AF847" s="241"/>
      <c r="AG847" s="241"/>
      <c r="AH847" s="241"/>
      <c r="AI847" s="241"/>
      <c r="AP847" s="300"/>
      <c r="AT847" s="300"/>
    </row>
    <row r="848" spans="1:46" s="299" customFormat="1" ht="15" customHeight="1" x14ac:dyDescent="0.25">
      <c r="A848" s="284"/>
      <c r="B848" s="284"/>
      <c r="C848" s="241"/>
      <c r="D848" s="241"/>
      <c r="E848" s="241"/>
      <c r="F848" s="241"/>
      <c r="G848" s="241"/>
      <c r="H848" s="241"/>
      <c r="I848" s="241"/>
      <c r="J848" s="241"/>
      <c r="K848" s="241"/>
      <c r="L848" s="241"/>
      <c r="M848" s="241"/>
      <c r="N848" s="241"/>
      <c r="O848" s="241"/>
      <c r="P848" s="241"/>
      <c r="Q848" s="241"/>
      <c r="R848" s="241"/>
      <c r="S848" s="241"/>
      <c r="T848" s="241"/>
      <c r="U848" s="241" t="s">
        <v>288</v>
      </c>
      <c r="V848" s="241"/>
      <c r="W848" s="241"/>
      <c r="X848" s="241"/>
      <c r="Y848" s="241"/>
      <c r="Z848" s="241"/>
      <c r="AA848" s="241"/>
      <c r="AB848" s="241"/>
      <c r="AC848" s="241" t="s">
        <v>350</v>
      </c>
      <c r="AD848" s="241"/>
      <c r="AE848" s="241"/>
      <c r="AF848" s="241"/>
      <c r="AG848" s="241"/>
      <c r="AH848" s="241"/>
      <c r="AI848" s="241"/>
      <c r="AP848" s="300"/>
      <c r="AT848" s="300"/>
    </row>
    <row r="849" spans="1:46" s="299" customFormat="1" ht="15" customHeight="1" x14ac:dyDescent="0.25">
      <c r="A849" s="284"/>
      <c r="B849" s="284"/>
      <c r="C849" s="241"/>
      <c r="D849" s="241"/>
      <c r="E849" s="241"/>
      <c r="F849" s="241"/>
      <c r="G849" s="241"/>
      <c r="H849" s="241"/>
      <c r="I849" s="241"/>
      <c r="J849" s="241"/>
      <c r="K849" s="241"/>
      <c r="L849" s="241"/>
      <c r="M849" s="241"/>
      <c r="N849" s="241"/>
      <c r="O849" s="241"/>
      <c r="P849" s="241"/>
      <c r="Q849" s="241"/>
      <c r="R849" s="241"/>
      <c r="S849" s="241"/>
      <c r="T849" s="241"/>
      <c r="U849" s="241" t="s">
        <v>975</v>
      </c>
      <c r="V849" s="241"/>
      <c r="W849" s="241"/>
      <c r="X849" s="241"/>
      <c r="Y849" s="241"/>
      <c r="Z849" s="241"/>
      <c r="AA849" s="241"/>
      <c r="AB849" s="241"/>
      <c r="AC849" s="241" t="s">
        <v>313</v>
      </c>
      <c r="AD849" s="241"/>
      <c r="AE849" s="241"/>
      <c r="AF849" s="241"/>
      <c r="AG849" s="241"/>
      <c r="AH849" s="241"/>
      <c r="AI849" s="241"/>
      <c r="AP849" s="300"/>
      <c r="AT849" s="300"/>
    </row>
    <row r="850" spans="1:46" s="299" customFormat="1" ht="15" customHeight="1" x14ac:dyDescent="0.25">
      <c r="A850" s="284"/>
      <c r="B850" s="284"/>
      <c r="C850" s="241"/>
      <c r="D850" s="241"/>
      <c r="E850" s="241"/>
      <c r="F850" s="241"/>
      <c r="G850" s="241"/>
      <c r="H850" s="241"/>
      <c r="I850" s="241"/>
      <c r="J850" s="241"/>
      <c r="K850" s="241"/>
      <c r="L850" s="241"/>
      <c r="M850" s="241"/>
      <c r="N850" s="241"/>
      <c r="O850" s="241"/>
      <c r="P850" s="241"/>
      <c r="Q850" s="241"/>
      <c r="R850" s="241"/>
      <c r="S850" s="241"/>
      <c r="T850" s="241"/>
      <c r="U850" s="241" t="s">
        <v>976</v>
      </c>
      <c r="V850" s="241"/>
      <c r="W850" s="241"/>
      <c r="X850" s="241"/>
      <c r="Y850" s="241"/>
      <c r="Z850" s="241"/>
      <c r="AA850" s="241"/>
      <c r="AB850" s="241"/>
      <c r="AC850" s="241" t="s">
        <v>316</v>
      </c>
      <c r="AD850" s="241"/>
      <c r="AE850" s="241"/>
      <c r="AF850" s="241"/>
      <c r="AG850" s="241"/>
      <c r="AH850" s="241"/>
      <c r="AI850" s="241"/>
      <c r="AP850" s="300"/>
      <c r="AT850" s="300"/>
    </row>
    <row r="851" spans="1:46" s="299" customFormat="1" ht="15" customHeight="1" x14ac:dyDescent="0.25">
      <c r="A851" s="284"/>
      <c r="B851" s="284"/>
      <c r="C851" s="241"/>
      <c r="D851" s="241"/>
      <c r="E851" s="241"/>
      <c r="F851" s="241"/>
      <c r="G851" s="241"/>
      <c r="H851" s="241"/>
      <c r="I851" s="241"/>
      <c r="J851" s="241"/>
      <c r="K851" s="241"/>
      <c r="L851" s="241"/>
      <c r="M851" s="241"/>
      <c r="N851" s="241"/>
      <c r="O851" s="241"/>
      <c r="P851" s="241"/>
      <c r="Q851" s="241"/>
      <c r="R851" s="241"/>
      <c r="S851" s="241"/>
      <c r="T851" s="241"/>
      <c r="U851" s="241" t="s">
        <v>977</v>
      </c>
      <c r="V851" s="241"/>
      <c r="W851" s="241"/>
      <c r="X851" s="241"/>
      <c r="Y851" s="241"/>
      <c r="Z851" s="241"/>
      <c r="AA851" s="241"/>
      <c r="AB851" s="241"/>
      <c r="AC851" s="241" t="s">
        <v>322</v>
      </c>
      <c r="AD851" s="241"/>
      <c r="AE851" s="241"/>
      <c r="AF851" s="241"/>
      <c r="AG851" s="241"/>
      <c r="AH851" s="241"/>
      <c r="AI851" s="241"/>
      <c r="AP851" s="300"/>
      <c r="AT851" s="300"/>
    </row>
    <row r="852" spans="1:46" s="299" customFormat="1" ht="15" customHeight="1" x14ac:dyDescent="0.25">
      <c r="A852" s="284"/>
      <c r="B852" s="284"/>
      <c r="C852" s="241"/>
      <c r="D852" s="241"/>
      <c r="E852" s="241"/>
      <c r="F852" s="241"/>
      <c r="G852" s="241"/>
      <c r="H852" s="241"/>
      <c r="I852" s="241"/>
      <c r="J852" s="241"/>
      <c r="K852" s="241"/>
      <c r="L852" s="241"/>
      <c r="M852" s="241"/>
      <c r="N852" s="241"/>
      <c r="O852" s="241"/>
      <c r="P852" s="241"/>
      <c r="Q852" s="241"/>
      <c r="R852" s="241"/>
      <c r="S852" s="241"/>
      <c r="T852" s="241"/>
      <c r="U852" s="241" t="s">
        <v>978</v>
      </c>
      <c r="V852" s="241"/>
      <c r="W852" s="241"/>
      <c r="X852" s="241"/>
      <c r="Y852" s="241"/>
      <c r="Z852" s="241"/>
      <c r="AA852" s="241"/>
      <c r="AB852" s="241"/>
      <c r="AC852" s="241" t="s">
        <v>316</v>
      </c>
      <c r="AD852" s="241"/>
      <c r="AE852" s="241"/>
      <c r="AF852" s="241"/>
      <c r="AG852" s="241"/>
      <c r="AH852" s="241"/>
      <c r="AI852" s="241"/>
      <c r="AP852" s="300"/>
      <c r="AT852" s="300"/>
    </row>
    <row r="853" spans="1:46" s="299" customFormat="1" ht="15" customHeight="1" x14ac:dyDescent="0.25">
      <c r="A853" s="284"/>
      <c r="B853" s="284"/>
      <c r="C853" s="241"/>
      <c r="D853" s="241"/>
      <c r="E853" s="241"/>
      <c r="F853" s="241"/>
      <c r="G853" s="241"/>
      <c r="H853" s="241"/>
      <c r="I853" s="241"/>
      <c r="J853" s="241"/>
      <c r="K853" s="241"/>
      <c r="L853" s="241"/>
      <c r="M853" s="241"/>
      <c r="N853" s="241"/>
      <c r="O853" s="241"/>
      <c r="P853" s="241"/>
      <c r="Q853" s="241"/>
      <c r="R853" s="241"/>
      <c r="S853" s="241"/>
      <c r="T853" s="241"/>
      <c r="U853" s="241" t="s">
        <v>979</v>
      </c>
      <c r="V853" s="241"/>
      <c r="W853" s="241"/>
      <c r="X853" s="241"/>
      <c r="Y853" s="241"/>
      <c r="Z853" s="241"/>
      <c r="AA853" s="241"/>
      <c r="AB853" s="241"/>
      <c r="AC853" s="241" t="s">
        <v>325</v>
      </c>
      <c r="AD853" s="241"/>
      <c r="AE853" s="241"/>
      <c r="AF853" s="241"/>
      <c r="AG853" s="241"/>
      <c r="AH853" s="241"/>
      <c r="AI853" s="241"/>
      <c r="AP853" s="300"/>
      <c r="AT853" s="300"/>
    </row>
    <row r="854" spans="1:46" s="299" customFormat="1" ht="15" customHeight="1" x14ac:dyDescent="0.25">
      <c r="A854" s="284"/>
      <c r="B854" s="284"/>
      <c r="C854" s="241"/>
      <c r="D854" s="241"/>
      <c r="E854" s="241"/>
      <c r="F854" s="241"/>
      <c r="G854" s="241"/>
      <c r="H854" s="241"/>
      <c r="I854" s="241"/>
      <c r="J854" s="241"/>
      <c r="K854" s="241"/>
      <c r="L854" s="241"/>
      <c r="M854" s="241"/>
      <c r="N854" s="241"/>
      <c r="O854" s="241"/>
      <c r="P854" s="241"/>
      <c r="Q854" s="241"/>
      <c r="R854" s="241"/>
      <c r="S854" s="241"/>
      <c r="T854" s="241"/>
      <c r="U854" s="241" t="s">
        <v>980</v>
      </c>
      <c r="V854" s="241"/>
      <c r="W854" s="241"/>
      <c r="X854" s="241"/>
      <c r="Y854" s="241"/>
      <c r="Z854" s="241"/>
      <c r="AA854" s="241"/>
      <c r="AB854" s="241"/>
      <c r="AC854" s="241" t="s">
        <v>316</v>
      </c>
      <c r="AD854" s="241"/>
      <c r="AE854" s="241"/>
      <c r="AF854" s="241"/>
      <c r="AG854" s="241"/>
      <c r="AH854" s="241"/>
      <c r="AI854" s="241"/>
      <c r="AP854" s="300"/>
      <c r="AT854" s="300"/>
    </row>
    <row r="855" spans="1:46" s="299" customFormat="1" ht="15" customHeight="1" x14ac:dyDescent="0.25">
      <c r="A855" s="284"/>
      <c r="B855" s="284"/>
      <c r="C855" s="241"/>
      <c r="D855" s="241"/>
      <c r="E855" s="241"/>
      <c r="F855" s="241"/>
      <c r="G855" s="241"/>
      <c r="H855" s="241"/>
      <c r="I855" s="241"/>
      <c r="J855" s="241"/>
      <c r="K855" s="241"/>
      <c r="L855" s="241"/>
      <c r="M855" s="241"/>
      <c r="N855" s="241"/>
      <c r="O855" s="241"/>
      <c r="P855" s="241"/>
      <c r="Q855" s="241"/>
      <c r="R855" s="241"/>
      <c r="S855" s="241"/>
      <c r="T855" s="241"/>
      <c r="U855" s="241" t="s">
        <v>981</v>
      </c>
      <c r="V855" s="241"/>
      <c r="W855" s="241"/>
      <c r="X855" s="241"/>
      <c r="Y855" s="241"/>
      <c r="Z855" s="241"/>
      <c r="AA855" s="241"/>
      <c r="AB855" s="241"/>
      <c r="AC855" s="241" t="s">
        <v>313</v>
      </c>
      <c r="AD855" s="241"/>
      <c r="AE855" s="241"/>
      <c r="AF855" s="241"/>
      <c r="AG855" s="241"/>
      <c r="AH855" s="241"/>
      <c r="AI855" s="241"/>
      <c r="AP855" s="300"/>
      <c r="AT855" s="300"/>
    </row>
    <row r="856" spans="1:46" s="299" customFormat="1" ht="15" customHeight="1" x14ac:dyDescent="0.25">
      <c r="A856" s="284"/>
      <c r="B856" s="284"/>
      <c r="C856" s="241"/>
      <c r="D856" s="241"/>
      <c r="E856" s="241"/>
      <c r="F856" s="241"/>
      <c r="G856" s="241"/>
      <c r="H856" s="241"/>
      <c r="I856" s="241"/>
      <c r="J856" s="241"/>
      <c r="K856" s="241"/>
      <c r="L856" s="241"/>
      <c r="M856" s="241"/>
      <c r="N856" s="241"/>
      <c r="O856" s="241"/>
      <c r="P856" s="241"/>
      <c r="Q856" s="241"/>
      <c r="R856" s="241"/>
      <c r="S856" s="241"/>
      <c r="T856" s="241"/>
      <c r="U856" s="241" t="s">
        <v>982</v>
      </c>
      <c r="V856" s="241"/>
      <c r="W856" s="241"/>
      <c r="X856" s="241"/>
      <c r="Y856" s="241"/>
      <c r="Z856" s="241"/>
      <c r="AA856" s="241"/>
      <c r="AB856" s="241"/>
      <c r="AC856" s="241" t="s">
        <v>316</v>
      </c>
      <c r="AD856" s="241"/>
      <c r="AE856" s="241"/>
      <c r="AF856" s="241"/>
      <c r="AG856" s="241"/>
      <c r="AH856" s="241"/>
      <c r="AI856" s="241"/>
      <c r="AP856" s="300"/>
      <c r="AT856" s="300"/>
    </row>
    <row r="857" spans="1:46" s="299" customFormat="1" ht="15" customHeight="1" x14ac:dyDescent="0.25">
      <c r="A857" s="284"/>
      <c r="B857" s="284"/>
      <c r="C857" s="241"/>
      <c r="D857" s="241"/>
      <c r="E857" s="241"/>
      <c r="F857" s="241"/>
      <c r="G857" s="241"/>
      <c r="H857" s="241"/>
      <c r="I857" s="241"/>
      <c r="J857" s="241"/>
      <c r="K857" s="241"/>
      <c r="L857" s="241"/>
      <c r="M857" s="241"/>
      <c r="N857" s="241"/>
      <c r="O857" s="241"/>
      <c r="P857" s="241"/>
      <c r="Q857" s="241"/>
      <c r="R857" s="241"/>
      <c r="S857" s="241"/>
      <c r="T857" s="241"/>
      <c r="U857" s="241" t="s">
        <v>983</v>
      </c>
      <c r="V857" s="241"/>
      <c r="W857" s="241"/>
      <c r="X857" s="241"/>
      <c r="Y857" s="241"/>
      <c r="Z857" s="241"/>
      <c r="AA857" s="241"/>
      <c r="AB857" s="241"/>
      <c r="AC857" s="241" t="s">
        <v>313</v>
      </c>
      <c r="AD857" s="241"/>
      <c r="AE857" s="241"/>
      <c r="AF857" s="241"/>
      <c r="AG857" s="241"/>
      <c r="AH857" s="241"/>
      <c r="AI857" s="241"/>
      <c r="AP857" s="300"/>
      <c r="AT857" s="300"/>
    </row>
    <row r="858" spans="1:46" s="299" customFormat="1" ht="15" customHeight="1" x14ac:dyDescent="0.25">
      <c r="A858" s="284"/>
      <c r="B858" s="284"/>
      <c r="C858" s="241"/>
      <c r="D858" s="241"/>
      <c r="E858" s="241"/>
      <c r="F858" s="241"/>
      <c r="G858" s="241"/>
      <c r="H858" s="241"/>
      <c r="I858" s="241"/>
      <c r="J858" s="241"/>
      <c r="K858" s="241"/>
      <c r="L858" s="241"/>
      <c r="M858" s="241"/>
      <c r="N858" s="241"/>
      <c r="O858" s="241"/>
      <c r="P858" s="241"/>
      <c r="Q858" s="241"/>
      <c r="R858" s="241"/>
      <c r="S858" s="241"/>
      <c r="T858" s="241"/>
      <c r="U858" s="241" t="s">
        <v>984</v>
      </c>
      <c r="V858" s="241"/>
      <c r="W858" s="241"/>
      <c r="X858" s="241"/>
      <c r="Y858" s="241"/>
      <c r="Z858" s="241"/>
      <c r="AA858" s="241"/>
      <c r="AB858" s="241"/>
      <c r="AC858" s="241" t="s">
        <v>325</v>
      </c>
      <c r="AD858" s="241"/>
      <c r="AE858" s="241"/>
      <c r="AF858" s="241"/>
      <c r="AG858" s="241"/>
      <c r="AH858" s="241"/>
      <c r="AI858" s="241"/>
      <c r="AP858" s="300"/>
      <c r="AT858" s="300"/>
    </row>
    <row r="859" spans="1:46" s="299" customFormat="1" ht="15" customHeight="1" x14ac:dyDescent="0.25">
      <c r="A859" s="284"/>
      <c r="B859" s="284"/>
      <c r="C859" s="241"/>
      <c r="D859" s="241"/>
      <c r="E859" s="241"/>
      <c r="F859" s="241"/>
      <c r="G859" s="241"/>
      <c r="H859" s="241"/>
      <c r="I859" s="241"/>
      <c r="J859" s="241"/>
      <c r="K859" s="241"/>
      <c r="L859" s="241"/>
      <c r="M859" s="241"/>
      <c r="N859" s="241"/>
      <c r="O859" s="241"/>
      <c r="P859" s="241"/>
      <c r="Q859" s="241"/>
      <c r="R859" s="241"/>
      <c r="S859" s="241"/>
      <c r="T859" s="241"/>
      <c r="U859" s="241" t="s">
        <v>985</v>
      </c>
      <c r="V859" s="241"/>
      <c r="W859" s="241"/>
      <c r="X859" s="241"/>
      <c r="Y859" s="241"/>
      <c r="Z859" s="241"/>
      <c r="AA859" s="241"/>
      <c r="AB859" s="241"/>
      <c r="AC859" s="241" t="s">
        <v>309</v>
      </c>
      <c r="AD859" s="241"/>
      <c r="AE859" s="241"/>
      <c r="AF859" s="241"/>
      <c r="AG859" s="241"/>
      <c r="AH859" s="241"/>
      <c r="AI859" s="241"/>
      <c r="AP859" s="300"/>
      <c r="AT859" s="300"/>
    </row>
    <row r="860" spans="1:46" s="299" customFormat="1" ht="15" customHeight="1" x14ac:dyDescent="0.25">
      <c r="A860" s="284"/>
      <c r="B860" s="284"/>
      <c r="C860" s="241"/>
      <c r="D860" s="241"/>
      <c r="E860" s="241"/>
      <c r="F860" s="241"/>
      <c r="G860" s="241"/>
      <c r="H860" s="241"/>
      <c r="I860" s="241"/>
      <c r="J860" s="241"/>
      <c r="K860" s="241"/>
      <c r="L860" s="241"/>
      <c r="M860" s="241"/>
      <c r="N860" s="241"/>
      <c r="O860" s="241"/>
      <c r="P860" s="241"/>
      <c r="Q860" s="241"/>
      <c r="R860" s="241"/>
      <c r="S860" s="241"/>
      <c r="T860" s="241"/>
      <c r="U860" s="241" t="s">
        <v>986</v>
      </c>
      <c r="V860" s="241"/>
      <c r="W860" s="241"/>
      <c r="X860" s="241"/>
      <c r="Y860" s="241"/>
      <c r="Z860" s="241"/>
      <c r="AA860" s="241"/>
      <c r="AB860" s="241"/>
      <c r="AC860" s="241" t="s">
        <v>309</v>
      </c>
      <c r="AD860" s="241"/>
      <c r="AE860" s="241"/>
      <c r="AF860" s="241"/>
      <c r="AG860" s="241"/>
      <c r="AH860" s="241"/>
      <c r="AI860" s="241"/>
      <c r="AP860" s="300"/>
      <c r="AT860" s="300"/>
    </row>
    <row r="861" spans="1:46" s="299" customFormat="1" ht="15" customHeight="1" x14ac:dyDescent="0.25">
      <c r="A861" s="284"/>
      <c r="B861" s="284"/>
      <c r="C861" s="241"/>
      <c r="D861" s="241"/>
      <c r="E861" s="241"/>
      <c r="F861" s="241"/>
      <c r="G861" s="241"/>
      <c r="H861" s="241"/>
      <c r="I861" s="241"/>
      <c r="J861" s="241"/>
      <c r="K861" s="241"/>
      <c r="L861" s="241"/>
      <c r="M861" s="241"/>
      <c r="N861" s="241"/>
      <c r="O861" s="241"/>
      <c r="P861" s="241"/>
      <c r="Q861" s="241"/>
      <c r="R861" s="241"/>
      <c r="S861" s="241"/>
      <c r="T861" s="241"/>
      <c r="U861" s="241" t="s">
        <v>987</v>
      </c>
      <c r="V861" s="241"/>
      <c r="W861" s="241"/>
      <c r="X861" s="241"/>
      <c r="Y861" s="241"/>
      <c r="Z861" s="241"/>
      <c r="AA861" s="241"/>
      <c r="AB861" s="241"/>
      <c r="AC861" s="241" t="s">
        <v>325</v>
      </c>
      <c r="AD861" s="241"/>
      <c r="AE861" s="241"/>
      <c r="AF861" s="241"/>
      <c r="AG861" s="241"/>
      <c r="AH861" s="241"/>
      <c r="AI861" s="241"/>
      <c r="AP861" s="300"/>
      <c r="AT861" s="300"/>
    </row>
    <row r="862" spans="1:46" s="299" customFormat="1" ht="15" customHeight="1" x14ac:dyDescent="0.25">
      <c r="A862" s="284"/>
      <c r="B862" s="284"/>
      <c r="C862" s="241"/>
      <c r="D862" s="241"/>
      <c r="E862" s="241"/>
      <c r="F862" s="241"/>
      <c r="G862" s="241"/>
      <c r="H862" s="241"/>
      <c r="I862" s="241"/>
      <c r="J862" s="241"/>
      <c r="K862" s="241"/>
      <c r="L862" s="241"/>
      <c r="M862" s="241"/>
      <c r="N862" s="241"/>
      <c r="O862" s="241"/>
      <c r="P862" s="241"/>
      <c r="Q862" s="241"/>
      <c r="R862" s="241"/>
      <c r="S862" s="241"/>
      <c r="T862" s="241"/>
      <c r="U862" s="241" t="s">
        <v>988</v>
      </c>
      <c r="V862" s="241"/>
      <c r="W862" s="241"/>
      <c r="X862" s="241"/>
      <c r="Y862" s="241"/>
      <c r="Z862" s="241"/>
      <c r="AA862" s="241"/>
      <c r="AB862" s="241"/>
      <c r="AC862" s="241" t="s">
        <v>313</v>
      </c>
      <c r="AD862" s="241"/>
      <c r="AE862" s="241"/>
      <c r="AF862" s="241"/>
      <c r="AG862" s="241"/>
      <c r="AH862" s="241"/>
      <c r="AI862" s="241"/>
      <c r="AP862" s="300"/>
      <c r="AT862" s="300"/>
    </row>
    <row r="863" spans="1:46" s="299" customFormat="1" ht="15" customHeight="1" x14ac:dyDescent="0.25">
      <c r="A863" s="284"/>
      <c r="B863" s="284"/>
      <c r="C863" s="241"/>
      <c r="D863" s="241"/>
      <c r="E863" s="241"/>
      <c r="F863" s="241"/>
      <c r="G863" s="241"/>
      <c r="H863" s="241"/>
      <c r="I863" s="241"/>
      <c r="J863" s="241"/>
      <c r="K863" s="241"/>
      <c r="L863" s="241"/>
      <c r="M863" s="241"/>
      <c r="N863" s="241"/>
      <c r="O863" s="241"/>
      <c r="P863" s="241"/>
      <c r="Q863" s="241"/>
      <c r="R863" s="241"/>
      <c r="S863" s="241"/>
      <c r="T863" s="241"/>
      <c r="U863" s="241" t="s">
        <v>989</v>
      </c>
      <c r="V863" s="241"/>
      <c r="W863" s="241"/>
      <c r="X863" s="241"/>
      <c r="Y863" s="241"/>
      <c r="Z863" s="241"/>
      <c r="AA863" s="241"/>
      <c r="AB863" s="241"/>
      <c r="AC863" s="241" t="s">
        <v>350</v>
      </c>
      <c r="AD863" s="241"/>
      <c r="AE863" s="241"/>
      <c r="AF863" s="241"/>
      <c r="AG863" s="241"/>
      <c r="AH863" s="241"/>
      <c r="AI863" s="241"/>
      <c r="AP863" s="300"/>
      <c r="AT863" s="300"/>
    </row>
    <row r="864" spans="1:46" s="299" customFormat="1" ht="15" customHeight="1" x14ac:dyDescent="0.25">
      <c r="A864" s="284"/>
      <c r="B864" s="284"/>
      <c r="C864" s="241"/>
      <c r="D864" s="241"/>
      <c r="E864" s="241"/>
      <c r="F864" s="241"/>
      <c r="G864" s="241"/>
      <c r="H864" s="241"/>
      <c r="I864" s="241"/>
      <c r="J864" s="241"/>
      <c r="K864" s="241"/>
      <c r="L864" s="241"/>
      <c r="M864" s="241"/>
      <c r="N864" s="241"/>
      <c r="O864" s="241"/>
      <c r="P864" s="241"/>
      <c r="Q864" s="241"/>
      <c r="R864" s="241"/>
      <c r="S864" s="241"/>
      <c r="T864" s="241"/>
      <c r="U864" s="241" t="s">
        <v>990</v>
      </c>
      <c r="V864" s="241"/>
      <c r="W864" s="241"/>
      <c r="X864" s="241"/>
      <c r="Y864" s="241"/>
      <c r="Z864" s="241"/>
      <c r="AA864" s="241"/>
      <c r="AB864" s="241"/>
      <c r="AC864" s="241" t="s">
        <v>313</v>
      </c>
      <c r="AD864" s="241"/>
      <c r="AE864" s="241"/>
      <c r="AF864" s="241"/>
      <c r="AG864" s="241"/>
      <c r="AH864" s="241"/>
      <c r="AI864" s="241"/>
      <c r="AP864" s="300"/>
      <c r="AT864" s="300"/>
    </row>
    <row r="865" spans="1:46" s="299" customFormat="1" ht="15" customHeight="1" x14ac:dyDescent="0.25">
      <c r="A865" s="284"/>
      <c r="B865" s="284"/>
      <c r="C865" s="241"/>
      <c r="D865" s="241"/>
      <c r="E865" s="241"/>
      <c r="F865" s="241"/>
      <c r="G865" s="241"/>
      <c r="H865" s="241"/>
      <c r="I865" s="241"/>
      <c r="J865" s="241"/>
      <c r="K865" s="241"/>
      <c r="L865" s="241"/>
      <c r="M865" s="241"/>
      <c r="N865" s="241"/>
      <c r="O865" s="241"/>
      <c r="P865" s="241"/>
      <c r="Q865" s="241"/>
      <c r="R865" s="241"/>
      <c r="S865" s="241"/>
      <c r="T865" s="241"/>
      <c r="U865" s="241" t="s">
        <v>991</v>
      </c>
      <c r="V865" s="241"/>
      <c r="W865" s="241"/>
      <c r="X865" s="241"/>
      <c r="Y865" s="241"/>
      <c r="Z865" s="241"/>
      <c r="AA865" s="241"/>
      <c r="AB865" s="241"/>
      <c r="AC865" s="241" t="s">
        <v>325</v>
      </c>
      <c r="AD865" s="241"/>
      <c r="AE865" s="241"/>
      <c r="AF865" s="241"/>
      <c r="AG865" s="241"/>
      <c r="AH865" s="241"/>
      <c r="AI865" s="241"/>
      <c r="AP865" s="300"/>
      <c r="AT865" s="300"/>
    </row>
    <row r="866" spans="1:46" s="299" customFormat="1" ht="15" customHeight="1" x14ac:dyDescent="0.25">
      <c r="A866" s="284"/>
      <c r="B866" s="284"/>
      <c r="C866" s="241"/>
      <c r="D866" s="241"/>
      <c r="E866" s="241"/>
      <c r="F866" s="241"/>
      <c r="G866" s="241"/>
      <c r="H866" s="241"/>
      <c r="I866" s="241"/>
      <c r="J866" s="241"/>
      <c r="K866" s="241"/>
      <c r="L866" s="241"/>
      <c r="M866" s="241"/>
      <c r="N866" s="241"/>
      <c r="O866" s="241"/>
      <c r="P866" s="241"/>
      <c r="Q866" s="241"/>
      <c r="R866" s="241"/>
      <c r="S866" s="241"/>
      <c r="T866" s="241"/>
      <c r="U866" s="241" t="s">
        <v>992</v>
      </c>
      <c r="V866" s="241"/>
      <c r="W866" s="241"/>
      <c r="X866" s="241"/>
      <c r="Y866" s="241"/>
      <c r="Z866" s="241"/>
      <c r="AA866" s="241"/>
      <c r="AB866" s="241"/>
      <c r="AC866" s="241" t="s">
        <v>325</v>
      </c>
      <c r="AD866" s="241"/>
      <c r="AE866" s="241"/>
      <c r="AF866" s="241"/>
      <c r="AG866" s="241"/>
      <c r="AH866" s="241"/>
      <c r="AI866" s="241"/>
      <c r="AP866" s="300"/>
      <c r="AT866" s="300"/>
    </row>
    <row r="867" spans="1:46" s="299" customFormat="1" ht="15" customHeight="1" x14ac:dyDescent="0.25">
      <c r="A867" s="284"/>
      <c r="B867" s="284"/>
      <c r="C867" s="241"/>
      <c r="D867" s="241"/>
      <c r="E867" s="241"/>
      <c r="F867" s="241"/>
      <c r="G867" s="241"/>
      <c r="H867" s="241"/>
      <c r="I867" s="241"/>
      <c r="J867" s="241"/>
      <c r="K867" s="241"/>
      <c r="L867" s="241"/>
      <c r="M867" s="241"/>
      <c r="N867" s="241"/>
      <c r="O867" s="241"/>
      <c r="P867" s="241"/>
      <c r="Q867" s="241"/>
      <c r="R867" s="241"/>
      <c r="S867" s="241"/>
      <c r="T867" s="241"/>
      <c r="U867" s="241" t="s">
        <v>993</v>
      </c>
      <c r="V867" s="241"/>
      <c r="W867" s="241"/>
      <c r="X867" s="241"/>
      <c r="Y867" s="241"/>
      <c r="Z867" s="241"/>
      <c r="AA867" s="241"/>
      <c r="AB867" s="241"/>
      <c r="AC867" s="241" t="s">
        <v>313</v>
      </c>
      <c r="AD867" s="241"/>
      <c r="AE867" s="241"/>
      <c r="AF867" s="241"/>
      <c r="AG867" s="241"/>
      <c r="AH867" s="241"/>
      <c r="AI867" s="241"/>
      <c r="AP867" s="300"/>
      <c r="AT867" s="300"/>
    </row>
    <row r="868" spans="1:46" s="299" customFormat="1" ht="15" customHeight="1" x14ac:dyDescent="0.25">
      <c r="A868" s="284"/>
      <c r="B868" s="284"/>
      <c r="C868" s="241"/>
      <c r="D868" s="241"/>
      <c r="E868" s="241"/>
      <c r="F868" s="241"/>
      <c r="G868" s="241"/>
      <c r="H868" s="241"/>
      <c r="I868" s="241"/>
      <c r="J868" s="241"/>
      <c r="K868" s="241"/>
      <c r="L868" s="241"/>
      <c r="M868" s="241"/>
      <c r="N868" s="241"/>
      <c r="O868" s="241"/>
      <c r="P868" s="241"/>
      <c r="Q868" s="241"/>
      <c r="R868" s="241"/>
      <c r="S868" s="241"/>
      <c r="T868" s="241"/>
      <c r="U868" s="241" t="s">
        <v>994</v>
      </c>
      <c r="V868" s="241"/>
      <c r="W868" s="241"/>
      <c r="X868" s="241"/>
      <c r="Y868" s="241"/>
      <c r="Z868" s="241"/>
      <c r="AA868" s="241"/>
      <c r="AB868" s="241"/>
      <c r="AC868" s="241" t="s">
        <v>316</v>
      </c>
      <c r="AD868" s="241"/>
      <c r="AE868" s="241"/>
      <c r="AF868" s="241"/>
      <c r="AG868" s="241"/>
      <c r="AH868" s="241"/>
      <c r="AI868" s="241"/>
      <c r="AP868" s="300"/>
      <c r="AT868" s="300"/>
    </row>
    <row r="869" spans="1:46" s="299" customFormat="1" ht="15" customHeight="1" x14ac:dyDescent="0.25">
      <c r="A869" s="284"/>
      <c r="B869" s="284"/>
      <c r="C869" s="241"/>
      <c r="D869" s="241"/>
      <c r="E869" s="241"/>
      <c r="F869" s="241"/>
      <c r="G869" s="241"/>
      <c r="H869" s="241"/>
      <c r="I869" s="241"/>
      <c r="J869" s="241"/>
      <c r="K869" s="241"/>
      <c r="L869" s="241"/>
      <c r="M869" s="241"/>
      <c r="N869" s="241"/>
      <c r="O869" s="241"/>
      <c r="P869" s="241"/>
      <c r="Q869" s="241"/>
      <c r="R869" s="241"/>
      <c r="S869" s="241"/>
      <c r="T869" s="241"/>
      <c r="U869" s="241" t="s">
        <v>284</v>
      </c>
      <c r="V869" s="241"/>
      <c r="W869" s="241"/>
      <c r="X869" s="241"/>
      <c r="Y869" s="241"/>
      <c r="Z869" s="241"/>
      <c r="AA869" s="241"/>
      <c r="AB869" s="241"/>
      <c r="AC869" s="241" t="s">
        <v>350</v>
      </c>
      <c r="AD869" s="241"/>
      <c r="AE869" s="241"/>
      <c r="AF869" s="241"/>
      <c r="AG869" s="241"/>
      <c r="AH869" s="241"/>
      <c r="AI869" s="241"/>
      <c r="AP869" s="300"/>
      <c r="AT869" s="300"/>
    </row>
    <row r="870" spans="1:46" s="299" customFormat="1" ht="15" customHeight="1" x14ac:dyDescent="0.25">
      <c r="A870" s="284"/>
      <c r="B870" s="284"/>
      <c r="C870" s="241"/>
      <c r="D870" s="241"/>
      <c r="E870" s="241"/>
      <c r="F870" s="241"/>
      <c r="G870" s="241"/>
      <c r="H870" s="241"/>
      <c r="I870" s="241"/>
      <c r="J870" s="241"/>
      <c r="K870" s="241"/>
      <c r="L870" s="241"/>
      <c r="M870" s="241"/>
      <c r="N870" s="241"/>
      <c r="O870" s="241"/>
      <c r="P870" s="241"/>
      <c r="Q870" s="241"/>
      <c r="R870" s="241"/>
      <c r="S870" s="241"/>
      <c r="T870" s="241"/>
      <c r="U870" s="241" t="s">
        <v>995</v>
      </c>
      <c r="V870" s="241"/>
      <c r="W870" s="241"/>
      <c r="X870" s="241"/>
      <c r="Y870" s="241"/>
      <c r="Z870" s="241"/>
      <c r="AA870" s="241"/>
      <c r="AB870" s="241"/>
      <c r="AC870" s="241" t="s">
        <v>350</v>
      </c>
      <c r="AD870" s="241"/>
      <c r="AE870" s="241"/>
      <c r="AF870" s="241"/>
      <c r="AG870" s="241"/>
      <c r="AH870" s="241"/>
      <c r="AI870" s="241"/>
      <c r="AP870" s="300"/>
      <c r="AT870" s="300"/>
    </row>
    <row r="871" spans="1:46" s="299" customFormat="1" ht="15" customHeight="1" x14ac:dyDescent="0.25">
      <c r="A871" s="284"/>
      <c r="B871" s="284"/>
      <c r="C871" s="241"/>
      <c r="D871" s="241"/>
      <c r="E871" s="241"/>
      <c r="F871" s="241"/>
      <c r="G871" s="241"/>
      <c r="H871" s="241"/>
      <c r="I871" s="241"/>
      <c r="J871" s="241"/>
      <c r="K871" s="241"/>
      <c r="L871" s="241"/>
      <c r="M871" s="241"/>
      <c r="N871" s="241"/>
      <c r="O871" s="241"/>
      <c r="P871" s="241"/>
      <c r="Q871" s="241"/>
      <c r="R871" s="241"/>
      <c r="S871" s="241"/>
      <c r="T871" s="241"/>
      <c r="U871" s="241" t="s">
        <v>996</v>
      </c>
      <c r="V871" s="241"/>
      <c r="W871" s="241"/>
      <c r="X871" s="241"/>
      <c r="Y871" s="241"/>
      <c r="Z871" s="241"/>
      <c r="AA871" s="241"/>
      <c r="AB871" s="241"/>
      <c r="AC871" s="241" t="s">
        <v>325</v>
      </c>
      <c r="AD871" s="241"/>
      <c r="AE871" s="241"/>
      <c r="AF871" s="241"/>
      <c r="AG871" s="241"/>
      <c r="AH871" s="241"/>
      <c r="AI871" s="241"/>
      <c r="AP871" s="300"/>
      <c r="AT871" s="300"/>
    </row>
    <row r="872" spans="1:46" s="299" customFormat="1" ht="15" customHeight="1" x14ac:dyDescent="0.25">
      <c r="A872" s="284"/>
      <c r="B872" s="284"/>
      <c r="C872" s="241"/>
      <c r="D872" s="241"/>
      <c r="E872" s="241"/>
      <c r="F872" s="241"/>
      <c r="G872" s="241"/>
      <c r="H872" s="241"/>
      <c r="I872" s="241"/>
      <c r="J872" s="241"/>
      <c r="K872" s="241"/>
      <c r="L872" s="241"/>
      <c r="M872" s="241"/>
      <c r="N872" s="241"/>
      <c r="O872" s="241"/>
      <c r="P872" s="241"/>
      <c r="Q872" s="241"/>
      <c r="R872" s="241"/>
      <c r="S872" s="241"/>
      <c r="T872" s="241"/>
      <c r="U872" s="241" t="s">
        <v>997</v>
      </c>
      <c r="V872" s="241"/>
      <c r="W872" s="241"/>
      <c r="X872" s="241"/>
      <c r="Y872" s="241"/>
      <c r="Z872" s="241"/>
      <c r="AA872" s="241"/>
      <c r="AB872" s="241"/>
      <c r="AC872" s="241" t="s">
        <v>313</v>
      </c>
      <c r="AD872" s="241"/>
      <c r="AE872" s="241"/>
      <c r="AF872" s="241"/>
      <c r="AG872" s="241"/>
      <c r="AH872" s="241"/>
      <c r="AI872" s="241"/>
      <c r="AP872" s="300"/>
      <c r="AT872" s="300"/>
    </row>
    <row r="873" spans="1:46" s="299" customFormat="1" ht="15" customHeight="1" x14ac:dyDescent="0.25">
      <c r="A873" s="284"/>
      <c r="B873" s="284"/>
      <c r="C873" s="241"/>
      <c r="D873" s="241"/>
      <c r="E873" s="241"/>
      <c r="F873" s="241"/>
      <c r="G873" s="241"/>
      <c r="H873" s="241"/>
      <c r="I873" s="241"/>
      <c r="J873" s="241"/>
      <c r="K873" s="241"/>
      <c r="L873" s="241"/>
      <c r="M873" s="241"/>
      <c r="N873" s="241"/>
      <c r="O873" s="241"/>
      <c r="P873" s="241"/>
      <c r="Q873" s="241"/>
      <c r="R873" s="241"/>
      <c r="S873" s="241"/>
      <c r="T873" s="241"/>
      <c r="U873" s="241" t="s">
        <v>998</v>
      </c>
      <c r="V873" s="241"/>
      <c r="W873" s="241"/>
      <c r="X873" s="241"/>
      <c r="Y873" s="241"/>
      <c r="Z873" s="241"/>
      <c r="AA873" s="241"/>
      <c r="AB873" s="241"/>
      <c r="AC873" s="241" t="s">
        <v>313</v>
      </c>
      <c r="AD873" s="241"/>
      <c r="AE873" s="241"/>
      <c r="AF873" s="241"/>
      <c r="AG873" s="241"/>
      <c r="AH873" s="241"/>
      <c r="AI873" s="241"/>
      <c r="AP873" s="300"/>
      <c r="AT873" s="300"/>
    </row>
    <row r="874" spans="1:46" s="299" customFormat="1" ht="15" customHeight="1" x14ac:dyDescent="0.25">
      <c r="A874" s="284"/>
      <c r="B874" s="284"/>
      <c r="C874" s="241"/>
      <c r="D874" s="241"/>
      <c r="E874" s="241"/>
      <c r="F874" s="241"/>
      <c r="G874" s="241"/>
      <c r="H874" s="241"/>
      <c r="I874" s="241"/>
      <c r="J874" s="241"/>
      <c r="K874" s="241"/>
      <c r="L874" s="241"/>
      <c r="M874" s="241"/>
      <c r="N874" s="241"/>
      <c r="O874" s="241"/>
      <c r="P874" s="241"/>
      <c r="Q874" s="241"/>
      <c r="R874" s="241"/>
      <c r="S874" s="241"/>
      <c r="T874" s="241"/>
      <c r="U874" s="241" t="s">
        <v>999</v>
      </c>
      <c r="V874" s="241"/>
      <c r="W874" s="241"/>
      <c r="X874" s="241"/>
      <c r="Y874" s="241"/>
      <c r="Z874" s="241"/>
      <c r="AA874" s="241"/>
      <c r="AB874" s="241"/>
      <c r="AC874" s="241" t="s">
        <v>322</v>
      </c>
      <c r="AD874" s="241"/>
      <c r="AE874" s="241"/>
      <c r="AF874" s="241"/>
      <c r="AG874" s="241"/>
      <c r="AH874" s="241"/>
      <c r="AI874" s="241"/>
      <c r="AP874" s="300"/>
      <c r="AT874" s="300"/>
    </row>
    <row r="875" spans="1:46" s="299" customFormat="1" ht="15" customHeight="1" x14ac:dyDescent="0.25">
      <c r="A875" s="284"/>
      <c r="B875" s="284"/>
      <c r="C875" s="241"/>
      <c r="D875" s="241"/>
      <c r="E875" s="241"/>
      <c r="F875" s="241"/>
      <c r="G875" s="241"/>
      <c r="H875" s="241"/>
      <c r="I875" s="241"/>
      <c r="J875" s="241"/>
      <c r="K875" s="241"/>
      <c r="L875" s="241"/>
      <c r="M875" s="241"/>
      <c r="N875" s="241"/>
      <c r="O875" s="241"/>
      <c r="P875" s="241"/>
      <c r="Q875" s="241"/>
      <c r="R875" s="241"/>
      <c r="S875" s="241"/>
      <c r="T875" s="241"/>
      <c r="U875" s="241" t="s">
        <v>1000</v>
      </c>
      <c r="V875" s="241"/>
      <c r="W875" s="241"/>
      <c r="X875" s="241"/>
      <c r="Y875" s="241"/>
      <c r="Z875" s="241"/>
      <c r="AA875" s="241"/>
      <c r="AB875" s="241"/>
      <c r="AC875" s="241" t="s">
        <v>322</v>
      </c>
      <c r="AD875" s="241"/>
      <c r="AE875" s="241"/>
      <c r="AF875" s="241"/>
      <c r="AG875" s="241"/>
      <c r="AH875" s="241"/>
      <c r="AI875" s="241"/>
      <c r="AP875" s="300"/>
      <c r="AT875" s="300"/>
    </row>
    <row r="876" spans="1:46" s="299" customFormat="1" ht="15" customHeight="1" x14ac:dyDescent="0.25">
      <c r="A876" s="284"/>
      <c r="B876" s="284"/>
      <c r="C876" s="241"/>
      <c r="D876" s="241"/>
      <c r="E876" s="241"/>
      <c r="F876" s="241"/>
      <c r="G876" s="241"/>
      <c r="H876" s="241"/>
      <c r="I876" s="241"/>
      <c r="J876" s="241"/>
      <c r="K876" s="241"/>
      <c r="L876" s="241"/>
      <c r="M876" s="241"/>
      <c r="N876" s="241"/>
      <c r="O876" s="241"/>
      <c r="P876" s="241"/>
      <c r="Q876" s="241"/>
      <c r="R876" s="241"/>
      <c r="S876" s="241"/>
      <c r="T876" s="241"/>
      <c r="U876" s="241" t="s">
        <v>1001</v>
      </c>
      <c r="V876" s="241"/>
      <c r="W876" s="241"/>
      <c r="X876" s="241"/>
      <c r="Y876" s="241"/>
      <c r="Z876" s="241"/>
      <c r="AA876" s="241"/>
      <c r="AB876" s="241"/>
      <c r="AC876" s="241" t="s">
        <v>311</v>
      </c>
      <c r="AD876" s="241"/>
      <c r="AE876" s="241"/>
      <c r="AF876" s="241"/>
      <c r="AG876" s="241"/>
      <c r="AH876" s="241"/>
      <c r="AI876" s="241"/>
      <c r="AP876" s="300"/>
      <c r="AT876" s="300"/>
    </row>
    <row r="877" spans="1:46" s="299" customFormat="1" ht="15" customHeight="1" x14ac:dyDescent="0.25">
      <c r="A877" s="284"/>
      <c r="B877" s="284"/>
      <c r="C877" s="241"/>
      <c r="D877" s="241"/>
      <c r="E877" s="241"/>
      <c r="F877" s="241"/>
      <c r="G877" s="241"/>
      <c r="H877" s="241"/>
      <c r="I877" s="241"/>
      <c r="J877" s="241"/>
      <c r="K877" s="241"/>
      <c r="L877" s="241"/>
      <c r="M877" s="241"/>
      <c r="N877" s="241"/>
      <c r="O877" s="241"/>
      <c r="P877" s="241"/>
      <c r="Q877" s="241"/>
      <c r="R877" s="241"/>
      <c r="S877" s="241"/>
      <c r="T877" s="241"/>
      <c r="U877" s="241" t="s">
        <v>1002</v>
      </c>
      <c r="V877" s="241"/>
      <c r="W877" s="241"/>
      <c r="X877" s="241"/>
      <c r="Y877" s="241"/>
      <c r="Z877" s="241"/>
      <c r="AA877" s="241"/>
      <c r="AB877" s="241"/>
      <c r="AC877" s="241" t="s">
        <v>386</v>
      </c>
      <c r="AD877" s="241"/>
      <c r="AE877" s="241"/>
      <c r="AF877" s="241"/>
      <c r="AG877" s="241"/>
      <c r="AH877" s="241"/>
      <c r="AI877" s="241"/>
      <c r="AP877" s="300"/>
      <c r="AT877" s="300"/>
    </row>
    <row r="878" spans="1:46" s="299" customFormat="1" ht="15" customHeight="1" x14ac:dyDescent="0.25">
      <c r="A878" s="284"/>
      <c r="B878" s="284"/>
      <c r="C878" s="241"/>
      <c r="D878" s="241"/>
      <c r="E878" s="241"/>
      <c r="F878" s="241"/>
      <c r="G878" s="241"/>
      <c r="H878" s="241"/>
      <c r="I878" s="241"/>
      <c r="J878" s="241"/>
      <c r="K878" s="241"/>
      <c r="L878" s="241"/>
      <c r="M878" s="241"/>
      <c r="N878" s="241"/>
      <c r="O878" s="241"/>
      <c r="P878" s="241"/>
      <c r="Q878" s="241"/>
      <c r="R878" s="241"/>
      <c r="S878" s="241"/>
      <c r="T878" s="241"/>
      <c r="U878" s="241" t="s">
        <v>1003</v>
      </c>
      <c r="V878" s="241"/>
      <c r="W878" s="241"/>
      <c r="X878" s="241"/>
      <c r="Y878" s="241"/>
      <c r="Z878" s="241"/>
      <c r="AA878" s="241"/>
      <c r="AB878" s="241"/>
      <c r="AC878" s="241" t="s">
        <v>316</v>
      </c>
      <c r="AD878" s="241"/>
      <c r="AE878" s="241"/>
      <c r="AF878" s="241"/>
      <c r="AG878" s="241"/>
      <c r="AH878" s="241"/>
      <c r="AI878" s="241"/>
      <c r="AP878" s="300"/>
      <c r="AT878" s="300"/>
    </row>
    <row r="879" spans="1:46" s="299" customFormat="1" ht="15" customHeight="1" x14ac:dyDescent="0.25">
      <c r="A879" s="284"/>
      <c r="B879" s="284"/>
      <c r="C879" s="241"/>
      <c r="D879" s="241"/>
      <c r="E879" s="241"/>
      <c r="F879" s="241"/>
      <c r="G879" s="241"/>
      <c r="H879" s="241"/>
      <c r="I879" s="241"/>
      <c r="J879" s="241"/>
      <c r="K879" s="241"/>
      <c r="L879" s="241"/>
      <c r="M879" s="241"/>
      <c r="N879" s="241"/>
      <c r="O879" s="241"/>
      <c r="P879" s="241"/>
      <c r="Q879" s="241"/>
      <c r="R879" s="241"/>
      <c r="S879" s="241"/>
      <c r="T879" s="241"/>
      <c r="U879" s="241" t="s">
        <v>1004</v>
      </c>
      <c r="V879" s="241"/>
      <c r="W879" s="241"/>
      <c r="X879" s="241"/>
      <c r="Y879" s="241"/>
      <c r="Z879" s="241"/>
      <c r="AA879" s="241"/>
      <c r="AB879" s="241"/>
      <c r="AC879" s="241" t="s">
        <v>350</v>
      </c>
      <c r="AD879" s="241"/>
      <c r="AE879" s="241"/>
      <c r="AF879" s="241"/>
      <c r="AG879" s="241"/>
      <c r="AH879" s="241"/>
      <c r="AI879" s="241"/>
      <c r="AP879" s="300"/>
      <c r="AT879" s="300"/>
    </row>
    <row r="880" spans="1:46" s="299" customFormat="1" ht="15" customHeight="1" x14ac:dyDescent="0.25">
      <c r="A880" s="284"/>
      <c r="B880" s="284"/>
      <c r="C880" s="241"/>
      <c r="D880" s="241"/>
      <c r="E880" s="241"/>
      <c r="F880" s="241"/>
      <c r="G880" s="241"/>
      <c r="H880" s="241"/>
      <c r="I880" s="241"/>
      <c r="J880" s="241"/>
      <c r="K880" s="241"/>
      <c r="L880" s="241"/>
      <c r="M880" s="241"/>
      <c r="N880" s="241"/>
      <c r="O880" s="241"/>
      <c r="P880" s="241"/>
      <c r="Q880" s="241"/>
      <c r="R880" s="241"/>
      <c r="S880" s="241"/>
      <c r="T880" s="241"/>
      <c r="U880" s="241" t="s">
        <v>1005</v>
      </c>
      <c r="V880" s="241"/>
      <c r="W880" s="241"/>
      <c r="X880" s="241"/>
      <c r="Y880" s="241"/>
      <c r="Z880" s="241"/>
      <c r="AA880" s="241"/>
      <c r="AB880" s="241"/>
      <c r="AC880" s="241" t="s">
        <v>313</v>
      </c>
      <c r="AD880" s="241"/>
      <c r="AE880" s="241"/>
      <c r="AF880" s="241"/>
      <c r="AG880" s="241"/>
      <c r="AH880" s="241"/>
      <c r="AI880" s="241"/>
      <c r="AP880" s="300"/>
      <c r="AT880" s="300"/>
    </row>
    <row r="881" spans="1:46" s="299" customFormat="1" ht="15" customHeight="1" x14ac:dyDescent="0.25">
      <c r="A881" s="284"/>
      <c r="B881" s="284"/>
      <c r="C881" s="241"/>
      <c r="D881" s="241"/>
      <c r="E881" s="241"/>
      <c r="F881" s="241"/>
      <c r="G881" s="241"/>
      <c r="H881" s="241"/>
      <c r="I881" s="241"/>
      <c r="J881" s="241"/>
      <c r="K881" s="241"/>
      <c r="L881" s="241"/>
      <c r="M881" s="241"/>
      <c r="N881" s="241"/>
      <c r="O881" s="241"/>
      <c r="P881" s="241"/>
      <c r="Q881" s="241"/>
      <c r="R881" s="241"/>
      <c r="S881" s="241"/>
      <c r="T881" s="241"/>
      <c r="U881" s="241" t="s">
        <v>1006</v>
      </c>
      <c r="V881" s="241"/>
      <c r="W881" s="241"/>
      <c r="X881" s="241"/>
      <c r="Y881" s="241"/>
      <c r="Z881" s="241"/>
      <c r="AA881" s="241"/>
      <c r="AB881" s="241"/>
      <c r="AC881" s="241" t="s">
        <v>325</v>
      </c>
      <c r="AD881" s="241"/>
      <c r="AE881" s="241"/>
      <c r="AF881" s="241"/>
      <c r="AG881" s="241"/>
      <c r="AH881" s="241"/>
      <c r="AI881" s="241"/>
      <c r="AP881" s="300"/>
      <c r="AT881" s="300"/>
    </row>
    <row r="882" spans="1:46" s="299" customFormat="1" ht="15" customHeight="1" x14ac:dyDescent="0.25">
      <c r="A882" s="284"/>
      <c r="B882" s="284"/>
      <c r="C882" s="241"/>
      <c r="D882" s="241"/>
      <c r="E882" s="241"/>
      <c r="F882" s="241"/>
      <c r="G882" s="241"/>
      <c r="H882" s="241"/>
      <c r="I882" s="241"/>
      <c r="J882" s="241"/>
      <c r="K882" s="241"/>
      <c r="L882" s="241"/>
      <c r="M882" s="241"/>
      <c r="N882" s="241"/>
      <c r="O882" s="241"/>
      <c r="P882" s="241"/>
      <c r="Q882" s="241"/>
      <c r="R882" s="241"/>
      <c r="S882" s="241"/>
      <c r="T882" s="241"/>
      <c r="U882" s="241" t="s">
        <v>1007</v>
      </c>
      <c r="V882" s="241"/>
      <c r="W882" s="241"/>
      <c r="X882" s="241"/>
      <c r="Y882" s="241"/>
      <c r="Z882" s="241"/>
      <c r="AA882" s="241"/>
      <c r="AB882" s="241"/>
      <c r="AC882" s="241" t="s">
        <v>350</v>
      </c>
      <c r="AD882" s="241"/>
      <c r="AE882" s="241"/>
      <c r="AF882" s="241"/>
      <c r="AG882" s="241"/>
      <c r="AH882" s="241"/>
      <c r="AI882" s="241"/>
      <c r="AP882" s="300"/>
      <c r="AT882" s="300"/>
    </row>
    <row r="883" spans="1:46" s="299" customFormat="1" ht="15" customHeight="1" x14ac:dyDescent="0.25">
      <c r="A883" s="284"/>
      <c r="B883" s="284"/>
      <c r="C883" s="241"/>
      <c r="D883" s="241"/>
      <c r="E883" s="241"/>
      <c r="F883" s="241"/>
      <c r="G883" s="241"/>
      <c r="H883" s="241"/>
      <c r="I883" s="241"/>
      <c r="J883" s="241"/>
      <c r="K883" s="241"/>
      <c r="L883" s="241"/>
      <c r="M883" s="241"/>
      <c r="N883" s="241"/>
      <c r="O883" s="241"/>
      <c r="P883" s="241"/>
      <c r="Q883" s="241"/>
      <c r="R883" s="241"/>
      <c r="S883" s="241"/>
      <c r="T883" s="241"/>
      <c r="U883" s="241" t="s">
        <v>1008</v>
      </c>
      <c r="V883" s="241"/>
      <c r="W883" s="241"/>
      <c r="X883" s="241"/>
      <c r="Y883" s="241"/>
      <c r="Z883" s="241"/>
      <c r="AA883" s="241"/>
      <c r="AB883" s="241"/>
      <c r="AC883" s="241" t="s">
        <v>316</v>
      </c>
      <c r="AD883" s="241"/>
      <c r="AE883" s="241"/>
      <c r="AF883" s="241"/>
      <c r="AG883" s="241"/>
      <c r="AH883" s="241"/>
      <c r="AI883" s="241"/>
      <c r="AP883" s="300"/>
      <c r="AT883" s="300"/>
    </row>
    <row r="884" spans="1:46" s="299" customFormat="1" ht="15" customHeight="1" x14ac:dyDescent="0.25">
      <c r="A884" s="284"/>
      <c r="B884" s="284"/>
      <c r="C884" s="241"/>
      <c r="D884" s="241"/>
      <c r="E884" s="241"/>
      <c r="F884" s="241"/>
      <c r="G884" s="241"/>
      <c r="H884" s="241"/>
      <c r="I884" s="241"/>
      <c r="J884" s="241"/>
      <c r="K884" s="241"/>
      <c r="L884" s="241"/>
      <c r="M884" s="241"/>
      <c r="N884" s="241"/>
      <c r="O884" s="241"/>
      <c r="P884" s="241"/>
      <c r="Q884" s="241"/>
      <c r="R884" s="241"/>
      <c r="S884" s="241"/>
      <c r="T884" s="241"/>
      <c r="U884" s="241" t="s">
        <v>1009</v>
      </c>
      <c r="V884" s="241"/>
      <c r="W884" s="241"/>
      <c r="X884" s="241"/>
      <c r="Y884" s="241"/>
      <c r="Z884" s="241"/>
      <c r="AA884" s="241"/>
      <c r="AB884" s="241"/>
      <c r="AC884" s="241" t="s">
        <v>316</v>
      </c>
      <c r="AD884" s="241"/>
      <c r="AE884" s="241"/>
      <c r="AF884" s="241"/>
      <c r="AG884" s="241"/>
      <c r="AH884" s="241"/>
      <c r="AI884" s="241"/>
      <c r="AP884" s="300"/>
      <c r="AT884" s="300"/>
    </row>
    <row r="885" spans="1:46" s="299" customFormat="1" ht="15" customHeight="1" x14ac:dyDescent="0.25">
      <c r="A885" s="284"/>
      <c r="B885" s="284"/>
      <c r="C885" s="241"/>
      <c r="D885" s="241"/>
      <c r="E885" s="241"/>
      <c r="F885" s="241"/>
      <c r="G885" s="241"/>
      <c r="H885" s="241"/>
      <c r="I885" s="241"/>
      <c r="J885" s="241"/>
      <c r="K885" s="241"/>
      <c r="L885" s="241"/>
      <c r="M885" s="241"/>
      <c r="N885" s="241"/>
      <c r="O885" s="241"/>
      <c r="P885" s="241"/>
      <c r="Q885" s="241"/>
      <c r="R885" s="241"/>
      <c r="S885" s="241"/>
      <c r="T885" s="241"/>
      <c r="U885" s="241" t="s">
        <v>1010</v>
      </c>
      <c r="V885" s="241"/>
      <c r="W885" s="241"/>
      <c r="X885" s="241"/>
      <c r="Y885" s="241"/>
      <c r="Z885" s="241"/>
      <c r="AA885" s="241"/>
      <c r="AB885" s="241"/>
      <c r="AC885" s="241" t="s">
        <v>316</v>
      </c>
      <c r="AD885" s="241"/>
      <c r="AE885" s="241"/>
      <c r="AF885" s="241"/>
      <c r="AG885" s="241"/>
      <c r="AH885" s="241"/>
      <c r="AI885" s="241"/>
      <c r="AP885" s="300"/>
      <c r="AT885" s="300"/>
    </row>
    <row r="886" spans="1:46" s="299" customFormat="1" ht="15" customHeight="1" x14ac:dyDescent="0.25">
      <c r="A886" s="284"/>
      <c r="B886" s="284"/>
      <c r="C886" s="241"/>
      <c r="D886" s="241"/>
      <c r="E886" s="241"/>
      <c r="F886" s="241"/>
      <c r="G886" s="241"/>
      <c r="H886" s="241"/>
      <c r="I886" s="241"/>
      <c r="J886" s="241"/>
      <c r="K886" s="241"/>
      <c r="L886" s="241"/>
      <c r="M886" s="241"/>
      <c r="N886" s="241"/>
      <c r="O886" s="241"/>
      <c r="P886" s="241"/>
      <c r="Q886" s="241"/>
      <c r="R886" s="241"/>
      <c r="S886" s="241"/>
      <c r="T886" s="241"/>
      <c r="U886" s="241" t="s">
        <v>1011</v>
      </c>
      <c r="V886" s="241"/>
      <c r="W886" s="241"/>
      <c r="X886" s="241"/>
      <c r="Y886" s="241"/>
      <c r="Z886" s="241"/>
      <c r="AA886" s="241"/>
      <c r="AB886" s="241"/>
      <c r="AC886" s="241" t="s">
        <v>386</v>
      </c>
      <c r="AD886" s="241"/>
      <c r="AE886" s="241"/>
      <c r="AF886" s="241"/>
      <c r="AG886" s="241"/>
      <c r="AH886" s="241"/>
      <c r="AI886" s="241"/>
      <c r="AP886" s="300"/>
      <c r="AT886" s="300"/>
    </row>
    <row r="887" spans="1:46" s="299" customFormat="1" ht="15" customHeight="1" x14ac:dyDescent="0.25">
      <c r="A887" s="284"/>
      <c r="B887" s="284"/>
      <c r="C887" s="241"/>
      <c r="D887" s="241"/>
      <c r="E887" s="241"/>
      <c r="F887" s="241"/>
      <c r="G887" s="241"/>
      <c r="H887" s="241"/>
      <c r="I887" s="241"/>
      <c r="J887" s="241"/>
      <c r="K887" s="241"/>
      <c r="L887" s="241"/>
      <c r="M887" s="241"/>
      <c r="N887" s="241"/>
      <c r="O887" s="241"/>
      <c r="P887" s="241"/>
      <c r="Q887" s="241"/>
      <c r="R887" s="241"/>
      <c r="S887" s="241"/>
      <c r="T887" s="241"/>
      <c r="U887" s="241" t="s">
        <v>1012</v>
      </c>
      <c r="V887" s="241"/>
      <c r="W887" s="241"/>
      <c r="X887" s="241"/>
      <c r="Y887" s="241"/>
      <c r="Z887" s="241"/>
      <c r="AA887" s="241"/>
      <c r="AB887" s="241"/>
      <c r="AC887" s="241" t="s">
        <v>311</v>
      </c>
      <c r="AD887" s="241"/>
      <c r="AE887" s="241"/>
      <c r="AF887" s="241"/>
      <c r="AG887" s="241"/>
      <c r="AH887" s="241"/>
      <c r="AI887" s="241"/>
      <c r="AP887" s="300"/>
      <c r="AT887" s="300"/>
    </row>
    <row r="888" spans="1:46" s="299" customFormat="1" ht="15" customHeight="1" x14ac:dyDescent="0.25">
      <c r="A888" s="284"/>
      <c r="B888" s="284"/>
      <c r="C888" s="241"/>
      <c r="D888" s="241"/>
      <c r="E888" s="241"/>
      <c r="F888" s="241"/>
      <c r="G888" s="241"/>
      <c r="H888" s="241"/>
      <c r="I888" s="241"/>
      <c r="J888" s="241"/>
      <c r="K888" s="241"/>
      <c r="L888" s="241"/>
      <c r="M888" s="241"/>
      <c r="N888" s="241"/>
      <c r="O888" s="241"/>
      <c r="P888" s="241"/>
      <c r="Q888" s="241"/>
      <c r="R888" s="241"/>
      <c r="S888" s="241"/>
      <c r="T888" s="241"/>
      <c r="U888" s="241" t="s">
        <v>1013</v>
      </c>
      <c r="V888" s="241"/>
      <c r="W888" s="241"/>
      <c r="X888" s="241"/>
      <c r="Y888" s="241"/>
      <c r="Z888" s="241"/>
      <c r="AA888" s="241"/>
      <c r="AB888" s="241"/>
      <c r="AC888" s="241" t="s">
        <v>309</v>
      </c>
      <c r="AD888" s="241"/>
      <c r="AE888" s="241"/>
      <c r="AF888" s="241"/>
      <c r="AG888" s="241"/>
      <c r="AH888" s="241"/>
      <c r="AI888" s="241"/>
      <c r="AP888" s="300"/>
      <c r="AT888" s="300"/>
    </row>
    <row r="889" spans="1:46" s="299" customFormat="1" ht="15" customHeight="1" x14ac:dyDescent="0.25">
      <c r="A889" s="284"/>
      <c r="B889" s="284"/>
      <c r="C889" s="241"/>
      <c r="D889" s="241"/>
      <c r="E889" s="241"/>
      <c r="F889" s="241"/>
      <c r="G889" s="241"/>
      <c r="H889" s="241"/>
      <c r="I889" s="241"/>
      <c r="J889" s="241"/>
      <c r="K889" s="241"/>
      <c r="L889" s="241"/>
      <c r="M889" s="241"/>
      <c r="N889" s="241"/>
      <c r="O889" s="241"/>
      <c r="P889" s="241"/>
      <c r="Q889" s="241"/>
      <c r="R889" s="241"/>
      <c r="S889" s="241"/>
      <c r="T889" s="241"/>
      <c r="U889" s="241" t="s">
        <v>1014</v>
      </c>
      <c r="V889" s="241"/>
      <c r="W889" s="241"/>
      <c r="X889" s="241"/>
      <c r="Y889" s="241"/>
      <c r="Z889" s="241"/>
      <c r="AA889" s="241"/>
      <c r="AB889" s="241"/>
      <c r="AC889" s="241" t="s">
        <v>313</v>
      </c>
      <c r="AD889" s="241"/>
      <c r="AE889" s="241"/>
      <c r="AF889" s="241"/>
      <c r="AG889" s="241"/>
      <c r="AH889" s="241"/>
      <c r="AI889" s="241"/>
      <c r="AP889" s="300"/>
      <c r="AT889" s="300"/>
    </row>
    <row r="890" spans="1:46" s="299" customFormat="1" ht="15" customHeight="1" x14ac:dyDescent="0.25">
      <c r="A890" s="284"/>
      <c r="B890" s="284"/>
      <c r="C890" s="241"/>
      <c r="D890" s="241"/>
      <c r="E890" s="241"/>
      <c r="F890" s="241"/>
      <c r="G890" s="241"/>
      <c r="H890" s="241"/>
      <c r="I890" s="241"/>
      <c r="J890" s="241"/>
      <c r="K890" s="241"/>
      <c r="L890" s="241"/>
      <c r="M890" s="241"/>
      <c r="N890" s="241"/>
      <c r="O890" s="241"/>
      <c r="P890" s="241"/>
      <c r="Q890" s="241"/>
      <c r="R890" s="241"/>
      <c r="S890" s="241"/>
      <c r="T890" s="241"/>
      <c r="U890" s="241" t="s">
        <v>1015</v>
      </c>
      <c r="V890" s="241"/>
      <c r="W890" s="241"/>
      <c r="X890" s="241"/>
      <c r="Y890" s="241"/>
      <c r="Z890" s="241"/>
      <c r="AA890" s="241"/>
      <c r="AB890" s="241"/>
      <c r="AC890" s="241" t="s">
        <v>313</v>
      </c>
      <c r="AD890" s="241"/>
      <c r="AE890" s="241"/>
      <c r="AF890" s="241"/>
      <c r="AG890" s="241"/>
      <c r="AH890" s="241"/>
      <c r="AI890" s="241"/>
      <c r="AP890" s="300"/>
      <c r="AT890" s="300"/>
    </row>
    <row r="891" spans="1:46" s="299" customFormat="1" ht="15" customHeight="1" x14ac:dyDescent="0.25">
      <c r="A891" s="284"/>
      <c r="B891" s="284"/>
      <c r="C891" s="241"/>
      <c r="D891" s="241"/>
      <c r="E891" s="241"/>
      <c r="F891" s="241"/>
      <c r="G891" s="241"/>
      <c r="H891" s="241"/>
      <c r="I891" s="241"/>
      <c r="J891" s="241"/>
      <c r="K891" s="241"/>
      <c r="L891" s="241"/>
      <c r="M891" s="241"/>
      <c r="N891" s="241"/>
      <c r="O891" s="241"/>
      <c r="P891" s="241"/>
      <c r="Q891" s="241"/>
      <c r="R891" s="241"/>
      <c r="S891" s="241"/>
      <c r="T891" s="241"/>
      <c r="U891" s="241" t="s">
        <v>1016</v>
      </c>
      <c r="V891" s="241"/>
      <c r="W891" s="241"/>
      <c r="X891" s="241"/>
      <c r="Y891" s="241"/>
      <c r="Z891" s="241"/>
      <c r="AA891" s="241"/>
      <c r="AB891" s="241"/>
      <c r="AC891" s="241" t="s">
        <v>316</v>
      </c>
      <c r="AD891" s="241"/>
      <c r="AE891" s="241"/>
      <c r="AF891" s="241"/>
      <c r="AG891" s="241"/>
      <c r="AH891" s="241"/>
      <c r="AI891" s="241"/>
      <c r="AP891" s="300"/>
      <c r="AT891" s="300"/>
    </row>
    <row r="892" spans="1:46" s="299" customFormat="1" ht="15" customHeight="1" x14ac:dyDescent="0.25">
      <c r="A892" s="284"/>
      <c r="B892" s="284"/>
      <c r="C892" s="241"/>
      <c r="D892" s="241"/>
      <c r="E892" s="241"/>
      <c r="F892" s="241"/>
      <c r="G892" s="241"/>
      <c r="H892" s="241"/>
      <c r="I892" s="241"/>
      <c r="J892" s="241"/>
      <c r="K892" s="241"/>
      <c r="L892" s="241"/>
      <c r="M892" s="241"/>
      <c r="N892" s="241"/>
      <c r="O892" s="241"/>
      <c r="P892" s="241"/>
      <c r="Q892" s="241"/>
      <c r="R892" s="241"/>
      <c r="S892" s="241"/>
      <c r="T892" s="241"/>
      <c r="U892" s="241" t="s">
        <v>1017</v>
      </c>
      <c r="V892" s="241"/>
      <c r="W892" s="241"/>
      <c r="X892" s="241"/>
      <c r="Y892" s="241"/>
      <c r="Z892" s="241"/>
      <c r="AA892" s="241"/>
      <c r="AB892" s="241"/>
      <c r="AC892" s="241" t="s">
        <v>316</v>
      </c>
      <c r="AD892" s="241"/>
      <c r="AE892" s="241"/>
      <c r="AF892" s="241"/>
      <c r="AG892" s="241"/>
      <c r="AH892" s="241"/>
      <c r="AI892" s="241"/>
      <c r="AP892" s="300"/>
      <c r="AT892" s="300"/>
    </row>
    <row r="893" spans="1:46" s="299" customFormat="1" ht="15" customHeight="1" x14ac:dyDescent="0.25">
      <c r="A893" s="284"/>
      <c r="B893" s="284"/>
      <c r="C893" s="241"/>
      <c r="D893" s="241"/>
      <c r="E893" s="241"/>
      <c r="F893" s="241"/>
      <c r="G893" s="241"/>
      <c r="H893" s="241"/>
      <c r="I893" s="241"/>
      <c r="J893" s="241"/>
      <c r="K893" s="241"/>
      <c r="L893" s="241"/>
      <c r="M893" s="241"/>
      <c r="N893" s="241"/>
      <c r="O893" s="241"/>
      <c r="P893" s="241"/>
      <c r="Q893" s="241"/>
      <c r="R893" s="241"/>
      <c r="S893" s="241"/>
      <c r="T893" s="241"/>
      <c r="U893" s="241" t="s">
        <v>1018</v>
      </c>
      <c r="V893" s="241"/>
      <c r="W893" s="241"/>
      <c r="X893" s="241"/>
      <c r="Y893" s="241"/>
      <c r="Z893" s="241"/>
      <c r="AA893" s="241"/>
      <c r="AB893" s="241"/>
      <c r="AC893" s="241" t="s">
        <v>366</v>
      </c>
      <c r="AD893" s="241"/>
      <c r="AE893" s="241"/>
      <c r="AF893" s="241"/>
      <c r="AG893" s="241"/>
      <c r="AH893" s="241"/>
      <c r="AI893" s="241"/>
      <c r="AP893" s="300"/>
      <c r="AT893" s="300"/>
    </row>
    <row r="894" spans="1:46" s="299" customFormat="1" ht="15" customHeight="1" x14ac:dyDescent="0.25">
      <c r="A894" s="284"/>
      <c r="B894" s="284"/>
      <c r="C894" s="241"/>
      <c r="D894" s="241"/>
      <c r="E894" s="241"/>
      <c r="F894" s="241"/>
      <c r="G894" s="241"/>
      <c r="H894" s="241"/>
      <c r="I894" s="241"/>
      <c r="J894" s="241"/>
      <c r="K894" s="241"/>
      <c r="L894" s="241"/>
      <c r="M894" s="241"/>
      <c r="N894" s="241"/>
      <c r="O894" s="241"/>
      <c r="P894" s="241"/>
      <c r="Q894" s="241"/>
      <c r="R894" s="241"/>
      <c r="S894" s="241"/>
      <c r="T894" s="241"/>
      <c r="U894" s="241" t="s">
        <v>1019</v>
      </c>
      <c r="V894" s="241"/>
      <c r="W894" s="241"/>
      <c r="X894" s="241"/>
      <c r="Y894" s="241"/>
      <c r="Z894" s="241"/>
      <c r="AA894" s="241"/>
      <c r="AB894" s="241"/>
      <c r="AC894" s="241" t="s">
        <v>311</v>
      </c>
      <c r="AD894" s="241"/>
      <c r="AE894" s="241"/>
      <c r="AF894" s="241"/>
      <c r="AG894" s="241"/>
      <c r="AH894" s="241"/>
      <c r="AI894" s="241"/>
      <c r="AP894" s="300"/>
      <c r="AT894" s="300"/>
    </row>
    <row r="895" spans="1:46" s="299" customFormat="1" ht="15" customHeight="1" x14ac:dyDescent="0.25">
      <c r="A895" s="284"/>
      <c r="B895" s="284"/>
      <c r="C895" s="241"/>
      <c r="D895" s="241"/>
      <c r="E895" s="241"/>
      <c r="F895" s="241"/>
      <c r="G895" s="241"/>
      <c r="H895" s="241"/>
      <c r="I895" s="241"/>
      <c r="J895" s="241"/>
      <c r="K895" s="241"/>
      <c r="L895" s="241"/>
      <c r="M895" s="241"/>
      <c r="N895" s="241"/>
      <c r="O895" s="241"/>
      <c r="P895" s="241"/>
      <c r="Q895" s="241"/>
      <c r="R895" s="241"/>
      <c r="S895" s="241"/>
      <c r="T895" s="241"/>
      <c r="U895" s="241" t="s">
        <v>1020</v>
      </c>
      <c r="V895" s="241"/>
      <c r="W895" s="241"/>
      <c r="X895" s="241"/>
      <c r="Y895" s="241"/>
      <c r="Z895" s="241"/>
      <c r="AA895" s="241"/>
      <c r="AB895" s="241"/>
      <c r="AC895" s="241" t="s">
        <v>316</v>
      </c>
      <c r="AD895" s="241"/>
      <c r="AE895" s="241"/>
      <c r="AF895" s="241"/>
      <c r="AG895" s="241"/>
      <c r="AH895" s="241"/>
      <c r="AI895" s="241"/>
      <c r="AP895" s="300"/>
      <c r="AT895" s="300"/>
    </row>
    <row r="896" spans="1:46" s="299" customFormat="1" ht="15" customHeight="1" x14ac:dyDescent="0.25">
      <c r="A896" s="284"/>
      <c r="B896" s="284"/>
      <c r="C896" s="241"/>
      <c r="D896" s="241"/>
      <c r="E896" s="241"/>
      <c r="F896" s="241"/>
      <c r="G896" s="241"/>
      <c r="H896" s="241"/>
      <c r="I896" s="241"/>
      <c r="J896" s="241"/>
      <c r="K896" s="241"/>
      <c r="L896" s="241"/>
      <c r="M896" s="241"/>
      <c r="N896" s="241"/>
      <c r="O896" s="241"/>
      <c r="P896" s="241"/>
      <c r="Q896" s="241"/>
      <c r="R896" s="241"/>
      <c r="S896" s="241"/>
      <c r="T896" s="241"/>
      <c r="U896" s="241" t="s">
        <v>1021</v>
      </c>
      <c r="V896" s="241"/>
      <c r="W896" s="241"/>
      <c r="X896" s="241"/>
      <c r="Y896" s="241"/>
      <c r="Z896" s="241"/>
      <c r="AA896" s="241"/>
      <c r="AB896" s="241"/>
      <c r="AC896" s="241" t="s">
        <v>322</v>
      </c>
      <c r="AD896" s="241"/>
      <c r="AE896" s="241"/>
      <c r="AF896" s="241"/>
      <c r="AG896" s="241"/>
      <c r="AH896" s="241"/>
      <c r="AI896" s="241"/>
      <c r="AP896" s="300"/>
      <c r="AT896" s="300"/>
    </row>
    <row r="897" spans="1:46" s="299" customFormat="1" ht="15" customHeight="1" x14ac:dyDescent="0.25">
      <c r="A897" s="284"/>
      <c r="B897" s="284"/>
      <c r="C897" s="241"/>
      <c r="D897" s="241"/>
      <c r="E897" s="241"/>
      <c r="F897" s="241"/>
      <c r="G897" s="241"/>
      <c r="H897" s="241"/>
      <c r="I897" s="241"/>
      <c r="J897" s="241"/>
      <c r="K897" s="241"/>
      <c r="L897" s="241"/>
      <c r="M897" s="241"/>
      <c r="N897" s="241"/>
      <c r="O897" s="241"/>
      <c r="P897" s="241"/>
      <c r="Q897" s="241"/>
      <c r="R897" s="241"/>
      <c r="S897" s="241"/>
      <c r="T897" s="241"/>
      <c r="U897" s="241" t="s">
        <v>1022</v>
      </c>
      <c r="V897" s="241"/>
      <c r="W897" s="241"/>
      <c r="X897" s="241"/>
      <c r="Y897" s="241"/>
      <c r="Z897" s="241"/>
      <c r="AA897" s="241"/>
      <c r="AB897" s="241"/>
      <c r="AC897" s="241" t="s">
        <v>325</v>
      </c>
      <c r="AD897" s="241"/>
      <c r="AE897" s="241"/>
      <c r="AF897" s="241"/>
      <c r="AG897" s="241"/>
      <c r="AH897" s="241"/>
      <c r="AI897" s="241"/>
      <c r="AP897" s="300"/>
      <c r="AT897" s="300"/>
    </row>
    <row r="898" spans="1:46" s="299" customFormat="1" ht="15" customHeight="1" x14ac:dyDescent="0.25">
      <c r="A898" s="284"/>
      <c r="B898" s="284"/>
      <c r="C898" s="241"/>
      <c r="D898" s="241"/>
      <c r="E898" s="241"/>
      <c r="F898" s="241"/>
      <c r="G898" s="241"/>
      <c r="H898" s="241"/>
      <c r="I898" s="241"/>
      <c r="J898" s="241"/>
      <c r="K898" s="241"/>
      <c r="L898" s="241"/>
      <c r="M898" s="241"/>
      <c r="N898" s="241"/>
      <c r="O898" s="241"/>
      <c r="P898" s="241"/>
      <c r="Q898" s="241"/>
      <c r="R898" s="241"/>
      <c r="S898" s="241"/>
      <c r="T898" s="241"/>
      <c r="U898" s="241" t="s">
        <v>1023</v>
      </c>
      <c r="V898" s="241"/>
      <c r="W898" s="241"/>
      <c r="X898" s="241"/>
      <c r="Y898" s="241"/>
      <c r="Z898" s="241"/>
      <c r="AA898" s="241"/>
      <c r="AB898" s="241"/>
      <c r="AC898" s="241" t="s">
        <v>309</v>
      </c>
      <c r="AD898" s="241"/>
      <c r="AE898" s="241"/>
      <c r="AF898" s="241"/>
      <c r="AG898" s="241"/>
      <c r="AH898" s="241"/>
      <c r="AI898" s="241"/>
      <c r="AP898" s="300"/>
      <c r="AT898" s="300"/>
    </row>
    <row r="899" spans="1:46" s="299" customFormat="1" ht="15" customHeight="1" x14ac:dyDescent="0.25">
      <c r="A899" s="284"/>
      <c r="B899" s="284"/>
      <c r="C899" s="241"/>
      <c r="D899" s="241"/>
      <c r="E899" s="241"/>
      <c r="F899" s="241"/>
      <c r="G899" s="241"/>
      <c r="H899" s="241"/>
      <c r="I899" s="241"/>
      <c r="J899" s="241"/>
      <c r="K899" s="241"/>
      <c r="L899" s="241"/>
      <c r="M899" s="241"/>
      <c r="N899" s="241"/>
      <c r="O899" s="241"/>
      <c r="P899" s="241"/>
      <c r="Q899" s="241"/>
      <c r="R899" s="241"/>
      <c r="S899" s="241"/>
      <c r="T899" s="241"/>
      <c r="U899" s="241" t="s">
        <v>1024</v>
      </c>
      <c r="V899" s="241"/>
      <c r="W899" s="241"/>
      <c r="X899" s="241"/>
      <c r="Y899" s="241"/>
      <c r="Z899" s="241"/>
      <c r="AA899" s="241"/>
      <c r="AB899" s="241"/>
      <c r="AC899" s="241" t="s">
        <v>325</v>
      </c>
      <c r="AD899" s="241"/>
      <c r="AE899" s="241"/>
      <c r="AF899" s="241"/>
      <c r="AG899" s="241"/>
      <c r="AH899" s="241"/>
      <c r="AI899" s="241"/>
      <c r="AP899" s="300"/>
      <c r="AT899" s="300"/>
    </row>
    <row r="900" spans="1:46" s="299" customFormat="1" ht="15" customHeight="1" x14ac:dyDescent="0.25">
      <c r="A900" s="284"/>
      <c r="B900" s="284"/>
      <c r="C900" s="241"/>
      <c r="D900" s="241"/>
      <c r="E900" s="241"/>
      <c r="F900" s="241"/>
      <c r="G900" s="241"/>
      <c r="H900" s="241"/>
      <c r="I900" s="241"/>
      <c r="J900" s="241"/>
      <c r="K900" s="241"/>
      <c r="L900" s="241"/>
      <c r="M900" s="241"/>
      <c r="N900" s="241"/>
      <c r="O900" s="241"/>
      <c r="P900" s="241"/>
      <c r="Q900" s="241"/>
      <c r="R900" s="241"/>
      <c r="S900" s="241"/>
      <c r="T900" s="241"/>
      <c r="U900" s="241" t="s">
        <v>1025</v>
      </c>
      <c r="V900" s="241"/>
      <c r="W900" s="241"/>
      <c r="X900" s="241"/>
      <c r="Y900" s="241"/>
      <c r="Z900" s="241"/>
      <c r="AA900" s="241"/>
      <c r="AB900" s="241"/>
      <c r="AC900" s="241" t="s">
        <v>386</v>
      </c>
      <c r="AD900" s="241"/>
      <c r="AE900" s="241"/>
      <c r="AF900" s="241"/>
      <c r="AG900" s="241"/>
      <c r="AH900" s="241"/>
      <c r="AI900" s="241"/>
      <c r="AP900" s="300"/>
      <c r="AT900" s="300"/>
    </row>
    <row r="901" spans="1:46" s="299" customFormat="1" ht="15" customHeight="1" x14ac:dyDescent="0.25">
      <c r="A901" s="284"/>
      <c r="B901" s="284"/>
      <c r="C901" s="241"/>
      <c r="D901" s="241"/>
      <c r="E901" s="241"/>
      <c r="F901" s="241"/>
      <c r="G901" s="241"/>
      <c r="H901" s="241"/>
      <c r="I901" s="241"/>
      <c r="J901" s="241"/>
      <c r="K901" s="241"/>
      <c r="L901" s="241"/>
      <c r="M901" s="241"/>
      <c r="N901" s="241"/>
      <c r="O901" s="241"/>
      <c r="P901" s="241"/>
      <c r="Q901" s="241"/>
      <c r="R901" s="241"/>
      <c r="S901" s="241"/>
      <c r="T901" s="241"/>
      <c r="U901" s="241" t="s">
        <v>1026</v>
      </c>
      <c r="V901" s="241"/>
      <c r="W901" s="241"/>
      <c r="X901" s="241"/>
      <c r="Y901" s="241"/>
      <c r="Z901" s="241"/>
      <c r="AA901" s="241"/>
      <c r="AB901" s="241"/>
      <c r="AC901" s="241" t="s">
        <v>325</v>
      </c>
      <c r="AD901" s="241"/>
      <c r="AE901" s="241"/>
      <c r="AF901" s="241"/>
      <c r="AG901" s="241"/>
      <c r="AH901" s="241"/>
      <c r="AI901" s="241"/>
      <c r="AP901" s="300"/>
      <c r="AT901" s="300"/>
    </row>
    <row r="902" spans="1:46" s="299" customFormat="1" ht="15" customHeight="1" x14ac:dyDescent="0.25">
      <c r="A902" s="284"/>
      <c r="B902" s="284"/>
      <c r="C902" s="241"/>
      <c r="D902" s="241"/>
      <c r="E902" s="241"/>
      <c r="F902" s="241"/>
      <c r="G902" s="241"/>
      <c r="H902" s="241"/>
      <c r="I902" s="241"/>
      <c r="J902" s="241"/>
      <c r="K902" s="241"/>
      <c r="L902" s="241"/>
      <c r="M902" s="241"/>
      <c r="N902" s="241"/>
      <c r="O902" s="241"/>
      <c r="P902" s="241"/>
      <c r="Q902" s="241"/>
      <c r="R902" s="241"/>
      <c r="S902" s="241"/>
      <c r="T902" s="241"/>
      <c r="U902" s="241" t="s">
        <v>1027</v>
      </c>
      <c r="V902" s="241"/>
      <c r="W902" s="241"/>
      <c r="X902" s="241"/>
      <c r="Y902" s="241"/>
      <c r="Z902" s="241"/>
      <c r="AA902" s="241"/>
      <c r="AB902" s="241"/>
      <c r="AC902" s="241" t="s">
        <v>386</v>
      </c>
      <c r="AD902" s="241"/>
      <c r="AE902" s="241"/>
      <c r="AF902" s="241"/>
      <c r="AG902" s="241"/>
      <c r="AH902" s="241"/>
      <c r="AI902" s="241"/>
      <c r="AP902" s="300"/>
      <c r="AT902" s="300"/>
    </row>
    <row r="903" spans="1:46" s="299" customFormat="1" ht="15" customHeight="1" x14ac:dyDescent="0.25">
      <c r="A903" s="284"/>
      <c r="B903" s="284"/>
      <c r="C903" s="241"/>
      <c r="D903" s="241"/>
      <c r="E903" s="241"/>
      <c r="F903" s="241"/>
      <c r="G903" s="241"/>
      <c r="H903" s="241"/>
      <c r="I903" s="241"/>
      <c r="J903" s="241"/>
      <c r="K903" s="241"/>
      <c r="L903" s="241"/>
      <c r="M903" s="241"/>
      <c r="N903" s="241"/>
      <c r="O903" s="241"/>
      <c r="P903" s="241"/>
      <c r="Q903" s="241"/>
      <c r="R903" s="241"/>
      <c r="S903" s="241"/>
      <c r="T903" s="241"/>
      <c r="U903" s="241" t="s">
        <v>1028</v>
      </c>
      <c r="V903" s="241"/>
      <c r="W903" s="241"/>
      <c r="X903" s="241"/>
      <c r="Y903" s="241"/>
      <c r="Z903" s="241"/>
      <c r="AA903" s="241"/>
      <c r="AB903" s="241"/>
      <c r="AC903" s="241" t="s">
        <v>386</v>
      </c>
      <c r="AD903" s="241"/>
      <c r="AE903" s="241"/>
      <c r="AF903" s="241"/>
      <c r="AG903" s="241"/>
      <c r="AH903" s="241"/>
      <c r="AI903" s="241"/>
      <c r="AP903" s="300"/>
      <c r="AT903" s="300"/>
    </row>
    <row r="904" spans="1:46" s="299" customFormat="1" ht="15" customHeight="1" x14ac:dyDescent="0.25">
      <c r="A904" s="284"/>
      <c r="B904" s="284"/>
      <c r="C904" s="241"/>
      <c r="D904" s="241"/>
      <c r="E904" s="241"/>
      <c r="F904" s="241"/>
      <c r="G904" s="241"/>
      <c r="H904" s="241"/>
      <c r="I904" s="241"/>
      <c r="J904" s="241"/>
      <c r="K904" s="241"/>
      <c r="L904" s="241"/>
      <c r="M904" s="241"/>
      <c r="N904" s="241"/>
      <c r="O904" s="241"/>
      <c r="P904" s="241"/>
      <c r="Q904" s="241"/>
      <c r="R904" s="241"/>
      <c r="S904" s="241"/>
      <c r="T904" s="241"/>
      <c r="U904" s="241" t="s">
        <v>1029</v>
      </c>
      <c r="V904" s="241"/>
      <c r="W904" s="241"/>
      <c r="X904" s="241"/>
      <c r="Y904" s="241"/>
      <c r="Z904" s="241"/>
      <c r="AA904" s="241"/>
      <c r="AB904" s="241"/>
      <c r="AC904" s="241" t="s">
        <v>325</v>
      </c>
      <c r="AD904" s="241"/>
      <c r="AE904" s="241"/>
      <c r="AF904" s="241"/>
      <c r="AG904" s="241"/>
      <c r="AH904" s="241"/>
      <c r="AI904" s="241"/>
      <c r="AP904" s="300"/>
      <c r="AT904" s="300"/>
    </row>
    <row r="905" spans="1:46" s="299" customFormat="1" ht="15" customHeight="1" x14ac:dyDescent="0.25">
      <c r="A905" s="284"/>
      <c r="B905" s="284"/>
      <c r="C905" s="241"/>
      <c r="D905" s="241"/>
      <c r="E905" s="241"/>
      <c r="F905" s="241"/>
      <c r="G905" s="241"/>
      <c r="H905" s="241"/>
      <c r="I905" s="241"/>
      <c r="J905" s="241"/>
      <c r="K905" s="241"/>
      <c r="L905" s="241"/>
      <c r="M905" s="241"/>
      <c r="N905" s="241"/>
      <c r="O905" s="241"/>
      <c r="P905" s="241"/>
      <c r="Q905" s="241"/>
      <c r="R905" s="241"/>
      <c r="S905" s="241"/>
      <c r="T905" s="241"/>
      <c r="U905" s="241" t="s">
        <v>1030</v>
      </c>
      <c r="V905" s="241"/>
      <c r="W905" s="241"/>
      <c r="X905" s="241"/>
      <c r="Y905" s="241"/>
      <c r="Z905" s="241"/>
      <c r="AA905" s="241"/>
      <c r="AB905" s="241"/>
      <c r="AC905" s="241" t="s">
        <v>313</v>
      </c>
      <c r="AD905" s="241"/>
      <c r="AE905" s="241"/>
      <c r="AF905" s="241"/>
      <c r="AG905" s="241"/>
      <c r="AH905" s="241"/>
      <c r="AI905" s="241"/>
      <c r="AP905" s="300"/>
      <c r="AT905" s="300"/>
    </row>
    <row r="906" spans="1:46" s="299" customFormat="1" ht="15" customHeight="1" x14ac:dyDescent="0.25">
      <c r="A906" s="284"/>
      <c r="B906" s="284"/>
      <c r="C906" s="241"/>
      <c r="D906" s="241"/>
      <c r="E906" s="241"/>
      <c r="F906" s="241"/>
      <c r="G906" s="241"/>
      <c r="H906" s="241"/>
      <c r="I906" s="241"/>
      <c r="J906" s="241"/>
      <c r="K906" s="241"/>
      <c r="L906" s="241"/>
      <c r="M906" s="241"/>
      <c r="N906" s="241"/>
      <c r="O906" s="241"/>
      <c r="P906" s="241"/>
      <c r="Q906" s="241"/>
      <c r="R906" s="241"/>
      <c r="S906" s="241"/>
      <c r="T906" s="241"/>
      <c r="U906" s="241" t="s">
        <v>1031</v>
      </c>
      <c r="V906" s="241"/>
      <c r="W906" s="241"/>
      <c r="X906" s="241"/>
      <c r="Y906" s="241"/>
      <c r="Z906" s="241"/>
      <c r="AA906" s="241"/>
      <c r="AB906" s="241"/>
      <c r="AC906" s="241" t="s">
        <v>316</v>
      </c>
      <c r="AD906" s="241"/>
      <c r="AE906" s="241"/>
      <c r="AF906" s="241"/>
      <c r="AG906" s="241"/>
      <c r="AH906" s="241"/>
      <c r="AI906" s="241"/>
      <c r="AP906" s="300"/>
      <c r="AT906" s="300"/>
    </row>
    <row r="907" spans="1:46" s="299" customFormat="1" ht="15" customHeight="1" x14ac:dyDescent="0.25">
      <c r="A907" s="284"/>
      <c r="B907" s="284"/>
      <c r="C907" s="241"/>
      <c r="D907" s="241"/>
      <c r="E907" s="241"/>
      <c r="F907" s="241"/>
      <c r="G907" s="241"/>
      <c r="H907" s="241"/>
      <c r="I907" s="241"/>
      <c r="J907" s="241"/>
      <c r="K907" s="241"/>
      <c r="L907" s="241"/>
      <c r="M907" s="241"/>
      <c r="N907" s="241"/>
      <c r="O907" s="241"/>
      <c r="P907" s="241"/>
      <c r="Q907" s="241"/>
      <c r="R907" s="241"/>
      <c r="S907" s="241"/>
      <c r="T907" s="241"/>
      <c r="U907" s="241" t="s">
        <v>1032</v>
      </c>
      <c r="V907" s="241"/>
      <c r="W907" s="241"/>
      <c r="X907" s="241"/>
      <c r="Y907" s="241"/>
      <c r="Z907" s="241"/>
      <c r="AA907" s="241"/>
      <c r="AB907" s="241"/>
      <c r="AC907" s="241" t="s">
        <v>316</v>
      </c>
      <c r="AD907" s="241"/>
      <c r="AE907" s="241"/>
      <c r="AF907" s="241"/>
      <c r="AG907" s="241"/>
      <c r="AH907" s="241"/>
      <c r="AI907" s="241"/>
      <c r="AP907" s="300"/>
      <c r="AT907" s="300"/>
    </row>
    <row r="908" spans="1:46" s="299" customFormat="1" ht="15" customHeight="1" x14ac:dyDescent="0.25">
      <c r="A908" s="284"/>
      <c r="B908" s="284"/>
      <c r="C908" s="241"/>
      <c r="D908" s="241"/>
      <c r="E908" s="241"/>
      <c r="F908" s="241"/>
      <c r="G908" s="241"/>
      <c r="H908" s="241"/>
      <c r="I908" s="241"/>
      <c r="J908" s="241"/>
      <c r="K908" s="241"/>
      <c r="L908" s="241"/>
      <c r="M908" s="241"/>
      <c r="N908" s="241"/>
      <c r="O908" s="241"/>
      <c r="P908" s="241"/>
      <c r="Q908" s="241"/>
      <c r="R908" s="241"/>
      <c r="S908" s="241"/>
      <c r="T908" s="241"/>
      <c r="U908" s="241" t="s">
        <v>1033</v>
      </c>
      <c r="V908" s="241"/>
      <c r="W908" s="241"/>
      <c r="X908" s="241"/>
      <c r="Y908" s="241"/>
      <c r="Z908" s="241"/>
      <c r="AA908" s="241"/>
      <c r="AB908" s="241"/>
      <c r="AC908" s="241" t="s">
        <v>386</v>
      </c>
      <c r="AD908" s="241"/>
      <c r="AE908" s="241"/>
      <c r="AF908" s="241"/>
      <c r="AG908" s="241"/>
      <c r="AH908" s="241"/>
      <c r="AI908" s="241"/>
      <c r="AP908" s="300"/>
      <c r="AT908" s="300"/>
    </row>
    <row r="909" spans="1:46" s="299" customFormat="1" ht="15" customHeight="1" x14ac:dyDescent="0.25">
      <c r="A909" s="284"/>
      <c r="B909" s="284"/>
      <c r="C909" s="241"/>
      <c r="D909" s="241"/>
      <c r="E909" s="241"/>
      <c r="F909" s="241"/>
      <c r="G909" s="241"/>
      <c r="H909" s="241"/>
      <c r="I909" s="241"/>
      <c r="J909" s="241"/>
      <c r="K909" s="241"/>
      <c r="L909" s="241"/>
      <c r="M909" s="241"/>
      <c r="N909" s="241"/>
      <c r="O909" s="241"/>
      <c r="P909" s="241"/>
      <c r="Q909" s="241"/>
      <c r="R909" s="241"/>
      <c r="S909" s="241"/>
      <c r="T909" s="241"/>
      <c r="U909" s="241" t="s">
        <v>1034</v>
      </c>
      <c r="V909" s="241"/>
      <c r="W909" s="241"/>
      <c r="X909" s="241"/>
      <c r="Y909" s="241"/>
      <c r="Z909" s="241"/>
      <c r="AA909" s="241"/>
      <c r="AB909" s="241"/>
      <c r="AC909" s="241" t="s">
        <v>386</v>
      </c>
      <c r="AD909" s="241"/>
      <c r="AE909" s="241"/>
      <c r="AF909" s="241"/>
      <c r="AG909" s="241"/>
      <c r="AH909" s="241"/>
      <c r="AI909" s="241"/>
      <c r="AP909" s="300"/>
      <c r="AT909" s="300"/>
    </row>
    <row r="910" spans="1:46" s="299" customFormat="1" ht="15" customHeight="1" x14ac:dyDescent="0.25">
      <c r="A910" s="284"/>
      <c r="B910" s="284"/>
      <c r="C910" s="241"/>
      <c r="D910" s="241"/>
      <c r="E910" s="241"/>
      <c r="F910" s="241"/>
      <c r="G910" s="241"/>
      <c r="H910" s="241"/>
      <c r="I910" s="241"/>
      <c r="J910" s="241"/>
      <c r="K910" s="241"/>
      <c r="L910" s="241"/>
      <c r="M910" s="241"/>
      <c r="N910" s="241"/>
      <c r="O910" s="241"/>
      <c r="P910" s="241"/>
      <c r="Q910" s="241"/>
      <c r="R910" s="241"/>
      <c r="S910" s="241"/>
      <c r="T910" s="241"/>
      <c r="U910" s="241" t="s">
        <v>1035</v>
      </c>
      <c r="V910" s="241"/>
      <c r="W910" s="241"/>
      <c r="X910" s="241"/>
      <c r="Y910" s="241"/>
      <c r="Z910" s="241"/>
      <c r="AA910" s="241"/>
      <c r="AB910" s="241"/>
      <c r="AC910" s="241" t="s">
        <v>316</v>
      </c>
      <c r="AD910" s="241"/>
      <c r="AE910" s="241"/>
      <c r="AF910" s="241"/>
      <c r="AG910" s="241"/>
      <c r="AH910" s="241"/>
      <c r="AI910" s="241"/>
      <c r="AP910" s="300"/>
      <c r="AT910" s="300"/>
    </row>
    <row r="911" spans="1:46" s="299" customFormat="1" ht="15" customHeight="1" x14ac:dyDescent="0.25">
      <c r="A911" s="284"/>
      <c r="B911" s="284"/>
      <c r="C911" s="241"/>
      <c r="D911" s="241"/>
      <c r="E911" s="241"/>
      <c r="F911" s="241"/>
      <c r="G911" s="241"/>
      <c r="H911" s="241"/>
      <c r="I911" s="241"/>
      <c r="J911" s="241"/>
      <c r="K911" s="241"/>
      <c r="L911" s="241"/>
      <c r="M911" s="241"/>
      <c r="N911" s="241"/>
      <c r="O911" s="241"/>
      <c r="P911" s="241"/>
      <c r="Q911" s="241"/>
      <c r="R911" s="241"/>
      <c r="S911" s="241"/>
      <c r="T911" s="241"/>
      <c r="U911" s="241" t="s">
        <v>1036</v>
      </c>
      <c r="V911" s="241"/>
      <c r="W911" s="241"/>
      <c r="X911" s="241"/>
      <c r="Y911" s="241"/>
      <c r="Z911" s="241"/>
      <c r="AA911" s="241"/>
      <c r="AB911" s="241"/>
      <c r="AC911" s="241" t="s">
        <v>313</v>
      </c>
      <c r="AD911" s="241"/>
      <c r="AE911" s="241"/>
      <c r="AF911" s="241"/>
      <c r="AG911" s="241"/>
      <c r="AH911" s="241"/>
      <c r="AI911" s="241"/>
      <c r="AP911" s="300"/>
      <c r="AT911" s="300"/>
    </row>
    <row r="912" spans="1:46" s="299" customFormat="1" ht="15" customHeight="1" x14ac:dyDescent="0.25">
      <c r="A912" s="284"/>
      <c r="B912" s="284"/>
      <c r="C912" s="241"/>
      <c r="D912" s="241"/>
      <c r="E912" s="241"/>
      <c r="F912" s="241"/>
      <c r="G912" s="241"/>
      <c r="H912" s="241"/>
      <c r="I912" s="241"/>
      <c r="J912" s="241"/>
      <c r="K912" s="241"/>
      <c r="L912" s="241"/>
      <c r="M912" s="241"/>
      <c r="N912" s="241"/>
      <c r="O912" s="241"/>
      <c r="P912" s="241"/>
      <c r="Q912" s="241"/>
      <c r="R912" s="241"/>
      <c r="S912" s="241"/>
      <c r="T912" s="241"/>
      <c r="U912" s="241" t="s">
        <v>1037</v>
      </c>
      <c r="V912" s="241"/>
      <c r="W912" s="241"/>
      <c r="X912" s="241"/>
      <c r="Y912" s="241"/>
      <c r="Z912" s="241"/>
      <c r="AA912" s="241"/>
      <c r="AB912" s="241"/>
      <c r="AC912" s="241" t="s">
        <v>350</v>
      </c>
      <c r="AD912" s="241"/>
      <c r="AE912" s="241"/>
      <c r="AF912" s="241"/>
      <c r="AG912" s="241"/>
      <c r="AH912" s="241"/>
      <c r="AI912" s="241"/>
      <c r="AP912" s="300"/>
      <c r="AT912" s="300"/>
    </row>
    <row r="913" spans="1:46" s="299" customFormat="1" ht="15" customHeight="1" x14ac:dyDescent="0.25">
      <c r="A913" s="284"/>
      <c r="B913" s="284"/>
      <c r="C913" s="241"/>
      <c r="D913" s="241"/>
      <c r="E913" s="241"/>
      <c r="F913" s="241"/>
      <c r="G913" s="241"/>
      <c r="H913" s="241"/>
      <c r="I913" s="241"/>
      <c r="J913" s="241"/>
      <c r="K913" s="241"/>
      <c r="L913" s="241"/>
      <c r="M913" s="241"/>
      <c r="N913" s="241"/>
      <c r="O913" s="241"/>
      <c r="P913" s="241"/>
      <c r="Q913" s="241"/>
      <c r="R913" s="241"/>
      <c r="S913" s="241"/>
      <c r="T913" s="241"/>
      <c r="U913" s="241" t="s">
        <v>1038</v>
      </c>
      <c r="V913" s="241"/>
      <c r="W913" s="241"/>
      <c r="X913" s="241"/>
      <c r="Y913" s="241"/>
      <c r="Z913" s="241"/>
      <c r="AA913" s="241"/>
      <c r="AB913" s="241"/>
      <c r="AC913" s="241" t="s">
        <v>325</v>
      </c>
      <c r="AD913" s="241"/>
      <c r="AE913" s="241"/>
      <c r="AF913" s="241"/>
      <c r="AG913" s="241"/>
      <c r="AH913" s="241"/>
      <c r="AI913" s="241"/>
      <c r="AP913" s="300"/>
      <c r="AT913" s="300"/>
    </row>
    <row r="914" spans="1:46" s="299" customFormat="1" ht="15" customHeight="1" x14ac:dyDescent="0.25">
      <c r="A914" s="284"/>
      <c r="B914" s="284"/>
      <c r="C914" s="241"/>
      <c r="D914" s="241"/>
      <c r="E914" s="241"/>
      <c r="F914" s="241"/>
      <c r="G914" s="241"/>
      <c r="H914" s="241"/>
      <c r="I914" s="241"/>
      <c r="J914" s="241"/>
      <c r="K914" s="241"/>
      <c r="L914" s="241"/>
      <c r="M914" s="241"/>
      <c r="N914" s="241"/>
      <c r="O914" s="241"/>
      <c r="P914" s="241"/>
      <c r="Q914" s="241"/>
      <c r="R914" s="241"/>
      <c r="S914" s="241"/>
      <c r="T914" s="241"/>
      <c r="U914" s="241" t="s">
        <v>289</v>
      </c>
      <c r="V914" s="241"/>
      <c r="W914" s="241"/>
      <c r="X914" s="241"/>
      <c r="Y914" s="241"/>
      <c r="Z914" s="241"/>
      <c r="AA914" s="241"/>
      <c r="AB914" s="241"/>
      <c r="AC914" s="241" t="s">
        <v>350</v>
      </c>
      <c r="AD914" s="241"/>
      <c r="AE914" s="241"/>
      <c r="AF914" s="241"/>
      <c r="AG914" s="241"/>
      <c r="AH914" s="241"/>
      <c r="AI914" s="241"/>
      <c r="AP914" s="300"/>
      <c r="AT914" s="300"/>
    </row>
    <row r="915" spans="1:46" s="299" customFormat="1" ht="15" customHeight="1" x14ac:dyDescent="0.25">
      <c r="A915" s="284"/>
      <c r="B915" s="284"/>
      <c r="C915" s="241"/>
      <c r="D915" s="241"/>
      <c r="E915" s="241"/>
      <c r="F915" s="241"/>
      <c r="G915" s="241"/>
      <c r="H915" s="241"/>
      <c r="I915" s="241"/>
      <c r="J915" s="241"/>
      <c r="K915" s="241"/>
      <c r="L915" s="241"/>
      <c r="M915" s="241"/>
      <c r="N915" s="241"/>
      <c r="O915" s="241"/>
      <c r="P915" s="241"/>
      <c r="Q915" s="241"/>
      <c r="R915" s="241"/>
      <c r="S915" s="241"/>
      <c r="T915" s="241"/>
      <c r="U915" s="241" t="s">
        <v>1039</v>
      </c>
      <c r="V915" s="241"/>
      <c r="W915" s="241"/>
      <c r="X915" s="241"/>
      <c r="Y915" s="241"/>
      <c r="Z915" s="241"/>
      <c r="AA915" s="241"/>
      <c r="AB915" s="241"/>
      <c r="AC915" s="241" t="s">
        <v>316</v>
      </c>
      <c r="AD915" s="241"/>
      <c r="AE915" s="241"/>
      <c r="AF915" s="241"/>
      <c r="AG915" s="241"/>
      <c r="AH915" s="241"/>
      <c r="AI915" s="241"/>
      <c r="AP915" s="300"/>
      <c r="AT915" s="300"/>
    </row>
    <row r="916" spans="1:46" s="299" customFormat="1" ht="15" customHeight="1" x14ac:dyDescent="0.25">
      <c r="A916" s="284"/>
      <c r="B916" s="284"/>
      <c r="C916" s="241"/>
      <c r="D916" s="241"/>
      <c r="E916" s="241"/>
      <c r="F916" s="241"/>
      <c r="G916" s="241"/>
      <c r="H916" s="241"/>
      <c r="I916" s="241"/>
      <c r="J916" s="241"/>
      <c r="K916" s="241"/>
      <c r="L916" s="241"/>
      <c r="M916" s="241"/>
      <c r="N916" s="241"/>
      <c r="O916" s="241"/>
      <c r="P916" s="241"/>
      <c r="Q916" s="241"/>
      <c r="R916" s="241"/>
      <c r="S916" s="241"/>
      <c r="T916" s="241"/>
      <c r="U916" s="241" t="s">
        <v>1040</v>
      </c>
      <c r="V916" s="241"/>
      <c r="W916" s="241"/>
      <c r="X916" s="241"/>
      <c r="Y916" s="241"/>
      <c r="Z916" s="241"/>
      <c r="AA916" s="241"/>
      <c r="AB916" s="241"/>
      <c r="AC916" s="241" t="s">
        <v>311</v>
      </c>
      <c r="AD916" s="241"/>
      <c r="AE916" s="241"/>
      <c r="AF916" s="241"/>
      <c r="AG916" s="241"/>
      <c r="AH916" s="241"/>
      <c r="AI916" s="241"/>
      <c r="AP916" s="300"/>
      <c r="AT916" s="300"/>
    </row>
    <row r="917" spans="1:46" s="299" customFormat="1" ht="15" customHeight="1" x14ac:dyDescent="0.25">
      <c r="A917" s="284"/>
      <c r="B917" s="284"/>
      <c r="C917" s="241"/>
      <c r="D917" s="241"/>
      <c r="E917" s="241"/>
      <c r="F917" s="241"/>
      <c r="G917" s="241"/>
      <c r="H917" s="241"/>
      <c r="I917" s="241"/>
      <c r="J917" s="241"/>
      <c r="K917" s="241"/>
      <c r="L917" s="241"/>
      <c r="M917" s="241"/>
      <c r="N917" s="241"/>
      <c r="O917" s="241"/>
      <c r="P917" s="241"/>
      <c r="Q917" s="241"/>
      <c r="R917" s="241"/>
      <c r="S917" s="241"/>
      <c r="T917" s="241"/>
      <c r="U917" s="241" t="s">
        <v>1041</v>
      </c>
      <c r="V917" s="241"/>
      <c r="W917" s="241"/>
      <c r="X917" s="241"/>
      <c r="Y917" s="241"/>
      <c r="Z917" s="241"/>
      <c r="AA917" s="241"/>
      <c r="AB917" s="241"/>
      <c r="AC917" s="241" t="s">
        <v>325</v>
      </c>
      <c r="AD917" s="241"/>
      <c r="AE917" s="241"/>
      <c r="AF917" s="241"/>
      <c r="AG917" s="241"/>
      <c r="AH917" s="241"/>
      <c r="AI917" s="241"/>
      <c r="AP917" s="300"/>
      <c r="AT917" s="300"/>
    </row>
    <row r="918" spans="1:46" s="299" customFormat="1" ht="15" customHeight="1" x14ac:dyDescent="0.25">
      <c r="A918" s="284"/>
      <c r="B918" s="284"/>
      <c r="C918" s="241"/>
      <c r="D918" s="241"/>
      <c r="E918" s="241"/>
      <c r="F918" s="241"/>
      <c r="G918" s="241"/>
      <c r="H918" s="241"/>
      <c r="I918" s="241"/>
      <c r="J918" s="241"/>
      <c r="K918" s="241"/>
      <c r="L918" s="241"/>
      <c r="M918" s="241"/>
      <c r="N918" s="241"/>
      <c r="O918" s="241"/>
      <c r="P918" s="241"/>
      <c r="Q918" s="241"/>
      <c r="R918" s="241"/>
      <c r="S918" s="241"/>
      <c r="T918" s="241"/>
      <c r="U918" s="241" t="s">
        <v>1042</v>
      </c>
      <c r="V918" s="241"/>
      <c r="W918" s="241"/>
      <c r="X918" s="241"/>
      <c r="Y918" s="241"/>
      <c r="Z918" s="241"/>
      <c r="AA918" s="241"/>
      <c r="AB918" s="241"/>
      <c r="AC918" s="241" t="s">
        <v>316</v>
      </c>
      <c r="AD918" s="241"/>
      <c r="AE918" s="241"/>
      <c r="AF918" s="241"/>
      <c r="AG918" s="241"/>
      <c r="AH918" s="241"/>
      <c r="AI918" s="241"/>
      <c r="AP918" s="300"/>
      <c r="AT918" s="300"/>
    </row>
    <row r="919" spans="1:46" s="299" customFormat="1" ht="15" customHeight="1" x14ac:dyDescent="0.25">
      <c r="A919" s="284"/>
      <c r="B919" s="284"/>
      <c r="C919" s="241"/>
      <c r="D919" s="241"/>
      <c r="E919" s="241"/>
      <c r="F919" s="241"/>
      <c r="G919" s="241"/>
      <c r="H919" s="241"/>
      <c r="I919" s="241"/>
      <c r="J919" s="241"/>
      <c r="K919" s="241"/>
      <c r="L919" s="241"/>
      <c r="M919" s="241"/>
      <c r="N919" s="241"/>
      <c r="O919" s="241"/>
      <c r="P919" s="241"/>
      <c r="Q919" s="241"/>
      <c r="R919" s="241"/>
      <c r="S919" s="241"/>
      <c r="T919" s="241"/>
      <c r="U919" s="241" t="s">
        <v>1043</v>
      </c>
      <c r="V919" s="241"/>
      <c r="W919" s="241"/>
      <c r="X919" s="241"/>
      <c r="Y919" s="241"/>
      <c r="Z919" s="241"/>
      <c r="AA919" s="241"/>
      <c r="AB919" s="241"/>
      <c r="AC919" s="241" t="s">
        <v>316</v>
      </c>
      <c r="AD919" s="241"/>
      <c r="AE919" s="241"/>
      <c r="AF919" s="241"/>
      <c r="AG919" s="241"/>
      <c r="AH919" s="241"/>
      <c r="AI919" s="241"/>
      <c r="AP919" s="300"/>
      <c r="AT919" s="300"/>
    </row>
    <row r="920" spans="1:46" s="299" customFormat="1" ht="15" customHeight="1" x14ac:dyDescent="0.25">
      <c r="A920" s="284"/>
      <c r="B920" s="284"/>
      <c r="C920" s="241"/>
      <c r="D920" s="241"/>
      <c r="E920" s="241"/>
      <c r="F920" s="241"/>
      <c r="G920" s="241"/>
      <c r="H920" s="241"/>
      <c r="I920" s="241"/>
      <c r="J920" s="241"/>
      <c r="K920" s="241"/>
      <c r="L920" s="241"/>
      <c r="M920" s="241"/>
      <c r="N920" s="241"/>
      <c r="O920" s="241"/>
      <c r="P920" s="241"/>
      <c r="Q920" s="241"/>
      <c r="R920" s="241"/>
      <c r="S920" s="241"/>
      <c r="T920" s="241"/>
      <c r="U920" s="241" t="s">
        <v>1044</v>
      </c>
      <c r="V920" s="241"/>
      <c r="W920" s="241"/>
      <c r="X920" s="241"/>
      <c r="Y920" s="241"/>
      <c r="Z920" s="241"/>
      <c r="AA920" s="241"/>
      <c r="AB920" s="241"/>
      <c r="AC920" s="241" t="s">
        <v>316</v>
      </c>
      <c r="AD920" s="241"/>
      <c r="AE920" s="241"/>
      <c r="AF920" s="241"/>
      <c r="AG920" s="241"/>
      <c r="AH920" s="241"/>
      <c r="AI920" s="241"/>
      <c r="AP920" s="300"/>
      <c r="AT920" s="300"/>
    </row>
    <row r="921" spans="1:46" s="299" customFormat="1" ht="15" customHeight="1" x14ac:dyDescent="0.25">
      <c r="A921" s="284"/>
      <c r="B921" s="284"/>
      <c r="C921" s="241"/>
      <c r="D921" s="241"/>
      <c r="E921" s="241"/>
      <c r="F921" s="241"/>
      <c r="G921" s="241"/>
      <c r="H921" s="241"/>
      <c r="I921" s="241"/>
      <c r="J921" s="241"/>
      <c r="K921" s="241"/>
      <c r="L921" s="241"/>
      <c r="M921" s="241"/>
      <c r="N921" s="241"/>
      <c r="O921" s="241"/>
      <c r="P921" s="241"/>
      <c r="Q921" s="241"/>
      <c r="R921" s="241"/>
      <c r="S921" s="241"/>
      <c r="T921" s="241"/>
      <c r="U921" s="241" t="s">
        <v>1045</v>
      </c>
      <c r="V921" s="241"/>
      <c r="W921" s="241"/>
      <c r="X921" s="241"/>
      <c r="Y921" s="241"/>
      <c r="Z921" s="241"/>
      <c r="AA921" s="241"/>
      <c r="AB921" s="241"/>
      <c r="AC921" s="241" t="s">
        <v>313</v>
      </c>
      <c r="AD921" s="241"/>
      <c r="AE921" s="241"/>
      <c r="AF921" s="241"/>
      <c r="AG921" s="241"/>
      <c r="AH921" s="241"/>
      <c r="AI921" s="241"/>
      <c r="AP921" s="300"/>
      <c r="AT921" s="300"/>
    </row>
    <row r="922" spans="1:46" s="299" customFormat="1" ht="15" customHeight="1" x14ac:dyDescent="0.25">
      <c r="A922" s="284"/>
      <c r="B922" s="284"/>
      <c r="C922" s="241"/>
      <c r="D922" s="241"/>
      <c r="E922" s="241"/>
      <c r="F922" s="241"/>
      <c r="G922" s="241"/>
      <c r="H922" s="241"/>
      <c r="I922" s="241"/>
      <c r="J922" s="241"/>
      <c r="K922" s="241"/>
      <c r="L922" s="241"/>
      <c r="M922" s="241"/>
      <c r="N922" s="241"/>
      <c r="O922" s="241"/>
      <c r="P922" s="241"/>
      <c r="Q922" s="241"/>
      <c r="R922" s="241"/>
      <c r="S922" s="241"/>
      <c r="T922" s="241"/>
      <c r="U922" s="241" t="s">
        <v>1046</v>
      </c>
      <c r="V922" s="241"/>
      <c r="W922" s="241"/>
      <c r="X922" s="241"/>
      <c r="Y922" s="241"/>
      <c r="Z922" s="241"/>
      <c r="AA922" s="241"/>
      <c r="AB922" s="241"/>
      <c r="AC922" s="241" t="s">
        <v>325</v>
      </c>
      <c r="AD922" s="241"/>
      <c r="AE922" s="241"/>
      <c r="AF922" s="241"/>
      <c r="AG922" s="241"/>
      <c r="AH922" s="241"/>
      <c r="AI922" s="241"/>
      <c r="AP922" s="300"/>
      <c r="AT922" s="300"/>
    </row>
    <row r="923" spans="1:46" s="299" customFormat="1" ht="15" customHeight="1" x14ac:dyDescent="0.25">
      <c r="A923" s="284"/>
      <c r="B923" s="284"/>
      <c r="C923" s="241"/>
      <c r="D923" s="241"/>
      <c r="E923" s="241"/>
      <c r="F923" s="241"/>
      <c r="G923" s="241"/>
      <c r="H923" s="241"/>
      <c r="I923" s="241"/>
      <c r="J923" s="241"/>
      <c r="K923" s="241"/>
      <c r="L923" s="241"/>
      <c r="M923" s="241"/>
      <c r="N923" s="241"/>
      <c r="O923" s="241"/>
      <c r="P923" s="241"/>
      <c r="Q923" s="241"/>
      <c r="R923" s="241"/>
      <c r="S923" s="241"/>
      <c r="T923" s="241"/>
      <c r="U923" s="241" t="s">
        <v>1047</v>
      </c>
      <c r="V923" s="241"/>
      <c r="W923" s="241"/>
      <c r="X923" s="241"/>
      <c r="Y923" s="241"/>
      <c r="Z923" s="241"/>
      <c r="AA923" s="241"/>
      <c r="AB923" s="241"/>
      <c r="AC923" s="241" t="s">
        <v>313</v>
      </c>
      <c r="AD923" s="241"/>
      <c r="AE923" s="241"/>
      <c r="AF923" s="241"/>
      <c r="AG923" s="241"/>
      <c r="AH923" s="241"/>
      <c r="AI923" s="241"/>
      <c r="AP923" s="300"/>
      <c r="AT923" s="300"/>
    </row>
    <row r="924" spans="1:46" s="299" customFormat="1" ht="15" customHeight="1" x14ac:dyDescent="0.25">
      <c r="A924" s="284"/>
      <c r="B924" s="284"/>
      <c r="C924" s="241"/>
      <c r="D924" s="241"/>
      <c r="E924" s="241"/>
      <c r="F924" s="241"/>
      <c r="G924" s="241"/>
      <c r="H924" s="241"/>
      <c r="I924" s="241"/>
      <c r="J924" s="241"/>
      <c r="K924" s="241"/>
      <c r="L924" s="241"/>
      <c r="M924" s="241"/>
      <c r="N924" s="241"/>
      <c r="O924" s="241"/>
      <c r="P924" s="241"/>
      <c r="Q924" s="241"/>
      <c r="R924" s="241"/>
      <c r="S924" s="241"/>
      <c r="T924" s="241"/>
      <c r="U924" s="241" t="s">
        <v>1048</v>
      </c>
      <c r="V924" s="241"/>
      <c r="W924" s="241"/>
      <c r="X924" s="241"/>
      <c r="Y924" s="241"/>
      <c r="Z924" s="241"/>
      <c r="AA924" s="241"/>
      <c r="AB924" s="241"/>
      <c r="AC924" s="241" t="s">
        <v>325</v>
      </c>
      <c r="AD924" s="241"/>
      <c r="AE924" s="241"/>
      <c r="AF924" s="241"/>
      <c r="AG924" s="241"/>
      <c r="AH924" s="241"/>
      <c r="AI924" s="241"/>
      <c r="AP924" s="300"/>
      <c r="AT924" s="300"/>
    </row>
    <row r="925" spans="1:46" s="299" customFormat="1" ht="15" customHeight="1" x14ac:dyDescent="0.25">
      <c r="A925" s="284"/>
      <c r="B925" s="284"/>
      <c r="C925" s="241"/>
      <c r="D925" s="241"/>
      <c r="E925" s="241"/>
      <c r="F925" s="241"/>
      <c r="G925" s="241"/>
      <c r="H925" s="241"/>
      <c r="I925" s="241"/>
      <c r="J925" s="241"/>
      <c r="K925" s="241"/>
      <c r="L925" s="241"/>
      <c r="M925" s="241"/>
      <c r="N925" s="241"/>
      <c r="O925" s="241"/>
      <c r="P925" s="241"/>
      <c r="Q925" s="241"/>
      <c r="R925" s="241"/>
      <c r="S925" s="241"/>
      <c r="T925" s="241"/>
      <c r="U925" s="241" t="s">
        <v>1049</v>
      </c>
      <c r="V925" s="241"/>
      <c r="W925" s="241"/>
      <c r="X925" s="241"/>
      <c r="Y925" s="241"/>
      <c r="Z925" s="241"/>
      <c r="AA925" s="241"/>
      <c r="AB925" s="241"/>
      <c r="AC925" s="241" t="s">
        <v>316</v>
      </c>
      <c r="AD925" s="241"/>
      <c r="AE925" s="241"/>
      <c r="AF925" s="241"/>
      <c r="AG925" s="241"/>
      <c r="AH925" s="241"/>
      <c r="AI925" s="241"/>
      <c r="AP925" s="300"/>
      <c r="AT925" s="300"/>
    </row>
    <row r="926" spans="1:46" s="299" customFormat="1" ht="15" customHeight="1" x14ac:dyDescent="0.25">
      <c r="A926" s="284"/>
      <c r="B926" s="284"/>
      <c r="C926" s="241"/>
      <c r="D926" s="241"/>
      <c r="E926" s="241"/>
      <c r="F926" s="241"/>
      <c r="G926" s="241"/>
      <c r="H926" s="241"/>
      <c r="I926" s="241"/>
      <c r="J926" s="241"/>
      <c r="K926" s="241"/>
      <c r="L926" s="241"/>
      <c r="M926" s="241"/>
      <c r="N926" s="241"/>
      <c r="O926" s="241"/>
      <c r="P926" s="241"/>
      <c r="Q926" s="241"/>
      <c r="R926" s="241"/>
      <c r="S926" s="241"/>
      <c r="T926" s="241"/>
      <c r="U926" s="241" t="s">
        <v>1050</v>
      </c>
      <c r="V926" s="241"/>
      <c r="W926" s="241"/>
      <c r="X926" s="241"/>
      <c r="Y926" s="241"/>
      <c r="Z926" s="241"/>
      <c r="AA926" s="241"/>
      <c r="AB926" s="241"/>
      <c r="AC926" s="241" t="s">
        <v>313</v>
      </c>
      <c r="AD926" s="241"/>
      <c r="AE926" s="241"/>
      <c r="AF926" s="241"/>
      <c r="AG926" s="241"/>
      <c r="AH926" s="241"/>
      <c r="AI926" s="241"/>
      <c r="AP926" s="300"/>
      <c r="AT926" s="300"/>
    </row>
    <row r="927" spans="1:46" s="299" customFormat="1" ht="15" customHeight="1" x14ac:dyDescent="0.25">
      <c r="A927" s="284"/>
      <c r="B927" s="284"/>
      <c r="C927" s="241"/>
      <c r="D927" s="241"/>
      <c r="E927" s="241"/>
      <c r="F927" s="241"/>
      <c r="G927" s="241"/>
      <c r="H927" s="241"/>
      <c r="I927" s="241"/>
      <c r="J927" s="241"/>
      <c r="K927" s="241"/>
      <c r="L927" s="241"/>
      <c r="M927" s="241"/>
      <c r="N927" s="241"/>
      <c r="O927" s="241"/>
      <c r="P927" s="241"/>
      <c r="Q927" s="241"/>
      <c r="R927" s="241"/>
      <c r="S927" s="241"/>
      <c r="T927" s="241"/>
      <c r="U927" s="241" t="s">
        <v>1051</v>
      </c>
      <c r="V927" s="241"/>
      <c r="W927" s="241"/>
      <c r="X927" s="241"/>
      <c r="Y927" s="241"/>
      <c r="Z927" s="241"/>
      <c r="AA927" s="241"/>
      <c r="AB927" s="241"/>
      <c r="AC927" s="241" t="s">
        <v>386</v>
      </c>
      <c r="AD927" s="241"/>
      <c r="AE927" s="241"/>
      <c r="AF927" s="241"/>
      <c r="AG927" s="241"/>
      <c r="AH927" s="241"/>
      <c r="AI927" s="241"/>
      <c r="AP927" s="300"/>
      <c r="AT927" s="300"/>
    </row>
    <row r="928" spans="1:46" s="299" customFormat="1" ht="15" customHeight="1" x14ac:dyDescent="0.25">
      <c r="A928" s="284"/>
      <c r="B928" s="284"/>
      <c r="C928" s="241"/>
      <c r="D928" s="241"/>
      <c r="E928" s="241"/>
      <c r="F928" s="241"/>
      <c r="G928" s="241"/>
      <c r="H928" s="241"/>
      <c r="I928" s="241"/>
      <c r="J928" s="241"/>
      <c r="K928" s="241"/>
      <c r="L928" s="241"/>
      <c r="M928" s="241"/>
      <c r="N928" s="241"/>
      <c r="O928" s="241"/>
      <c r="P928" s="241"/>
      <c r="Q928" s="241"/>
      <c r="R928" s="241"/>
      <c r="S928" s="241"/>
      <c r="T928" s="241"/>
      <c r="U928" s="241" t="s">
        <v>1052</v>
      </c>
      <c r="V928" s="241"/>
      <c r="W928" s="241"/>
      <c r="X928" s="241"/>
      <c r="Y928" s="241"/>
      <c r="Z928" s="241"/>
      <c r="AA928" s="241"/>
      <c r="AB928" s="241"/>
      <c r="AC928" s="241" t="s">
        <v>311</v>
      </c>
      <c r="AD928" s="241"/>
      <c r="AE928" s="241"/>
      <c r="AF928" s="241"/>
      <c r="AG928" s="241"/>
      <c r="AH928" s="241"/>
      <c r="AI928" s="241"/>
      <c r="AP928" s="300"/>
      <c r="AT928" s="300"/>
    </row>
    <row r="929" spans="1:46" s="299" customFormat="1" ht="15" customHeight="1" x14ac:dyDescent="0.25">
      <c r="A929" s="284"/>
      <c r="B929" s="284"/>
      <c r="C929" s="241"/>
      <c r="D929" s="241"/>
      <c r="E929" s="241"/>
      <c r="F929" s="241"/>
      <c r="G929" s="241"/>
      <c r="H929" s="241"/>
      <c r="I929" s="241"/>
      <c r="J929" s="241"/>
      <c r="K929" s="241"/>
      <c r="L929" s="241"/>
      <c r="M929" s="241"/>
      <c r="N929" s="241"/>
      <c r="O929" s="241"/>
      <c r="P929" s="241"/>
      <c r="Q929" s="241"/>
      <c r="R929" s="241"/>
      <c r="S929" s="241"/>
      <c r="T929" s="241"/>
      <c r="U929" s="241" t="s">
        <v>1053</v>
      </c>
      <c r="V929" s="241"/>
      <c r="W929" s="241"/>
      <c r="X929" s="241"/>
      <c r="Y929" s="241"/>
      <c r="Z929" s="241"/>
      <c r="AA929" s="241"/>
      <c r="AB929" s="241"/>
      <c r="AC929" s="241" t="s">
        <v>325</v>
      </c>
      <c r="AD929" s="241"/>
      <c r="AE929" s="241"/>
      <c r="AF929" s="241"/>
      <c r="AG929" s="241"/>
      <c r="AH929" s="241"/>
      <c r="AI929" s="241"/>
      <c r="AP929" s="300"/>
      <c r="AT929" s="300"/>
    </row>
    <row r="930" spans="1:46" s="299" customFormat="1" ht="15" customHeight="1" x14ac:dyDescent="0.25">
      <c r="A930" s="284"/>
      <c r="B930" s="284"/>
      <c r="C930" s="241"/>
      <c r="D930" s="241"/>
      <c r="E930" s="241"/>
      <c r="F930" s="241"/>
      <c r="G930" s="241"/>
      <c r="H930" s="241"/>
      <c r="I930" s="241"/>
      <c r="J930" s="241"/>
      <c r="K930" s="241"/>
      <c r="L930" s="241"/>
      <c r="M930" s="241"/>
      <c r="N930" s="241"/>
      <c r="O930" s="241"/>
      <c r="P930" s="241"/>
      <c r="Q930" s="241"/>
      <c r="R930" s="241"/>
      <c r="S930" s="241"/>
      <c r="T930" s="241"/>
      <c r="U930" s="241" t="s">
        <v>1054</v>
      </c>
      <c r="V930" s="241"/>
      <c r="W930" s="241"/>
      <c r="X930" s="241"/>
      <c r="Y930" s="241"/>
      <c r="Z930" s="241"/>
      <c r="AA930" s="241"/>
      <c r="AB930" s="241"/>
      <c r="AC930" s="241" t="s">
        <v>313</v>
      </c>
      <c r="AD930" s="241"/>
      <c r="AE930" s="241"/>
      <c r="AF930" s="241"/>
      <c r="AG930" s="241"/>
      <c r="AH930" s="241"/>
      <c r="AI930" s="241"/>
      <c r="AP930" s="300"/>
      <c r="AT930" s="300"/>
    </row>
    <row r="931" spans="1:46" s="299" customFormat="1" ht="15" customHeight="1" x14ac:dyDescent="0.25">
      <c r="A931" s="284"/>
      <c r="B931" s="284"/>
      <c r="C931" s="241"/>
      <c r="D931" s="241"/>
      <c r="E931" s="241"/>
      <c r="F931" s="241"/>
      <c r="G931" s="241"/>
      <c r="H931" s="241"/>
      <c r="I931" s="241"/>
      <c r="J931" s="241"/>
      <c r="K931" s="241"/>
      <c r="L931" s="241"/>
      <c r="M931" s="241"/>
      <c r="N931" s="241"/>
      <c r="O931" s="241"/>
      <c r="P931" s="241"/>
      <c r="Q931" s="241"/>
      <c r="R931" s="241"/>
      <c r="S931" s="241"/>
      <c r="T931" s="241"/>
      <c r="U931" s="241" t="s">
        <v>1055</v>
      </c>
      <c r="V931" s="241"/>
      <c r="W931" s="241"/>
      <c r="X931" s="241"/>
      <c r="Y931" s="241"/>
      <c r="Z931" s="241"/>
      <c r="AA931" s="241"/>
      <c r="AB931" s="241"/>
      <c r="AC931" s="241" t="s">
        <v>316</v>
      </c>
      <c r="AD931" s="241"/>
      <c r="AE931" s="241"/>
      <c r="AF931" s="241"/>
      <c r="AG931" s="241"/>
      <c r="AH931" s="241"/>
      <c r="AI931" s="241"/>
      <c r="AP931" s="300"/>
      <c r="AT931" s="300"/>
    </row>
    <row r="932" spans="1:46" s="299" customFormat="1" ht="15" customHeight="1" x14ac:dyDescent="0.25">
      <c r="A932" s="284"/>
      <c r="B932" s="284"/>
      <c r="C932" s="241"/>
      <c r="D932" s="241"/>
      <c r="E932" s="241"/>
      <c r="F932" s="241"/>
      <c r="G932" s="241"/>
      <c r="H932" s="241"/>
      <c r="I932" s="241"/>
      <c r="J932" s="241"/>
      <c r="K932" s="241"/>
      <c r="L932" s="241"/>
      <c r="M932" s="241"/>
      <c r="N932" s="241"/>
      <c r="O932" s="241"/>
      <c r="P932" s="241"/>
      <c r="Q932" s="241"/>
      <c r="R932" s="241"/>
      <c r="S932" s="241"/>
      <c r="T932" s="241"/>
      <c r="U932" s="241" t="s">
        <v>1056</v>
      </c>
      <c r="V932" s="241"/>
      <c r="W932" s="241"/>
      <c r="X932" s="241"/>
      <c r="Y932" s="241"/>
      <c r="Z932" s="241"/>
      <c r="AA932" s="241"/>
      <c r="AB932" s="241"/>
      <c r="AC932" s="241" t="s">
        <v>316</v>
      </c>
      <c r="AD932" s="241"/>
      <c r="AE932" s="241"/>
      <c r="AF932" s="241"/>
      <c r="AG932" s="241"/>
      <c r="AH932" s="241"/>
      <c r="AI932" s="241"/>
      <c r="AP932" s="300"/>
      <c r="AT932" s="300"/>
    </row>
    <row r="933" spans="1:46" s="299" customFormat="1" ht="15" customHeight="1" x14ac:dyDescent="0.25">
      <c r="A933" s="284"/>
      <c r="B933" s="284"/>
      <c r="C933" s="241"/>
      <c r="D933" s="241"/>
      <c r="E933" s="241"/>
      <c r="F933" s="241"/>
      <c r="G933" s="241"/>
      <c r="H933" s="241"/>
      <c r="I933" s="241"/>
      <c r="J933" s="241"/>
      <c r="K933" s="241"/>
      <c r="L933" s="241"/>
      <c r="M933" s="241"/>
      <c r="N933" s="241"/>
      <c r="O933" s="241"/>
      <c r="P933" s="241"/>
      <c r="Q933" s="241"/>
      <c r="R933" s="241"/>
      <c r="S933" s="241"/>
      <c r="T933" s="241"/>
      <c r="U933" s="241" t="s">
        <v>1057</v>
      </c>
      <c r="V933" s="241"/>
      <c r="W933" s="241"/>
      <c r="X933" s="241"/>
      <c r="Y933" s="241"/>
      <c r="Z933" s="241"/>
      <c r="AA933" s="241"/>
      <c r="AB933" s="241"/>
      <c r="AC933" s="241" t="s">
        <v>311</v>
      </c>
      <c r="AD933" s="241"/>
      <c r="AE933" s="241"/>
      <c r="AF933" s="241"/>
      <c r="AG933" s="241"/>
      <c r="AH933" s="241"/>
      <c r="AI933" s="241"/>
      <c r="AP933" s="300"/>
      <c r="AT933" s="300"/>
    </row>
    <row r="934" spans="1:46" s="299" customFormat="1" ht="15" customHeight="1" x14ac:dyDescent="0.25">
      <c r="A934" s="284"/>
      <c r="B934" s="284"/>
      <c r="C934" s="241"/>
      <c r="D934" s="241"/>
      <c r="E934" s="241"/>
      <c r="F934" s="241"/>
      <c r="G934" s="241"/>
      <c r="H934" s="241"/>
      <c r="I934" s="241"/>
      <c r="J934" s="241"/>
      <c r="K934" s="241"/>
      <c r="L934" s="241"/>
      <c r="M934" s="241"/>
      <c r="N934" s="241"/>
      <c r="O934" s="241"/>
      <c r="P934" s="241"/>
      <c r="Q934" s="241"/>
      <c r="R934" s="241"/>
      <c r="S934" s="241"/>
      <c r="T934" s="241"/>
      <c r="U934" s="241" t="s">
        <v>1058</v>
      </c>
      <c r="V934" s="241"/>
      <c r="W934" s="241"/>
      <c r="X934" s="241"/>
      <c r="Y934" s="241"/>
      <c r="Z934" s="241"/>
      <c r="AA934" s="241"/>
      <c r="AB934" s="241"/>
      <c r="AC934" s="241" t="s">
        <v>325</v>
      </c>
      <c r="AD934" s="241"/>
      <c r="AE934" s="241"/>
      <c r="AF934" s="241"/>
      <c r="AG934" s="241"/>
      <c r="AH934" s="241"/>
      <c r="AI934" s="241"/>
      <c r="AP934" s="300"/>
      <c r="AT934" s="300"/>
    </row>
    <row r="935" spans="1:46" s="299" customFormat="1" ht="15" customHeight="1" x14ac:dyDescent="0.25">
      <c r="A935" s="284"/>
      <c r="B935" s="284"/>
      <c r="C935" s="241"/>
      <c r="D935" s="241"/>
      <c r="E935" s="241"/>
      <c r="F935" s="241"/>
      <c r="G935" s="241"/>
      <c r="H935" s="241"/>
      <c r="I935" s="241"/>
      <c r="J935" s="241"/>
      <c r="K935" s="241"/>
      <c r="L935" s="241"/>
      <c r="M935" s="241"/>
      <c r="N935" s="241"/>
      <c r="O935" s="241"/>
      <c r="P935" s="241"/>
      <c r="Q935" s="241"/>
      <c r="R935" s="241"/>
      <c r="S935" s="241"/>
      <c r="T935" s="241"/>
      <c r="U935" s="241" t="s">
        <v>1059</v>
      </c>
      <c r="V935" s="241"/>
      <c r="W935" s="241"/>
      <c r="X935" s="241"/>
      <c r="Y935" s="241"/>
      <c r="Z935" s="241"/>
      <c r="AA935" s="241"/>
      <c r="AB935" s="241"/>
      <c r="AC935" s="241" t="s">
        <v>316</v>
      </c>
      <c r="AD935" s="241"/>
      <c r="AE935" s="241"/>
      <c r="AF935" s="241"/>
      <c r="AG935" s="241"/>
      <c r="AH935" s="241"/>
      <c r="AI935" s="241"/>
      <c r="AP935" s="300"/>
      <c r="AT935" s="300"/>
    </row>
    <row r="936" spans="1:46" s="299" customFormat="1" ht="15" customHeight="1" x14ac:dyDescent="0.25">
      <c r="A936" s="284"/>
      <c r="B936" s="284"/>
      <c r="C936" s="241"/>
      <c r="D936" s="241"/>
      <c r="E936" s="241"/>
      <c r="F936" s="241"/>
      <c r="G936" s="241"/>
      <c r="H936" s="241"/>
      <c r="I936" s="241"/>
      <c r="J936" s="241"/>
      <c r="K936" s="241"/>
      <c r="L936" s="241"/>
      <c r="M936" s="241"/>
      <c r="N936" s="241"/>
      <c r="O936" s="241"/>
      <c r="P936" s="241"/>
      <c r="Q936" s="241"/>
      <c r="R936" s="241"/>
      <c r="S936" s="241"/>
      <c r="T936" s="241"/>
      <c r="U936" s="241" t="s">
        <v>1060</v>
      </c>
      <c r="V936" s="241"/>
      <c r="W936" s="241"/>
      <c r="X936" s="241"/>
      <c r="Y936" s="241"/>
      <c r="Z936" s="241"/>
      <c r="AA936" s="241"/>
      <c r="AB936" s="241"/>
      <c r="AC936" s="241" t="s">
        <v>325</v>
      </c>
      <c r="AD936" s="241"/>
      <c r="AE936" s="241"/>
      <c r="AF936" s="241"/>
      <c r="AG936" s="241"/>
      <c r="AH936" s="241"/>
      <c r="AI936" s="241"/>
      <c r="AP936" s="300"/>
      <c r="AT936" s="300"/>
    </row>
    <row r="937" spans="1:46" s="299" customFormat="1" ht="15" customHeight="1" x14ac:dyDescent="0.25">
      <c r="A937" s="284"/>
      <c r="B937" s="284"/>
      <c r="C937" s="241"/>
      <c r="D937" s="241"/>
      <c r="E937" s="241"/>
      <c r="F937" s="241"/>
      <c r="G937" s="241"/>
      <c r="H937" s="241"/>
      <c r="I937" s="241"/>
      <c r="J937" s="241"/>
      <c r="K937" s="241"/>
      <c r="L937" s="241"/>
      <c r="M937" s="241"/>
      <c r="N937" s="241"/>
      <c r="O937" s="241"/>
      <c r="P937" s="241"/>
      <c r="Q937" s="241"/>
      <c r="R937" s="241"/>
      <c r="S937" s="241"/>
      <c r="T937" s="241"/>
      <c r="U937" s="241" t="s">
        <v>1061</v>
      </c>
      <c r="V937" s="241"/>
      <c r="W937" s="241"/>
      <c r="X937" s="241"/>
      <c r="Y937" s="241"/>
      <c r="Z937" s="241"/>
      <c r="AA937" s="241"/>
      <c r="AB937" s="241"/>
      <c r="AC937" s="241" t="s">
        <v>325</v>
      </c>
      <c r="AD937" s="241"/>
      <c r="AE937" s="241"/>
      <c r="AF937" s="241"/>
      <c r="AG937" s="241"/>
      <c r="AH937" s="241"/>
      <c r="AI937" s="241"/>
      <c r="AP937" s="300"/>
      <c r="AT937" s="300"/>
    </row>
    <row r="938" spans="1:46" s="299" customFormat="1" ht="15" customHeight="1" x14ac:dyDescent="0.25">
      <c r="A938" s="284"/>
      <c r="B938" s="284"/>
      <c r="C938" s="241"/>
      <c r="D938" s="241"/>
      <c r="E938" s="241"/>
      <c r="F938" s="241"/>
      <c r="G938" s="241"/>
      <c r="H938" s="241"/>
      <c r="I938" s="241"/>
      <c r="J938" s="241"/>
      <c r="K938" s="241"/>
      <c r="L938" s="241"/>
      <c r="M938" s="241"/>
      <c r="N938" s="241"/>
      <c r="O938" s="241"/>
      <c r="P938" s="241"/>
      <c r="Q938" s="241"/>
      <c r="R938" s="241"/>
      <c r="S938" s="241"/>
      <c r="T938" s="241"/>
      <c r="U938" s="241" t="s">
        <v>1062</v>
      </c>
      <c r="V938" s="241"/>
      <c r="W938" s="241"/>
      <c r="X938" s="241"/>
      <c r="Y938" s="241"/>
      <c r="Z938" s="241"/>
      <c r="AA938" s="241"/>
      <c r="AB938" s="241"/>
      <c r="AC938" s="241" t="s">
        <v>325</v>
      </c>
      <c r="AD938" s="241"/>
      <c r="AE938" s="241"/>
      <c r="AF938" s="241"/>
      <c r="AG938" s="241"/>
      <c r="AH938" s="241"/>
      <c r="AI938" s="241"/>
      <c r="AP938" s="300"/>
      <c r="AT938" s="300"/>
    </row>
    <row r="939" spans="1:46" s="299" customFormat="1" ht="15" customHeight="1" x14ac:dyDescent="0.25">
      <c r="A939" s="284"/>
      <c r="B939" s="284"/>
      <c r="C939" s="241"/>
      <c r="D939" s="241"/>
      <c r="E939" s="241"/>
      <c r="F939" s="241"/>
      <c r="G939" s="241"/>
      <c r="H939" s="241"/>
      <c r="I939" s="241"/>
      <c r="J939" s="241"/>
      <c r="K939" s="241"/>
      <c r="L939" s="241"/>
      <c r="M939" s="241"/>
      <c r="N939" s="241"/>
      <c r="O939" s="241"/>
      <c r="P939" s="241"/>
      <c r="Q939" s="241"/>
      <c r="R939" s="241"/>
      <c r="S939" s="241"/>
      <c r="T939" s="241"/>
      <c r="U939" s="241" t="s">
        <v>1063</v>
      </c>
      <c r="V939" s="241"/>
      <c r="W939" s="241"/>
      <c r="X939" s="241"/>
      <c r="Y939" s="241"/>
      <c r="Z939" s="241"/>
      <c r="AA939" s="241"/>
      <c r="AB939" s="241"/>
      <c r="AC939" s="241" t="s">
        <v>325</v>
      </c>
      <c r="AD939" s="241"/>
      <c r="AE939" s="241"/>
      <c r="AF939" s="241"/>
      <c r="AG939" s="241"/>
      <c r="AH939" s="241"/>
      <c r="AI939" s="241"/>
      <c r="AP939" s="300"/>
      <c r="AT939" s="300"/>
    </row>
    <row r="940" spans="1:46" s="299" customFormat="1" ht="15" customHeight="1" x14ac:dyDescent="0.25">
      <c r="A940" s="284"/>
      <c r="B940" s="284"/>
      <c r="C940" s="241"/>
      <c r="D940" s="241"/>
      <c r="E940" s="241"/>
      <c r="F940" s="241"/>
      <c r="G940" s="241"/>
      <c r="H940" s="241"/>
      <c r="I940" s="241"/>
      <c r="J940" s="241"/>
      <c r="K940" s="241"/>
      <c r="L940" s="241"/>
      <c r="M940" s="241"/>
      <c r="N940" s="241"/>
      <c r="O940" s="241"/>
      <c r="P940" s="241"/>
      <c r="Q940" s="241"/>
      <c r="R940" s="241"/>
      <c r="S940" s="241"/>
      <c r="T940" s="241"/>
      <c r="U940" s="241" t="s">
        <v>1064</v>
      </c>
      <c r="V940" s="241"/>
      <c r="W940" s="241"/>
      <c r="X940" s="241"/>
      <c r="Y940" s="241"/>
      <c r="Z940" s="241"/>
      <c r="AA940" s="241"/>
      <c r="AB940" s="241"/>
      <c r="AC940" s="241" t="s">
        <v>325</v>
      </c>
      <c r="AD940" s="241"/>
      <c r="AE940" s="241"/>
      <c r="AF940" s="241"/>
      <c r="AG940" s="241"/>
      <c r="AH940" s="241"/>
      <c r="AI940" s="241"/>
      <c r="AP940" s="300"/>
      <c r="AT940" s="300"/>
    </row>
    <row r="941" spans="1:46" s="299" customFormat="1" ht="15" customHeight="1" x14ac:dyDescent="0.25">
      <c r="A941" s="284"/>
      <c r="B941" s="284"/>
      <c r="C941" s="241"/>
      <c r="D941" s="241"/>
      <c r="E941" s="241"/>
      <c r="F941" s="241"/>
      <c r="G941" s="241"/>
      <c r="H941" s="241"/>
      <c r="I941" s="241"/>
      <c r="J941" s="241"/>
      <c r="K941" s="241"/>
      <c r="L941" s="241"/>
      <c r="M941" s="241"/>
      <c r="N941" s="241"/>
      <c r="O941" s="241"/>
      <c r="P941" s="241"/>
      <c r="Q941" s="241"/>
      <c r="R941" s="241"/>
      <c r="S941" s="241"/>
      <c r="T941" s="241"/>
      <c r="U941" s="241" t="s">
        <v>1065</v>
      </c>
      <c r="V941" s="241"/>
      <c r="W941" s="241"/>
      <c r="X941" s="241"/>
      <c r="Y941" s="241"/>
      <c r="Z941" s="241"/>
      <c r="AA941" s="241"/>
      <c r="AB941" s="241"/>
      <c r="AC941" s="241" t="s">
        <v>325</v>
      </c>
      <c r="AD941" s="241"/>
      <c r="AE941" s="241"/>
      <c r="AF941" s="241"/>
      <c r="AG941" s="241"/>
      <c r="AH941" s="241"/>
      <c r="AI941" s="241"/>
      <c r="AP941" s="300"/>
      <c r="AT941" s="300"/>
    </row>
    <row r="942" spans="1:46" s="299" customFormat="1" ht="15" customHeight="1" x14ac:dyDescent="0.25">
      <c r="A942" s="284"/>
      <c r="B942" s="284"/>
      <c r="C942" s="241"/>
      <c r="D942" s="241"/>
      <c r="E942" s="241"/>
      <c r="F942" s="241"/>
      <c r="G942" s="241"/>
      <c r="H942" s="241"/>
      <c r="I942" s="241"/>
      <c r="J942" s="241"/>
      <c r="K942" s="241"/>
      <c r="L942" s="241"/>
      <c r="M942" s="241"/>
      <c r="N942" s="241"/>
      <c r="O942" s="241"/>
      <c r="P942" s="241"/>
      <c r="Q942" s="241"/>
      <c r="R942" s="241"/>
      <c r="S942" s="241"/>
      <c r="T942" s="241"/>
      <c r="U942" s="241" t="s">
        <v>1066</v>
      </c>
      <c r="V942" s="241"/>
      <c r="W942" s="241"/>
      <c r="X942" s="241"/>
      <c r="Y942" s="241"/>
      <c r="Z942" s="241"/>
      <c r="AA942" s="241"/>
      <c r="AB942" s="241"/>
      <c r="AC942" s="241" t="s">
        <v>316</v>
      </c>
      <c r="AD942" s="241"/>
      <c r="AE942" s="241"/>
      <c r="AF942" s="241"/>
      <c r="AG942" s="241"/>
      <c r="AH942" s="241"/>
      <c r="AI942" s="241"/>
      <c r="AP942" s="300"/>
      <c r="AT942" s="300"/>
    </row>
    <row r="943" spans="1:46" s="299" customFormat="1" ht="15" customHeight="1" x14ac:dyDescent="0.25">
      <c r="A943" s="284"/>
      <c r="B943" s="284"/>
      <c r="C943" s="241"/>
      <c r="D943" s="241"/>
      <c r="E943" s="241"/>
      <c r="F943" s="241"/>
      <c r="G943" s="241"/>
      <c r="H943" s="241"/>
      <c r="I943" s="241"/>
      <c r="J943" s="241"/>
      <c r="K943" s="241"/>
      <c r="L943" s="241"/>
      <c r="M943" s="241"/>
      <c r="N943" s="241"/>
      <c r="O943" s="241"/>
      <c r="P943" s="241"/>
      <c r="Q943" s="241"/>
      <c r="R943" s="241"/>
      <c r="S943" s="241"/>
      <c r="T943" s="241"/>
      <c r="U943" s="241" t="s">
        <v>1067</v>
      </c>
      <c r="V943" s="241"/>
      <c r="W943" s="241"/>
      <c r="X943" s="241"/>
      <c r="Y943" s="241"/>
      <c r="Z943" s="241"/>
      <c r="AA943" s="241"/>
      <c r="AB943" s="241"/>
      <c r="AC943" s="241" t="s">
        <v>350</v>
      </c>
      <c r="AD943" s="241"/>
      <c r="AE943" s="241"/>
      <c r="AF943" s="241"/>
      <c r="AG943" s="241"/>
      <c r="AH943" s="241"/>
      <c r="AI943" s="241"/>
      <c r="AP943" s="300"/>
      <c r="AT943" s="300"/>
    </row>
    <row r="944" spans="1:46" s="299" customFormat="1" ht="15" customHeight="1" x14ac:dyDescent="0.25">
      <c r="A944" s="284"/>
      <c r="B944" s="284"/>
      <c r="C944" s="241"/>
      <c r="D944" s="241"/>
      <c r="E944" s="241"/>
      <c r="F944" s="241"/>
      <c r="G944" s="241"/>
      <c r="H944" s="241"/>
      <c r="I944" s="241"/>
      <c r="J944" s="241"/>
      <c r="K944" s="241"/>
      <c r="L944" s="241"/>
      <c r="M944" s="241"/>
      <c r="N944" s="241"/>
      <c r="O944" s="241"/>
      <c r="P944" s="241"/>
      <c r="Q944" s="241"/>
      <c r="R944" s="241"/>
      <c r="S944" s="241"/>
      <c r="T944" s="241"/>
      <c r="U944" s="241" t="s">
        <v>1068</v>
      </c>
      <c r="V944" s="241"/>
      <c r="W944" s="241"/>
      <c r="X944" s="241"/>
      <c r="Y944" s="241"/>
      <c r="Z944" s="241"/>
      <c r="AA944" s="241"/>
      <c r="AB944" s="241"/>
      <c r="AC944" s="241" t="s">
        <v>313</v>
      </c>
      <c r="AD944" s="241"/>
      <c r="AE944" s="241"/>
      <c r="AF944" s="241"/>
      <c r="AG944" s="241"/>
      <c r="AH944" s="241"/>
      <c r="AI944" s="241"/>
      <c r="AP944" s="300"/>
      <c r="AT944" s="300"/>
    </row>
    <row r="945" spans="1:46" s="299" customFormat="1" ht="15" customHeight="1" x14ac:dyDescent="0.25">
      <c r="A945" s="284"/>
      <c r="B945" s="284"/>
      <c r="C945" s="241"/>
      <c r="D945" s="241"/>
      <c r="E945" s="241"/>
      <c r="F945" s="241"/>
      <c r="G945" s="241"/>
      <c r="H945" s="241"/>
      <c r="I945" s="241"/>
      <c r="J945" s="241"/>
      <c r="K945" s="241"/>
      <c r="L945" s="241"/>
      <c r="M945" s="241"/>
      <c r="N945" s="241"/>
      <c r="O945" s="241"/>
      <c r="P945" s="241"/>
      <c r="Q945" s="241"/>
      <c r="R945" s="241"/>
      <c r="S945" s="241"/>
      <c r="T945" s="241"/>
      <c r="U945" s="241" t="s">
        <v>1069</v>
      </c>
      <c r="V945" s="241"/>
      <c r="W945" s="241"/>
      <c r="X945" s="241"/>
      <c r="Y945" s="241"/>
      <c r="Z945" s="241"/>
      <c r="AA945" s="241"/>
      <c r="AB945" s="241"/>
      <c r="AC945" s="241" t="s">
        <v>325</v>
      </c>
      <c r="AD945" s="241"/>
      <c r="AE945" s="241"/>
      <c r="AF945" s="241"/>
      <c r="AG945" s="241"/>
      <c r="AH945" s="241"/>
      <c r="AI945" s="241"/>
      <c r="AP945" s="300"/>
      <c r="AT945" s="300"/>
    </row>
    <row r="946" spans="1:46" s="299" customFormat="1" ht="15" customHeight="1" x14ac:dyDescent="0.25">
      <c r="A946" s="284"/>
      <c r="B946" s="284"/>
      <c r="C946" s="241"/>
      <c r="D946" s="241"/>
      <c r="E946" s="241"/>
      <c r="F946" s="241"/>
      <c r="G946" s="241"/>
      <c r="H946" s="241"/>
      <c r="I946" s="241"/>
      <c r="J946" s="241"/>
      <c r="K946" s="241"/>
      <c r="L946" s="241"/>
      <c r="M946" s="241"/>
      <c r="N946" s="241"/>
      <c r="O946" s="241"/>
      <c r="P946" s="241"/>
      <c r="Q946" s="241"/>
      <c r="R946" s="241"/>
      <c r="S946" s="241"/>
      <c r="T946" s="241"/>
      <c r="U946" s="241" t="s">
        <v>1070</v>
      </c>
      <c r="V946" s="241"/>
      <c r="W946" s="241"/>
      <c r="X946" s="241"/>
      <c r="Y946" s="241"/>
      <c r="Z946" s="241"/>
      <c r="AA946" s="241"/>
      <c r="AB946" s="241"/>
      <c r="AC946" s="241" t="s">
        <v>313</v>
      </c>
      <c r="AD946" s="241"/>
      <c r="AE946" s="241"/>
      <c r="AF946" s="241"/>
      <c r="AG946" s="241"/>
      <c r="AH946" s="241"/>
      <c r="AI946" s="241"/>
      <c r="AP946" s="300"/>
      <c r="AT946" s="300"/>
    </row>
    <row r="947" spans="1:46" s="299" customFormat="1" ht="15" customHeight="1" x14ac:dyDescent="0.25">
      <c r="A947" s="284"/>
      <c r="B947" s="284"/>
      <c r="C947" s="241"/>
      <c r="D947" s="241"/>
      <c r="E947" s="241"/>
      <c r="F947" s="241"/>
      <c r="G947" s="241"/>
      <c r="H947" s="241"/>
      <c r="I947" s="241"/>
      <c r="J947" s="241"/>
      <c r="K947" s="241"/>
      <c r="L947" s="241"/>
      <c r="M947" s="241"/>
      <c r="N947" s="241"/>
      <c r="O947" s="241"/>
      <c r="P947" s="241"/>
      <c r="Q947" s="241"/>
      <c r="R947" s="241"/>
      <c r="S947" s="241"/>
      <c r="T947" s="241"/>
      <c r="U947" s="241" t="s">
        <v>1071</v>
      </c>
      <c r="V947" s="241"/>
      <c r="W947" s="241"/>
      <c r="X947" s="241"/>
      <c r="Y947" s="241"/>
      <c r="Z947" s="241"/>
      <c r="AA947" s="241"/>
      <c r="AB947" s="241"/>
      <c r="AC947" s="241" t="s">
        <v>313</v>
      </c>
      <c r="AD947" s="241"/>
      <c r="AE947" s="241"/>
      <c r="AF947" s="241"/>
      <c r="AG947" s="241"/>
      <c r="AH947" s="241"/>
      <c r="AI947" s="241"/>
      <c r="AP947" s="300"/>
      <c r="AT947" s="300"/>
    </row>
    <row r="948" spans="1:46" s="299" customFormat="1" ht="15" customHeight="1" x14ac:dyDescent="0.25">
      <c r="A948" s="284"/>
      <c r="B948" s="284"/>
      <c r="C948" s="241"/>
      <c r="D948" s="241"/>
      <c r="E948" s="241"/>
      <c r="F948" s="241"/>
      <c r="G948" s="241"/>
      <c r="H948" s="241"/>
      <c r="I948" s="241"/>
      <c r="J948" s="241"/>
      <c r="K948" s="241"/>
      <c r="L948" s="241"/>
      <c r="M948" s="241"/>
      <c r="N948" s="241"/>
      <c r="O948" s="241"/>
      <c r="P948" s="241"/>
      <c r="Q948" s="241"/>
      <c r="R948" s="241"/>
      <c r="S948" s="241"/>
      <c r="T948" s="241"/>
      <c r="U948" s="241" t="s">
        <v>1072</v>
      </c>
      <c r="V948" s="241"/>
      <c r="W948" s="241"/>
      <c r="X948" s="241"/>
      <c r="Y948" s="241"/>
      <c r="Z948" s="241"/>
      <c r="AA948" s="241"/>
      <c r="AB948" s="241"/>
      <c r="AC948" s="241" t="s">
        <v>325</v>
      </c>
      <c r="AD948" s="241"/>
      <c r="AE948" s="241"/>
      <c r="AF948" s="241"/>
      <c r="AG948" s="241"/>
      <c r="AH948" s="241"/>
      <c r="AI948" s="241"/>
      <c r="AP948" s="300"/>
      <c r="AT948" s="300"/>
    </row>
    <row r="949" spans="1:46" s="299" customFormat="1" ht="15" customHeight="1" x14ac:dyDescent="0.25">
      <c r="A949" s="284"/>
      <c r="B949" s="284"/>
      <c r="C949" s="241"/>
      <c r="D949" s="241"/>
      <c r="E949" s="241"/>
      <c r="F949" s="241"/>
      <c r="G949" s="241"/>
      <c r="H949" s="241"/>
      <c r="I949" s="241"/>
      <c r="J949" s="241"/>
      <c r="K949" s="241"/>
      <c r="L949" s="241"/>
      <c r="M949" s="241"/>
      <c r="N949" s="241"/>
      <c r="O949" s="241"/>
      <c r="P949" s="241"/>
      <c r="Q949" s="241"/>
      <c r="R949" s="241"/>
      <c r="S949" s="241"/>
      <c r="T949" s="241"/>
      <c r="U949" s="241" t="s">
        <v>1073</v>
      </c>
      <c r="V949" s="241"/>
      <c r="W949" s="241"/>
      <c r="X949" s="241"/>
      <c r="Y949" s="241"/>
      <c r="Z949" s="241"/>
      <c r="AA949" s="241"/>
      <c r="AB949" s="241"/>
      <c r="AC949" s="241" t="s">
        <v>322</v>
      </c>
      <c r="AD949" s="241"/>
      <c r="AE949" s="241"/>
      <c r="AF949" s="241"/>
      <c r="AG949" s="241"/>
      <c r="AH949" s="241"/>
      <c r="AI949" s="241"/>
      <c r="AP949" s="300"/>
      <c r="AT949" s="300"/>
    </row>
    <row r="950" spans="1:46" s="299" customFormat="1" ht="15" customHeight="1" x14ac:dyDescent="0.25">
      <c r="A950" s="284"/>
      <c r="B950" s="284"/>
      <c r="C950" s="241"/>
      <c r="D950" s="241"/>
      <c r="E950" s="241"/>
      <c r="F950" s="241"/>
      <c r="G950" s="241"/>
      <c r="H950" s="241"/>
      <c r="I950" s="241"/>
      <c r="J950" s="241"/>
      <c r="K950" s="241"/>
      <c r="L950" s="241"/>
      <c r="M950" s="241"/>
      <c r="N950" s="241"/>
      <c r="O950" s="241"/>
      <c r="P950" s="241"/>
      <c r="Q950" s="241"/>
      <c r="R950" s="241"/>
      <c r="S950" s="241"/>
      <c r="T950" s="241"/>
      <c r="U950" s="241" t="s">
        <v>1074</v>
      </c>
      <c r="V950" s="241"/>
      <c r="W950" s="241"/>
      <c r="X950" s="241"/>
      <c r="Y950" s="241"/>
      <c r="Z950" s="241"/>
      <c r="AA950" s="241"/>
      <c r="AB950" s="241"/>
      <c r="AC950" s="241" t="s">
        <v>313</v>
      </c>
      <c r="AD950" s="241"/>
      <c r="AE950" s="241"/>
      <c r="AF950" s="241"/>
      <c r="AG950" s="241"/>
      <c r="AH950" s="241"/>
      <c r="AI950" s="241"/>
      <c r="AP950" s="300"/>
      <c r="AT950" s="300"/>
    </row>
    <row r="951" spans="1:46" s="299" customFormat="1" ht="15" customHeight="1" x14ac:dyDescent="0.25">
      <c r="A951" s="284"/>
      <c r="B951" s="284"/>
      <c r="C951" s="241"/>
      <c r="D951" s="241"/>
      <c r="E951" s="241"/>
      <c r="F951" s="241"/>
      <c r="G951" s="241"/>
      <c r="H951" s="241"/>
      <c r="I951" s="241"/>
      <c r="J951" s="241"/>
      <c r="K951" s="241"/>
      <c r="L951" s="241"/>
      <c r="M951" s="241"/>
      <c r="N951" s="241"/>
      <c r="O951" s="241"/>
      <c r="P951" s="241"/>
      <c r="Q951" s="241"/>
      <c r="R951" s="241"/>
      <c r="S951" s="241"/>
      <c r="T951" s="241"/>
      <c r="U951" s="241" t="s">
        <v>1075</v>
      </c>
      <c r="V951" s="241"/>
      <c r="W951" s="241"/>
      <c r="X951" s="241"/>
      <c r="Y951" s="241"/>
      <c r="Z951" s="241"/>
      <c r="AA951" s="241"/>
      <c r="AB951" s="241"/>
      <c r="AC951" s="241" t="s">
        <v>316</v>
      </c>
      <c r="AD951" s="241"/>
      <c r="AE951" s="241"/>
      <c r="AF951" s="241"/>
      <c r="AG951" s="241"/>
      <c r="AH951" s="241"/>
      <c r="AI951" s="241"/>
      <c r="AP951" s="300"/>
      <c r="AT951" s="300"/>
    </row>
    <row r="952" spans="1:46" s="299" customFormat="1" ht="15" customHeight="1" x14ac:dyDescent="0.25">
      <c r="A952" s="284"/>
      <c r="B952" s="284"/>
      <c r="C952" s="241"/>
      <c r="D952" s="241"/>
      <c r="E952" s="241"/>
      <c r="F952" s="241"/>
      <c r="G952" s="241"/>
      <c r="H952" s="241"/>
      <c r="I952" s="241"/>
      <c r="J952" s="241"/>
      <c r="K952" s="241"/>
      <c r="L952" s="241"/>
      <c r="M952" s="241"/>
      <c r="N952" s="241"/>
      <c r="O952" s="241"/>
      <c r="P952" s="241"/>
      <c r="Q952" s="241"/>
      <c r="R952" s="241"/>
      <c r="S952" s="241"/>
      <c r="T952" s="241"/>
      <c r="U952" s="241" t="s">
        <v>1076</v>
      </c>
      <c r="V952" s="241"/>
      <c r="W952" s="241"/>
      <c r="X952" s="241"/>
      <c r="Y952" s="241"/>
      <c r="Z952" s="241"/>
      <c r="AA952" s="241"/>
      <c r="AB952" s="241"/>
      <c r="AC952" s="241" t="s">
        <v>313</v>
      </c>
      <c r="AD952" s="241"/>
      <c r="AE952" s="241"/>
      <c r="AF952" s="241"/>
      <c r="AG952" s="241"/>
      <c r="AH952" s="241"/>
      <c r="AI952" s="241"/>
      <c r="AP952" s="300"/>
      <c r="AT952" s="300"/>
    </row>
    <row r="953" spans="1:46" s="299" customFormat="1" ht="15" customHeight="1" x14ac:dyDescent="0.25">
      <c r="A953" s="284"/>
      <c r="B953" s="284"/>
      <c r="C953" s="241"/>
      <c r="D953" s="241"/>
      <c r="E953" s="241"/>
      <c r="F953" s="241"/>
      <c r="G953" s="241"/>
      <c r="H953" s="241"/>
      <c r="I953" s="241"/>
      <c r="J953" s="241"/>
      <c r="K953" s="241"/>
      <c r="L953" s="241"/>
      <c r="M953" s="241"/>
      <c r="N953" s="241"/>
      <c r="O953" s="241"/>
      <c r="P953" s="241"/>
      <c r="Q953" s="241"/>
      <c r="R953" s="241"/>
      <c r="S953" s="241"/>
      <c r="T953" s="241"/>
      <c r="U953" s="241" t="s">
        <v>1077</v>
      </c>
      <c r="V953" s="241"/>
      <c r="W953" s="241"/>
      <c r="X953" s="241"/>
      <c r="Y953" s="241"/>
      <c r="Z953" s="241"/>
      <c r="AA953" s="241"/>
      <c r="AB953" s="241"/>
      <c r="AC953" s="241" t="s">
        <v>313</v>
      </c>
      <c r="AD953" s="241"/>
      <c r="AE953" s="241"/>
      <c r="AF953" s="241"/>
      <c r="AG953" s="241"/>
      <c r="AH953" s="241"/>
      <c r="AI953" s="241"/>
      <c r="AP953" s="300"/>
      <c r="AT953" s="300"/>
    </row>
    <row r="954" spans="1:46" s="299" customFormat="1" ht="15" customHeight="1" x14ac:dyDescent="0.25">
      <c r="A954" s="284"/>
      <c r="B954" s="284"/>
      <c r="C954" s="241"/>
      <c r="D954" s="241"/>
      <c r="E954" s="241"/>
      <c r="F954" s="241"/>
      <c r="G954" s="241"/>
      <c r="H954" s="241"/>
      <c r="I954" s="241"/>
      <c r="J954" s="241"/>
      <c r="K954" s="241"/>
      <c r="L954" s="241"/>
      <c r="M954" s="241"/>
      <c r="N954" s="241"/>
      <c r="O954" s="241"/>
      <c r="P954" s="241"/>
      <c r="Q954" s="241"/>
      <c r="R954" s="241"/>
      <c r="S954" s="241"/>
      <c r="T954" s="241"/>
      <c r="U954" s="241" t="s">
        <v>1078</v>
      </c>
      <c r="V954" s="241"/>
      <c r="W954" s="241"/>
      <c r="X954" s="241"/>
      <c r="Y954" s="241"/>
      <c r="Z954" s="241"/>
      <c r="AA954" s="241"/>
      <c r="AB954" s="241"/>
      <c r="AC954" s="241" t="s">
        <v>325</v>
      </c>
      <c r="AD954" s="241"/>
      <c r="AE954" s="241"/>
      <c r="AF954" s="241"/>
      <c r="AG954" s="241"/>
      <c r="AH954" s="241"/>
      <c r="AI954" s="241"/>
      <c r="AP954" s="300"/>
      <c r="AT954" s="300"/>
    </row>
    <row r="955" spans="1:46" s="299" customFormat="1" ht="15" customHeight="1" x14ac:dyDescent="0.25">
      <c r="A955" s="284"/>
      <c r="B955" s="284"/>
      <c r="C955" s="241"/>
      <c r="D955" s="241"/>
      <c r="E955" s="241"/>
      <c r="F955" s="241"/>
      <c r="G955" s="241"/>
      <c r="H955" s="241"/>
      <c r="I955" s="241"/>
      <c r="J955" s="241"/>
      <c r="K955" s="241"/>
      <c r="L955" s="241"/>
      <c r="M955" s="241"/>
      <c r="N955" s="241"/>
      <c r="O955" s="241"/>
      <c r="P955" s="241"/>
      <c r="Q955" s="241"/>
      <c r="R955" s="241"/>
      <c r="S955" s="241"/>
      <c r="T955" s="241"/>
      <c r="U955" s="241" t="s">
        <v>1079</v>
      </c>
      <c r="V955" s="241"/>
      <c r="W955" s="241"/>
      <c r="X955" s="241"/>
      <c r="Y955" s="241"/>
      <c r="Z955" s="241"/>
      <c r="AA955" s="241"/>
      <c r="AB955" s="241"/>
      <c r="AC955" s="241" t="s">
        <v>322</v>
      </c>
      <c r="AD955" s="241"/>
      <c r="AE955" s="241"/>
      <c r="AF955" s="241"/>
      <c r="AG955" s="241"/>
      <c r="AH955" s="241"/>
      <c r="AI955" s="241"/>
      <c r="AP955" s="300"/>
      <c r="AT955" s="300"/>
    </row>
    <row r="956" spans="1:46" s="299" customFormat="1" ht="15" customHeight="1" x14ac:dyDescent="0.25">
      <c r="A956" s="284"/>
      <c r="B956" s="284"/>
      <c r="C956" s="241"/>
      <c r="D956" s="241"/>
      <c r="E956" s="241"/>
      <c r="F956" s="241"/>
      <c r="G956" s="241"/>
      <c r="H956" s="241"/>
      <c r="I956" s="241"/>
      <c r="J956" s="241"/>
      <c r="K956" s="241"/>
      <c r="L956" s="241"/>
      <c r="M956" s="241"/>
      <c r="N956" s="241"/>
      <c r="O956" s="241"/>
      <c r="P956" s="241"/>
      <c r="Q956" s="241"/>
      <c r="R956" s="241"/>
      <c r="S956" s="241"/>
      <c r="T956" s="241"/>
      <c r="U956" s="241" t="s">
        <v>1080</v>
      </c>
      <c r="V956" s="241"/>
      <c r="W956" s="241"/>
      <c r="X956" s="241"/>
      <c r="Y956" s="241"/>
      <c r="Z956" s="241"/>
      <c r="AA956" s="241"/>
      <c r="AB956" s="241"/>
      <c r="AC956" s="241" t="s">
        <v>311</v>
      </c>
      <c r="AD956" s="241"/>
      <c r="AE956" s="241"/>
      <c r="AF956" s="241"/>
      <c r="AG956" s="241"/>
      <c r="AH956" s="241"/>
      <c r="AI956" s="241"/>
      <c r="AP956" s="300"/>
      <c r="AT956" s="300"/>
    </row>
    <row r="957" spans="1:46" s="299" customFormat="1" ht="15" customHeight="1" x14ac:dyDescent="0.25">
      <c r="A957" s="284"/>
      <c r="B957" s="284"/>
      <c r="C957" s="241"/>
      <c r="D957" s="241"/>
      <c r="E957" s="241"/>
      <c r="F957" s="241"/>
      <c r="G957" s="241"/>
      <c r="H957" s="241"/>
      <c r="I957" s="241"/>
      <c r="J957" s="241"/>
      <c r="K957" s="241"/>
      <c r="L957" s="241"/>
      <c r="M957" s="241"/>
      <c r="N957" s="241"/>
      <c r="O957" s="241"/>
      <c r="P957" s="241"/>
      <c r="Q957" s="241"/>
      <c r="R957" s="241"/>
      <c r="S957" s="241"/>
      <c r="T957" s="241"/>
      <c r="U957" s="241" t="s">
        <v>1081</v>
      </c>
      <c r="V957" s="241"/>
      <c r="W957" s="241"/>
      <c r="X957" s="241"/>
      <c r="Y957" s="241"/>
      <c r="Z957" s="241"/>
      <c r="AA957" s="241"/>
      <c r="AB957" s="241"/>
      <c r="AC957" s="241" t="s">
        <v>309</v>
      </c>
      <c r="AD957" s="241"/>
      <c r="AE957" s="241"/>
      <c r="AF957" s="241"/>
      <c r="AG957" s="241"/>
      <c r="AH957" s="241"/>
      <c r="AI957" s="241"/>
      <c r="AP957" s="300"/>
      <c r="AT957" s="300"/>
    </row>
    <row r="958" spans="1:46" s="299" customFormat="1" ht="15" customHeight="1" x14ac:dyDescent="0.25">
      <c r="A958" s="284"/>
      <c r="B958" s="284"/>
      <c r="C958" s="241"/>
      <c r="D958" s="241"/>
      <c r="E958" s="241"/>
      <c r="F958" s="241"/>
      <c r="G958" s="241"/>
      <c r="H958" s="241"/>
      <c r="I958" s="241"/>
      <c r="J958" s="241"/>
      <c r="K958" s="241"/>
      <c r="L958" s="241"/>
      <c r="M958" s="241"/>
      <c r="N958" s="241"/>
      <c r="O958" s="241"/>
      <c r="P958" s="241"/>
      <c r="Q958" s="241"/>
      <c r="R958" s="241"/>
      <c r="S958" s="241"/>
      <c r="T958" s="241"/>
      <c r="U958" s="241" t="s">
        <v>1082</v>
      </c>
      <c r="V958" s="241"/>
      <c r="W958" s="241"/>
      <c r="X958" s="241"/>
      <c r="Y958" s="241"/>
      <c r="Z958" s="241"/>
      <c r="AA958" s="241"/>
      <c r="AB958" s="241"/>
      <c r="AC958" s="241" t="s">
        <v>316</v>
      </c>
      <c r="AD958" s="241"/>
      <c r="AE958" s="241"/>
      <c r="AF958" s="241"/>
      <c r="AG958" s="241"/>
      <c r="AH958" s="241"/>
      <c r="AI958" s="241"/>
      <c r="AP958" s="300"/>
      <c r="AT958" s="300"/>
    </row>
    <row r="959" spans="1:46" s="299" customFormat="1" ht="15" customHeight="1" x14ac:dyDescent="0.25">
      <c r="A959" s="284"/>
      <c r="B959" s="284"/>
      <c r="C959" s="241"/>
      <c r="D959" s="241"/>
      <c r="E959" s="241"/>
      <c r="F959" s="241"/>
      <c r="G959" s="241"/>
      <c r="H959" s="241"/>
      <c r="I959" s="241"/>
      <c r="J959" s="241"/>
      <c r="K959" s="241"/>
      <c r="L959" s="241"/>
      <c r="M959" s="241"/>
      <c r="N959" s="241"/>
      <c r="O959" s="241"/>
      <c r="P959" s="241"/>
      <c r="Q959" s="241"/>
      <c r="R959" s="241"/>
      <c r="S959" s="241"/>
      <c r="T959" s="241"/>
      <c r="U959" s="241" t="s">
        <v>1083</v>
      </c>
      <c r="V959" s="241"/>
      <c r="W959" s="241"/>
      <c r="X959" s="241"/>
      <c r="Y959" s="241"/>
      <c r="Z959" s="241"/>
      <c r="AA959" s="241"/>
      <c r="AB959" s="241"/>
      <c r="AC959" s="241" t="s">
        <v>325</v>
      </c>
      <c r="AD959" s="241"/>
      <c r="AE959" s="241"/>
      <c r="AF959" s="241"/>
      <c r="AG959" s="241"/>
      <c r="AH959" s="241"/>
      <c r="AI959" s="241"/>
      <c r="AP959" s="300"/>
      <c r="AT959" s="300"/>
    </row>
    <row r="960" spans="1:46" s="299" customFormat="1" ht="15" customHeight="1" x14ac:dyDescent="0.25">
      <c r="A960" s="284"/>
      <c r="B960" s="284"/>
      <c r="C960" s="241"/>
      <c r="D960" s="241"/>
      <c r="E960" s="241"/>
      <c r="F960" s="241"/>
      <c r="G960" s="241"/>
      <c r="H960" s="241"/>
      <c r="I960" s="241"/>
      <c r="J960" s="241"/>
      <c r="K960" s="241"/>
      <c r="L960" s="241"/>
      <c r="M960" s="241"/>
      <c r="N960" s="241"/>
      <c r="O960" s="241"/>
      <c r="P960" s="241"/>
      <c r="Q960" s="241"/>
      <c r="R960" s="241"/>
      <c r="S960" s="241"/>
      <c r="T960" s="241"/>
      <c r="U960" s="241" t="s">
        <v>1084</v>
      </c>
      <c r="V960" s="241"/>
      <c r="W960" s="241"/>
      <c r="X960" s="241"/>
      <c r="Y960" s="241"/>
      <c r="Z960" s="241"/>
      <c r="AA960" s="241"/>
      <c r="AB960" s="241"/>
      <c r="AC960" s="241" t="s">
        <v>386</v>
      </c>
      <c r="AD960" s="241"/>
      <c r="AE960" s="241"/>
      <c r="AF960" s="241"/>
      <c r="AG960" s="241"/>
      <c r="AH960" s="241"/>
      <c r="AI960" s="241"/>
      <c r="AP960" s="300"/>
      <c r="AT960" s="300"/>
    </row>
    <row r="961" spans="1:46" s="299" customFormat="1" ht="15" customHeight="1" x14ac:dyDescent="0.25">
      <c r="A961" s="284"/>
      <c r="B961" s="284"/>
      <c r="C961" s="241"/>
      <c r="D961" s="241"/>
      <c r="E961" s="241"/>
      <c r="F961" s="241"/>
      <c r="G961" s="241"/>
      <c r="H961" s="241"/>
      <c r="I961" s="241"/>
      <c r="J961" s="241"/>
      <c r="K961" s="241"/>
      <c r="L961" s="241"/>
      <c r="M961" s="241"/>
      <c r="N961" s="241"/>
      <c r="O961" s="241"/>
      <c r="P961" s="241"/>
      <c r="Q961" s="241"/>
      <c r="R961" s="241"/>
      <c r="S961" s="241"/>
      <c r="T961" s="241"/>
      <c r="U961" s="241" t="s">
        <v>1085</v>
      </c>
      <c r="V961" s="241"/>
      <c r="W961" s="241"/>
      <c r="X961" s="241"/>
      <c r="Y961" s="241"/>
      <c r="Z961" s="241"/>
      <c r="AA961" s="241"/>
      <c r="AB961" s="241"/>
      <c r="AC961" s="241" t="s">
        <v>325</v>
      </c>
      <c r="AD961" s="241"/>
      <c r="AE961" s="241"/>
      <c r="AF961" s="241"/>
      <c r="AG961" s="241"/>
      <c r="AH961" s="241"/>
      <c r="AI961" s="241"/>
      <c r="AP961" s="300"/>
      <c r="AT961" s="300"/>
    </row>
    <row r="962" spans="1:46" s="299" customFormat="1" ht="15" customHeight="1" x14ac:dyDescent="0.25">
      <c r="A962" s="284"/>
      <c r="B962" s="284"/>
      <c r="C962" s="241"/>
      <c r="D962" s="241"/>
      <c r="E962" s="241"/>
      <c r="F962" s="241"/>
      <c r="G962" s="241"/>
      <c r="H962" s="241"/>
      <c r="I962" s="241"/>
      <c r="J962" s="241"/>
      <c r="K962" s="241"/>
      <c r="L962" s="241"/>
      <c r="M962" s="241"/>
      <c r="N962" s="241"/>
      <c r="O962" s="241"/>
      <c r="P962" s="241"/>
      <c r="Q962" s="241"/>
      <c r="R962" s="241"/>
      <c r="S962" s="241"/>
      <c r="T962" s="241"/>
      <c r="U962" s="241" t="s">
        <v>1086</v>
      </c>
      <c r="V962" s="241"/>
      <c r="W962" s="241"/>
      <c r="X962" s="241"/>
      <c r="Y962" s="241"/>
      <c r="Z962" s="241"/>
      <c r="AA962" s="241"/>
      <c r="AB962" s="241"/>
      <c r="AC962" s="241" t="s">
        <v>322</v>
      </c>
      <c r="AD962" s="241"/>
      <c r="AE962" s="241"/>
      <c r="AF962" s="241"/>
      <c r="AG962" s="241"/>
      <c r="AH962" s="241"/>
      <c r="AI962" s="241"/>
      <c r="AP962" s="300"/>
      <c r="AT962" s="300"/>
    </row>
    <row r="963" spans="1:46" s="299" customFormat="1" ht="15" customHeight="1" x14ac:dyDescent="0.25">
      <c r="A963" s="284"/>
      <c r="B963" s="284"/>
      <c r="C963" s="241"/>
      <c r="D963" s="241"/>
      <c r="E963" s="241"/>
      <c r="F963" s="241"/>
      <c r="G963" s="241"/>
      <c r="H963" s="241"/>
      <c r="I963" s="241"/>
      <c r="J963" s="241"/>
      <c r="K963" s="241"/>
      <c r="L963" s="241"/>
      <c r="M963" s="241"/>
      <c r="N963" s="241"/>
      <c r="O963" s="241"/>
      <c r="P963" s="241"/>
      <c r="Q963" s="241"/>
      <c r="R963" s="241"/>
      <c r="S963" s="241"/>
      <c r="T963" s="241"/>
      <c r="U963" s="241" t="s">
        <v>1087</v>
      </c>
      <c r="V963" s="241"/>
      <c r="W963" s="241"/>
      <c r="X963" s="241"/>
      <c r="Y963" s="241"/>
      <c r="Z963" s="241"/>
      <c r="AA963" s="241"/>
      <c r="AB963" s="241"/>
      <c r="AC963" s="241" t="s">
        <v>350</v>
      </c>
      <c r="AD963" s="241"/>
      <c r="AE963" s="241"/>
      <c r="AF963" s="241"/>
      <c r="AG963" s="241"/>
      <c r="AH963" s="241"/>
      <c r="AI963" s="241"/>
      <c r="AP963" s="300"/>
      <c r="AT963" s="300"/>
    </row>
    <row r="964" spans="1:46" s="299" customFormat="1" ht="15" customHeight="1" x14ac:dyDescent="0.25">
      <c r="A964" s="284"/>
      <c r="B964" s="284"/>
      <c r="C964" s="241"/>
      <c r="D964" s="241"/>
      <c r="E964" s="241"/>
      <c r="F964" s="241"/>
      <c r="G964" s="241"/>
      <c r="H964" s="241"/>
      <c r="I964" s="241"/>
      <c r="J964" s="241"/>
      <c r="K964" s="241"/>
      <c r="L964" s="241"/>
      <c r="M964" s="241"/>
      <c r="N964" s="241"/>
      <c r="O964" s="241"/>
      <c r="P964" s="241"/>
      <c r="Q964" s="241"/>
      <c r="R964" s="241"/>
      <c r="S964" s="241"/>
      <c r="T964" s="241"/>
      <c r="U964" s="241" t="s">
        <v>1088</v>
      </c>
      <c r="V964" s="241"/>
      <c r="W964" s="241"/>
      <c r="X964" s="241"/>
      <c r="Y964" s="241"/>
      <c r="Z964" s="241"/>
      <c r="AA964" s="241"/>
      <c r="AB964" s="241"/>
      <c r="AC964" s="241" t="s">
        <v>322</v>
      </c>
      <c r="AD964" s="241"/>
      <c r="AE964" s="241"/>
      <c r="AF964" s="241"/>
      <c r="AG964" s="241"/>
      <c r="AH964" s="241"/>
      <c r="AI964" s="241"/>
      <c r="AP964" s="300"/>
      <c r="AT964" s="300"/>
    </row>
    <row r="965" spans="1:46" s="299" customFormat="1" ht="15" customHeight="1" x14ac:dyDescent="0.25">
      <c r="A965" s="284"/>
      <c r="B965" s="284"/>
      <c r="C965" s="241"/>
      <c r="D965" s="241"/>
      <c r="E965" s="241"/>
      <c r="F965" s="241"/>
      <c r="G965" s="241"/>
      <c r="H965" s="241"/>
      <c r="I965" s="241"/>
      <c r="J965" s="241"/>
      <c r="K965" s="241"/>
      <c r="L965" s="241"/>
      <c r="M965" s="241"/>
      <c r="N965" s="241"/>
      <c r="O965" s="241"/>
      <c r="P965" s="241"/>
      <c r="Q965" s="241"/>
      <c r="R965" s="241"/>
      <c r="S965" s="241"/>
      <c r="T965" s="241"/>
      <c r="U965" s="241" t="s">
        <v>1089</v>
      </c>
      <c r="V965" s="241"/>
      <c r="W965" s="241"/>
      <c r="X965" s="241"/>
      <c r="Y965" s="241"/>
      <c r="Z965" s="241"/>
      <c r="AA965" s="241"/>
      <c r="AB965" s="241"/>
      <c r="AC965" s="241" t="s">
        <v>313</v>
      </c>
      <c r="AD965" s="241"/>
      <c r="AE965" s="241"/>
      <c r="AF965" s="241"/>
      <c r="AG965" s="241"/>
      <c r="AH965" s="241"/>
      <c r="AI965" s="241"/>
      <c r="AP965" s="300"/>
      <c r="AT965" s="300"/>
    </row>
    <row r="966" spans="1:46" s="299" customFormat="1" ht="15" customHeight="1" x14ac:dyDescent="0.25">
      <c r="A966" s="284"/>
      <c r="B966" s="284"/>
      <c r="C966" s="241"/>
      <c r="D966" s="241"/>
      <c r="E966" s="241"/>
      <c r="F966" s="241"/>
      <c r="G966" s="241"/>
      <c r="H966" s="241"/>
      <c r="I966" s="241"/>
      <c r="J966" s="241"/>
      <c r="K966" s="241"/>
      <c r="L966" s="241"/>
      <c r="M966" s="241"/>
      <c r="N966" s="241"/>
      <c r="O966" s="241"/>
      <c r="P966" s="241"/>
      <c r="Q966" s="241"/>
      <c r="R966" s="241"/>
      <c r="S966" s="241"/>
      <c r="T966" s="241"/>
      <c r="U966" s="241" t="s">
        <v>1090</v>
      </c>
      <c r="V966" s="241"/>
      <c r="W966" s="241"/>
      <c r="X966" s="241"/>
      <c r="Y966" s="241"/>
      <c r="Z966" s="241"/>
      <c r="AA966" s="241"/>
      <c r="AB966" s="241"/>
      <c r="AC966" s="241" t="s">
        <v>325</v>
      </c>
      <c r="AD966" s="241"/>
      <c r="AE966" s="241"/>
      <c r="AF966" s="241"/>
      <c r="AG966" s="241"/>
      <c r="AH966" s="241"/>
      <c r="AI966" s="241"/>
      <c r="AP966" s="300"/>
      <c r="AT966" s="300"/>
    </row>
    <row r="967" spans="1:46" s="299" customFormat="1" ht="15" customHeight="1" x14ac:dyDescent="0.25">
      <c r="A967" s="284"/>
      <c r="B967" s="284"/>
      <c r="C967" s="241"/>
      <c r="D967" s="241"/>
      <c r="E967" s="241"/>
      <c r="F967" s="241"/>
      <c r="G967" s="241"/>
      <c r="H967" s="241"/>
      <c r="I967" s="241"/>
      <c r="J967" s="241"/>
      <c r="K967" s="241"/>
      <c r="L967" s="241"/>
      <c r="M967" s="241"/>
      <c r="N967" s="241"/>
      <c r="O967" s="241"/>
      <c r="P967" s="241"/>
      <c r="Q967" s="241"/>
      <c r="R967" s="241"/>
      <c r="S967" s="241"/>
      <c r="T967" s="241"/>
      <c r="U967" s="241" t="s">
        <v>1091</v>
      </c>
      <c r="V967" s="241"/>
      <c r="W967" s="241"/>
      <c r="X967" s="241"/>
      <c r="Y967" s="241"/>
      <c r="Z967" s="241"/>
      <c r="AA967" s="241"/>
      <c r="AB967" s="241"/>
      <c r="AC967" s="241" t="s">
        <v>313</v>
      </c>
      <c r="AD967" s="241"/>
      <c r="AE967" s="241"/>
      <c r="AF967" s="241"/>
      <c r="AG967" s="241"/>
      <c r="AH967" s="241"/>
      <c r="AI967" s="241"/>
      <c r="AP967" s="300"/>
      <c r="AT967" s="300"/>
    </row>
    <row r="968" spans="1:46" s="299" customFormat="1" ht="15" customHeight="1" x14ac:dyDescent="0.25">
      <c r="A968" s="284"/>
      <c r="B968" s="284"/>
      <c r="C968" s="241"/>
      <c r="D968" s="241"/>
      <c r="E968" s="241"/>
      <c r="F968" s="241"/>
      <c r="G968" s="241"/>
      <c r="H968" s="241"/>
      <c r="I968" s="241"/>
      <c r="J968" s="241"/>
      <c r="K968" s="241"/>
      <c r="L968" s="241"/>
      <c r="M968" s="241"/>
      <c r="N968" s="241"/>
      <c r="O968" s="241"/>
      <c r="P968" s="241"/>
      <c r="Q968" s="241"/>
      <c r="R968" s="241"/>
      <c r="S968" s="241"/>
      <c r="T968" s="241"/>
      <c r="U968" s="241" t="s">
        <v>1092</v>
      </c>
      <c r="V968" s="241"/>
      <c r="W968" s="241"/>
      <c r="X968" s="241"/>
      <c r="Y968" s="241"/>
      <c r="Z968" s="241"/>
      <c r="AA968" s="241"/>
      <c r="AB968" s="241"/>
      <c r="AC968" s="241" t="s">
        <v>313</v>
      </c>
      <c r="AD968" s="241"/>
      <c r="AE968" s="241"/>
      <c r="AF968" s="241"/>
      <c r="AG968" s="241"/>
      <c r="AH968" s="241"/>
      <c r="AI968" s="241"/>
      <c r="AP968" s="300"/>
      <c r="AT968" s="300"/>
    </row>
    <row r="969" spans="1:46" s="299" customFormat="1" ht="15" customHeight="1" x14ac:dyDescent="0.25">
      <c r="A969" s="284"/>
      <c r="B969" s="284"/>
      <c r="C969" s="241"/>
      <c r="D969" s="241"/>
      <c r="E969" s="241"/>
      <c r="F969" s="241"/>
      <c r="G969" s="241"/>
      <c r="H969" s="241"/>
      <c r="I969" s="241"/>
      <c r="J969" s="241"/>
      <c r="K969" s="241"/>
      <c r="L969" s="241"/>
      <c r="M969" s="241"/>
      <c r="N969" s="241"/>
      <c r="O969" s="241"/>
      <c r="P969" s="241"/>
      <c r="Q969" s="241"/>
      <c r="R969" s="241"/>
      <c r="S969" s="241"/>
      <c r="T969" s="241"/>
      <c r="U969" s="241" t="s">
        <v>1093</v>
      </c>
      <c r="V969" s="241"/>
      <c r="W969" s="241"/>
      <c r="X969" s="241"/>
      <c r="Y969" s="241"/>
      <c r="Z969" s="241"/>
      <c r="AA969" s="241"/>
      <c r="AB969" s="241"/>
      <c r="AC969" s="241" t="s">
        <v>316</v>
      </c>
      <c r="AD969" s="241"/>
      <c r="AE969" s="241"/>
      <c r="AF969" s="241"/>
      <c r="AG969" s="241"/>
      <c r="AH969" s="241"/>
      <c r="AI969" s="241"/>
      <c r="AP969" s="300"/>
      <c r="AT969" s="300"/>
    </row>
    <row r="970" spans="1:46" s="299" customFormat="1" ht="15" customHeight="1" x14ac:dyDescent="0.25">
      <c r="A970" s="284"/>
      <c r="B970" s="284"/>
      <c r="C970" s="241"/>
      <c r="D970" s="241"/>
      <c r="E970" s="241"/>
      <c r="F970" s="241"/>
      <c r="G970" s="241"/>
      <c r="H970" s="241"/>
      <c r="I970" s="241"/>
      <c r="J970" s="241"/>
      <c r="K970" s="241"/>
      <c r="L970" s="241"/>
      <c r="M970" s="241"/>
      <c r="N970" s="241"/>
      <c r="O970" s="241"/>
      <c r="P970" s="241"/>
      <c r="Q970" s="241"/>
      <c r="R970" s="241"/>
      <c r="S970" s="241"/>
      <c r="T970" s="241"/>
      <c r="U970" s="241" t="s">
        <v>1094</v>
      </c>
      <c r="V970" s="241"/>
      <c r="W970" s="241"/>
      <c r="X970" s="241"/>
      <c r="Y970" s="241"/>
      <c r="Z970" s="241"/>
      <c r="AA970" s="241"/>
      <c r="AB970" s="241"/>
      <c r="AC970" s="241" t="s">
        <v>325</v>
      </c>
      <c r="AD970" s="241"/>
      <c r="AE970" s="241"/>
      <c r="AF970" s="241"/>
      <c r="AG970" s="241"/>
      <c r="AH970" s="241"/>
      <c r="AI970" s="241"/>
      <c r="AP970" s="300"/>
      <c r="AT970" s="300"/>
    </row>
    <row r="971" spans="1:46" s="299" customFormat="1" ht="15" customHeight="1" x14ac:dyDescent="0.25">
      <c r="A971" s="284"/>
      <c r="B971" s="284"/>
      <c r="C971" s="241"/>
      <c r="D971" s="241"/>
      <c r="E971" s="241"/>
      <c r="F971" s="241"/>
      <c r="G971" s="241"/>
      <c r="H971" s="241"/>
      <c r="I971" s="241"/>
      <c r="J971" s="241"/>
      <c r="K971" s="241"/>
      <c r="L971" s="241"/>
      <c r="M971" s="241"/>
      <c r="N971" s="241"/>
      <c r="O971" s="241"/>
      <c r="P971" s="241"/>
      <c r="Q971" s="241"/>
      <c r="R971" s="241"/>
      <c r="S971" s="241"/>
      <c r="T971" s="241"/>
      <c r="U971" s="241" t="s">
        <v>1095</v>
      </c>
      <c r="V971" s="241"/>
      <c r="W971" s="241"/>
      <c r="X971" s="241"/>
      <c r="Y971" s="241"/>
      <c r="Z971" s="241"/>
      <c r="AA971" s="241"/>
      <c r="AB971" s="241"/>
      <c r="AC971" s="241" t="s">
        <v>313</v>
      </c>
      <c r="AD971" s="241"/>
      <c r="AE971" s="241"/>
      <c r="AF971" s="241"/>
      <c r="AG971" s="241"/>
      <c r="AH971" s="241"/>
      <c r="AI971" s="241"/>
      <c r="AP971" s="300"/>
      <c r="AT971" s="300"/>
    </row>
    <row r="972" spans="1:46" s="299" customFormat="1" ht="15" customHeight="1" x14ac:dyDescent="0.25">
      <c r="A972" s="284"/>
      <c r="B972" s="284"/>
      <c r="C972" s="241"/>
      <c r="D972" s="241"/>
      <c r="E972" s="241"/>
      <c r="F972" s="241"/>
      <c r="G972" s="241"/>
      <c r="H972" s="241"/>
      <c r="I972" s="241"/>
      <c r="J972" s="241"/>
      <c r="K972" s="241"/>
      <c r="L972" s="241"/>
      <c r="M972" s="241"/>
      <c r="N972" s="241"/>
      <c r="O972" s="241"/>
      <c r="P972" s="241"/>
      <c r="Q972" s="241"/>
      <c r="R972" s="241"/>
      <c r="S972" s="241"/>
      <c r="T972" s="241"/>
      <c r="U972" s="241" t="s">
        <v>1096</v>
      </c>
      <c r="V972" s="241"/>
      <c r="W972" s="241"/>
      <c r="X972" s="241"/>
      <c r="Y972" s="241"/>
      <c r="Z972" s="241"/>
      <c r="AA972" s="241"/>
      <c r="AB972" s="241"/>
      <c r="AC972" s="241" t="s">
        <v>386</v>
      </c>
      <c r="AD972" s="241"/>
      <c r="AE972" s="241"/>
      <c r="AF972" s="241"/>
      <c r="AG972" s="241"/>
      <c r="AH972" s="241"/>
      <c r="AI972" s="241"/>
      <c r="AP972" s="300"/>
      <c r="AT972" s="300"/>
    </row>
    <row r="973" spans="1:46" s="299" customFormat="1" ht="15" customHeight="1" x14ac:dyDescent="0.25">
      <c r="A973" s="284"/>
      <c r="B973" s="284"/>
      <c r="C973" s="241"/>
      <c r="D973" s="241"/>
      <c r="E973" s="241"/>
      <c r="F973" s="241"/>
      <c r="G973" s="241"/>
      <c r="H973" s="241"/>
      <c r="I973" s="241"/>
      <c r="J973" s="241"/>
      <c r="K973" s="241"/>
      <c r="L973" s="241"/>
      <c r="M973" s="241"/>
      <c r="N973" s="241"/>
      <c r="O973" s="241"/>
      <c r="P973" s="241"/>
      <c r="Q973" s="241"/>
      <c r="R973" s="241"/>
      <c r="S973" s="241"/>
      <c r="T973" s="241"/>
      <c r="U973" s="241" t="s">
        <v>1097</v>
      </c>
      <c r="V973" s="241"/>
      <c r="W973" s="241"/>
      <c r="X973" s="241"/>
      <c r="Y973" s="241"/>
      <c r="Z973" s="241"/>
      <c r="AA973" s="241"/>
      <c r="AB973" s="241"/>
      <c r="AC973" s="241" t="s">
        <v>316</v>
      </c>
      <c r="AD973" s="241"/>
      <c r="AE973" s="241"/>
      <c r="AF973" s="241"/>
      <c r="AG973" s="241"/>
      <c r="AH973" s="241"/>
      <c r="AI973" s="241"/>
      <c r="AP973" s="300"/>
      <c r="AT973" s="300"/>
    </row>
    <row r="974" spans="1:46" s="299" customFormat="1" ht="15" customHeight="1" x14ac:dyDescent="0.25">
      <c r="A974" s="284"/>
      <c r="B974" s="284"/>
      <c r="C974" s="241"/>
      <c r="D974" s="241"/>
      <c r="E974" s="241"/>
      <c r="F974" s="241"/>
      <c r="G974" s="241"/>
      <c r="H974" s="241"/>
      <c r="I974" s="241"/>
      <c r="J974" s="241"/>
      <c r="K974" s="241"/>
      <c r="L974" s="241"/>
      <c r="M974" s="241"/>
      <c r="N974" s="241"/>
      <c r="O974" s="241"/>
      <c r="P974" s="241"/>
      <c r="Q974" s="241"/>
      <c r="R974" s="241"/>
      <c r="S974" s="241"/>
      <c r="T974" s="241"/>
      <c r="U974" s="241" t="s">
        <v>1098</v>
      </c>
      <c r="V974" s="241"/>
      <c r="W974" s="241"/>
      <c r="X974" s="241"/>
      <c r="Y974" s="241"/>
      <c r="Z974" s="241"/>
      <c r="AA974" s="241"/>
      <c r="AB974" s="241"/>
      <c r="AC974" s="241" t="s">
        <v>309</v>
      </c>
      <c r="AD974" s="241"/>
      <c r="AE974" s="241"/>
      <c r="AF974" s="241"/>
      <c r="AG974" s="241"/>
      <c r="AH974" s="241"/>
      <c r="AI974" s="241"/>
      <c r="AP974" s="300"/>
      <c r="AT974" s="300"/>
    </row>
    <row r="975" spans="1:46" s="299" customFormat="1" ht="15" customHeight="1" x14ac:dyDescent="0.25">
      <c r="A975" s="284"/>
      <c r="B975" s="284"/>
      <c r="C975" s="241"/>
      <c r="D975" s="241"/>
      <c r="E975" s="241"/>
      <c r="F975" s="241"/>
      <c r="G975" s="241"/>
      <c r="H975" s="241"/>
      <c r="I975" s="241"/>
      <c r="J975" s="241"/>
      <c r="K975" s="241"/>
      <c r="L975" s="241"/>
      <c r="M975" s="241"/>
      <c r="N975" s="241"/>
      <c r="O975" s="241"/>
      <c r="P975" s="241"/>
      <c r="Q975" s="241"/>
      <c r="R975" s="241"/>
      <c r="S975" s="241"/>
      <c r="T975" s="241"/>
      <c r="U975" s="241" t="s">
        <v>1099</v>
      </c>
      <c r="V975" s="241"/>
      <c r="W975" s="241"/>
      <c r="X975" s="241"/>
      <c r="Y975" s="241"/>
      <c r="Z975" s="241"/>
      <c r="AA975" s="241"/>
      <c r="AB975" s="241"/>
      <c r="AC975" s="241" t="s">
        <v>311</v>
      </c>
      <c r="AD975" s="241"/>
      <c r="AE975" s="241"/>
      <c r="AF975" s="241"/>
      <c r="AG975" s="241"/>
      <c r="AH975" s="241"/>
      <c r="AI975" s="241"/>
      <c r="AP975" s="300"/>
      <c r="AT975" s="300"/>
    </row>
    <row r="976" spans="1:46" s="299" customFormat="1" ht="15" customHeight="1" x14ac:dyDescent="0.25">
      <c r="A976" s="284"/>
      <c r="B976" s="284"/>
      <c r="C976" s="241"/>
      <c r="D976" s="241"/>
      <c r="E976" s="241"/>
      <c r="F976" s="241"/>
      <c r="G976" s="241"/>
      <c r="H976" s="241"/>
      <c r="I976" s="241"/>
      <c r="J976" s="241"/>
      <c r="K976" s="241"/>
      <c r="L976" s="241"/>
      <c r="M976" s="241"/>
      <c r="N976" s="241"/>
      <c r="O976" s="241"/>
      <c r="P976" s="241"/>
      <c r="Q976" s="241"/>
      <c r="R976" s="241"/>
      <c r="S976" s="241"/>
      <c r="T976" s="241"/>
      <c r="U976" s="241" t="s">
        <v>285</v>
      </c>
      <c r="V976" s="241"/>
      <c r="W976" s="241"/>
      <c r="X976" s="241"/>
      <c r="Y976" s="241"/>
      <c r="Z976" s="241"/>
      <c r="AA976" s="241"/>
      <c r="AB976" s="241"/>
      <c r="AC976" s="241" t="s">
        <v>350</v>
      </c>
      <c r="AD976" s="241"/>
      <c r="AE976" s="241"/>
      <c r="AF976" s="241"/>
      <c r="AG976" s="241"/>
      <c r="AH976" s="241"/>
      <c r="AI976" s="241"/>
      <c r="AP976" s="300"/>
      <c r="AT976" s="300"/>
    </row>
    <row r="977" spans="1:46" s="299" customFormat="1" ht="15" customHeight="1" x14ac:dyDescent="0.25">
      <c r="A977" s="284"/>
      <c r="B977" s="284"/>
      <c r="C977" s="241"/>
      <c r="D977" s="241"/>
      <c r="E977" s="241"/>
      <c r="F977" s="241"/>
      <c r="G977" s="241"/>
      <c r="H977" s="241"/>
      <c r="I977" s="241"/>
      <c r="J977" s="241"/>
      <c r="K977" s="241"/>
      <c r="L977" s="241"/>
      <c r="M977" s="241"/>
      <c r="N977" s="241"/>
      <c r="O977" s="241"/>
      <c r="P977" s="241"/>
      <c r="Q977" s="241"/>
      <c r="R977" s="241"/>
      <c r="S977" s="241"/>
      <c r="T977" s="241"/>
      <c r="U977" s="241" t="s">
        <v>1100</v>
      </c>
      <c r="V977" s="241"/>
      <c r="W977" s="241"/>
      <c r="X977" s="241"/>
      <c r="Y977" s="241"/>
      <c r="Z977" s="241"/>
      <c r="AA977" s="241"/>
      <c r="AB977" s="241"/>
      <c r="AC977" s="241" t="s">
        <v>316</v>
      </c>
      <c r="AD977" s="241"/>
      <c r="AE977" s="241"/>
      <c r="AF977" s="241"/>
      <c r="AG977" s="241"/>
      <c r="AH977" s="241"/>
      <c r="AI977" s="241"/>
      <c r="AP977" s="300"/>
      <c r="AT977" s="300"/>
    </row>
    <row r="978" spans="1:46" s="299" customFormat="1" ht="15" customHeight="1" x14ac:dyDescent="0.25">
      <c r="A978" s="284"/>
      <c r="B978" s="284"/>
      <c r="C978" s="241"/>
      <c r="D978" s="241"/>
      <c r="E978" s="241"/>
      <c r="F978" s="241"/>
      <c r="G978" s="241"/>
      <c r="H978" s="241"/>
      <c r="I978" s="241"/>
      <c r="J978" s="241"/>
      <c r="K978" s="241"/>
      <c r="L978" s="241"/>
      <c r="M978" s="241"/>
      <c r="N978" s="241"/>
      <c r="O978" s="241"/>
      <c r="P978" s="241"/>
      <c r="Q978" s="241"/>
      <c r="R978" s="241"/>
      <c r="S978" s="241"/>
      <c r="T978" s="241"/>
      <c r="U978" s="241" t="s">
        <v>1101</v>
      </c>
      <c r="V978" s="241"/>
      <c r="W978" s="241"/>
      <c r="X978" s="241"/>
      <c r="Y978" s="241"/>
      <c r="Z978" s="241"/>
      <c r="AA978" s="241"/>
      <c r="AB978" s="241"/>
      <c r="AC978" s="241" t="s">
        <v>313</v>
      </c>
      <c r="AD978" s="241"/>
      <c r="AE978" s="241"/>
      <c r="AF978" s="241"/>
      <c r="AG978" s="241"/>
      <c r="AH978" s="241"/>
      <c r="AI978" s="241"/>
      <c r="AP978" s="300"/>
      <c r="AT978" s="300"/>
    </row>
    <row r="979" spans="1:46" s="299" customFormat="1" ht="15" customHeight="1" x14ac:dyDescent="0.25">
      <c r="A979" s="284"/>
      <c r="B979" s="284"/>
      <c r="C979" s="241"/>
      <c r="D979" s="241"/>
      <c r="E979" s="241"/>
      <c r="F979" s="241"/>
      <c r="G979" s="241"/>
      <c r="H979" s="241"/>
      <c r="I979" s="241"/>
      <c r="J979" s="241"/>
      <c r="K979" s="241"/>
      <c r="L979" s="241"/>
      <c r="M979" s="241"/>
      <c r="N979" s="241"/>
      <c r="O979" s="241"/>
      <c r="P979" s="241"/>
      <c r="Q979" s="241"/>
      <c r="R979" s="241"/>
      <c r="S979" s="241"/>
      <c r="T979" s="241"/>
      <c r="U979" s="241" t="s">
        <v>1102</v>
      </c>
      <c r="V979" s="241"/>
      <c r="W979" s="241"/>
      <c r="X979" s="241"/>
      <c r="Y979" s="241"/>
      <c r="Z979" s="241"/>
      <c r="AA979" s="241"/>
      <c r="AB979" s="241"/>
      <c r="AC979" s="241" t="s">
        <v>316</v>
      </c>
      <c r="AD979" s="241"/>
      <c r="AE979" s="241"/>
      <c r="AF979" s="241"/>
      <c r="AG979" s="241"/>
      <c r="AH979" s="241"/>
      <c r="AI979" s="241"/>
      <c r="AP979" s="300"/>
      <c r="AT979" s="300"/>
    </row>
    <row r="980" spans="1:46" s="299" customFormat="1" ht="15" customHeight="1" x14ac:dyDescent="0.25">
      <c r="A980" s="284"/>
      <c r="B980" s="284"/>
      <c r="C980" s="241"/>
      <c r="D980" s="241"/>
      <c r="E980" s="241"/>
      <c r="F980" s="241"/>
      <c r="G980" s="241"/>
      <c r="H980" s="241"/>
      <c r="I980" s="241"/>
      <c r="J980" s="241"/>
      <c r="K980" s="241"/>
      <c r="L980" s="241"/>
      <c r="M980" s="241"/>
      <c r="N980" s="241"/>
      <c r="O980" s="241"/>
      <c r="P980" s="241"/>
      <c r="Q980" s="241"/>
      <c r="R980" s="241"/>
      <c r="S980" s="241"/>
      <c r="T980" s="241"/>
      <c r="U980" s="241" t="s">
        <v>1103</v>
      </c>
      <c r="V980" s="241"/>
      <c r="W980" s="241"/>
      <c r="X980" s="241"/>
      <c r="Y980" s="241"/>
      <c r="Z980" s="241"/>
      <c r="AA980" s="241"/>
      <c r="AB980" s="241"/>
      <c r="AC980" s="241" t="s">
        <v>316</v>
      </c>
      <c r="AD980" s="241"/>
      <c r="AE980" s="241"/>
      <c r="AF980" s="241"/>
      <c r="AG980" s="241"/>
      <c r="AH980" s="241"/>
      <c r="AI980" s="241"/>
      <c r="AP980" s="300"/>
      <c r="AT980" s="300"/>
    </row>
    <row r="981" spans="1:46" s="299" customFormat="1" ht="15" customHeight="1" x14ac:dyDescent="0.25">
      <c r="A981" s="284"/>
      <c r="B981" s="284"/>
      <c r="C981" s="241"/>
      <c r="D981" s="241"/>
      <c r="E981" s="241"/>
      <c r="F981" s="241"/>
      <c r="G981" s="241"/>
      <c r="H981" s="241"/>
      <c r="I981" s="241"/>
      <c r="J981" s="241"/>
      <c r="K981" s="241"/>
      <c r="L981" s="241"/>
      <c r="M981" s="241"/>
      <c r="N981" s="241"/>
      <c r="O981" s="241"/>
      <c r="P981" s="241"/>
      <c r="Q981" s="241"/>
      <c r="R981" s="241"/>
      <c r="S981" s="241"/>
      <c r="T981" s="241"/>
      <c r="U981" s="241" t="s">
        <v>1104</v>
      </c>
      <c r="V981" s="241"/>
      <c r="W981" s="241"/>
      <c r="X981" s="241"/>
      <c r="Y981" s="241"/>
      <c r="Z981" s="241"/>
      <c r="AA981" s="241"/>
      <c r="AB981" s="241"/>
      <c r="AC981" s="241" t="s">
        <v>325</v>
      </c>
      <c r="AD981" s="241"/>
      <c r="AE981" s="241"/>
      <c r="AF981" s="241"/>
      <c r="AG981" s="241"/>
      <c r="AH981" s="241"/>
      <c r="AI981" s="241"/>
      <c r="AP981" s="300"/>
      <c r="AT981" s="300"/>
    </row>
    <row r="982" spans="1:46" s="299" customFormat="1" ht="15" customHeight="1" x14ac:dyDescent="0.25">
      <c r="A982" s="284"/>
      <c r="B982" s="284"/>
      <c r="C982" s="241"/>
      <c r="D982" s="241"/>
      <c r="E982" s="241"/>
      <c r="F982" s="241"/>
      <c r="G982" s="241"/>
      <c r="H982" s="241"/>
      <c r="I982" s="241"/>
      <c r="J982" s="241"/>
      <c r="K982" s="241"/>
      <c r="L982" s="241"/>
      <c r="M982" s="241"/>
      <c r="N982" s="241"/>
      <c r="O982" s="241"/>
      <c r="P982" s="241"/>
      <c r="Q982" s="241"/>
      <c r="R982" s="241"/>
      <c r="S982" s="241"/>
      <c r="T982" s="241"/>
      <c r="U982" s="241" t="s">
        <v>1105</v>
      </c>
      <c r="V982" s="241"/>
      <c r="W982" s="241"/>
      <c r="X982" s="241"/>
      <c r="Y982" s="241"/>
      <c r="Z982" s="241"/>
      <c r="AA982" s="241"/>
      <c r="AB982" s="241"/>
      <c r="AC982" s="241" t="s">
        <v>309</v>
      </c>
      <c r="AD982" s="241"/>
      <c r="AE982" s="241"/>
      <c r="AF982" s="241"/>
      <c r="AG982" s="241"/>
      <c r="AH982" s="241"/>
      <c r="AI982" s="241"/>
      <c r="AP982" s="300"/>
      <c r="AT982" s="300"/>
    </row>
    <row r="983" spans="1:46" s="299" customFormat="1" ht="15" customHeight="1" x14ac:dyDescent="0.25">
      <c r="A983" s="284"/>
      <c r="B983" s="284"/>
      <c r="C983" s="241"/>
      <c r="D983" s="241"/>
      <c r="E983" s="241"/>
      <c r="F983" s="241"/>
      <c r="G983" s="241"/>
      <c r="H983" s="241"/>
      <c r="I983" s="241"/>
      <c r="J983" s="241"/>
      <c r="K983" s="241"/>
      <c r="L983" s="241"/>
      <c r="M983" s="241"/>
      <c r="N983" s="241"/>
      <c r="O983" s="241"/>
      <c r="P983" s="241"/>
      <c r="Q983" s="241"/>
      <c r="R983" s="241"/>
      <c r="S983" s="241"/>
      <c r="T983" s="241"/>
      <c r="U983" s="241" t="s">
        <v>1106</v>
      </c>
      <c r="V983" s="241"/>
      <c r="W983" s="241"/>
      <c r="X983" s="241"/>
      <c r="Y983" s="241"/>
      <c r="Z983" s="241"/>
      <c r="AA983" s="241"/>
      <c r="AB983" s="241"/>
      <c r="AC983" s="241" t="s">
        <v>313</v>
      </c>
      <c r="AD983" s="241"/>
      <c r="AE983" s="241"/>
      <c r="AF983" s="241"/>
      <c r="AG983" s="241"/>
      <c r="AH983" s="241"/>
      <c r="AI983" s="241"/>
      <c r="AP983" s="300"/>
      <c r="AT983" s="300"/>
    </row>
    <row r="984" spans="1:46" s="299" customFormat="1" ht="15" customHeight="1" x14ac:dyDescent="0.25">
      <c r="A984" s="284"/>
      <c r="B984" s="284"/>
      <c r="C984" s="241"/>
      <c r="D984" s="241"/>
      <c r="E984" s="241"/>
      <c r="F984" s="241"/>
      <c r="G984" s="241"/>
      <c r="H984" s="241"/>
      <c r="I984" s="241"/>
      <c r="J984" s="241"/>
      <c r="K984" s="241"/>
      <c r="L984" s="241"/>
      <c r="M984" s="241"/>
      <c r="N984" s="241"/>
      <c r="O984" s="241"/>
      <c r="P984" s="241"/>
      <c r="Q984" s="241"/>
      <c r="R984" s="241"/>
      <c r="S984" s="241"/>
      <c r="T984" s="241"/>
      <c r="U984" s="241" t="s">
        <v>1107</v>
      </c>
      <c r="V984" s="241"/>
      <c r="W984" s="241"/>
      <c r="X984" s="241"/>
      <c r="Y984" s="241"/>
      <c r="Z984" s="241"/>
      <c r="AA984" s="241"/>
      <c r="AB984" s="241"/>
      <c r="AC984" s="241" t="s">
        <v>325</v>
      </c>
      <c r="AD984" s="241"/>
      <c r="AE984" s="241"/>
      <c r="AF984" s="241"/>
      <c r="AG984" s="241"/>
      <c r="AH984" s="241"/>
      <c r="AI984" s="241"/>
      <c r="AP984" s="300"/>
      <c r="AT984" s="300"/>
    </row>
    <row r="985" spans="1:46" s="299" customFormat="1" ht="15" customHeight="1" x14ac:dyDescent="0.25">
      <c r="A985" s="284"/>
      <c r="B985" s="284"/>
      <c r="C985" s="241"/>
      <c r="D985" s="241"/>
      <c r="E985" s="241"/>
      <c r="F985" s="241"/>
      <c r="G985" s="241"/>
      <c r="H985" s="241"/>
      <c r="I985" s="241"/>
      <c r="J985" s="241"/>
      <c r="K985" s="241"/>
      <c r="L985" s="241"/>
      <c r="M985" s="241"/>
      <c r="N985" s="241"/>
      <c r="O985" s="241"/>
      <c r="P985" s="241"/>
      <c r="Q985" s="241"/>
      <c r="R985" s="241"/>
      <c r="S985" s="241"/>
      <c r="T985" s="241"/>
      <c r="U985" s="241" t="s">
        <v>1108</v>
      </c>
      <c r="V985" s="241"/>
      <c r="W985" s="241"/>
      <c r="X985" s="241"/>
      <c r="Y985" s="241"/>
      <c r="Z985" s="241"/>
      <c r="AA985" s="241"/>
      <c r="AB985" s="241"/>
      <c r="AC985" s="241" t="s">
        <v>325</v>
      </c>
      <c r="AD985" s="241"/>
      <c r="AE985" s="241"/>
      <c r="AF985" s="241"/>
      <c r="AG985" s="241"/>
      <c r="AH985" s="241"/>
      <c r="AI985" s="241"/>
      <c r="AP985" s="300"/>
      <c r="AT985" s="300"/>
    </row>
    <row r="986" spans="1:46" s="299" customFormat="1" ht="15" customHeight="1" x14ac:dyDescent="0.25">
      <c r="A986" s="284"/>
      <c r="B986" s="284"/>
      <c r="C986" s="241"/>
      <c r="D986" s="241"/>
      <c r="E986" s="241"/>
      <c r="F986" s="241"/>
      <c r="G986" s="241"/>
      <c r="H986" s="241"/>
      <c r="I986" s="241"/>
      <c r="J986" s="241"/>
      <c r="K986" s="241"/>
      <c r="L986" s="241"/>
      <c r="M986" s="241"/>
      <c r="N986" s="241"/>
      <c r="O986" s="241"/>
      <c r="P986" s="241"/>
      <c r="Q986" s="241"/>
      <c r="R986" s="241"/>
      <c r="S986" s="241"/>
      <c r="T986" s="241"/>
      <c r="U986" s="241" t="s">
        <v>1109</v>
      </c>
      <c r="V986" s="241"/>
      <c r="W986" s="241"/>
      <c r="X986" s="241"/>
      <c r="Y986" s="241"/>
      <c r="Z986" s="241"/>
      <c r="AA986" s="241"/>
      <c r="AB986" s="241"/>
      <c r="AC986" s="241" t="s">
        <v>313</v>
      </c>
      <c r="AD986" s="241"/>
      <c r="AE986" s="241"/>
      <c r="AF986" s="241"/>
      <c r="AG986" s="241"/>
      <c r="AH986" s="241"/>
      <c r="AI986" s="241"/>
      <c r="AP986" s="300"/>
      <c r="AT986" s="300"/>
    </row>
    <row r="987" spans="1:46" s="299" customFormat="1" ht="15" customHeight="1" x14ac:dyDescent="0.25">
      <c r="A987" s="284"/>
      <c r="B987" s="284"/>
      <c r="C987" s="241"/>
      <c r="D987" s="241"/>
      <c r="E987" s="241"/>
      <c r="F987" s="241"/>
      <c r="G987" s="241"/>
      <c r="H987" s="241"/>
      <c r="I987" s="241"/>
      <c r="J987" s="241"/>
      <c r="K987" s="241"/>
      <c r="L987" s="241"/>
      <c r="M987" s="241"/>
      <c r="N987" s="241"/>
      <c r="O987" s="241"/>
      <c r="P987" s="241"/>
      <c r="Q987" s="241"/>
      <c r="R987" s="241"/>
      <c r="S987" s="241"/>
      <c r="T987" s="241"/>
      <c r="U987" s="241" t="s">
        <v>1110</v>
      </c>
      <c r="V987" s="241"/>
      <c r="W987" s="241"/>
      <c r="X987" s="241"/>
      <c r="Y987" s="241"/>
      <c r="Z987" s="241"/>
      <c r="AA987" s="241"/>
      <c r="AB987" s="241"/>
      <c r="AC987" s="241" t="s">
        <v>325</v>
      </c>
      <c r="AD987" s="241"/>
      <c r="AE987" s="241"/>
      <c r="AF987" s="241"/>
      <c r="AG987" s="241"/>
      <c r="AH987" s="241"/>
      <c r="AI987" s="241"/>
      <c r="AP987" s="300"/>
      <c r="AT987" s="300"/>
    </row>
    <row r="988" spans="1:46" s="299" customFormat="1" ht="15" customHeight="1" x14ac:dyDescent="0.25">
      <c r="A988" s="284"/>
      <c r="B988" s="284"/>
      <c r="C988" s="241"/>
      <c r="D988" s="241"/>
      <c r="E988" s="241"/>
      <c r="F988" s="241"/>
      <c r="G988" s="241"/>
      <c r="H988" s="241"/>
      <c r="I988" s="241"/>
      <c r="J988" s="241"/>
      <c r="K988" s="241"/>
      <c r="L988" s="241"/>
      <c r="M988" s="241"/>
      <c r="N988" s="241"/>
      <c r="O988" s="241"/>
      <c r="P988" s="241"/>
      <c r="Q988" s="241"/>
      <c r="R988" s="241"/>
      <c r="S988" s="241"/>
      <c r="T988" s="241"/>
      <c r="U988" s="241" t="s">
        <v>1111</v>
      </c>
      <c r="V988" s="241"/>
      <c r="W988" s="241"/>
      <c r="X988" s="241"/>
      <c r="Y988" s="241"/>
      <c r="Z988" s="241"/>
      <c r="AA988" s="241"/>
      <c r="AB988" s="241"/>
      <c r="AC988" s="241" t="s">
        <v>350</v>
      </c>
      <c r="AD988" s="241"/>
      <c r="AE988" s="241"/>
      <c r="AF988" s="241"/>
      <c r="AG988" s="241"/>
      <c r="AH988" s="241"/>
      <c r="AI988" s="241"/>
      <c r="AP988" s="300"/>
      <c r="AT988" s="300"/>
    </row>
    <row r="989" spans="1:46" s="299" customFormat="1" ht="15" customHeight="1" x14ac:dyDescent="0.25">
      <c r="A989" s="284"/>
      <c r="B989" s="284"/>
      <c r="C989" s="241"/>
      <c r="D989" s="241"/>
      <c r="E989" s="241"/>
      <c r="F989" s="241"/>
      <c r="G989" s="241"/>
      <c r="H989" s="241"/>
      <c r="I989" s="241"/>
      <c r="J989" s="241"/>
      <c r="K989" s="241"/>
      <c r="L989" s="241"/>
      <c r="M989" s="241"/>
      <c r="N989" s="241"/>
      <c r="O989" s="241"/>
      <c r="P989" s="241"/>
      <c r="Q989" s="241"/>
      <c r="R989" s="241"/>
      <c r="S989" s="241"/>
      <c r="T989" s="241"/>
      <c r="U989" s="241" t="s">
        <v>1112</v>
      </c>
      <c r="V989" s="241"/>
      <c r="W989" s="241"/>
      <c r="X989" s="241"/>
      <c r="Y989" s="241"/>
      <c r="Z989" s="241"/>
      <c r="AA989" s="241"/>
      <c r="AB989" s="241"/>
      <c r="AC989" s="241" t="s">
        <v>325</v>
      </c>
      <c r="AD989" s="241"/>
      <c r="AE989" s="241"/>
      <c r="AF989" s="241"/>
      <c r="AG989" s="241"/>
      <c r="AH989" s="241"/>
      <c r="AI989" s="241"/>
      <c r="AP989" s="300"/>
      <c r="AT989" s="300"/>
    </row>
    <row r="990" spans="1:46" s="299" customFormat="1" ht="15" customHeight="1" x14ac:dyDescent="0.25">
      <c r="A990" s="284"/>
      <c r="B990" s="284"/>
      <c r="C990" s="241"/>
      <c r="D990" s="241"/>
      <c r="E990" s="241"/>
      <c r="F990" s="241"/>
      <c r="G990" s="241"/>
      <c r="H990" s="241"/>
      <c r="I990" s="241"/>
      <c r="J990" s="241"/>
      <c r="K990" s="241"/>
      <c r="L990" s="241"/>
      <c r="M990" s="241"/>
      <c r="N990" s="241"/>
      <c r="O990" s="241"/>
      <c r="P990" s="241"/>
      <c r="Q990" s="241"/>
      <c r="R990" s="241"/>
      <c r="S990" s="241"/>
      <c r="T990" s="241"/>
      <c r="U990" s="241" t="s">
        <v>1113</v>
      </c>
      <c r="V990" s="241"/>
      <c r="W990" s="241"/>
      <c r="X990" s="241"/>
      <c r="Y990" s="241"/>
      <c r="Z990" s="241"/>
      <c r="AA990" s="241"/>
      <c r="AB990" s="241"/>
      <c r="AC990" s="241" t="s">
        <v>316</v>
      </c>
      <c r="AD990" s="241"/>
      <c r="AE990" s="241"/>
      <c r="AF990" s="241"/>
      <c r="AG990" s="241"/>
      <c r="AH990" s="241"/>
      <c r="AI990" s="241"/>
      <c r="AP990" s="300"/>
      <c r="AT990" s="300"/>
    </row>
    <row r="991" spans="1:46" s="299" customFormat="1" ht="15" customHeight="1" x14ac:dyDescent="0.25">
      <c r="A991" s="284"/>
      <c r="B991" s="284"/>
      <c r="C991" s="241"/>
      <c r="D991" s="241"/>
      <c r="E991" s="241"/>
      <c r="F991" s="241"/>
      <c r="G991" s="241"/>
      <c r="H991" s="241"/>
      <c r="I991" s="241"/>
      <c r="J991" s="241"/>
      <c r="K991" s="241"/>
      <c r="L991" s="241"/>
      <c r="M991" s="241"/>
      <c r="N991" s="241"/>
      <c r="O991" s="241"/>
      <c r="P991" s="241"/>
      <c r="Q991" s="241"/>
      <c r="R991" s="241"/>
      <c r="S991" s="241"/>
      <c r="T991" s="241"/>
      <c r="U991" s="241" t="s">
        <v>1114</v>
      </c>
      <c r="V991" s="241"/>
      <c r="W991" s="241"/>
      <c r="X991" s="241"/>
      <c r="Y991" s="241"/>
      <c r="Z991" s="241"/>
      <c r="AA991" s="241"/>
      <c r="AB991" s="241"/>
      <c r="AC991" s="241" t="s">
        <v>309</v>
      </c>
      <c r="AD991" s="241"/>
      <c r="AE991" s="241"/>
      <c r="AF991" s="241"/>
      <c r="AG991" s="241"/>
      <c r="AH991" s="241"/>
      <c r="AI991" s="241"/>
      <c r="AP991" s="300"/>
      <c r="AT991" s="300"/>
    </row>
    <row r="992" spans="1:46" s="299" customFormat="1" ht="15" customHeight="1" x14ac:dyDescent="0.25">
      <c r="A992" s="284"/>
      <c r="B992" s="284"/>
      <c r="C992" s="241"/>
      <c r="D992" s="241"/>
      <c r="E992" s="241"/>
      <c r="F992" s="241"/>
      <c r="G992" s="241"/>
      <c r="H992" s="241"/>
      <c r="I992" s="241"/>
      <c r="J992" s="241"/>
      <c r="K992" s="241"/>
      <c r="L992" s="241"/>
      <c r="M992" s="241"/>
      <c r="N992" s="241"/>
      <c r="O992" s="241"/>
      <c r="P992" s="241"/>
      <c r="Q992" s="241"/>
      <c r="R992" s="241"/>
      <c r="S992" s="241"/>
      <c r="T992" s="241"/>
      <c r="U992" s="241" t="s">
        <v>1115</v>
      </c>
      <c r="V992" s="241"/>
      <c r="W992" s="241"/>
      <c r="X992" s="241"/>
      <c r="Y992" s="241"/>
      <c r="Z992" s="241"/>
      <c r="AA992" s="241"/>
      <c r="AB992" s="241"/>
      <c r="AC992" s="241" t="s">
        <v>322</v>
      </c>
      <c r="AD992" s="241"/>
      <c r="AE992" s="241"/>
      <c r="AF992" s="241"/>
      <c r="AG992" s="241"/>
      <c r="AH992" s="241"/>
      <c r="AI992" s="241"/>
      <c r="AP992" s="300"/>
      <c r="AT992" s="300"/>
    </row>
    <row r="993" spans="1:46" s="299" customFormat="1" ht="15" customHeight="1" x14ac:dyDescent="0.25">
      <c r="A993" s="284"/>
      <c r="B993" s="284"/>
      <c r="C993" s="241"/>
      <c r="D993" s="241"/>
      <c r="E993" s="241"/>
      <c r="F993" s="241"/>
      <c r="G993" s="241"/>
      <c r="H993" s="241"/>
      <c r="I993" s="241"/>
      <c r="J993" s="241"/>
      <c r="K993" s="241"/>
      <c r="L993" s="241"/>
      <c r="M993" s="241"/>
      <c r="N993" s="241"/>
      <c r="O993" s="241"/>
      <c r="P993" s="241"/>
      <c r="Q993" s="241"/>
      <c r="R993" s="241"/>
      <c r="S993" s="241"/>
      <c r="T993" s="241"/>
      <c r="U993" s="241" t="s">
        <v>1116</v>
      </c>
      <c r="V993" s="241"/>
      <c r="W993" s="241"/>
      <c r="X993" s="241"/>
      <c r="Y993" s="241"/>
      <c r="Z993" s="241"/>
      <c r="AA993" s="241"/>
      <c r="AB993" s="241"/>
      <c r="AC993" s="241" t="s">
        <v>325</v>
      </c>
      <c r="AD993" s="241"/>
      <c r="AE993" s="241"/>
      <c r="AF993" s="241"/>
      <c r="AG993" s="241"/>
      <c r="AH993" s="241"/>
      <c r="AI993" s="241"/>
      <c r="AP993" s="300"/>
      <c r="AT993" s="300"/>
    </row>
    <row r="994" spans="1:46" s="299" customFormat="1" ht="15" customHeight="1" x14ac:dyDescent="0.25">
      <c r="A994" s="284"/>
      <c r="B994" s="284"/>
      <c r="C994" s="241"/>
      <c r="D994" s="241"/>
      <c r="E994" s="241"/>
      <c r="F994" s="241"/>
      <c r="G994" s="241"/>
      <c r="H994" s="241"/>
      <c r="I994" s="241"/>
      <c r="J994" s="241"/>
      <c r="K994" s="241"/>
      <c r="L994" s="241"/>
      <c r="M994" s="241"/>
      <c r="N994" s="241"/>
      <c r="O994" s="241"/>
      <c r="P994" s="241"/>
      <c r="Q994" s="241"/>
      <c r="R994" s="241"/>
      <c r="S994" s="241"/>
      <c r="T994" s="241"/>
      <c r="U994" s="241" t="s">
        <v>1117</v>
      </c>
      <c r="V994" s="241"/>
      <c r="W994" s="241"/>
      <c r="X994" s="241"/>
      <c r="Y994" s="241"/>
      <c r="Z994" s="241"/>
      <c r="AA994" s="241"/>
      <c r="AB994" s="241"/>
      <c r="AC994" s="241" t="s">
        <v>386</v>
      </c>
      <c r="AD994" s="241"/>
      <c r="AE994" s="241"/>
      <c r="AF994" s="241"/>
      <c r="AG994" s="241"/>
      <c r="AH994" s="241"/>
      <c r="AI994" s="241"/>
      <c r="AP994" s="300"/>
      <c r="AT994" s="300"/>
    </row>
    <row r="995" spans="1:46" s="299" customFormat="1" ht="15" customHeight="1" x14ac:dyDescent="0.25">
      <c r="A995" s="284"/>
      <c r="B995" s="284"/>
      <c r="C995" s="241"/>
      <c r="D995" s="241"/>
      <c r="E995" s="241"/>
      <c r="F995" s="241"/>
      <c r="G995" s="241"/>
      <c r="H995" s="241"/>
      <c r="I995" s="241"/>
      <c r="J995" s="241"/>
      <c r="K995" s="241"/>
      <c r="L995" s="241"/>
      <c r="M995" s="241"/>
      <c r="N995" s="241"/>
      <c r="O995" s="241"/>
      <c r="P995" s="241"/>
      <c r="Q995" s="241"/>
      <c r="R995" s="241"/>
      <c r="S995" s="241"/>
      <c r="T995" s="241"/>
      <c r="U995" s="241" t="s">
        <v>1118</v>
      </c>
      <c r="V995" s="241"/>
      <c r="W995" s="241"/>
      <c r="X995" s="241"/>
      <c r="Y995" s="241"/>
      <c r="Z995" s="241"/>
      <c r="AA995" s="241"/>
      <c r="AB995" s="241"/>
      <c r="AC995" s="241" t="s">
        <v>316</v>
      </c>
      <c r="AD995" s="241"/>
      <c r="AE995" s="241"/>
      <c r="AF995" s="241"/>
      <c r="AG995" s="241"/>
      <c r="AH995" s="241"/>
      <c r="AI995" s="241"/>
      <c r="AP995" s="300"/>
      <c r="AT995" s="300"/>
    </row>
    <row r="996" spans="1:46" s="299" customFormat="1" ht="15" customHeight="1" x14ac:dyDescent="0.25">
      <c r="A996" s="284"/>
      <c r="B996" s="284"/>
      <c r="C996" s="241"/>
      <c r="D996" s="241"/>
      <c r="E996" s="241"/>
      <c r="F996" s="241"/>
      <c r="G996" s="241"/>
      <c r="H996" s="241"/>
      <c r="I996" s="241"/>
      <c r="J996" s="241"/>
      <c r="K996" s="241"/>
      <c r="L996" s="241"/>
      <c r="M996" s="241"/>
      <c r="N996" s="241"/>
      <c r="O996" s="241"/>
      <c r="P996" s="241"/>
      <c r="Q996" s="241"/>
      <c r="R996" s="241"/>
      <c r="S996" s="241"/>
      <c r="T996" s="241"/>
      <c r="U996" s="241" t="s">
        <v>1119</v>
      </c>
      <c r="V996" s="241"/>
      <c r="W996" s="241"/>
      <c r="X996" s="241"/>
      <c r="Y996" s="241"/>
      <c r="Z996" s="241"/>
      <c r="AA996" s="241"/>
      <c r="AB996" s="241"/>
      <c r="AC996" s="241" t="s">
        <v>313</v>
      </c>
      <c r="AD996" s="241"/>
      <c r="AE996" s="241"/>
      <c r="AF996" s="241"/>
      <c r="AG996" s="241"/>
      <c r="AH996" s="241"/>
      <c r="AI996" s="241"/>
      <c r="AP996" s="300"/>
      <c r="AT996" s="300"/>
    </row>
    <row r="997" spans="1:46" s="299" customFormat="1" ht="15" customHeight="1" x14ac:dyDescent="0.25">
      <c r="A997" s="284"/>
      <c r="B997" s="284"/>
      <c r="C997" s="241"/>
      <c r="D997" s="241"/>
      <c r="E997" s="241"/>
      <c r="F997" s="241"/>
      <c r="G997" s="241"/>
      <c r="H997" s="241"/>
      <c r="I997" s="241"/>
      <c r="J997" s="241"/>
      <c r="K997" s="241"/>
      <c r="L997" s="241"/>
      <c r="M997" s="241"/>
      <c r="N997" s="241"/>
      <c r="O997" s="241"/>
      <c r="P997" s="241"/>
      <c r="Q997" s="241"/>
      <c r="R997" s="241"/>
      <c r="S997" s="241"/>
      <c r="T997" s="241"/>
      <c r="U997" s="241" t="s">
        <v>1120</v>
      </c>
      <c r="V997" s="241"/>
      <c r="W997" s="241"/>
      <c r="X997" s="241"/>
      <c r="Y997" s="241"/>
      <c r="Z997" s="241"/>
      <c r="AA997" s="241"/>
      <c r="AB997" s="241"/>
      <c r="AC997" s="241" t="s">
        <v>309</v>
      </c>
      <c r="AD997" s="241"/>
      <c r="AE997" s="241"/>
      <c r="AF997" s="241"/>
      <c r="AG997" s="241"/>
      <c r="AH997" s="241"/>
      <c r="AI997" s="241"/>
      <c r="AP997" s="300"/>
      <c r="AT997" s="300"/>
    </row>
    <row r="998" spans="1:46" s="299" customFormat="1" ht="15" customHeight="1" x14ac:dyDescent="0.25">
      <c r="A998" s="284"/>
      <c r="B998" s="284"/>
      <c r="C998" s="241"/>
      <c r="D998" s="241"/>
      <c r="E998" s="241"/>
      <c r="F998" s="241"/>
      <c r="G998" s="241"/>
      <c r="H998" s="241"/>
      <c r="I998" s="241"/>
      <c r="J998" s="241"/>
      <c r="K998" s="241"/>
      <c r="L998" s="241"/>
      <c r="M998" s="241"/>
      <c r="N998" s="241"/>
      <c r="O998" s="241"/>
      <c r="P998" s="241"/>
      <c r="Q998" s="241"/>
      <c r="R998" s="241"/>
      <c r="S998" s="241"/>
      <c r="T998" s="241"/>
      <c r="U998" s="241" t="s">
        <v>1121</v>
      </c>
      <c r="V998" s="241"/>
      <c r="W998" s="241"/>
      <c r="X998" s="241"/>
      <c r="Y998" s="241"/>
      <c r="Z998" s="241"/>
      <c r="AA998" s="241"/>
      <c r="AB998" s="241"/>
      <c r="AC998" s="241" t="s">
        <v>309</v>
      </c>
      <c r="AD998" s="241"/>
      <c r="AE998" s="241"/>
      <c r="AF998" s="241"/>
      <c r="AG998" s="241"/>
      <c r="AH998" s="241"/>
      <c r="AI998" s="241"/>
      <c r="AP998" s="300"/>
      <c r="AT998" s="300"/>
    </row>
    <row r="999" spans="1:46" s="299" customFormat="1" ht="15" customHeight="1" x14ac:dyDescent="0.25">
      <c r="A999" s="284"/>
      <c r="B999" s="284"/>
      <c r="C999" s="241"/>
      <c r="D999" s="241"/>
      <c r="E999" s="241"/>
      <c r="F999" s="241"/>
      <c r="G999" s="241"/>
      <c r="H999" s="241"/>
      <c r="I999" s="241"/>
      <c r="J999" s="241"/>
      <c r="K999" s="241"/>
      <c r="L999" s="241"/>
      <c r="M999" s="241"/>
      <c r="N999" s="241"/>
      <c r="O999" s="241"/>
      <c r="P999" s="241"/>
      <c r="Q999" s="241"/>
      <c r="R999" s="241"/>
      <c r="S999" s="241"/>
      <c r="T999" s="241"/>
      <c r="U999" s="241" t="s">
        <v>1122</v>
      </c>
      <c r="V999" s="241"/>
      <c r="W999" s="241"/>
      <c r="X999" s="241"/>
      <c r="Y999" s="241"/>
      <c r="Z999" s="241"/>
      <c r="AA999" s="241"/>
      <c r="AB999" s="241"/>
      <c r="AC999" s="241" t="s">
        <v>316</v>
      </c>
      <c r="AD999" s="241"/>
      <c r="AE999" s="241"/>
      <c r="AF999" s="241"/>
      <c r="AG999" s="241"/>
      <c r="AH999" s="241"/>
      <c r="AI999" s="241"/>
      <c r="AP999" s="300"/>
      <c r="AT999" s="300"/>
    </row>
    <row r="1000" spans="1:46" s="299" customFormat="1" ht="15" customHeight="1" x14ac:dyDescent="0.25">
      <c r="A1000" s="284"/>
      <c r="B1000" s="284"/>
      <c r="C1000" s="241"/>
      <c r="D1000" s="241"/>
      <c r="E1000" s="241"/>
      <c r="F1000" s="241"/>
      <c r="G1000" s="241"/>
      <c r="H1000" s="241"/>
      <c r="I1000" s="241"/>
      <c r="J1000" s="241"/>
      <c r="K1000" s="241"/>
      <c r="L1000" s="241"/>
      <c r="M1000" s="241"/>
      <c r="N1000" s="241"/>
      <c r="O1000" s="241"/>
      <c r="P1000" s="241"/>
      <c r="Q1000" s="241"/>
      <c r="R1000" s="241"/>
      <c r="S1000" s="241"/>
      <c r="T1000" s="241"/>
      <c r="U1000" s="241" t="s">
        <v>1123</v>
      </c>
      <c r="V1000" s="241"/>
      <c r="W1000" s="241"/>
      <c r="X1000" s="241"/>
      <c r="Y1000" s="241"/>
      <c r="Z1000" s="241"/>
      <c r="AA1000" s="241"/>
      <c r="AB1000" s="241"/>
      <c r="AC1000" s="241" t="s">
        <v>366</v>
      </c>
      <c r="AD1000" s="241"/>
      <c r="AE1000" s="241"/>
      <c r="AF1000" s="241"/>
      <c r="AG1000" s="241"/>
      <c r="AH1000" s="241"/>
      <c r="AI1000" s="241"/>
      <c r="AP1000" s="300"/>
      <c r="AT1000" s="300"/>
    </row>
    <row r="1001" spans="1:46" s="299" customFormat="1" ht="15" customHeight="1" x14ac:dyDescent="0.25">
      <c r="A1001" s="284"/>
      <c r="B1001" s="284"/>
      <c r="C1001" s="241"/>
      <c r="D1001" s="241"/>
      <c r="E1001" s="241"/>
      <c r="F1001" s="241"/>
      <c r="G1001" s="241"/>
      <c r="H1001" s="241"/>
      <c r="I1001" s="241"/>
      <c r="J1001" s="241"/>
      <c r="K1001" s="241"/>
      <c r="L1001" s="241"/>
      <c r="M1001" s="241"/>
      <c r="N1001" s="241"/>
      <c r="O1001" s="241"/>
      <c r="P1001" s="241"/>
      <c r="Q1001" s="241"/>
      <c r="R1001" s="241"/>
      <c r="S1001" s="241"/>
      <c r="T1001" s="241"/>
      <c r="U1001" s="241" t="s">
        <v>1124</v>
      </c>
      <c r="V1001" s="241"/>
      <c r="W1001" s="241"/>
      <c r="X1001" s="241"/>
      <c r="Y1001" s="241"/>
      <c r="Z1001" s="241"/>
      <c r="AA1001" s="241"/>
      <c r="AB1001" s="241"/>
      <c r="AC1001" s="241" t="s">
        <v>309</v>
      </c>
      <c r="AD1001" s="241"/>
      <c r="AE1001" s="241"/>
      <c r="AF1001" s="241"/>
      <c r="AG1001" s="241"/>
      <c r="AH1001" s="241"/>
      <c r="AI1001" s="241"/>
      <c r="AP1001" s="300"/>
      <c r="AT1001" s="300"/>
    </row>
    <row r="1002" spans="1:46" s="299" customFormat="1" ht="15" customHeight="1" x14ac:dyDescent="0.25">
      <c r="A1002" s="284"/>
      <c r="B1002" s="284"/>
      <c r="C1002" s="241"/>
      <c r="D1002" s="241"/>
      <c r="E1002" s="241"/>
      <c r="F1002" s="241"/>
      <c r="G1002" s="241"/>
      <c r="H1002" s="241"/>
      <c r="I1002" s="241"/>
      <c r="J1002" s="241"/>
      <c r="K1002" s="241"/>
      <c r="L1002" s="241"/>
      <c r="M1002" s="241"/>
      <c r="N1002" s="241"/>
      <c r="O1002" s="241"/>
      <c r="P1002" s="241"/>
      <c r="Q1002" s="241"/>
      <c r="R1002" s="241"/>
      <c r="S1002" s="241"/>
      <c r="T1002" s="241"/>
      <c r="U1002" s="241" t="s">
        <v>1125</v>
      </c>
      <c r="V1002" s="241"/>
      <c r="W1002" s="241"/>
      <c r="X1002" s="241"/>
      <c r="Y1002" s="241"/>
      <c r="Z1002" s="241"/>
      <c r="AA1002" s="241"/>
      <c r="AB1002" s="241"/>
      <c r="AC1002" s="241" t="s">
        <v>366</v>
      </c>
      <c r="AD1002" s="241"/>
      <c r="AE1002" s="241"/>
      <c r="AF1002" s="241"/>
      <c r="AG1002" s="241"/>
      <c r="AH1002" s="241"/>
      <c r="AI1002" s="241"/>
      <c r="AP1002" s="300"/>
      <c r="AT1002" s="300"/>
    </row>
    <row r="1003" spans="1:46" s="299" customFormat="1" ht="15" customHeight="1" x14ac:dyDescent="0.25">
      <c r="A1003" s="284"/>
      <c r="B1003" s="284"/>
      <c r="C1003" s="241"/>
      <c r="D1003" s="241"/>
      <c r="E1003" s="241"/>
      <c r="F1003" s="241"/>
      <c r="G1003" s="241"/>
      <c r="H1003" s="241"/>
      <c r="I1003" s="241"/>
      <c r="J1003" s="241"/>
      <c r="K1003" s="241"/>
      <c r="L1003" s="241"/>
      <c r="M1003" s="241"/>
      <c r="N1003" s="241"/>
      <c r="O1003" s="241"/>
      <c r="P1003" s="241"/>
      <c r="Q1003" s="241"/>
      <c r="R1003" s="241"/>
      <c r="S1003" s="241"/>
      <c r="T1003" s="241"/>
      <c r="U1003" s="241" t="s">
        <v>1126</v>
      </c>
      <c r="V1003" s="241"/>
      <c r="W1003" s="241"/>
      <c r="X1003" s="241"/>
      <c r="Y1003" s="241"/>
      <c r="Z1003" s="241"/>
      <c r="AA1003" s="241"/>
      <c r="AB1003" s="241"/>
      <c r="AC1003" s="241" t="s">
        <v>313</v>
      </c>
      <c r="AD1003" s="241"/>
      <c r="AE1003" s="241"/>
      <c r="AF1003" s="241"/>
      <c r="AG1003" s="241"/>
      <c r="AH1003" s="241"/>
      <c r="AI1003" s="241"/>
      <c r="AP1003" s="300"/>
      <c r="AT1003" s="300"/>
    </row>
    <row r="1004" spans="1:46" s="299" customFormat="1" ht="15" customHeight="1" x14ac:dyDescent="0.25">
      <c r="A1004" s="284"/>
      <c r="B1004" s="284"/>
      <c r="C1004" s="241"/>
      <c r="D1004" s="241"/>
      <c r="E1004" s="241"/>
      <c r="F1004" s="241"/>
      <c r="G1004" s="241"/>
      <c r="H1004" s="241"/>
      <c r="I1004" s="241"/>
      <c r="J1004" s="241"/>
      <c r="K1004" s="241"/>
      <c r="L1004" s="241"/>
      <c r="M1004" s="241"/>
      <c r="N1004" s="241"/>
      <c r="O1004" s="241"/>
      <c r="P1004" s="241"/>
      <c r="Q1004" s="241"/>
      <c r="R1004" s="241"/>
      <c r="S1004" s="241"/>
      <c r="T1004" s="241"/>
      <c r="U1004" s="241" t="s">
        <v>1127</v>
      </c>
      <c r="V1004" s="241"/>
      <c r="W1004" s="241"/>
      <c r="X1004" s="241"/>
      <c r="Y1004" s="241"/>
      <c r="Z1004" s="241"/>
      <c r="AA1004" s="241"/>
      <c r="AB1004" s="241"/>
      <c r="AC1004" s="241" t="s">
        <v>366</v>
      </c>
      <c r="AD1004" s="241"/>
      <c r="AE1004" s="241"/>
      <c r="AF1004" s="241"/>
      <c r="AG1004" s="241"/>
      <c r="AH1004" s="241"/>
      <c r="AI1004" s="241"/>
      <c r="AP1004" s="300"/>
      <c r="AT1004" s="300"/>
    </row>
    <row r="1005" spans="1:46" s="299" customFormat="1" ht="15" customHeight="1" x14ac:dyDescent="0.25">
      <c r="A1005" s="284"/>
      <c r="B1005" s="284"/>
      <c r="C1005" s="241"/>
      <c r="D1005" s="241"/>
      <c r="E1005" s="241"/>
      <c r="F1005" s="241"/>
      <c r="G1005" s="241"/>
      <c r="H1005" s="241"/>
      <c r="I1005" s="241"/>
      <c r="J1005" s="241"/>
      <c r="K1005" s="241"/>
      <c r="L1005" s="241"/>
      <c r="M1005" s="241"/>
      <c r="N1005" s="241"/>
      <c r="O1005" s="241"/>
      <c r="P1005" s="241"/>
      <c r="Q1005" s="241"/>
      <c r="R1005" s="241"/>
      <c r="S1005" s="241"/>
      <c r="T1005" s="241"/>
      <c r="U1005" s="241" t="s">
        <v>1128</v>
      </c>
      <c r="V1005" s="241"/>
      <c r="W1005" s="241"/>
      <c r="X1005" s="241"/>
      <c r="Y1005" s="241"/>
      <c r="Z1005" s="241"/>
      <c r="AA1005" s="241"/>
      <c r="AB1005" s="241"/>
      <c r="AC1005" s="241" t="s">
        <v>316</v>
      </c>
      <c r="AD1005" s="241"/>
      <c r="AE1005" s="241"/>
      <c r="AF1005" s="241"/>
      <c r="AG1005" s="241"/>
      <c r="AH1005" s="241"/>
      <c r="AI1005" s="241"/>
      <c r="AP1005" s="300"/>
      <c r="AT1005" s="300"/>
    </row>
    <row r="1006" spans="1:46" s="299" customFormat="1" ht="15" customHeight="1" x14ac:dyDescent="0.25">
      <c r="A1006" s="284"/>
      <c r="B1006" s="284"/>
      <c r="C1006" s="241"/>
      <c r="D1006" s="241"/>
      <c r="E1006" s="241"/>
      <c r="F1006" s="241"/>
      <c r="G1006" s="241"/>
      <c r="H1006" s="241"/>
      <c r="I1006" s="241"/>
      <c r="J1006" s="241"/>
      <c r="K1006" s="241"/>
      <c r="L1006" s="241"/>
      <c r="M1006" s="241"/>
      <c r="N1006" s="241"/>
      <c r="O1006" s="241"/>
      <c r="P1006" s="241"/>
      <c r="Q1006" s="241"/>
      <c r="R1006" s="241"/>
      <c r="S1006" s="241"/>
      <c r="T1006" s="241"/>
      <c r="U1006" s="241" t="s">
        <v>1129</v>
      </c>
      <c r="V1006" s="241"/>
      <c r="W1006" s="241"/>
      <c r="X1006" s="241"/>
      <c r="Y1006" s="241"/>
      <c r="Z1006" s="241"/>
      <c r="AA1006" s="241"/>
      <c r="AB1006" s="241"/>
      <c r="AC1006" s="241" t="s">
        <v>311</v>
      </c>
      <c r="AD1006" s="241"/>
      <c r="AE1006" s="241"/>
      <c r="AF1006" s="241"/>
      <c r="AG1006" s="241"/>
      <c r="AH1006" s="241"/>
      <c r="AI1006" s="241"/>
      <c r="AP1006" s="300"/>
      <c r="AT1006" s="300"/>
    </row>
    <row r="1007" spans="1:46" s="299" customFormat="1" ht="15" customHeight="1" x14ac:dyDescent="0.25">
      <c r="A1007" s="284"/>
      <c r="B1007" s="284"/>
      <c r="C1007" s="241"/>
      <c r="D1007" s="241"/>
      <c r="E1007" s="241"/>
      <c r="F1007" s="241"/>
      <c r="G1007" s="241"/>
      <c r="H1007" s="241"/>
      <c r="I1007" s="241"/>
      <c r="J1007" s="241"/>
      <c r="K1007" s="241"/>
      <c r="L1007" s="241"/>
      <c r="M1007" s="241"/>
      <c r="N1007" s="241"/>
      <c r="O1007" s="241"/>
      <c r="P1007" s="241"/>
      <c r="Q1007" s="241"/>
      <c r="R1007" s="241"/>
      <c r="S1007" s="241"/>
      <c r="T1007" s="241"/>
      <c r="U1007" s="241" t="s">
        <v>1130</v>
      </c>
      <c r="V1007" s="241"/>
      <c r="W1007" s="241"/>
      <c r="X1007" s="241"/>
      <c r="Y1007" s="241"/>
      <c r="Z1007" s="241"/>
      <c r="AA1007" s="241"/>
      <c r="AB1007" s="241"/>
      <c r="AC1007" s="241" t="s">
        <v>386</v>
      </c>
      <c r="AD1007" s="241"/>
      <c r="AE1007" s="241"/>
      <c r="AF1007" s="241"/>
      <c r="AG1007" s="241"/>
      <c r="AH1007" s="241"/>
      <c r="AI1007" s="241"/>
      <c r="AP1007" s="300"/>
      <c r="AT1007" s="300"/>
    </row>
    <row r="1008" spans="1:46" s="299" customFormat="1" ht="15" customHeight="1" x14ac:dyDescent="0.25">
      <c r="A1008" s="284"/>
      <c r="B1008" s="284"/>
      <c r="C1008" s="241"/>
      <c r="D1008" s="241"/>
      <c r="E1008" s="241"/>
      <c r="F1008" s="241"/>
      <c r="G1008" s="241"/>
      <c r="H1008" s="241"/>
      <c r="I1008" s="241"/>
      <c r="J1008" s="241"/>
      <c r="K1008" s="241"/>
      <c r="L1008" s="241"/>
      <c r="M1008" s="241"/>
      <c r="N1008" s="241"/>
      <c r="O1008" s="241"/>
      <c r="P1008" s="241"/>
      <c r="Q1008" s="241"/>
      <c r="R1008" s="241"/>
      <c r="S1008" s="241"/>
      <c r="T1008" s="241"/>
      <c r="U1008" s="241" t="s">
        <v>1131</v>
      </c>
      <c r="V1008" s="241"/>
      <c r="W1008" s="241"/>
      <c r="X1008" s="241"/>
      <c r="Y1008" s="241"/>
      <c r="Z1008" s="241"/>
      <c r="AA1008" s="241"/>
      <c r="AB1008" s="241"/>
      <c r="AC1008" s="241" t="s">
        <v>325</v>
      </c>
      <c r="AD1008" s="241"/>
      <c r="AE1008" s="241"/>
      <c r="AF1008" s="241"/>
      <c r="AG1008" s="241"/>
      <c r="AH1008" s="241"/>
      <c r="AI1008" s="241"/>
      <c r="AP1008" s="300"/>
      <c r="AT1008" s="300"/>
    </row>
    <row r="1009" spans="1:46" s="299" customFormat="1" ht="15" customHeight="1" x14ac:dyDescent="0.25">
      <c r="A1009" s="284"/>
      <c r="B1009" s="284"/>
      <c r="C1009" s="241"/>
      <c r="D1009" s="241"/>
      <c r="E1009" s="241"/>
      <c r="F1009" s="241"/>
      <c r="G1009" s="241"/>
      <c r="H1009" s="241"/>
      <c r="I1009" s="241"/>
      <c r="J1009" s="241"/>
      <c r="K1009" s="241"/>
      <c r="L1009" s="241"/>
      <c r="M1009" s="241"/>
      <c r="N1009" s="241"/>
      <c r="O1009" s="241"/>
      <c r="P1009" s="241"/>
      <c r="Q1009" s="241"/>
      <c r="R1009" s="241"/>
      <c r="S1009" s="241"/>
      <c r="T1009" s="241"/>
      <c r="U1009" s="241" t="s">
        <v>1132</v>
      </c>
      <c r="V1009" s="241"/>
      <c r="W1009" s="241"/>
      <c r="X1009" s="241"/>
      <c r="Y1009" s="241"/>
      <c r="Z1009" s="241"/>
      <c r="AA1009" s="241"/>
      <c r="AB1009" s="241"/>
      <c r="AC1009" s="241" t="s">
        <v>366</v>
      </c>
      <c r="AD1009" s="241"/>
      <c r="AE1009" s="241"/>
      <c r="AF1009" s="241"/>
      <c r="AG1009" s="241"/>
      <c r="AH1009" s="241"/>
      <c r="AI1009" s="241"/>
      <c r="AP1009" s="300"/>
      <c r="AT1009" s="300"/>
    </row>
    <row r="1010" spans="1:46" s="299" customFormat="1" ht="15" customHeight="1" x14ac:dyDescent="0.25">
      <c r="A1010" s="284"/>
      <c r="B1010" s="284"/>
      <c r="C1010" s="241"/>
      <c r="D1010" s="241"/>
      <c r="E1010" s="241"/>
      <c r="F1010" s="241"/>
      <c r="G1010" s="241"/>
      <c r="H1010" s="241"/>
      <c r="I1010" s="241"/>
      <c r="J1010" s="241"/>
      <c r="K1010" s="241"/>
      <c r="L1010" s="241"/>
      <c r="M1010" s="241"/>
      <c r="N1010" s="241"/>
      <c r="O1010" s="241"/>
      <c r="P1010" s="241"/>
      <c r="Q1010" s="241"/>
      <c r="R1010" s="241"/>
      <c r="S1010" s="241"/>
      <c r="T1010" s="241"/>
      <c r="U1010" s="241" t="s">
        <v>1133</v>
      </c>
      <c r="V1010" s="241"/>
      <c r="W1010" s="241"/>
      <c r="X1010" s="241"/>
      <c r="Y1010" s="241"/>
      <c r="Z1010" s="241"/>
      <c r="AA1010" s="241"/>
      <c r="AB1010" s="241"/>
      <c r="AC1010" s="241" t="s">
        <v>386</v>
      </c>
      <c r="AD1010" s="241"/>
      <c r="AE1010" s="241"/>
      <c r="AF1010" s="241"/>
      <c r="AG1010" s="241"/>
      <c r="AH1010" s="241"/>
      <c r="AI1010" s="241"/>
      <c r="AP1010" s="300"/>
      <c r="AT1010" s="300"/>
    </row>
    <row r="1011" spans="1:46" s="299" customFormat="1" ht="15" customHeight="1" x14ac:dyDescent="0.25">
      <c r="A1011" s="284"/>
      <c r="B1011" s="284"/>
      <c r="C1011" s="241"/>
      <c r="D1011" s="241"/>
      <c r="E1011" s="241"/>
      <c r="F1011" s="241"/>
      <c r="G1011" s="241"/>
      <c r="H1011" s="241"/>
      <c r="I1011" s="241"/>
      <c r="J1011" s="241"/>
      <c r="K1011" s="241"/>
      <c r="L1011" s="241"/>
      <c r="M1011" s="241"/>
      <c r="N1011" s="241"/>
      <c r="O1011" s="241"/>
      <c r="P1011" s="241"/>
      <c r="Q1011" s="241"/>
      <c r="R1011" s="241"/>
      <c r="S1011" s="241"/>
      <c r="T1011" s="241"/>
      <c r="U1011" s="241" t="s">
        <v>1134</v>
      </c>
      <c r="V1011" s="241"/>
      <c r="W1011" s="241"/>
      <c r="X1011" s="241"/>
      <c r="Y1011" s="241"/>
      <c r="Z1011" s="241"/>
      <c r="AA1011" s="241"/>
      <c r="AB1011" s="241"/>
      <c r="AC1011" s="241" t="s">
        <v>386</v>
      </c>
      <c r="AD1011" s="241"/>
      <c r="AE1011" s="241"/>
      <c r="AF1011" s="241"/>
      <c r="AG1011" s="241"/>
      <c r="AH1011" s="241"/>
      <c r="AI1011" s="241"/>
      <c r="AP1011" s="300"/>
      <c r="AT1011" s="300"/>
    </row>
    <row r="1012" spans="1:46" s="299" customFormat="1" ht="15" customHeight="1" x14ac:dyDescent="0.25">
      <c r="A1012" s="284"/>
      <c r="B1012" s="284"/>
      <c r="C1012" s="241"/>
      <c r="D1012" s="241"/>
      <c r="E1012" s="241"/>
      <c r="F1012" s="241"/>
      <c r="G1012" s="241"/>
      <c r="H1012" s="241"/>
      <c r="I1012" s="241"/>
      <c r="J1012" s="241"/>
      <c r="K1012" s="241"/>
      <c r="L1012" s="241"/>
      <c r="M1012" s="241"/>
      <c r="N1012" s="241"/>
      <c r="O1012" s="241"/>
      <c r="P1012" s="241"/>
      <c r="Q1012" s="241"/>
      <c r="R1012" s="241"/>
      <c r="S1012" s="241"/>
      <c r="T1012" s="241"/>
      <c r="U1012" s="241" t="s">
        <v>1135</v>
      </c>
      <c r="V1012" s="241"/>
      <c r="W1012" s="241"/>
      <c r="X1012" s="241"/>
      <c r="Y1012" s="241"/>
      <c r="Z1012" s="241"/>
      <c r="AA1012" s="241"/>
      <c r="AB1012" s="241"/>
      <c r="AC1012" s="241" t="s">
        <v>366</v>
      </c>
      <c r="AD1012" s="241"/>
      <c r="AE1012" s="241"/>
      <c r="AF1012" s="241"/>
      <c r="AG1012" s="241"/>
      <c r="AH1012" s="241"/>
      <c r="AI1012" s="241"/>
      <c r="AP1012" s="300"/>
      <c r="AT1012" s="300"/>
    </row>
    <row r="1013" spans="1:46" s="299" customFormat="1" ht="15" customHeight="1" x14ac:dyDescent="0.25">
      <c r="A1013" s="284"/>
      <c r="B1013" s="284"/>
      <c r="C1013" s="241"/>
      <c r="D1013" s="241"/>
      <c r="E1013" s="241"/>
      <c r="F1013" s="241"/>
      <c r="G1013" s="241"/>
      <c r="H1013" s="241"/>
      <c r="I1013" s="241"/>
      <c r="J1013" s="241"/>
      <c r="K1013" s="241"/>
      <c r="L1013" s="241"/>
      <c r="M1013" s="241"/>
      <c r="N1013" s="241"/>
      <c r="O1013" s="241"/>
      <c r="P1013" s="241"/>
      <c r="Q1013" s="241"/>
      <c r="R1013" s="241"/>
      <c r="S1013" s="241"/>
      <c r="T1013" s="241"/>
      <c r="U1013" s="241" t="s">
        <v>1136</v>
      </c>
      <c r="V1013" s="241"/>
      <c r="W1013" s="241"/>
      <c r="X1013" s="241"/>
      <c r="Y1013" s="241"/>
      <c r="Z1013" s="241"/>
      <c r="AA1013" s="241"/>
      <c r="AB1013" s="241"/>
      <c r="AC1013" s="241" t="s">
        <v>386</v>
      </c>
      <c r="AD1013" s="241"/>
      <c r="AE1013" s="241"/>
      <c r="AF1013" s="241"/>
      <c r="AG1013" s="241"/>
      <c r="AH1013" s="241"/>
      <c r="AI1013" s="241"/>
      <c r="AP1013" s="300"/>
      <c r="AT1013" s="300"/>
    </row>
    <row r="1014" spans="1:46" s="299" customFormat="1" ht="15" customHeight="1" x14ac:dyDescent="0.25">
      <c r="A1014" s="284"/>
      <c r="B1014" s="284"/>
      <c r="C1014" s="241"/>
      <c r="D1014" s="241"/>
      <c r="E1014" s="241"/>
      <c r="F1014" s="241"/>
      <c r="G1014" s="241"/>
      <c r="H1014" s="241"/>
      <c r="I1014" s="241"/>
      <c r="J1014" s="241"/>
      <c r="K1014" s="241"/>
      <c r="L1014" s="241"/>
      <c r="M1014" s="241"/>
      <c r="N1014" s="241"/>
      <c r="O1014" s="241"/>
      <c r="P1014" s="241"/>
      <c r="Q1014" s="241"/>
      <c r="R1014" s="241"/>
      <c r="S1014" s="241"/>
      <c r="T1014" s="241"/>
      <c r="U1014" s="241" t="s">
        <v>1137</v>
      </c>
      <c r="V1014" s="241"/>
      <c r="W1014" s="241"/>
      <c r="X1014" s="241"/>
      <c r="Y1014" s="241"/>
      <c r="Z1014" s="241"/>
      <c r="AA1014" s="241"/>
      <c r="AB1014" s="241"/>
      <c r="AC1014" s="241" t="s">
        <v>322</v>
      </c>
      <c r="AD1014" s="241"/>
      <c r="AE1014" s="241"/>
      <c r="AF1014" s="241"/>
      <c r="AG1014" s="241"/>
      <c r="AH1014" s="241"/>
      <c r="AI1014" s="241"/>
      <c r="AP1014" s="300"/>
      <c r="AT1014" s="300"/>
    </row>
    <row r="1015" spans="1:46" s="299" customFormat="1" ht="15" customHeight="1" x14ac:dyDescent="0.25">
      <c r="A1015" s="284"/>
      <c r="B1015" s="284"/>
      <c r="C1015" s="241"/>
      <c r="D1015" s="241"/>
      <c r="E1015" s="241"/>
      <c r="F1015" s="241"/>
      <c r="G1015" s="241"/>
      <c r="H1015" s="241"/>
      <c r="I1015" s="241"/>
      <c r="J1015" s="241"/>
      <c r="K1015" s="241"/>
      <c r="L1015" s="241"/>
      <c r="M1015" s="241"/>
      <c r="N1015" s="241"/>
      <c r="O1015" s="241"/>
      <c r="P1015" s="241"/>
      <c r="Q1015" s="241"/>
      <c r="R1015" s="241"/>
      <c r="S1015" s="241"/>
      <c r="T1015" s="241"/>
      <c r="U1015" s="241" t="s">
        <v>1138</v>
      </c>
      <c r="V1015" s="241"/>
      <c r="W1015" s="241"/>
      <c r="X1015" s="241"/>
      <c r="Y1015" s="241"/>
      <c r="Z1015" s="241"/>
      <c r="AA1015" s="241"/>
      <c r="AB1015" s="241"/>
      <c r="AC1015" s="241" t="s">
        <v>309</v>
      </c>
      <c r="AD1015" s="241"/>
      <c r="AE1015" s="241"/>
      <c r="AF1015" s="241"/>
      <c r="AG1015" s="241"/>
      <c r="AH1015" s="241"/>
      <c r="AI1015" s="241"/>
      <c r="AP1015" s="300"/>
      <c r="AT1015" s="300"/>
    </row>
    <row r="1016" spans="1:46" s="299" customFormat="1" ht="15" customHeight="1" x14ac:dyDescent="0.25">
      <c r="A1016" s="284"/>
      <c r="B1016" s="284"/>
      <c r="C1016" s="241"/>
      <c r="D1016" s="241"/>
      <c r="E1016" s="241"/>
      <c r="F1016" s="241"/>
      <c r="G1016" s="241"/>
      <c r="H1016" s="241"/>
      <c r="I1016" s="241"/>
      <c r="J1016" s="241"/>
      <c r="K1016" s="241"/>
      <c r="L1016" s="241"/>
      <c r="M1016" s="241"/>
      <c r="N1016" s="241"/>
      <c r="O1016" s="241"/>
      <c r="P1016" s="241"/>
      <c r="Q1016" s="241"/>
      <c r="R1016" s="241"/>
      <c r="S1016" s="241"/>
      <c r="T1016" s="241"/>
      <c r="U1016" s="241" t="s">
        <v>1139</v>
      </c>
      <c r="V1016" s="241"/>
      <c r="W1016" s="241"/>
      <c r="X1016" s="241"/>
      <c r="Y1016" s="241"/>
      <c r="Z1016" s="241"/>
      <c r="AA1016" s="241"/>
      <c r="AB1016" s="241"/>
      <c r="AC1016" s="241" t="s">
        <v>313</v>
      </c>
      <c r="AD1016" s="241"/>
      <c r="AE1016" s="241"/>
      <c r="AF1016" s="241"/>
      <c r="AG1016" s="241"/>
      <c r="AH1016" s="241"/>
      <c r="AI1016" s="241"/>
      <c r="AP1016" s="300"/>
      <c r="AT1016" s="300"/>
    </row>
    <row r="1017" spans="1:46" s="299" customFormat="1" ht="15" customHeight="1" x14ac:dyDescent="0.25">
      <c r="A1017" s="284"/>
      <c r="B1017" s="284"/>
      <c r="C1017" s="241"/>
      <c r="D1017" s="241"/>
      <c r="E1017" s="241"/>
      <c r="F1017" s="241"/>
      <c r="G1017" s="241"/>
      <c r="H1017" s="241"/>
      <c r="I1017" s="241"/>
      <c r="J1017" s="241"/>
      <c r="K1017" s="241"/>
      <c r="L1017" s="241"/>
      <c r="M1017" s="241"/>
      <c r="N1017" s="241"/>
      <c r="O1017" s="241"/>
      <c r="P1017" s="241"/>
      <c r="Q1017" s="241"/>
      <c r="R1017" s="241"/>
      <c r="S1017" s="241"/>
      <c r="T1017" s="241"/>
      <c r="U1017" s="241" t="s">
        <v>290</v>
      </c>
      <c r="V1017" s="241"/>
      <c r="W1017" s="241"/>
      <c r="X1017" s="241"/>
      <c r="Y1017" s="241"/>
      <c r="Z1017" s="241"/>
      <c r="AA1017" s="241"/>
      <c r="AB1017" s="241"/>
      <c r="AC1017" s="241" t="s">
        <v>350</v>
      </c>
      <c r="AD1017" s="241"/>
      <c r="AE1017" s="241"/>
      <c r="AF1017" s="241"/>
      <c r="AG1017" s="241"/>
      <c r="AH1017" s="241"/>
      <c r="AI1017" s="241"/>
      <c r="AP1017" s="300"/>
      <c r="AT1017" s="300"/>
    </row>
    <row r="1018" spans="1:46" s="299" customFormat="1" ht="15" customHeight="1" x14ac:dyDescent="0.25">
      <c r="A1018" s="284"/>
      <c r="B1018" s="284"/>
      <c r="C1018" s="241"/>
      <c r="D1018" s="241"/>
      <c r="E1018" s="241"/>
      <c r="F1018" s="241"/>
      <c r="G1018" s="241"/>
      <c r="H1018" s="241"/>
      <c r="I1018" s="241"/>
      <c r="J1018" s="241"/>
      <c r="K1018" s="241"/>
      <c r="L1018" s="241"/>
      <c r="M1018" s="241"/>
      <c r="N1018" s="241"/>
      <c r="O1018" s="241"/>
      <c r="P1018" s="241"/>
      <c r="Q1018" s="241"/>
      <c r="R1018" s="241"/>
      <c r="S1018" s="241"/>
      <c r="T1018" s="241"/>
      <c r="U1018" s="241" t="s">
        <v>1140</v>
      </c>
      <c r="V1018" s="241"/>
      <c r="W1018" s="241"/>
      <c r="X1018" s="241"/>
      <c r="Y1018" s="241"/>
      <c r="Z1018" s="241"/>
      <c r="AA1018" s="241"/>
      <c r="AB1018" s="241"/>
      <c r="AC1018" s="241" t="s">
        <v>313</v>
      </c>
      <c r="AD1018" s="241"/>
      <c r="AE1018" s="241"/>
      <c r="AF1018" s="241"/>
      <c r="AG1018" s="241"/>
      <c r="AH1018" s="241"/>
      <c r="AI1018" s="241"/>
      <c r="AP1018" s="300"/>
      <c r="AT1018" s="300"/>
    </row>
    <row r="1019" spans="1:46" s="299" customFormat="1" ht="15" customHeight="1" x14ac:dyDescent="0.25">
      <c r="A1019" s="284"/>
      <c r="B1019" s="284"/>
      <c r="C1019" s="241"/>
      <c r="D1019" s="241"/>
      <c r="E1019" s="241"/>
      <c r="F1019" s="241"/>
      <c r="G1019" s="241"/>
      <c r="H1019" s="241"/>
      <c r="I1019" s="241"/>
      <c r="J1019" s="241"/>
      <c r="K1019" s="241"/>
      <c r="L1019" s="241"/>
      <c r="M1019" s="241"/>
      <c r="N1019" s="241"/>
      <c r="O1019" s="241"/>
      <c r="P1019" s="241"/>
      <c r="Q1019" s="241"/>
      <c r="R1019" s="241"/>
      <c r="S1019" s="241"/>
      <c r="T1019" s="241"/>
      <c r="U1019" s="241" t="s">
        <v>1141</v>
      </c>
      <c r="V1019" s="241"/>
      <c r="W1019" s="241"/>
      <c r="X1019" s="241"/>
      <c r="Y1019" s="241"/>
      <c r="Z1019" s="241"/>
      <c r="AA1019" s="241"/>
      <c r="AB1019" s="241"/>
      <c r="AC1019" s="241" t="s">
        <v>313</v>
      </c>
      <c r="AD1019" s="241"/>
      <c r="AE1019" s="241"/>
      <c r="AF1019" s="241"/>
      <c r="AG1019" s="241"/>
      <c r="AH1019" s="241"/>
      <c r="AI1019" s="241"/>
      <c r="AP1019" s="300"/>
      <c r="AT1019" s="300"/>
    </row>
    <row r="1020" spans="1:46" s="299" customFormat="1" ht="15" customHeight="1" x14ac:dyDescent="0.25">
      <c r="A1020" s="284"/>
      <c r="B1020" s="284"/>
      <c r="C1020" s="241"/>
      <c r="D1020" s="241"/>
      <c r="E1020" s="241"/>
      <c r="F1020" s="241"/>
      <c r="G1020" s="241"/>
      <c r="H1020" s="241"/>
      <c r="I1020" s="241"/>
      <c r="J1020" s="241"/>
      <c r="K1020" s="241"/>
      <c r="L1020" s="241"/>
      <c r="M1020" s="241"/>
      <c r="N1020" s="241"/>
      <c r="O1020" s="241"/>
      <c r="P1020" s="241"/>
      <c r="Q1020" s="241"/>
      <c r="R1020" s="241"/>
      <c r="S1020" s="241"/>
      <c r="T1020" s="241"/>
      <c r="U1020" s="241" t="s">
        <v>1142</v>
      </c>
      <c r="V1020" s="241"/>
      <c r="W1020" s="241"/>
      <c r="X1020" s="241"/>
      <c r="Y1020" s="241"/>
      <c r="Z1020" s="241"/>
      <c r="AA1020" s="241"/>
      <c r="AB1020" s="241"/>
      <c r="AC1020" s="241" t="s">
        <v>322</v>
      </c>
      <c r="AD1020" s="241"/>
      <c r="AE1020" s="241"/>
      <c r="AF1020" s="241"/>
      <c r="AG1020" s="241"/>
      <c r="AH1020" s="241"/>
      <c r="AI1020" s="241"/>
      <c r="AP1020" s="300"/>
      <c r="AT1020" s="300"/>
    </row>
    <row r="1021" spans="1:46" s="299" customFormat="1" ht="15" customHeight="1" x14ac:dyDescent="0.25">
      <c r="A1021" s="284"/>
      <c r="B1021" s="284"/>
      <c r="C1021" s="241"/>
      <c r="D1021" s="241"/>
      <c r="E1021" s="241"/>
      <c r="F1021" s="241"/>
      <c r="G1021" s="241"/>
      <c r="H1021" s="241"/>
      <c r="I1021" s="241"/>
      <c r="J1021" s="241"/>
      <c r="K1021" s="241"/>
      <c r="L1021" s="241"/>
      <c r="M1021" s="241"/>
      <c r="N1021" s="241"/>
      <c r="O1021" s="241"/>
      <c r="P1021" s="241"/>
      <c r="Q1021" s="241"/>
      <c r="R1021" s="241"/>
      <c r="S1021" s="241"/>
      <c r="T1021" s="241"/>
      <c r="U1021" s="241" t="s">
        <v>1143</v>
      </c>
      <c r="V1021" s="241"/>
      <c r="W1021" s="241"/>
      <c r="X1021" s="241"/>
      <c r="Y1021" s="241"/>
      <c r="Z1021" s="241"/>
      <c r="AA1021" s="241"/>
      <c r="AB1021" s="241"/>
      <c r="AC1021" s="241" t="s">
        <v>325</v>
      </c>
      <c r="AD1021" s="241"/>
      <c r="AE1021" s="241"/>
      <c r="AF1021" s="241"/>
      <c r="AG1021" s="241"/>
      <c r="AH1021" s="241"/>
      <c r="AI1021" s="241"/>
      <c r="AP1021" s="300"/>
      <c r="AT1021" s="300"/>
    </row>
    <row r="1022" spans="1:46" s="299" customFormat="1" ht="15" customHeight="1" x14ac:dyDescent="0.25">
      <c r="A1022" s="284"/>
      <c r="B1022" s="284"/>
      <c r="C1022" s="241"/>
      <c r="D1022" s="241"/>
      <c r="E1022" s="241"/>
      <c r="F1022" s="241"/>
      <c r="G1022" s="241"/>
      <c r="H1022" s="241"/>
      <c r="I1022" s="241"/>
      <c r="J1022" s="241"/>
      <c r="K1022" s="241"/>
      <c r="L1022" s="241"/>
      <c r="M1022" s="241"/>
      <c r="N1022" s="241"/>
      <c r="O1022" s="241"/>
      <c r="P1022" s="241"/>
      <c r="Q1022" s="241"/>
      <c r="R1022" s="241"/>
      <c r="S1022" s="241"/>
      <c r="T1022" s="241"/>
      <c r="U1022" s="241" t="s">
        <v>1144</v>
      </c>
      <c r="V1022" s="241"/>
      <c r="W1022" s="241"/>
      <c r="X1022" s="241"/>
      <c r="Y1022" s="241"/>
      <c r="Z1022" s="241"/>
      <c r="AA1022" s="241"/>
      <c r="AB1022" s="241"/>
      <c r="AC1022" s="241" t="s">
        <v>316</v>
      </c>
      <c r="AD1022" s="241"/>
      <c r="AE1022" s="241"/>
      <c r="AF1022" s="241"/>
      <c r="AG1022" s="241"/>
      <c r="AH1022" s="241"/>
      <c r="AI1022" s="241"/>
      <c r="AP1022" s="300"/>
      <c r="AT1022" s="300"/>
    </row>
    <row r="1023" spans="1:46" s="299" customFormat="1" ht="15" customHeight="1" x14ac:dyDescent="0.25">
      <c r="A1023" s="284"/>
      <c r="B1023" s="284"/>
      <c r="C1023" s="241"/>
      <c r="D1023" s="241"/>
      <c r="E1023" s="241"/>
      <c r="F1023" s="241"/>
      <c r="G1023" s="241"/>
      <c r="H1023" s="241"/>
      <c r="I1023" s="241"/>
      <c r="J1023" s="241"/>
      <c r="K1023" s="241"/>
      <c r="L1023" s="241"/>
      <c r="M1023" s="241"/>
      <c r="N1023" s="241"/>
      <c r="O1023" s="241"/>
      <c r="P1023" s="241"/>
      <c r="Q1023" s="241"/>
      <c r="R1023" s="241"/>
      <c r="S1023" s="241"/>
      <c r="T1023" s="241"/>
      <c r="U1023" s="241" t="s">
        <v>1145</v>
      </c>
      <c r="V1023" s="241"/>
      <c r="W1023" s="241"/>
      <c r="X1023" s="241"/>
      <c r="Y1023" s="241"/>
      <c r="Z1023" s="241"/>
      <c r="AA1023" s="241"/>
      <c r="AB1023" s="241"/>
      <c r="AC1023" s="241" t="s">
        <v>316</v>
      </c>
      <c r="AD1023" s="241"/>
      <c r="AE1023" s="241"/>
      <c r="AF1023" s="241"/>
      <c r="AG1023" s="241"/>
      <c r="AH1023" s="241"/>
      <c r="AI1023" s="241"/>
      <c r="AP1023" s="300"/>
      <c r="AT1023" s="300"/>
    </row>
    <row r="1024" spans="1:46" s="299" customFormat="1" ht="15" customHeight="1" x14ac:dyDescent="0.25">
      <c r="A1024" s="284"/>
      <c r="B1024" s="284"/>
      <c r="C1024" s="241"/>
      <c r="D1024" s="241"/>
      <c r="E1024" s="241"/>
      <c r="F1024" s="241"/>
      <c r="G1024" s="241"/>
      <c r="H1024" s="241"/>
      <c r="I1024" s="241"/>
      <c r="J1024" s="241"/>
      <c r="K1024" s="241"/>
      <c r="L1024" s="241"/>
      <c r="M1024" s="241"/>
      <c r="N1024" s="241"/>
      <c r="O1024" s="241"/>
      <c r="P1024" s="241"/>
      <c r="Q1024" s="241"/>
      <c r="R1024" s="241"/>
      <c r="S1024" s="241"/>
      <c r="T1024" s="241"/>
      <c r="U1024" s="241" t="s">
        <v>1146</v>
      </c>
      <c r="V1024" s="241"/>
      <c r="W1024" s="241"/>
      <c r="X1024" s="241"/>
      <c r="Y1024" s="241"/>
      <c r="Z1024" s="241"/>
      <c r="AA1024" s="241"/>
      <c r="AB1024" s="241"/>
      <c r="AC1024" s="241" t="s">
        <v>313</v>
      </c>
      <c r="AD1024" s="241"/>
      <c r="AE1024" s="241"/>
      <c r="AF1024" s="241"/>
      <c r="AG1024" s="241"/>
      <c r="AH1024" s="241"/>
      <c r="AI1024" s="241"/>
      <c r="AP1024" s="300"/>
      <c r="AT1024" s="300"/>
    </row>
    <row r="1025" spans="1:46" s="299" customFormat="1" ht="15" customHeight="1" x14ac:dyDescent="0.25">
      <c r="A1025" s="284"/>
      <c r="B1025" s="284"/>
      <c r="C1025" s="241"/>
      <c r="D1025" s="241"/>
      <c r="E1025" s="241"/>
      <c r="F1025" s="241"/>
      <c r="G1025" s="241"/>
      <c r="H1025" s="241"/>
      <c r="I1025" s="241"/>
      <c r="J1025" s="241"/>
      <c r="K1025" s="241"/>
      <c r="L1025" s="241"/>
      <c r="M1025" s="241"/>
      <c r="N1025" s="241"/>
      <c r="O1025" s="241"/>
      <c r="P1025" s="241"/>
      <c r="Q1025" s="241"/>
      <c r="R1025" s="241"/>
      <c r="S1025" s="241"/>
      <c r="T1025" s="241"/>
      <c r="U1025" s="241" t="s">
        <v>1147</v>
      </c>
      <c r="V1025" s="241"/>
      <c r="W1025" s="241"/>
      <c r="X1025" s="241"/>
      <c r="Y1025" s="241"/>
      <c r="Z1025" s="241"/>
      <c r="AA1025" s="241"/>
      <c r="AB1025" s="241"/>
      <c r="AC1025" s="241" t="s">
        <v>313</v>
      </c>
      <c r="AD1025" s="241"/>
      <c r="AE1025" s="241"/>
      <c r="AF1025" s="241"/>
      <c r="AG1025" s="241"/>
      <c r="AH1025" s="241"/>
      <c r="AI1025" s="241"/>
      <c r="AP1025" s="300"/>
      <c r="AT1025" s="300"/>
    </row>
    <row r="1026" spans="1:46" s="299" customFormat="1" ht="15" customHeight="1" x14ac:dyDescent="0.25">
      <c r="A1026" s="284"/>
      <c r="B1026" s="284"/>
      <c r="C1026" s="241"/>
      <c r="D1026" s="241"/>
      <c r="E1026" s="241"/>
      <c r="F1026" s="241"/>
      <c r="G1026" s="241"/>
      <c r="H1026" s="241"/>
      <c r="I1026" s="241"/>
      <c r="J1026" s="241"/>
      <c r="K1026" s="241"/>
      <c r="L1026" s="241"/>
      <c r="M1026" s="241"/>
      <c r="N1026" s="241"/>
      <c r="O1026" s="241"/>
      <c r="P1026" s="241"/>
      <c r="Q1026" s="241"/>
      <c r="R1026" s="241"/>
      <c r="S1026" s="241"/>
      <c r="T1026" s="241"/>
      <c r="U1026" s="241" t="s">
        <v>1148</v>
      </c>
      <c r="V1026" s="241"/>
      <c r="W1026" s="241"/>
      <c r="X1026" s="241"/>
      <c r="Y1026" s="241"/>
      <c r="Z1026" s="241"/>
      <c r="AA1026" s="241"/>
      <c r="AB1026" s="241"/>
      <c r="AC1026" s="241" t="s">
        <v>325</v>
      </c>
      <c r="AD1026" s="241"/>
      <c r="AE1026" s="241"/>
      <c r="AF1026" s="241"/>
      <c r="AG1026" s="241"/>
      <c r="AH1026" s="241"/>
      <c r="AI1026" s="241"/>
      <c r="AP1026" s="300"/>
      <c r="AT1026" s="300"/>
    </row>
    <row r="1027" spans="1:46" s="299" customFormat="1" ht="15" customHeight="1" x14ac:dyDescent="0.25">
      <c r="A1027" s="284"/>
      <c r="B1027" s="284"/>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P1027" s="300"/>
      <c r="AT1027" s="300"/>
    </row>
    <row r="1028" spans="1:46" s="299" customFormat="1" ht="15" customHeight="1" x14ac:dyDescent="0.25">
      <c r="A1028" s="284"/>
      <c r="B1028" s="284"/>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P1028" s="300"/>
      <c r="AT1028" s="300"/>
    </row>
    <row r="1029" spans="1:46" s="299" customFormat="1" ht="15" customHeight="1" x14ac:dyDescent="0.25">
      <c r="A1029" s="284"/>
      <c r="B1029" s="284"/>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P1029" s="300"/>
      <c r="AT1029" s="300"/>
    </row>
    <row r="1030" spans="1:46" s="299" customFormat="1" ht="15" customHeight="1" x14ac:dyDescent="0.25">
      <c r="A1030" s="284"/>
      <c r="B1030" s="284"/>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P1030" s="300"/>
      <c r="AT1030" s="300"/>
    </row>
    <row r="1031" spans="1:46" s="299" customFormat="1" ht="15" customHeight="1" x14ac:dyDescent="0.25">
      <c r="A1031" s="284"/>
      <c r="B1031" s="284"/>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P1031" s="300"/>
      <c r="AT1031" s="300"/>
    </row>
    <row r="1032" spans="1:46" s="299" customFormat="1" ht="15" customHeight="1" x14ac:dyDescent="0.25">
      <c r="A1032" s="284"/>
      <c r="B1032" s="284"/>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P1032" s="300"/>
      <c r="AT1032" s="300"/>
    </row>
    <row r="1033" spans="1:46" s="299" customFormat="1" ht="15" customHeight="1" x14ac:dyDescent="0.25">
      <c r="A1033" s="284"/>
      <c r="B1033" s="284"/>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P1033" s="300"/>
      <c r="AT1033" s="300"/>
    </row>
    <row r="1034" spans="1:46" s="299" customFormat="1" ht="15" customHeight="1" x14ac:dyDescent="0.25">
      <c r="A1034" s="284"/>
      <c r="B1034" s="284"/>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P1034" s="300"/>
      <c r="AT1034" s="300"/>
    </row>
    <row r="1035" spans="1:46" s="299" customFormat="1" ht="15" customHeight="1" x14ac:dyDescent="0.25">
      <c r="A1035" s="284"/>
      <c r="B1035" s="284"/>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P1035" s="300"/>
      <c r="AT1035" s="300"/>
    </row>
    <row r="1036" spans="1:46" s="299" customFormat="1" ht="15" customHeight="1" x14ac:dyDescent="0.25">
      <c r="A1036" s="284"/>
      <c r="B1036" s="284"/>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P1036" s="300"/>
      <c r="AT1036" s="300"/>
    </row>
    <row r="1037" spans="1:46" s="299" customFormat="1" ht="15" customHeight="1" x14ac:dyDescent="0.25">
      <c r="A1037" s="284"/>
      <c r="B1037" s="284"/>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P1037" s="300"/>
      <c r="AT1037" s="300"/>
    </row>
    <row r="1038" spans="1:46" s="299" customFormat="1" ht="15" customHeight="1" x14ac:dyDescent="0.25">
      <c r="A1038" s="284"/>
      <c r="B1038" s="284"/>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P1038" s="300"/>
      <c r="AT1038" s="300"/>
    </row>
    <row r="1039" spans="1:46" s="299" customFormat="1" ht="15" customHeight="1" x14ac:dyDescent="0.25">
      <c r="A1039" s="284"/>
      <c r="B1039" s="284"/>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P1039" s="300"/>
      <c r="AT1039" s="300"/>
    </row>
    <row r="1040" spans="1:46" s="299" customFormat="1" ht="15" customHeight="1" x14ac:dyDescent="0.25">
      <c r="A1040" s="284"/>
      <c r="B1040" s="284"/>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P1040" s="300"/>
      <c r="AT1040" s="300"/>
    </row>
    <row r="1041" spans="1:46" s="299" customFormat="1" ht="15" customHeight="1" x14ac:dyDescent="0.25">
      <c r="A1041" s="284"/>
      <c r="B1041" s="284"/>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P1041" s="300"/>
      <c r="AT1041" s="300"/>
    </row>
    <row r="1042" spans="1:46" s="299" customFormat="1" ht="15" customHeight="1" x14ac:dyDescent="0.25">
      <c r="A1042" s="284"/>
      <c r="B1042" s="284"/>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P1042" s="300"/>
      <c r="AT1042" s="300"/>
    </row>
    <row r="1043" spans="1:46" s="299" customFormat="1" ht="15" customHeight="1" x14ac:dyDescent="0.25">
      <c r="A1043" s="284"/>
      <c r="B1043" s="284"/>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P1043" s="300"/>
      <c r="AT1043" s="300"/>
    </row>
    <row r="1044" spans="1:46" s="299" customFormat="1" ht="15" customHeight="1" x14ac:dyDescent="0.25">
      <c r="A1044" s="284"/>
      <c r="B1044" s="284"/>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P1044" s="300"/>
      <c r="AT1044" s="300"/>
    </row>
    <row r="1045" spans="1:46" s="299" customFormat="1" ht="15" customHeight="1" x14ac:dyDescent="0.25">
      <c r="A1045" s="284"/>
      <c r="B1045" s="284"/>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P1045" s="300"/>
      <c r="AT1045" s="300"/>
    </row>
    <row r="1046" spans="1:46" s="299" customFormat="1" ht="15" customHeight="1" x14ac:dyDescent="0.25">
      <c r="A1046" s="284"/>
      <c r="B1046" s="284"/>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P1046" s="300"/>
      <c r="AT1046" s="300"/>
    </row>
    <row r="1047" spans="1:46" s="299" customFormat="1" ht="15" customHeight="1" x14ac:dyDescent="0.25">
      <c r="A1047" s="284"/>
      <c r="B1047" s="284"/>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P1047" s="300"/>
      <c r="AT1047" s="300"/>
    </row>
    <row r="1048" spans="1:46" s="299" customFormat="1" ht="15" customHeight="1" x14ac:dyDescent="0.25">
      <c r="A1048" s="284"/>
      <c r="B1048" s="284"/>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P1048" s="300"/>
      <c r="AT1048" s="300"/>
    </row>
    <row r="1049" spans="1:46" s="299" customFormat="1" ht="15" customHeight="1" x14ac:dyDescent="0.25">
      <c r="A1049" s="284"/>
      <c r="B1049" s="284"/>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P1049" s="300"/>
      <c r="AT1049" s="300"/>
    </row>
    <row r="1050" spans="1:46" s="299" customFormat="1" ht="15" customHeight="1" x14ac:dyDescent="0.25">
      <c r="A1050" s="284"/>
      <c r="B1050" s="284"/>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P1050" s="300"/>
      <c r="AT1050" s="300"/>
    </row>
    <row r="1051" spans="1:46" s="299" customFormat="1" ht="15" customHeight="1" x14ac:dyDescent="0.25">
      <c r="A1051" s="284"/>
      <c r="B1051" s="284"/>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P1051" s="300"/>
      <c r="AT1051" s="300"/>
    </row>
    <row r="1052" spans="1:46" s="299" customFormat="1" ht="15" customHeight="1" x14ac:dyDescent="0.25">
      <c r="A1052" s="284"/>
      <c r="B1052" s="284"/>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P1052" s="300"/>
      <c r="AT1052" s="300"/>
    </row>
    <row r="1053" spans="1:46" s="299" customFormat="1" ht="15" customHeight="1" x14ac:dyDescent="0.25">
      <c r="A1053" s="284"/>
      <c r="B1053" s="284"/>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P1053" s="300"/>
      <c r="AT1053" s="300"/>
    </row>
    <row r="1054" spans="1:46" s="299" customFormat="1" ht="15" customHeight="1" x14ac:dyDescent="0.25">
      <c r="A1054" s="284"/>
      <c r="B1054" s="284"/>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P1054" s="300"/>
      <c r="AT1054" s="300"/>
    </row>
    <row r="1055" spans="1:46" s="299" customFormat="1" ht="15" customHeight="1" x14ac:dyDescent="0.25">
      <c r="A1055" s="284"/>
      <c r="B1055" s="284"/>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P1055" s="300"/>
      <c r="AT1055" s="300"/>
    </row>
    <row r="1056" spans="1:46" s="299" customFormat="1" ht="15" customHeight="1" x14ac:dyDescent="0.25">
      <c r="A1056" s="284"/>
      <c r="B1056" s="284"/>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P1056" s="300"/>
      <c r="AT1056" s="300"/>
    </row>
    <row r="1057" spans="1:46" s="299" customFormat="1" ht="15" customHeight="1" x14ac:dyDescent="0.25">
      <c r="A1057" s="284"/>
      <c r="B1057" s="284"/>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P1057" s="300"/>
      <c r="AT1057" s="300"/>
    </row>
    <row r="1058" spans="1:46" s="299" customFormat="1" ht="15" customHeight="1" x14ac:dyDescent="0.25">
      <c r="A1058" s="284"/>
      <c r="B1058" s="284"/>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P1058" s="300"/>
      <c r="AT1058" s="300"/>
    </row>
    <row r="1059" spans="1:46" s="299" customFormat="1" ht="15" customHeight="1" x14ac:dyDescent="0.25">
      <c r="A1059" s="284"/>
      <c r="B1059" s="284"/>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P1059" s="300"/>
      <c r="AT1059" s="300"/>
    </row>
    <row r="1060" spans="1:46" s="299" customFormat="1" ht="15" customHeight="1" x14ac:dyDescent="0.25">
      <c r="A1060" s="284"/>
      <c r="B1060" s="284"/>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P1060" s="300"/>
      <c r="AT1060" s="300"/>
    </row>
    <row r="1061" spans="1:46" s="299" customFormat="1" ht="15" customHeight="1" x14ac:dyDescent="0.25">
      <c r="A1061" s="284"/>
      <c r="B1061" s="284"/>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P1061" s="300"/>
      <c r="AT1061" s="300"/>
    </row>
    <row r="1062" spans="1:46" s="299" customFormat="1" ht="15" customHeight="1" x14ac:dyDescent="0.25">
      <c r="A1062" s="284"/>
      <c r="B1062" s="284"/>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P1062" s="300"/>
      <c r="AT1062" s="300"/>
    </row>
    <row r="1063" spans="1:46" s="299" customFormat="1" ht="15" customHeight="1" x14ac:dyDescent="0.25">
      <c r="A1063" s="284"/>
      <c r="B1063" s="284"/>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P1063" s="300"/>
      <c r="AT1063" s="300"/>
    </row>
    <row r="1064" spans="1:46" s="299" customFormat="1" ht="15" customHeight="1" x14ac:dyDescent="0.25">
      <c r="A1064" s="284"/>
      <c r="B1064" s="284"/>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P1064" s="300"/>
      <c r="AT1064" s="300"/>
    </row>
    <row r="1065" spans="1:46" s="299" customFormat="1" ht="15" customHeight="1" x14ac:dyDescent="0.25">
      <c r="A1065" s="284"/>
      <c r="B1065" s="284"/>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P1065" s="300"/>
      <c r="AT1065" s="300"/>
    </row>
    <row r="1066" spans="1:46" s="299" customFormat="1" ht="15" customHeight="1" x14ac:dyDescent="0.25">
      <c r="A1066" s="284"/>
      <c r="B1066" s="284"/>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P1066" s="300"/>
      <c r="AT1066" s="300"/>
    </row>
    <row r="1067" spans="1:46" s="299" customFormat="1" ht="15" customHeight="1" x14ac:dyDescent="0.25">
      <c r="A1067" s="284"/>
      <c r="B1067" s="284"/>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P1067" s="300"/>
      <c r="AT1067" s="300"/>
    </row>
    <row r="1068" spans="1:46" s="299" customFormat="1" ht="15" customHeight="1" x14ac:dyDescent="0.25">
      <c r="A1068" s="284"/>
      <c r="B1068" s="284"/>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P1068" s="300"/>
      <c r="AT1068" s="300"/>
    </row>
    <row r="1069" spans="1:46" s="299" customFormat="1" ht="15" customHeight="1" x14ac:dyDescent="0.25">
      <c r="A1069" s="284"/>
      <c r="B1069" s="284"/>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P1069" s="300"/>
      <c r="AT1069" s="300"/>
    </row>
    <row r="1070" spans="1:46" s="299" customFormat="1" ht="15" customHeight="1" x14ac:dyDescent="0.25">
      <c r="A1070" s="284"/>
      <c r="B1070" s="284"/>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P1070" s="300"/>
      <c r="AT1070" s="300"/>
    </row>
    <row r="1071" spans="1:46" s="299" customFormat="1" ht="15" customHeight="1" x14ac:dyDescent="0.25">
      <c r="A1071" s="284"/>
      <c r="B1071" s="284"/>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P1071" s="300"/>
      <c r="AT1071" s="300"/>
    </row>
    <row r="1072" spans="1:46" s="299" customFormat="1" ht="15" customHeight="1" x14ac:dyDescent="0.25">
      <c r="A1072" s="284"/>
      <c r="B1072" s="284"/>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P1072" s="300"/>
      <c r="AT1072" s="300"/>
    </row>
    <row r="1073" spans="1:46" s="299" customFormat="1" ht="15" customHeight="1" x14ac:dyDescent="0.25">
      <c r="A1073" s="284"/>
      <c r="B1073" s="284"/>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P1073" s="300"/>
      <c r="AT1073" s="300"/>
    </row>
    <row r="1074" spans="1:46" s="299" customFormat="1" ht="15" customHeight="1" x14ac:dyDescent="0.25">
      <c r="A1074" s="284"/>
      <c r="B1074" s="284"/>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P1074" s="300"/>
      <c r="AT1074" s="300"/>
    </row>
    <row r="1075" spans="1:46" s="299" customFormat="1" ht="15" customHeight="1" x14ac:dyDescent="0.25">
      <c r="A1075" s="284"/>
      <c r="B1075" s="284"/>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P1075" s="300"/>
      <c r="AT1075" s="300"/>
    </row>
    <row r="1076" spans="1:46" s="299" customFormat="1" ht="15" customHeight="1" x14ac:dyDescent="0.25">
      <c r="A1076" s="284"/>
      <c r="B1076" s="284"/>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P1076" s="300"/>
      <c r="AT1076" s="300"/>
    </row>
    <row r="1077" spans="1:46" s="299" customFormat="1" ht="15" customHeight="1" x14ac:dyDescent="0.25">
      <c r="A1077" s="284"/>
      <c r="B1077" s="284"/>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P1077" s="300"/>
      <c r="AT1077" s="300"/>
    </row>
    <row r="1078" spans="1:46" s="299" customFormat="1" ht="15" customHeight="1" x14ac:dyDescent="0.25">
      <c r="A1078" s="284"/>
      <c r="B1078" s="284"/>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P1078" s="300"/>
      <c r="AT1078" s="300"/>
    </row>
    <row r="1079" spans="1:46" s="299" customFormat="1" ht="15" customHeight="1" x14ac:dyDescent="0.25">
      <c r="A1079" s="284"/>
      <c r="B1079" s="284"/>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P1079" s="300"/>
      <c r="AT1079" s="300"/>
    </row>
    <row r="1080" spans="1:46" s="299" customFormat="1" ht="15" customHeight="1" x14ac:dyDescent="0.25">
      <c r="A1080" s="284"/>
      <c r="B1080" s="284"/>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P1080" s="300"/>
      <c r="AT1080" s="300"/>
    </row>
    <row r="1081" spans="1:46" s="299" customFormat="1" ht="15" customHeight="1" x14ac:dyDescent="0.25">
      <c r="A1081" s="284"/>
      <c r="B1081" s="284"/>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P1081" s="300"/>
      <c r="AT1081" s="300"/>
    </row>
    <row r="1082" spans="1:46" s="299" customFormat="1" ht="15" customHeight="1" x14ac:dyDescent="0.25">
      <c r="A1082" s="284"/>
      <c r="B1082" s="284"/>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P1082" s="300"/>
      <c r="AT1082" s="300"/>
    </row>
    <row r="1083" spans="1:46" s="299" customFormat="1" ht="15" customHeight="1" x14ac:dyDescent="0.25">
      <c r="A1083" s="284"/>
      <c r="B1083" s="284"/>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P1083" s="300"/>
      <c r="AT1083" s="300"/>
    </row>
    <row r="1084" spans="1:46" s="299" customFormat="1" ht="15" customHeight="1" x14ac:dyDescent="0.25">
      <c r="A1084" s="284"/>
      <c r="B1084" s="284"/>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P1084" s="300"/>
      <c r="AT1084" s="300"/>
    </row>
    <row r="1085" spans="1:46" s="299" customFormat="1" ht="15" customHeight="1" x14ac:dyDescent="0.25">
      <c r="A1085" s="284"/>
      <c r="B1085" s="284"/>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P1085" s="300"/>
      <c r="AT1085" s="300"/>
    </row>
    <row r="1086" spans="1:46" s="299" customFormat="1" ht="15" customHeight="1" x14ac:dyDescent="0.25">
      <c r="A1086" s="284"/>
      <c r="B1086" s="284"/>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P1086" s="300"/>
      <c r="AT1086" s="300"/>
    </row>
    <row r="1087" spans="1:46" s="299" customFormat="1" ht="15" customHeight="1" x14ac:dyDescent="0.25">
      <c r="A1087" s="284"/>
      <c r="B1087" s="284"/>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P1087" s="300"/>
      <c r="AT1087" s="300"/>
    </row>
    <row r="1088" spans="1:46" s="299" customFormat="1" ht="15" customHeight="1" x14ac:dyDescent="0.25">
      <c r="A1088" s="284"/>
      <c r="B1088" s="284"/>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P1088" s="300"/>
      <c r="AT1088" s="300"/>
    </row>
    <row r="1089" spans="1:46" s="299" customFormat="1" ht="15" customHeight="1" x14ac:dyDescent="0.25">
      <c r="A1089" s="284"/>
      <c r="B1089" s="284"/>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P1089" s="300"/>
      <c r="AT1089" s="300"/>
    </row>
    <row r="1090" spans="1:46" s="299" customFormat="1" ht="15" customHeight="1" x14ac:dyDescent="0.25">
      <c r="A1090" s="284"/>
      <c r="B1090" s="284"/>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P1090" s="300"/>
      <c r="AT1090" s="300"/>
    </row>
    <row r="1091" spans="1:46" s="299" customFormat="1" ht="15" customHeight="1" x14ac:dyDescent="0.25">
      <c r="A1091" s="284"/>
      <c r="B1091" s="284"/>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P1091" s="300"/>
      <c r="AT1091" s="300"/>
    </row>
    <row r="1092" spans="1:46" s="299" customFormat="1" ht="15" customHeight="1" x14ac:dyDescent="0.25">
      <c r="A1092" s="284"/>
      <c r="B1092" s="284"/>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P1092" s="300"/>
      <c r="AT1092" s="300"/>
    </row>
    <row r="1093" spans="1:46" s="299" customFormat="1" ht="15" customHeight="1" x14ac:dyDescent="0.25">
      <c r="A1093" s="284"/>
      <c r="B1093" s="284"/>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P1093" s="300"/>
      <c r="AT1093" s="300"/>
    </row>
    <row r="1094" spans="1:46" s="299" customFormat="1" ht="15" customHeight="1" x14ac:dyDescent="0.25">
      <c r="A1094" s="284"/>
      <c r="B1094" s="284"/>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P1094" s="300"/>
      <c r="AT1094" s="300"/>
    </row>
    <row r="1095" spans="1:46" s="299" customFormat="1" ht="15" customHeight="1" x14ac:dyDescent="0.25">
      <c r="A1095" s="284"/>
      <c r="B1095" s="284"/>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P1095" s="300"/>
      <c r="AT1095" s="300"/>
    </row>
    <row r="1096" spans="1:46" s="299" customFormat="1" ht="15" customHeight="1" x14ac:dyDescent="0.25">
      <c r="A1096" s="284"/>
      <c r="B1096" s="284"/>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P1096" s="300"/>
      <c r="AT1096" s="300"/>
    </row>
    <row r="1097" spans="1:46" s="299" customFormat="1" ht="15" customHeight="1" x14ac:dyDescent="0.25">
      <c r="A1097" s="284"/>
      <c r="B1097" s="284"/>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P1097" s="300"/>
      <c r="AT1097" s="300"/>
    </row>
    <row r="1098" spans="1:46" s="299" customFormat="1" ht="15" customHeight="1" x14ac:dyDescent="0.25">
      <c r="A1098" s="284"/>
      <c r="B1098" s="284"/>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P1098" s="300"/>
      <c r="AT1098" s="300"/>
    </row>
    <row r="1099" spans="1:46" s="299" customFormat="1" ht="15" customHeight="1" x14ac:dyDescent="0.25">
      <c r="A1099" s="284"/>
      <c r="B1099" s="284"/>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P1099" s="300"/>
      <c r="AT1099" s="300"/>
    </row>
    <row r="1100" spans="1:46" s="299" customFormat="1" ht="15" customHeight="1" x14ac:dyDescent="0.25">
      <c r="A1100" s="284"/>
      <c r="B1100" s="284"/>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P1100" s="300"/>
      <c r="AT1100" s="300"/>
    </row>
    <row r="1101" spans="1:46" s="299" customFormat="1" ht="15" customHeight="1" x14ac:dyDescent="0.25">
      <c r="A1101" s="284"/>
      <c r="B1101" s="284"/>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P1101" s="300"/>
      <c r="AT1101" s="300"/>
    </row>
    <row r="1102" spans="1:46" s="299" customFormat="1" ht="15" customHeight="1" x14ac:dyDescent="0.25">
      <c r="A1102" s="284"/>
      <c r="B1102" s="284"/>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P1102" s="300"/>
      <c r="AT1102" s="300"/>
    </row>
    <row r="1103" spans="1:46" s="299" customFormat="1" ht="15" customHeight="1" x14ac:dyDescent="0.25">
      <c r="A1103" s="284"/>
      <c r="B1103" s="284"/>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P1103" s="300"/>
      <c r="AT1103" s="300"/>
    </row>
    <row r="1104" spans="1:46" s="299" customFormat="1" ht="15" customHeight="1" x14ac:dyDescent="0.25">
      <c r="A1104" s="284"/>
      <c r="B1104" s="284"/>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P1104" s="300"/>
      <c r="AT1104" s="300"/>
    </row>
    <row r="1105" spans="1:46" s="299" customFormat="1" ht="15" customHeight="1" x14ac:dyDescent="0.25">
      <c r="A1105" s="284"/>
      <c r="B1105" s="284"/>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P1105" s="300"/>
      <c r="AT1105" s="300"/>
    </row>
    <row r="1106" spans="1:46" s="299" customFormat="1" ht="15" customHeight="1" x14ac:dyDescent="0.25">
      <c r="A1106" s="284"/>
      <c r="B1106" s="284"/>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P1106" s="300"/>
      <c r="AT1106" s="300"/>
    </row>
    <row r="1107" spans="1:46" s="299" customFormat="1" ht="15" customHeight="1" x14ac:dyDescent="0.25">
      <c r="A1107" s="284"/>
      <c r="B1107" s="284"/>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P1107" s="300"/>
      <c r="AT1107" s="300"/>
    </row>
    <row r="1108" spans="1:46" s="299" customFormat="1" ht="15" customHeight="1" x14ac:dyDescent="0.25">
      <c r="A1108" s="284"/>
      <c r="B1108" s="284"/>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P1108" s="300"/>
      <c r="AT1108" s="300"/>
    </row>
    <row r="1109" spans="1:46" s="299" customFormat="1" ht="15" customHeight="1" x14ac:dyDescent="0.25">
      <c r="A1109" s="284"/>
      <c r="B1109" s="284"/>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P1109" s="300"/>
      <c r="AT1109" s="300"/>
    </row>
    <row r="1110" spans="1:46" s="299" customFormat="1" ht="15" customHeight="1" x14ac:dyDescent="0.25">
      <c r="A1110" s="284"/>
      <c r="B1110" s="284"/>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P1110" s="300"/>
      <c r="AT1110" s="300"/>
    </row>
    <row r="1111" spans="1:46" s="299" customFormat="1" ht="15" customHeight="1" x14ac:dyDescent="0.25">
      <c r="A1111" s="284"/>
      <c r="B1111" s="284"/>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P1111" s="300"/>
      <c r="AT1111" s="300"/>
    </row>
    <row r="1112" spans="1:46" s="299" customFormat="1" ht="15" customHeight="1" x14ac:dyDescent="0.25">
      <c r="A1112" s="284"/>
      <c r="B1112" s="284"/>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P1112" s="300"/>
      <c r="AT1112" s="300"/>
    </row>
    <row r="1113" spans="1:46" s="299" customFormat="1" ht="15" customHeight="1" x14ac:dyDescent="0.25">
      <c r="A1113" s="284"/>
      <c r="B1113" s="284"/>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P1113" s="300"/>
      <c r="AT1113" s="300"/>
    </row>
    <row r="1114" spans="1:46" s="299" customFormat="1" ht="15" customHeight="1" x14ac:dyDescent="0.25">
      <c r="A1114" s="284"/>
      <c r="B1114" s="284"/>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P1114" s="300"/>
      <c r="AT1114" s="300"/>
    </row>
    <row r="1115" spans="1:46" s="299" customFormat="1" ht="15" customHeight="1" x14ac:dyDescent="0.25">
      <c r="A1115" s="284"/>
      <c r="B1115" s="284"/>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P1115" s="300"/>
      <c r="AT1115" s="300"/>
    </row>
    <row r="1116" spans="1:46" s="299" customFormat="1" ht="15" customHeight="1" x14ac:dyDescent="0.25">
      <c r="A1116" s="284"/>
      <c r="B1116" s="284"/>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P1116" s="300"/>
      <c r="AT1116" s="300"/>
    </row>
    <row r="1117" spans="1:46" s="299" customFormat="1" ht="15" customHeight="1" x14ac:dyDescent="0.25">
      <c r="A1117" s="284"/>
      <c r="B1117" s="284"/>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P1117" s="300"/>
      <c r="AT1117" s="300"/>
    </row>
    <row r="1118" spans="1:46" s="299" customFormat="1" ht="15" customHeight="1" x14ac:dyDescent="0.25">
      <c r="A1118" s="284"/>
      <c r="B1118" s="284"/>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P1118" s="300"/>
      <c r="AT1118" s="300"/>
    </row>
    <row r="1119" spans="1:46" s="299" customFormat="1" ht="15" customHeight="1" x14ac:dyDescent="0.25">
      <c r="A1119" s="284"/>
      <c r="B1119" s="284"/>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P1119" s="300"/>
      <c r="AT1119" s="300"/>
    </row>
    <row r="1120" spans="1:46" s="299" customFormat="1" ht="15" customHeight="1" x14ac:dyDescent="0.25">
      <c r="A1120" s="284"/>
      <c r="B1120" s="284"/>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P1120" s="300"/>
      <c r="AT1120" s="300"/>
    </row>
    <row r="1121" spans="1:46" s="299" customFormat="1" ht="15" customHeight="1" x14ac:dyDescent="0.25">
      <c r="A1121" s="284"/>
      <c r="B1121" s="284"/>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P1121" s="300"/>
      <c r="AT1121" s="300"/>
    </row>
    <row r="1122" spans="1:46" s="299" customFormat="1" ht="15" customHeight="1" x14ac:dyDescent="0.25">
      <c r="A1122" s="284"/>
      <c r="B1122" s="284"/>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P1122" s="300"/>
      <c r="AT1122" s="300"/>
    </row>
    <row r="1123" spans="1:46" s="299" customFormat="1" ht="15" customHeight="1" x14ac:dyDescent="0.25">
      <c r="A1123" s="284"/>
      <c r="B1123" s="284"/>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P1123" s="300"/>
      <c r="AT1123" s="300"/>
    </row>
    <row r="1124" spans="1:46" s="299" customFormat="1" ht="15" customHeight="1" x14ac:dyDescent="0.25">
      <c r="A1124" s="284"/>
      <c r="B1124" s="284"/>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P1124" s="300"/>
      <c r="AT1124" s="300"/>
    </row>
    <row r="1125" spans="1:46" s="299" customFormat="1" ht="15" customHeight="1" x14ac:dyDescent="0.25">
      <c r="A1125" s="284"/>
      <c r="B1125" s="284"/>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P1125" s="300"/>
      <c r="AT1125" s="300"/>
    </row>
    <row r="1126" spans="1:46" s="299" customFormat="1" ht="15" customHeight="1" x14ac:dyDescent="0.25">
      <c r="A1126" s="284"/>
      <c r="B1126" s="284"/>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P1126" s="300"/>
      <c r="AT1126" s="300"/>
    </row>
    <row r="1127" spans="1:46" s="299" customFormat="1" ht="15" customHeight="1" x14ac:dyDescent="0.25">
      <c r="A1127" s="284"/>
      <c r="B1127" s="284"/>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P1127" s="300"/>
      <c r="AT1127" s="300"/>
    </row>
    <row r="1128" spans="1:46" s="299" customFormat="1" ht="15" customHeight="1" x14ac:dyDescent="0.25">
      <c r="A1128" s="284"/>
      <c r="B1128" s="284"/>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P1128" s="300"/>
      <c r="AT1128" s="300"/>
    </row>
    <row r="1129" spans="1:46" s="299" customFormat="1" ht="15" customHeight="1" x14ac:dyDescent="0.25">
      <c r="A1129" s="284"/>
      <c r="B1129" s="284"/>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P1129" s="300"/>
      <c r="AT1129" s="300"/>
    </row>
    <row r="1130" spans="1:46" s="299" customFormat="1" ht="15" customHeight="1" x14ac:dyDescent="0.25">
      <c r="A1130" s="284"/>
      <c r="B1130" s="284"/>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P1130" s="300"/>
      <c r="AT1130" s="300"/>
    </row>
    <row r="1131" spans="1:46" s="299" customFormat="1" ht="15" customHeight="1" x14ac:dyDescent="0.25">
      <c r="A1131" s="284"/>
      <c r="B1131" s="284"/>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P1131" s="300"/>
      <c r="AT1131" s="300"/>
    </row>
    <row r="1132" spans="1:46" s="299" customFormat="1" ht="15" customHeight="1" x14ac:dyDescent="0.25">
      <c r="A1132" s="284"/>
      <c r="B1132" s="284"/>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P1132" s="300"/>
      <c r="AT1132" s="300"/>
    </row>
    <row r="1133" spans="1:46" s="299" customFormat="1" ht="15" customHeight="1" x14ac:dyDescent="0.25">
      <c r="A1133" s="284"/>
      <c r="B1133" s="284"/>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P1133" s="300"/>
      <c r="AT1133" s="300"/>
    </row>
    <row r="1134" spans="1:46" s="299" customFormat="1" ht="15" customHeight="1" x14ac:dyDescent="0.25">
      <c r="A1134" s="284"/>
      <c r="B1134" s="284"/>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P1134" s="300"/>
      <c r="AT1134" s="300"/>
    </row>
    <row r="1135" spans="1:46" s="299" customFormat="1" ht="15" customHeight="1" x14ac:dyDescent="0.25">
      <c r="A1135" s="284"/>
      <c r="B1135" s="284"/>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P1135" s="300"/>
      <c r="AT1135" s="300"/>
    </row>
    <row r="1136" spans="1:46" s="299" customFormat="1" ht="15" customHeight="1" x14ac:dyDescent="0.25">
      <c r="A1136" s="284"/>
      <c r="B1136" s="284"/>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P1136" s="300"/>
      <c r="AT1136" s="300"/>
    </row>
    <row r="1137" spans="1:46" s="299" customFormat="1" ht="15" customHeight="1" x14ac:dyDescent="0.25">
      <c r="A1137" s="284"/>
      <c r="B1137" s="284"/>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P1137" s="300"/>
      <c r="AT1137" s="300"/>
    </row>
    <row r="1138" spans="1:46" s="299" customFormat="1" ht="15" customHeight="1" x14ac:dyDescent="0.25">
      <c r="A1138" s="284"/>
      <c r="B1138" s="284"/>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P1138" s="300"/>
      <c r="AT1138" s="300"/>
    </row>
    <row r="1139" spans="1:46" s="299" customFormat="1" ht="15" customHeight="1" x14ac:dyDescent="0.25">
      <c r="A1139" s="284"/>
      <c r="B1139" s="284"/>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P1139" s="300"/>
      <c r="AT1139" s="300"/>
    </row>
    <row r="1140" spans="1:46" s="299" customFormat="1" ht="15" customHeight="1" x14ac:dyDescent="0.25">
      <c r="A1140" s="284"/>
      <c r="B1140" s="284"/>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P1140" s="300"/>
      <c r="AT1140" s="300"/>
    </row>
    <row r="1141" spans="1:46" s="299" customFormat="1" ht="15" customHeight="1" x14ac:dyDescent="0.25">
      <c r="A1141" s="284"/>
      <c r="B1141" s="284"/>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P1141" s="300"/>
      <c r="AT1141" s="300"/>
    </row>
    <row r="1142" spans="1:46" s="299" customFormat="1" ht="15" customHeight="1" x14ac:dyDescent="0.25">
      <c r="A1142" s="284"/>
      <c r="B1142" s="284"/>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P1142" s="300"/>
      <c r="AT1142" s="300"/>
    </row>
    <row r="1143" spans="1:46" s="299" customFormat="1" ht="15" customHeight="1" x14ac:dyDescent="0.25">
      <c r="A1143" s="284"/>
      <c r="B1143" s="284"/>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P1143" s="300"/>
      <c r="AT1143" s="300"/>
    </row>
    <row r="1144" spans="1:46" s="299" customFormat="1" ht="15" customHeight="1" x14ac:dyDescent="0.25">
      <c r="A1144" s="284"/>
      <c r="B1144" s="284"/>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P1144" s="300"/>
      <c r="AT1144" s="300"/>
    </row>
    <row r="1145" spans="1:46" s="299" customFormat="1" ht="15" customHeight="1" x14ac:dyDescent="0.25">
      <c r="A1145" s="284"/>
      <c r="B1145" s="284"/>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P1145" s="300"/>
      <c r="AT1145" s="300"/>
    </row>
    <row r="1146" spans="1:46" s="299" customFormat="1" ht="15" customHeight="1" x14ac:dyDescent="0.25">
      <c r="A1146" s="284"/>
      <c r="B1146" s="284"/>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P1146" s="300"/>
      <c r="AT1146" s="300"/>
    </row>
    <row r="1147" spans="1:46" s="299" customFormat="1" ht="15" customHeight="1" x14ac:dyDescent="0.25">
      <c r="A1147" s="284"/>
      <c r="B1147" s="284"/>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P1147" s="300"/>
      <c r="AT1147" s="300"/>
    </row>
    <row r="1148" spans="1:46" s="299" customFormat="1" ht="15" customHeight="1" x14ac:dyDescent="0.25">
      <c r="A1148" s="284"/>
      <c r="B1148" s="284"/>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P1148" s="300"/>
      <c r="AT1148" s="300"/>
    </row>
    <row r="1149" spans="1:46" s="299" customFormat="1" ht="15" customHeight="1" x14ac:dyDescent="0.25">
      <c r="A1149" s="284"/>
      <c r="B1149" s="284"/>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P1149" s="300"/>
      <c r="AT1149" s="300"/>
    </row>
    <row r="1150" spans="1:46" s="299" customFormat="1" ht="15" customHeight="1" x14ac:dyDescent="0.25">
      <c r="A1150" s="284"/>
      <c r="B1150" s="284"/>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P1150" s="300"/>
      <c r="AT1150" s="300"/>
    </row>
    <row r="1151" spans="1:46" s="299" customFormat="1" ht="15" customHeight="1" x14ac:dyDescent="0.25">
      <c r="A1151" s="284"/>
      <c r="B1151" s="284"/>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P1151" s="300"/>
      <c r="AT1151" s="300"/>
    </row>
    <row r="1152" spans="1:46" s="299" customFormat="1" ht="15" customHeight="1" x14ac:dyDescent="0.25">
      <c r="A1152" s="284"/>
      <c r="B1152" s="284"/>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P1152" s="300"/>
      <c r="AT1152" s="300"/>
    </row>
    <row r="1153" spans="1:46" s="299" customFormat="1" ht="15" customHeight="1" x14ac:dyDescent="0.25">
      <c r="A1153" s="284"/>
      <c r="B1153" s="284"/>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P1153" s="300"/>
      <c r="AT1153" s="300"/>
    </row>
    <row r="1154" spans="1:46" s="299" customFormat="1" ht="15" customHeight="1" x14ac:dyDescent="0.25">
      <c r="A1154" s="284"/>
      <c r="B1154" s="284"/>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P1154" s="300"/>
      <c r="AT1154" s="300"/>
    </row>
    <row r="1155" spans="1:46" s="299" customFormat="1" ht="15" customHeight="1" x14ac:dyDescent="0.25">
      <c r="A1155" s="284"/>
      <c r="B1155" s="284"/>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P1155" s="300"/>
      <c r="AT1155" s="300"/>
    </row>
    <row r="1156" spans="1:46" s="299" customFormat="1" ht="15" customHeight="1" x14ac:dyDescent="0.25">
      <c r="A1156" s="284"/>
      <c r="B1156" s="284"/>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P1156" s="300"/>
      <c r="AT1156" s="300"/>
    </row>
    <row r="1157" spans="1:46" s="299" customFormat="1" ht="15" customHeight="1" x14ac:dyDescent="0.25">
      <c r="A1157" s="284"/>
      <c r="B1157" s="284"/>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P1157" s="300"/>
      <c r="AT1157" s="300"/>
    </row>
    <row r="1158" spans="1:46" s="299" customFormat="1" ht="15" customHeight="1" x14ac:dyDescent="0.25">
      <c r="A1158" s="284"/>
      <c r="B1158" s="284"/>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P1158" s="300"/>
      <c r="AT1158" s="300"/>
    </row>
    <row r="1159" spans="1:46" s="299" customFormat="1" ht="15" customHeight="1" x14ac:dyDescent="0.25">
      <c r="A1159" s="284"/>
      <c r="B1159" s="284"/>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P1159" s="300"/>
      <c r="AT1159" s="300"/>
    </row>
    <row r="1160" spans="1:46" s="299" customFormat="1" ht="15" customHeight="1" x14ac:dyDescent="0.25">
      <c r="A1160" s="284"/>
      <c r="B1160" s="284"/>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P1160" s="300"/>
      <c r="AT1160" s="300"/>
    </row>
    <row r="1161" spans="1:46" s="299" customFormat="1" ht="15" customHeight="1" x14ac:dyDescent="0.25">
      <c r="A1161" s="284"/>
      <c r="B1161" s="284"/>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P1161" s="300"/>
      <c r="AT1161" s="300"/>
    </row>
    <row r="1162" spans="1:46" s="299" customFormat="1" ht="15" customHeight="1" x14ac:dyDescent="0.25">
      <c r="A1162" s="284"/>
      <c r="B1162" s="284"/>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P1162" s="300"/>
      <c r="AT1162" s="300"/>
    </row>
    <row r="1163" spans="1:46" s="299" customFormat="1" ht="15" customHeight="1" x14ac:dyDescent="0.25">
      <c r="A1163" s="284"/>
      <c r="B1163" s="284"/>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P1163" s="300"/>
      <c r="AT1163" s="300"/>
    </row>
    <row r="1164" spans="1:46" s="299" customFormat="1" ht="15" customHeight="1" x14ac:dyDescent="0.25">
      <c r="A1164" s="284"/>
      <c r="B1164" s="284"/>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P1164" s="300"/>
      <c r="AT1164" s="300"/>
    </row>
    <row r="1165" spans="1:46" s="299" customFormat="1" ht="15" customHeight="1" x14ac:dyDescent="0.25">
      <c r="A1165" s="284"/>
      <c r="B1165" s="284"/>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P1165" s="300"/>
      <c r="AT1165" s="300"/>
    </row>
    <row r="1166" spans="1:46" s="299" customFormat="1" ht="15" customHeight="1" x14ac:dyDescent="0.25">
      <c r="A1166" s="284"/>
      <c r="B1166" s="284"/>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P1166" s="300"/>
      <c r="AT1166" s="300"/>
    </row>
    <row r="1167" spans="1:46" s="299" customFormat="1" ht="15" customHeight="1" x14ac:dyDescent="0.25">
      <c r="A1167" s="284"/>
      <c r="B1167" s="284"/>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P1167" s="300"/>
      <c r="AT1167" s="300"/>
    </row>
    <row r="1168" spans="1:46" s="299" customFormat="1" ht="15" customHeight="1" x14ac:dyDescent="0.25">
      <c r="A1168" s="284"/>
      <c r="B1168" s="284"/>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P1168" s="300"/>
      <c r="AT1168" s="300"/>
    </row>
    <row r="1169" spans="1:46" s="299" customFormat="1" ht="15" customHeight="1" x14ac:dyDescent="0.25">
      <c r="A1169" s="284"/>
      <c r="B1169" s="284"/>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P1169" s="300"/>
      <c r="AT1169" s="300"/>
    </row>
    <row r="1170" spans="1:46" s="299" customFormat="1" ht="15" customHeight="1" x14ac:dyDescent="0.25">
      <c r="A1170" s="284"/>
      <c r="B1170" s="284"/>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P1170" s="300"/>
      <c r="AT1170" s="300"/>
    </row>
    <row r="1171" spans="1:46" s="299" customFormat="1" ht="15" customHeight="1" x14ac:dyDescent="0.25">
      <c r="A1171" s="284"/>
      <c r="B1171" s="284"/>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P1171" s="300"/>
      <c r="AT1171" s="300"/>
    </row>
    <row r="1172" spans="1:46" s="299" customFormat="1" ht="15" customHeight="1" x14ac:dyDescent="0.25">
      <c r="A1172" s="284"/>
      <c r="B1172" s="284"/>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P1172" s="300"/>
      <c r="AT1172" s="300"/>
    </row>
    <row r="1173" spans="1:46" s="299" customFormat="1" ht="15" customHeight="1" x14ac:dyDescent="0.25">
      <c r="A1173" s="284"/>
      <c r="B1173" s="284"/>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P1173" s="300"/>
      <c r="AT1173" s="300"/>
    </row>
    <row r="1174" spans="1:46" s="299" customFormat="1" ht="15" customHeight="1" x14ac:dyDescent="0.25">
      <c r="A1174" s="284"/>
      <c r="B1174" s="284"/>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P1174" s="300"/>
      <c r="AT1174" s="300"/>
    </row>
    <row r="1175" spans="1:46" s="299" customFormat="1" ht="15" customHeight="1" x14ac:dyDescent="0.25">
      <c r="A1175" s="284"/>
      <c r="B1175" s="284"/>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P1175" s="300"/>
      <c r="AT1175" s="300"/>
    </row>
    <row r="1176" spans="1:46" s="299" customFormat="1" ht="15" customHeight="1" x14ac:dyDescent="0.25">
      <c r="A1176" s="284"/>
      <c r="B1176" s="284"/>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P1176" s="300"/>
      <c r="AT1176" s="300"/>
    </row>
    <row r="1177" spans="1:46" s="299" customFormat="1" ht="15" customHeight="1" x14ac:dyDescent="0.25">
      <c r="A1177" s="284"/>
      <c r="B1177" s="284"/>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P1177" s="300"/>
      <c r="AT1177" s="300"/>
    </row>
    <row r="1178" spans="1:46" s="299" customFormat="1" ht="15" customHeight="1" x14ac:dyDescent="0.25">
      <c r="A1178" s="284"/>
      <c r="B1178" s="284"/>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P1178" s="300"/>
      <c r="AT1178" s="300"/>
    </row>
    <row r="1179" spans="1:46" s="299" customFormat="1" ht="15" customHeight="1" x14ac:dyDescent="0.25">
      <c r="A1179" s="284"/>
      <c r="B1179" s="284"/>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P1179" s="300"/>
      <c r="AT1179" s="300"/>
    </row>
    <row r="1180" spans="1:46" s="299" customFormat="1" ht="15" customHeight="1" x14ac:dyDescent="0.25">
      <c r="A1180" s="284"/>
      <c r="B1180" s="284"/>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P1180" s="300"/>
      <c r="AT1180" s="300"/>
    </row>
    <row r="1181" spans="1:46" s="299" customFormat="1" ht="15" customHeight="1" x14ac:dyDescent="0.25">
      <c r="A1181" s="284"/>
      <c r="B1181" s="284"/>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P1181" s="300"/>
      <c r="AT1181" s="300"/>
    </row>
    <row r="1182" spans="1:46" s="299" customFormat="1" ht="15" customHeight="1" x14ac:dyDescent="0.25">
      <c r="A1182" s="284"/>
      <c r="B1182" s="284"/>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P1182" s="300"/>
      <c r="AT1182" s="300"/>
    </row>
    <row r="1183" spans="1:46" s="299" customFormat="1" ht="15" customHeight="1" x14ac:dyDescent="0.25">
      <c r="A1183" s="284"/>
      <c r="B1183" s="284"/>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P1183" s="300"/>
      <c r="AT1183" s="300"/>
    </row>
    <row r="1184" spans="1:46" s="299" customFormat="1" ht="15" customHeight="1" x14ac:dyDescent="0.25">
      <c r="A1184" s="284"/>
      <c r="B1184" s="284"/>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P1184" s="300"/>
      <c r="AT1184" s="300"/>
    </row>
    <row r="1185" spans="1:46" s="299" customFormat="1" ht="15" customHeight="1" x14ac:dyDescent="0.25">
      <c r="A1185" s="284"/>
      <c r="B1185" s="284"/>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P1185" s="300"/>
      <c r="AT1185" s="300"/>
    </row>
    <row r="1186" spans="1:46" s="299" customFormat="1" ht="15" customHeight="1" x14ac:dyDescent="0.25">
      <c r="A1186" s="284"/>
      <c r="B1186" s="284"/>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P1186" s="300"/>
      <c r="AT1186" s="300"/>
    </row>
    <row r="1187" spans="1:46" s="299" customFormat="1" ht="15" customHeight="1" x14ac:dyDescent="0.25">
      <c r="A1187" s="284"/>
      <c r="B1187" s="284"/>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P1187" s="300"/>
      <c r="AT1187" s="300"/>
    </row>
    <row r="1188" spans="1:46" s="299" customFormat="1" ht="15" customHeight="1" x14ac:dyDescent="0.25">
      <c r="A1188" s="284"/>
      <c r="B1188" s="284"/>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P1188" s="300"/>
      <c r="AT1188" s="300"/>
    </row>
    <row r="1189" spans="1:46" s="299" customFormat="1" ht="15" customHeight="1" x14ac:dyDescent="0.25">
      <c r="A1189" s="284"/>
      <c r="B1189" s="284"/>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P1189" s="300"/>
      <c r="AT1189" s="300"/>
    </row>
    <row r="1190" spans="1:46" s="299" customFormat="1" ht="15" customHeight="1" x14ac:dyDescent="0.25">
      <c r="A1190" s="284"/>
      <c r="B1190" s="284"/>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P1190" s="300"/>
      <c r="AT1190" s="300"/>
    </row>
    <row r="1191" spans="1:46" s="299" customFormat="1" ht="15" customHeight="1" x14ac:dyDescent="0.25">
      <c r="A1191" s="284"/>
      <c r="B1191" s="284"/>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P1191" s="300"/>
      <c r="AT1191" s="300"/>
    </row>
    <row r="1192" spans="1:46" s="299" customFormat="1" ht="15" customHeight="1" x14ac:dyDescent="0.25">
      <c r="A1192" s="284"/>
      <c r="B1192" s="284"/>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P1192" s="300"/>
      <c r="AT1192" s="300"/>
    </row>
    <row r="1193" spans="1:46" s="299" customFormat="1" ht="15" customHeight="1" x14ac:dyDescent="0.25">
      <c r="A1193" s="284"/>
      <c r="B1193" s="284"/>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P1193" s="300"/>
      <c r="AT1193" s="300"/>
    </row>
    <row r="1194" spans="1:46" s="299" customFormat="1" ht="15" customHeight="1" x14ac:dyDescent="0.25">
      <c r="A1194" s="284"/>
      <c r="B1194" s="284"/>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P1194" s="300"/>
      <c r="AT1194" s="300"/>
    </row>
    <row r="1195" spans="1:46" s="299" customFormat="1" ht="15" customHeight="1" x14ac:dyDescent="0.25">
      <c r="A1195" s="284"/>
      <c r="B1195" s="284"/>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P1195" s="300"/>
      <c r="AT1195" s="300"/>
    </row>
    <row r="1196" spans="1:46" s="299" customFormat="1" ht="15" customHeight="1" x14ac:dyDescent="0.25">
      <c r="A1196" s="284"/>
      <c r="B1196" s="284"/>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P1196" s="300"/>
      <c r="AT1196" s="300"/>
    </row>
    <row r="1197" spans="1:46" s="299" customFormat="1" ht="15" customHeight="1" x14ac:dyDescent="0.25">
      <c r="A1197" s="284"/>
      <c r="B1197" s="284"/>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P1197" s="300"/>
      <c r="AT1197" s="300"/>
    </row>
    <row r="1198" spans="1:46" s="299" customFormat="1" ht="15" customHeight="1" x14ac:dyDescent="0.25">
      <c r="A1198" s="284"/>
      <c r="B1198" s="284"/>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P1198" s="300"/>
      <c r="AT1198" s="300"/>
    </row>
    <row r="1199" spans="1:46" s="299" customFormat="1" ht="15" customHeight="1" x14ac:dyDescent="0.25">
      <c r="A1199" s="284"/>
      <c r="B1199" s="284"/>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P1199" s="300"/>
      <c r="AT1199" s="300"/>
    </row>
    <row r="1200" spans="1:46" s="299" customFormat="1" ht="15" customHeight="1" x14ac:dyDescent="0.25">
      <c r="A1200" s="284"/>
      <c r="B1200" s="284"/>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P1200" s="300"/>
      <c r="AT1200" s="300"/>
    </row>
    <row r="1201" spans="1:46" s="299" customFormat="1" ht="15" customHeight="1" x14ac:dyDescent="0.25">
      <c r="A1201" s="284"/>
      <c r="B1201" s="284"/>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P1201" s="300"/>
      <c r="AT1201" s="300"/>
    </row>
    <row r="1202" spans="1:46" s="299" customFormat="1" ht="15" customHeight="1" x14ac:dyDescent="0.25">
      <c r="A1202" s="284"/>
      <c r="B1202" s="284"/>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P1202" s="300"/>
      <c r="AT1202" s="300"/>
    </row>
    <row r="1203" spans="1:46" s="299" customFormat="1" ht="15" customHeight="1" x14ac:dyDescent="0.25">
      <c r="A1203" s="284"/>
      <c r="B1203" s="284"/>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P1203" s="300"/>
      <c r="AT1203" s="300"/>
    </row>
    <row r="1204" spans="1:46" s="299" customFormat="1" ht="15" customHeight="1" x14ac:dyDescent="0.25">
      <c r="A1204" s="284"/>
      <c r="B1204" s="284"/>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P1204" s="300"/>
      <c r="AT1204" s="300"/>
    </row>
    <row r="1205" spans="1:46" s="299" customFormat="1" ht="15" customHeight="1" x14ac:dyDescent="0.25">
      <c r="A1205" s="284"/>
      <c r="B1205" s="284"/>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P1205" s="300"/>
      <c r="AT1205" s="300"/>
    </row>
    <row r="1206" spans="1:46" s="299" customFormat="1" ht="15" customHeight="1" x14ac:dyDescent="0.25">
      <c r="A1206" s="284"/>
      <c r="B1206" s="284"/>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P1206" s="300"/>
      <c r="AT1206" s="300"/>
    </row>
    <row r="1207" spans="1:46" s="299" customFormat="1" ht="15" customHeight="1" x14ac:dyDescent="0.25">
      <c r="A1207" s="284"/>
      <c r="B1207" s="284"/>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P1207" s="300"/>
      <c r="AT1207" s="300"/>
    </row>
    <row r="1208" spans="1:46" s="299" customFormat="1" ht="15" customHeight="1" x14ac:dyDescent="0.25">
      <c r="A1208" s="284"/>
      <c r="B1208" s="284"/>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P1208" s="300"/>
      <c r="AT1208" s="300"/>
    </row>
    <row r="1209" spans="1:46" s="299" customFormat="1" ht="15" customHeight="1" x14ac:dyDescent="0.25">
      <c r="A1209" s="284"/>
      <c r="B1209" s="284"/>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P1209" s="300"/>
      <c r="AT1209" s="300"/>
    </row>
    <row r="1210" spans="1:46" s="299" customFormat="1" ht="15" customHeight="1" x14ac:dyDescent="0.25">
      <c r="A1210" s="284"/>
      <c r="B1210" s="284"/>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P1210" s="300"/>
      <c r="AT1210" s="300"/>
    </row>
    <row r="1211" spans="1:46" s="299" customFormat="1" ht="15" customHeight="1" x14ac:dyDescent="0.25">
      <c r="A1211" s="284"/>
      <c r="B1211" s="284"/>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P1211" s="300"/>
      <c r="AT1211" s="300"/>
    </row>
    <row r="1212" spans="1:46" s="299" customFormat="1" ht="15" customHeight="1" x14ac:dyDescent="0.25">
      <c r="A1212" s="284"/>
      <c r="B1212" s="284"/>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P1212" s="300"/>
      <c r="AT1212" s="300"/>
    </row>
    <row r="1213" spans="1:46" s="299" customFormat="1" ht="15" customHeight="1" x14ac:dyDescent="0.25">
      <c r="A1213" s="284"/>
      <c r="B1213" s="284"/>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P1213" s="300"/>
      <c r="AT1213" s="300"/>
    </row>
    <row r="1214" spans="1:46" s="299" customFormat="1" ht="15" customHeight="1" x14ac:dyDescent="0.25">
      <c r="A1214" s="284"/>
      <c r="B1214" s="284"/>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P1214" s="300"/>
      <c r="AT1214" s="300"/>
    </row>
    <row r="1215" spans="1:46" s="299" customFormat="1" ht="15" customHeight="1" x14ac:dyDescent="0.25">
      <c r="A1215" s="284"/>
      <c r="B1215" s="284"/>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P1215" s="300"/>
      <c r="AT1215" s="300"/>
    </row>
    <row r="1216" spans="1:46" s="299" customFormat="1" ht="15" customHeight="1" x14ac:dyDescent="0.25">
      <c r="A1216" s="284"/>
      <c r="B1216" s="284"/>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P1216" s="300"/>
      <c r="AT1216" s="300"/>
    </row>
    <row r="1217" spans="1:46" s="299" customFormat="1" ht="15" customHeight="1" x14ac:dyDescent="0.25">
      <c r="A1217" s="284"/>
      <c r="B1217" s="284"/>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P1217" s="300"/>
      <c r="AT1217" s="300"/>
    </row>
    <row r="1218" spans="1:46" s="299" customFormat="1" ht="15" customHeight="1" x14ac:dyDescent="0.25">
      <c r="A1218" s="284"/>
      <c r="B1218" s="284"/>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P1218" s="300"/>
      <c r="AT1218" s="300"/>
    </row>
    <row r="1219" spans="1:46" s="299" customFormat="1" ht="15" customHeight="1" x14ac:dyDescent="0.25">
      <c r="A1219" s="284"/>
      <c r="B1219" s="284"/>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P1219" s="300"/>
      <c r="AT1219" s="300"/>
    </row>
    <row r="1220" spans="1:46" s="299" customFormat="1" ht="15" customHeight="1" x14ac:dyDescent="0.25">
      <c r="A1220" s="284"/>
      <c r="B1220" s="284"/>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P1220" s="300"/>
      <c r="AT1220" s="300"/>
    </row>
    <row r="1221" spans="1:46" s="299" customFormat="1" ht="15" customHeight="1" x14ac:dyDescent="0.25">
      <c r="A1221" s="284"/>
      <c r="B1221" s="284"/>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P1221" s="300"/>
      <c r="AT1221" s="300"/>
    </row>
    <row r="1222" spans="1:46" s="299" customFormat="1" ht="15" customHeight="1" x14ac:dyDescent="0.25">
      <c r="A1222" s="284"/>
      <c r="B1222" s="284"/>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P1222" s="300"/>
      <c r="AT1222" s="300"/>
    </row>
    <row r="1223" spans="1:46" s="299" customFormat="1" ht="15" customHeight="1" x14ac:dyDescent="0.25">
      <c r="A1223" s="284"/>
      <c r="B1223" s="284"/>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P1223" s="300"/>
      <c r="AT1223" s="300"/>
    </row>
    <row r="1224" spans="1:46" s="299" customFormat="1" ht="15" customHeight="1" x14ac:dyDescent="0.25">
      <c r="A1224" s="284"/>
      <c r="B1224" s="284"/>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P1224" s="300"/>
      <c r="AT1224" s="300"/>
    </row>
    <row r="1225" spans="1:46" s="299" customFormat="1" ht="15" customHeight="1" x14ac:dyDescent="0.25">
      <c r="A1225" s="284"/>
      <c r="B1225" s="284"/>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P1225" s="300"/>
      <c r="AT1225" s="300"/>
    </row>
    <row r="1226" spans="1:46" s="299" customFormat="1" ht="15" customHeight="1" x14ac:dyDescent="0.25">
      <c r="A1226" s="284"/>
      <c r="B1226" s="284"/>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P1226" s="300"/>
      <c r="AT1226" s="300"/>
    </row>
    <row r="1227" spans="1:46" s="299" customFormat="1" ht="15" customHeight="1" x14ac:dyDescent="0.25">
      <c r="A1227" s="284"/>
      <c r="B1227" s="284"/>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P1227" s="300"/>
      <c r="AT1227" s="300"/>
    </row>
    <row r="1228" spans="1:46" s="299" customFormat="1" ht="15" customHeight="1" x14ac:dyDescent="0.25">
      <c r="A1228" s="284"/>
      <c r="B1228" s="284"/>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P1228" s="300"/>
      <c r="AT1228" s="300"/>
    </row>
    <row r="1229" spans="1:46" s="299" customFormat="1" ht="15" customHeight="1" x14ac:dyDescent="0.25">
      <c r="A1229" s="284"/>
      <c r="B1229" s="284"/>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P1229" s="300"/>
      <c r="AT1229" s="300"/>
    </row>
    <row r="1230" spans="1:46" s="299" customFormat="1" ht="15" customHeight="1" x14ac:dyDescent="0.25">
      <c r="A1230" s="284"/>
      <c r="B1230" s="284"/>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P1230" s="300"/>
      <c r="AT1230" s="300"/>
    </row>
    <row r="1231" spans="1:46" s="299" customFormat="1" ht="15" customHeight="1" x14ac:dyDescent="0.25">
      <c r="A1231" s="284"/>
      <c r="B1231" s="284"/>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P1231" s="300"/>
      <c r="AT1231" s="300"/>
    </row>
    <row r="1232" spans="1:46" s="299" customFormat="1" ht="15" customHeight="1" x14ac:dyDescent="0.25">
      <c r="A1232" s="284"/>
      <c r="B1232" s="284"/>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P1232" s="300"/>
      <c r="AT1232" s="300"/>
    </row>
    <row r="1233" spans="1:46" s="299" customFormat="1" ht="15" customHeight="1" x14ac:dyDescent="0.25">
      <c r="A1233" s="284"/>
      <c r="B1233" s="284"/>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P1233" s="300"/>
      <c r="AT1233" s="300"/>
    </row>
    <row r="1234" spans="1:46" s="299" customFormat="1" ht="15" customHeight="1" x14ac:dyDescent="0.25">
      <c r="A1234" s="284"/>
      <c r="B1234" s="284"/>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P1234" s="300"/>
      <c r="AT1234" s="300"/>
    </row>
    <row r="1235" spans="1:46" s="299" customFormat="1" ht="15" customHeight="1" x14ac:dyDescent="0.25">
      <c r="A1235" s="284"/>
      <c r="B1235" s="284"/>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P1235" s="300"/>
      <c r="AT1235" s="300"/>
    </row>
    <row r="1236" spans="1:46" s="299" customFormat="1" ht="15" customHeight="1" x14ac:dyDescent="0.25">
      <c r="A1236" s="284"/>
      <c r="B1236" s="284"/>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P1236" s="300"/>
      <c r="AT1236" s="300"/>
    </row>
    <row r="1237" spans="1:46" s="299" customFormat="1" ht="15" customHeight="1" x14ac:dyDescent="0.25">
      <c r="A1237" s="284"/>
      <c r="B1237" s="284"/>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P1237" s="300"/>
      <c r="AT1237" s="300"/>
    </row>
    <row r="1238" spans="1:46" s="299" customFormat="1" ht="15" customHeight="1" x14ac:dyDescent="0.25">
      <c r="A1238" s="284"/>
      <c r="B1238" s="284"/>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P1238" s="300"/>
      <c r="AT1238" s="300"/>
    </row>
    <row r="1239" spans="1:46" s="299" customFormat="1" ht="15" customHeight="1" x14ac:dyDescent="0.25">
      <c r="A1239" s="284"/>
      <c r="B1239" s="284"/>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P1239" s="300"/>
      <c r="AT1239" s="300"/>
    </row>
    <row r="1240" spans="1:46" s="299" customFormat="1" ht="15" customHeight="1" x14ac:dyDescent="0.25">
      <c r="A1240" s="284"/>
      <c r="B1240" s="284"/>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P1240" s="300"/>
      <c r="AT1240" s="300"/>
    </row>
    <row r="1241" spans="1:46" s="299" customFormat="1" ht="15" customHeight="1" x14ac:dyDescent="0.25">
      <c r="A1241" s="284"/>
      <c r="B1241" s="284"/>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P1241" s="300"/>
      <c r="AT1241" s="300"/>
    </row>
    <row r="1242" spans="1:46" s="299" customFormat="1" ht="15" customHeight="1" x14ac:dyDescent="0.25">
      <c r="A1242" s="284"/>
      <c r="B1242" s="284"/>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P1242" s="300"/>
      <c r="AT1242" s="300"/>
    </row>
    <row r="1243" spans="1:46" s="299" customFormat="1" ht="15" customHeight="1" x14ac:dyDescent="0.25">
      <c r="A1243" s="284"/>
      <c r="B1243" s="284"/>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P1243" s="300"/>
      <c r="AT1243" s="300"/>
    </row>
    <row r="1244" spans="1:46" s="299" customFormat="1" ht="15" customHeight="1" x14ac:dyDescent="0.25">
      <c r="A1244" s="284"/>
      <c r="B1244" s="284"/>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P1244" s="300"/>
      <c r="AT1244" s="300"/>
    </row>
    <row r="1245" spans="1:46" s="299" customFormat="1" ht="15" customHeight="1" x14ac:dyDescent="0.25">
      <c r="A1245" s="284"/>
      <c r="B1245" s="284"/>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P1245" s="300"/>
      <c r="AT1245" s="300"/>
    </row>
    <row r="1246" spans="1:46" s="299" customFormat="1" ht="15" customHeight="1" x14ac:dyDescent="0.25">
      <c r="A1246" s="284"/>
      <c r="B1246" s="284"/>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P1246" s="300"/>
      <c r="AT1246" s="300"/>
    </row>
    <row r="1247" spans="1:46" s="299" customFormat="1" ht="15" customHeight="1" x14ac:dyDescent="0.25">
      <c r="A1247" s="284"/>
      <c r="B1247" s="284"/>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P1247" s="300"/>
      <c r="AT1247" s="300"/>
    </row>
    <row r="1248" spans="1:46" s="299" customFormat="1" ht="15" customHeight="1" x14ac:dyDescent="0.25">
      <c r="A1248" s="284"/>
      <c r="B1248" s="284"/>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P1248" s="300"/>
      <c r="AT1248" s="300"/>
    </row>
    <row r="1249" spans="1:46" s="299" customFormat="1" ht="15" customHeight="1" x14ac:dyDescent="0.25">
      <c r="A1249" s="284"/>
      <c r="B1249" s="284"/>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P1249" s="300"/>
      <c r="AT1249" s="300"/>
    </row>
    <row r="1250" spans="1:46" s="299" customFormat="1" ht="15" customHeight="1" x14ac:dyDescent="0.25">
      <c r="A1250" s="284"/>
      <c r="B1250" s="284"/>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P1250" s="300"/>
      <c r="AT1250" s="300"/>
    </row>
    <row r="1251" spans="1:46" s="299" customFormat="1" ht="15" customHeight="1" x14ac:dyDescent="0.25">
      <c r="A1251" s="284"/>
      <c r="B1251" s="284"/>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P1251" s="300"/>
      <c r="AT1251" s="300"/>
    </row>
    <row r="1252" spans="1:46" s="299" customFormat="1" ht="15" customHeight="1" x14ac:dyDescent="0.25">
      <c r="A1252" s="284"/>
      <c r="B1252" s="284"/>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P1252" s="300"/>
      <c r="AT1252" s="300"/>
    </row>
    <row r="1253" spans="1:46" s="299" customFormat="1" ht="15" customHeight="1" x14ac:dyDescent="0.25">
      <c r="A1253" s="284"/>
      <c r="B1253" s="284"/>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P1253" s="300"/>
      <c r="AT1253" s="300"/>
    </row>
    <row r="1254" spans="1:46" s="299" customFormat="1" ht="15" customHeight="1" x14ac:dyDescent="0.25">
      <c r="A1254" s="284"/>
      <c r="B1254" s="284"/>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P1254" s="300"/>
      <c r="AT1254" s="300"/>
    </row>
    <row r="1255" spans="1:46" s="299" customFormat="1" ht="15" customHeight="1" x14ac:dyDescent="0.25">
      <c r="A1255" s="284"/>
      <c r="B1255" s="284"/>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P1255" s="300"/>
      <c r="AT1255" s="300"/>
    </row>
    <row r="1256" spans="1:46" s="299" customFormat="1" ht="15" customHeight="1" x14ac:dyDescent="0.25">
      <c r="A1256" s="284"/>
      <c r="B1256" s="284"/>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P1256" s="300"/>
      <c r="AT1256" s="300"/>
    </row>
    <row r="1257" spans="1:46" s="299" customFormat="1" ht="15" customHeight="1" x14ac:dyDescent="0.25">
      <c r="A1257" s="284"/>
      <c r="B1257" s="284"/>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P1257" s="300"/>
      <c r="AT1257" s="300"/>
    </row>
    <row r="1258" spans="1:46" s="299" customFormat="1" ht="15" customHeight="1" x14ac:dyDescent="0.25">
      <c r="A1258" s="284"/>
      <c r="B1258" s="284"/>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P1258" s="300"/>
      <c r="AT1258" s="300"/>
    </row>
    <row r="1259" spans="1:46" s="299" customFormat="1" ht="15" customHeight="1" x14ac:dyDescent="0.25">
      <c r="A1259" s="284"/>
      <c r="B1259" s="284"/>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P1259" s="300"/>
      <c r="AT1259" s="300"/>
    </row>
    <row r="1260" spans="1:46" s="299" customFormat="1" ht="15" customHeight="1" x14ac:dyDescent="0.25">
      <c r="A1260" s="284"/>
      <c r="B1260" s="284"/>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P1260" s="300"/>
      <c r="AT1260" s="300"/>
    </row>
    <row r="1261" spans="1:46" s="299" customFormat="1" ht="15" customHeight="1" x14ac:dyDescent="0.25">
      <c r="A1261" s="284"/>
      <c r="B1261" s="284"/>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P1261" s="300"/>
      <c r="AT1261" s="300"/>
    </row>
    <row r="1262" spans="1:46" s="299" customFormat="1" ht="15" customHeight="1" x14ac:dyDescent="0.25">
      <c r="A1262" s="284"/>
      <c r="B1262" s="284"/>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P1262" s="300"/>
      <c r="AT1262" s="300"/>
    </row>
    <row r="1263" spans="1:46" s="299" customFormat="1" ht="15" customHeight="1" x14ac:dyDescent="0.25">
      <c r="A1263" s="284"/>
      <c r="B1263" s="284"/>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P1263" s="300"/>
      <c r="AT1263" s="300"/>
    </row>
    <row r="1264" spans="1:46" s="299" customFormat="1" ht="15" customHeight="1" x14ac:dyDescent="0.25">
      <c r="A1264" s="284"/>
      <c r="B1264" s="284"/>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P1264" s="300"/>
      <c r="AT1264" s="300"/>
    </row>
    <row r="1265" spans="1:46" s="299" customFormat="1" ht="15" customHeight="1" x14ac:dyDescent="0.25">
      <c r="A1265" s="284"/>
      <c r="B1265" s="284"/>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P1265" s="300"/>
      <c r="AT1265" s="300"/>
    </row>
    <row r="1266" spans="1:46" s="299" customFormat="1" ht="15" customHeight="1" x14ac:dyDescent="0.25">
      <c r="A1266" s="284"/>
      <c r="B1266" s="284"/>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P1266" s="300"/>
      <c r="AT1266" s="300"/>
    </row>
    <row r="1267" spans="1:46" s="299" customFormat="1" ht="15" customHeight="1" x14ac:dyDescent="0.25">
      <c r="A1267" s="284"/>
      <c r="B1267" s="284"/>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P1267" s="300"/>
      <c r="AT1267" s="300"/>
    </row>
    <row r="1268" spans="1:46" s="299" customFormat="1" ht="15" customHeight="1" x14ac:dyDescent="0.25">
      <c r="A1268" s="284"/>
      <c r="B1268" s="284"/>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P1268" s="300"/>
      <c r="AT1268" s="300"/>
    </row>
    <row r="1269" spans="1:46" s="299" customFormat="1" ht="15" customHeight="1" x14ac:dyDescent="0.25">
      <c r="A1269" s="284"/>
      <c r="B1269" s="284"/>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P1269" s="300"/>
      <c r="AT1269" s="300"/>
    </row>
    <row r="1270" spans="1:46" s="299" customFormat="1" ht="15" customHeight="1" x14ac:dyDescent="0.25">
      <c r="A1270" s="284"/>
      <c r="B1270" s="284"/>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P1270" s="300"/>
      <c r="AT1270" s="300"/>
    </row>
    <row r="1271" spans="1:46" s="299" customFormat="1" ht="15" customHeight="1" x14ac:dyDescent="0.25">
      <c r="A1271" s="284"/>
      <c r="B1271" s="284"/>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P1271" s="300"/>
      <c r="AT1271" s="300"/>
    </row>
    <row r="1272" spans="1:46" s="299" customFormat="1" ht="15" customHeight="1" x14ac:dyDescent="0.25">
      <c r="A1272" s="284"/>
      <c r="B1272" s="284"/>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P1272" s="300"/>
      <c r="AT1272" s="300"/>
    </row>
    <row r="1273" spans="1:46" s="299" customFormat="1" ht="15" customHeight="1" x14ac:dyDescent="0.25">
      <c r="A1273" s="284"/>
      <c r="B1273" s="284"/>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P1273" s="300"/>
      <c r="AT1273" s="300"/>
    </row>
    <row r="1274" spans="1:46" s="299" customFormat="1" ht="15" customHeight="1" x14ac:dyDescent="0.25">
      <c r="A1274" s="284"/>
      <c r="B1274" s="284"/>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P1274" s="300"/>
      <c r="AT1274" s="300"/>
    </row>
    <row r="1275" spans="1:46" s="299" customFormat="1" ht="15" customHeight="1" x14ac:dyDescent="0.25">
      <c r="A1275" s="284"/>
      <c r="B1275" s="284"/>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P1275" s="300"/>
      <c r="AT1275" s="300"/>
    </row>
    <row r="1276" spans="1:46" s="299" customFormat="1" ht="15" customHeight="1" x14ac:dyDescent="0.25">
      <c r="A1276" s="284"/>
      <c r="B1276" s="284"/>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P1276" s="300"/>
      <c r="AT1276" s="300"/>
    </row>
    <row r="1277" spans="1:46" s="299" customFormat="1" ht="15" customHeight="1" x14ac:dyDescent="0.25">
      <c r="A1277" s="284"/>
      <c r="B1277" s="284"/>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P1277" s="300"/>
      <c r="AT1277" s="300"/>
    </row>
    <row r="1278" spans="1:46" s="299" customFormat="1" ht="15" customHeight="1" x14ac:dyDescent="0.25">
      <c r="A1278" s="284"/>
      <c r="B1278" s="284"/>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P1278" s="300"/>
      <c r="AT1278" s="300"/>
    </row>
    <row r="1279" spans="1:46" s="299" customFormat="1" ht="15" customHeight="1" x14ac:dyDescent="0.25">
      <c r="A1279" s="284"/>
      <c r="B1279" s="284"/>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P1279" s="300"/>
      <c r="AT1279" s="300"/>
    </row>
    <row r="1280" spans="1:46" s="299" customFormat="1" ht="15" customHeight="1" x14ac:dyDescent="0.25">
      <c r="A1280" s="284"/>
      <c r="B1280" s="284"/>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P1280" s="300"/>
      <c r="AT1280" s="300"/>
    </row>
    <row r="1281" spans="1:46" s="299" customFormat="1" ht="15" customHeight="1" x14ac:dyDescent="0.25">
      <c r="A1281" s="284"/>
      <c r="B1281" s="284"/>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P1281" s="300"/>
      <c r="AT1281" s="300"/>
    </row>
    <row r="1282" spans="1:46" s="299" customFormat="1" ht="15" customHeight="1" x14ac:dyDescent="0.25">
      <c r="A1282" s="284"/>
      <c r="B1282" s="284"/>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P1282" s="300"/>
      <c r="AT1282" s="300"/>
    </row>
    <row r="1283" spans="1:46" s="299" customFormat="1" ht="15" customHeight="1" x14ac:dyDescent="0.25">
      <c r="A1283" s="284"/>
      <c r="B1283" s="284"/>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P1283" s="300"/>
      <c r="AT1283" s="300"/>
    </row>
    <row r="1284" spans="1:46" s="299" customFormat="1" ht="15" customHeight="1" x14ac:dyDescent="0.25">
      <c r="A1284" s="284"/>
      <c r="B1284" s="284"/>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P1284" s="300"/>
      <c r="AT1284" s="300"/>
    </row>
    <row r="1285" spans="1:46" s="299" customFormat="1" ht="15" customHeight="1" x14ac:dyDescent="0.25">
      <c r="A1285" s="284"/>
      <c r="B1285" s="284"/>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P1285" s="300"/>
      <c r="AT1285" s="300"/>
    </row>
    <row r="1286" spans="1:46" s="299" customFormat="1" ht="15" customHeight="1" x14ac:dyDescent="0.25">
      <c r="A1286" s="284"/>
      <c r="B1286" s="284"/>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P1286" s="300"/>
      <c r="AT1286" s="300"/>
    </row>
    <row r="1287" spans="1:46" s="299" customFormat="1" ht="15" customHeight="1" x14ac:dyDescent="0.25">
      <c r="A1287" s="284"/>
      <c r="B1287" s="284"/>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P1287" s="300"/>
      <c r="AT1287" s="300"/>
    </row>
    <row r="1288" spans="1:46" s="299" customFormat="1" ht="15" customHeight="1" x14ac:dyDescent="0.25">
      <c r="A1288" s="284"/>
      <c r="B1288" s="284"/>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P1288" s="300"/>
      <c r="AT1288" s="300"/>
    </row>
    <row r="1289" spans="1:46" s="299" customFormat="1" ht="15" customHeight="1" x14ac:dyDescent="0.25">
      <c r="A1289" s="284"/>
      <c r="B1289" s="284"/>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P1289" s="300"/>
      <c r="AT1289" s="300"/>
    </row>
    <row r="1290" spans="1:46" s="299" customFormat="1" ht="15" customHeight="1" x14ac:dyDescent="0.25">
      <c r="A1290" s="284"/>
      <c r="B1290" s="284"/>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P1290" s="300"/>
      <c r="AT1290" s="300"/>
    </row>
    <row r="1291" spans="1:46" s="299" customFormat="1" ht="15" customHeight="1" x14ac:dyDescent="0.25">
      <c r="A1291" s="284"/>
      <c r="B1291" s="284"/>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P1291" s="300"/>
      <c r="AT1291" s="300"/>
    </row>
    <row r="1292" spans="1:46" s="299" customFormat="1" ht="15" customHeight="1" x14ac:dyDescent="0.25">
      <c r="A1292" s="284"/>
      <c r="B1292" s="284"/>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P1292" s="300"/>
      <c r="AT1292" s="300"/>
    </row>
    <row r="1293" spans="1:46" s="299" customFormat="1" ht="15" customHeight="1" x14ac:dyDescent="0.25">
      <c r="A1293" s="284"/>
      <c r="B1293" s="284"/>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P1293" s="300"/>
      <c r="AT1293" s="300"/>
    </row>
    <row r="1294" spans="1:46" s="299" customFormat="1" ht="15" customHeight="1" x14ac:dyDescent="0.25">
      <c r="A1294" s="284"/>
      <c r="B1294" s="284"/>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P1294" s="300"/>
      <c r="AT1294" s="300"/>
    </row>
    <row r="1295" spans="1:46" s="299" customFormat="1" ht="15" customHeight="1" x14ac:dyDescent="0.25">
      <c r="A1295" s="284"/>
      <c r="B1295" s="284"/>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P1295" s="300"/>
      <c r="AT1295" s="300"/>
    </row>
    <row r="1296" spans="1:46" s="299" customFormat="1" ht="15" customHeight="1" x14ac:dyDescent="0.25">
      <c r="A1296" s="284"/>
      <c r="B1296" s="284"/>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P1296" s="300"/>
      <c r="AT1296" s="300"/>
    </row>
    <row r="1297" spans="1:46" s="299" customFormat="1" ht="15" customHeight="1" x14ac:dyDescent="0.25">
      <c r="A1297" s="284"/>
      <c r="B1297" s="284"/>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P1297" s="300"/>
      <c r="AT1297" s="300"/>
    </row>
    <row r="1298" spans="1:46" s="299" customFormat="1" ht="15" customHeight="1" x14ac:dyDescent="0.25">
      <c r="A1298" s="284"/>
      <c r="B1298" s="284"/>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P1298" s="300"/>
      <c r="AT1298" s="300"/>
    </row>
    <row r="1299" spans="1:46" s="299" customFormat="1" ht="15" customHeight="1" x14ac:dyDescent="0.25">
      <c r="A1299" s="284"/>
      <c r="B1299" s="284"/>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P1299" s="300"/>
      <c r="AT1299" s="300"/>
    </row>
    <row r="1300" spans="1:46" s="299" customFormat="1" ht="15" customHeight="1" x14ac:dyDescent="0.25">
      <c r="A1300" s="284"/>
      <c r="B1300" s="284"/>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P1300" s="300"/>
      <c r="AT1300" s="300"/>
    </row>
    <row r="1301" spans="1:46" s="299" customFormat="1" ht="15" customHeight="1" x14ac:dyDescent="0.25">
      <c r="A1301" s="284"/>
      <c r="B1301" s="284"/>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P1301" s="300"/>
      <c r="AT1301" s="300"/>
    </row>
    <row r="1302" spans="1:46" s="299" customFormat="1" ht="15" customHeight="1" x14ac:dyDescent="0.25">
      <c r="A1302" s="284"/>
      <c r="B1302" s="284"/>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P1302" s="300"/>
      <c r="AT1302" s="300"/>
    </row>
    <row r="1303" spans="1:46" s="299" customFormat="1" ht="15" customHeight="1" x14ac:dyDescent="0.25">
      <c r="A1303" s="284"/>
      <c r="B1303" s="284"/>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P1303" s="300"/>
      <c r="AT1303" s="300"/>
    </row>
    <row r="1304" spans="1:46" s="299" customFormat="1" ht="15" customHeight="1" x14ac:dyDescent="0.25">
      <c r="A1304" s="284"/>
      <c r="B1304" s="284"/>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P1304" s="300"/>
      <c r="AT1304" s="300"/>
    </row>
    <row r="1305" spans="1:46" s="299" customFormat="1" ht="15" customHeight="1" x14ac:dyDescent="0.25">
      <c r="A1305" s="284"/>
      <c r="B1305" s="284"/>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P1305" s="300"/>
      <c r="AT1305" s="300"/>
    </row>
    <row r="1306" spans="1:46" s="299" customFormat="1" ht="15" customHeight="1" x14ac:dyDescent="0.25">
      <c r="A1306" s="284"/>
      <c r="B1306" s="284"/>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P1306" s="300"/>
      <c r="AT1306" s="300"/>
    </row>
    <row r="1307" spans="1:46" s="299" customFormat="1" ht="15" customHeight="1" x14ac:dyDescent="0.25">
      <c r="A1307" s="284"/>
      <c r="B1307" s="284"/>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P1307" s="300"/>
      <c r="AT1307" s="300"/>
    </row>
    <row r="1308" spans="1:46" s="299" customFormat="1" ht="15" customHeight="1" x14ac:dyDescent="0.25">
      <c r="A1308" s="284"/>
      <c r="B1308" s="284"/>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P1308" s="300"/>
      <c r="AT1308" s="300"/>
    </row>
    <row r="1309" spans="1:46" s="299" customFormat="1" ht="15" customHeight="1" x14ac:dyDescent="0.25">
      <c r="A1309" s="284"/>
      <c r="B1309" s="284"/>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P1309" s="300"/>
      <c r="AT1309" s="300"/>
    </row>
    <row r="1310" spans="1:46" s="299" customFormat="1" ht="15" customHeight="1" x14ac:dyDescent="0.25">
      <c r="A1310" s="284"/>
      <c r="B1310" s="284"/>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P1310" s="300"/>
      <c r="AT1310" s="300"/>
    </row>
    <row r="1311" spans="1:46" s="299" customFormat="1" ht="15" customHeight="1" x14ac:dyDescent="0.25">
      <c r="A1311" s="284"/>
      <c r="B1311" s="284"/>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P1311" s="300"/>
      <c r="AT1311" s="300"/>
    </row>
    <row r="1312" spans="1:46" s="299" customFormat="1" ht="15" customHeight="1" x14ac:dyDescent="0.25">
      <c r="A1312" s="284"/>
      <c r="B1312" s="284"/>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P1312" s="300"/>
      <c r="AT1312" s="300"/>
    </row>
    <row r="1313" spans="1:46" s="299" customFormat="1" ht="15" customHeight="1" x14ac:dyDescent="0.25">
      <c r="A1313" s="284"/>
      <c r="B1313" s="284"/>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P1313" s="300"/>
      <c r="AT1313" s="300"/>
    </row>
    <row r="1314" spans="1:46" s="299" customFormat="1" ht="15" customHeight="1" x14ac:dyDescent="0.25">
      <c r="A1314" s="284"/>
      <c r="B1314" s="284"/>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P1314" s="300"/>
      <c r="AT1314" s="300"/>
    </row>
    <row r="1315" spans="1:46" s="299" customFormat="1" ht="15" customHeight="1" x14ac:dyDescent="0.25">
      <c r="A1315" s="284"/>
      <c r="B1315" s="284"/>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P1315" s="300"/>
      <c r="AT1315" s="300"/>
    </row>
    <row r="1316" spans="1:46" s="299" customFormat="1" ht="15" customHeight="1" x14ac:dyDescent="0.25">
      <c r="A1316" s="284"/>
      <c r="B1316" s="284"/>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P1316" s="300"/>
      <c r="AT1316" s="300"/>
    </row>
    <row r="1317" spans="1:46" s="299" customFormat="1" ht="15" customHeight="1" x14ac:dyDescent="0.25">
      <c r="A1317" s="284"/>
      <c r="B1317" s="284"/>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P1317" s="300"/>
      <c r="AT1317" s="300"/>
    </row>
    <row r="1318" spans="1:46" s="299" customFormat="1" ht="15" customHeight="1" x14ac:dyDescent="0.25">
      <c r="A1318" s="284"/>
      <c r="B1318" s="284"/>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P1318" s="300"/>
      <c r="AT1318" s="300"/>
    </row>
    <row r="1319" spans="1:46" s="299" customFormat="1" ht="15" customHeight="1" x14ac:dyDescent="0.25">
      <c r="A1319" s="284"/>
      <c r="B1319" s="284"/>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P1319" s="300"/>
      <c r="AT1319" s="300"/>
    </row>
    <row r="1320" spans="1:46" s="299" customFormat="1" ht="15" customHeight="1" x14ac:dyDescent="0.25">
      <c r="A1320" s="284"/>
      <c r="B1320" s="284"/>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P1320" s="300"/>
      <c r="AT1320" s="300"/>
    </row>
    <row r="1321" spans="1:46" s="299" customFormat="1" ht="15" customHeight="1" x14ac:dyDescent="0.25">
      <c r="A1321" s="284"/>
      <c r="B1321" s="284"/>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P1321" s="300"/>
      <c r="AT1321" s="300"/>
    </row>
    <row r="1322" spans="1:46" s="299" customFormat="1" ht="15" customHeight="1" x14ac:dyDescent="0.25">
      <c r="A1322" s="284"/>
      <c r="B1322" s="284"/>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P1322" s="300"/>
      <c r="AT1322" s="300"/>
    </row>
    <row r="1323" spans="1:46" s="299" customFormat="1" ht="15" customHeight="1" x14ac:dyDescent="0.25">
      <c r="A1323" s="284"/>
      <c r="B1323" s="284"/>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P1323" s="300"/>
      <c r="AT1323" s="300"/>
    </row>
    <row r="1324" spans="1:46" s="299" customFormat="1" ht="15" customHeight="1" x14ac:dyDescent="0.25">
      <c r="A1324" s="284"/>
      <c r="B1324" s="284"/>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P1324" s="300"/>
      <c r="AT1324" s="300"/>
    </row>
    <row r="1325" spans="1:46" s="299" customFormat="1" ht="15" customHeight="1" x14ac:dyDescent="0.25">
      <c r="A1325" s="284"/>
      <c r="B1325" s="284"/>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P1325" s="300"/>
      <c r="AT1325" s="300"/>
    </row>
    <row r="1326" spans="1:46" s="299" customFormat="1" ht="15" customHeight="1" x14ac:dyDescent="0.25">
      <c r="A1326" s="284"/>
      <c r="B1326" s="284"/>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P1326" s="300"/>
      <c r="AT1326" s="300"/>
    </row>
    <row r="1327" spans="1:46" s="299" customFormat="1" ht="15" customHeight="1" x14ac:dyDescent="0.25">
      <c r="A1327" s="284"/>
      <c r="B1327" s="284"/>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P1327" s="300"/>
      <c r="AT1327" s="300"/>
    </row>
    <row r="1328" spans="1:46" s="299" customFormat="1" ht="15" customHeight="1" x14ac:dyDescent="0.25">
      <c r="A1328" s="284"/>
      <c r="B1328" s="284"/>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P1328" s="300"/>
      <c r="AT1328" s="300"/>
    </row>
    <row r="1329" spans="1:46" s="299" customFormat="1" ht="15" customHeight="1" x14ac:dyDescent="0.25">
      <c r="A1329" s="284"/>
      <c r="B1329" s="284"/>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P1329" s="300"/>
      <c r="AT1329" s="300"/>
    </row>
    <row r="1330" spans="1:46" s="299" customFormat="1" ht="15" customHeight="1" x14ac:dyDescent="0.25">
      <c r="A1330" s="284"/>
      <c r="B1330" s="284"/>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P1330" s="300"/>
      <c r="AT1330" s="300"/>
    </row>
    <row r="1331" spans="1:46" s="299" customFormat="1" ht="15" customHeight="1" x14ac:dyDescent="0.25">
      <c r="A1331" s="284"/>
      <c r="B1331" s="284"/>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P1331" s="300"/>
      <c r="AT1331" s="300"/>
    </row>
    <row r="1332" spans="1:46" s="299" customFormat="1" ht="15" customHeight="1" x14ac:dyDescent="0.25">
      <c r="A1332" s="284"/>
      <c r="B1332" s="284"/>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P1332" s="300"/>
      <c r="AT1332" s="300"/>
    </row>
    <row r="1333" spans="1:46" s="299" customFormat="1" ht="15" customHeight="1" x14ac:dyDescent="0.25">
      <c r="A1333" s="284"/>
      <c r="B1333" s="284"/>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P1333" s="300"/>
      <c r="AT1333" s="300"/>
    </row>
    <row r="1334" spans="1:46" s="299" customFormat="1" ht="15" customHeight="1" x14ac:dyDescent="0.25">
      <c r="A1334" s="284"/>
      <c r="B1334" s="284"/>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P1334" s="300"/>
      <c r="AT1334" s="300"/>
    </row>
    <row r="1335" spans="1:46" s="299" customFormat="1" ht="15" customHeight="1" x14ac:dyDescent="0.25">
      <c r="A1335" s="284"/>
      <c r="B1335" s="284"/>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P1335" s="300"/>
      <c r="AT1335" s="300"/>
    </row>
    <row r="1336" spans="1:46" s="299" customFormat="1" ht="15" customHeight="1" x14ac:dyDescent="0.25">
      <c r="A1336" s="284"/>
      <c r="B1336" s="284"/>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P1336" s="300"/>
      <c r="AT1336" s="300"/>
    </row>
    <row r="1337" spans="1:46" s="299" customFormat="1" ht="15" customHeight="1" x14ac:dyDescent="0.25">
      <c r="A1337" s="284"/>
      <c r="B1337" s="284"/>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P1337" s="300"/>
      <c r="AT1337" s="300"/>
    </row>
    <row r="1338" spans="1:46" s="299" customFormat="1" ht="15" customHeight="1" x14ac:dyDescent="0.25">
      <c r="A1338" s="284"/>
      <c r="B1338" s="284"/>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P1338" s="300"/>
      <c r="AT1338" s="300"/>
    </row>
    <row r="1339" spans="1:46" s="299" customFormat="1" ht="15" customHeight="1" x14ac:dyDescent="0.25">
      <c r="A1339" s="284"/>
      <c r="B1339" s="284"/>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P1339" s="300"/>
      <c r="AT1339" s="300"/>
    </row>
    <row r="1340" spans="1:46" s="299" customFormat="1" ht="15" customHeight="1" x14ac:dyDescent="0.25">
      <c r="A1340" s="284"/>
      <c r="B1340" s="284"/>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P1340" s="300"/>
      <c r="AT1340" s="300"/>
    </row>
    <row r="1341" spans="1:46" s="299" customFormat="1" ht="15" customHeight="1" x14ac:dyDescent="0.25">
      <c r="A1341" s="284"/>
      <c r="B1341" s="284"/>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P1341" s="300"/>
      <c r="AT1341" s="300"/>
    </row>
    <row r="1342" spans="1:46" s="299" customFormat="1" ht="15" customHeight="1" x14ac:dyDescent="0.25">
      <c r="A1342" s="284"/>
      <c r="B1342" s="284"/>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P1342" s="300"/>
      <c r="AT1342" s="300"/>
    </row>
    <row r="1343" spans="1:46" s="299" customFormat="1" ht="15" customHeight="1" x14ac:dyDescent="0.25">
      <c r="A1343" s="284"/>
      <c r="B1343" s="284"/>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P1343" s="300"/>
      <c r="AT1343" s="300"/>
    </row>
    <row r="1344" spans="1:46" s="299" customFormat="1" ht="15" customHeight="1" x14ac:dyDescent="0.25">
      <c r="A1344" s="284"/>
      <c r="B1344" s="284"/>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P1344" s="300"/>
      <c r="AT1344" s="300"/>
    </row>
    <row r="1345" spans="1:46" s="299" customFormat="1" ht="15" customHeight="1" x14ac:dyDescent="0.25">
      <c r="A1345" s="284"/>
      <c r="B1345" s="284"/>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P1345" s="300"/>
      <c r="AT1345" s="300"/>
    </row>
    <row r="1346" spans="1:46" s="299" customFormat="1" ht="15" customHeight="1" x14ac:dyDescent="0.25">
      <c r="A1346" s="284"/>
      <c r="B1346" s="284"/>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P1346" s="300"/>
      <c r="AT1346" s="300"/>
    </row>
    <row r="1347" spans="1:46" s="299" customFormat="1" ht="15" customHeight="1" x14ac:dyDescent="0.25">
      <c r="A1347" s="284"/>
      <c r="B1347" s="284"/>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P1347" s="300"/>
      <c r="AT1347" s="300"/>
    </row>
    <row r="1348" spans="1:46" s="299" customFormat="1" ht="15" customHeight="1" x14ac:dyDescent="0.25">
      <c r="A1348" s="284"/>
      <c r="B1348" s="284"/>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P1348" s="300"/>
      <c r="AT1348" s="300"/>
    </row>
    <row r="1349" spans="1:46" s="299" customFormat="1" ht="15" customHeight="1" x14ac:dyDescent="0.25">
      <c r="A1349" s="284"/>
      <c r="B1349" s="284"/>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P1349" s="300"/>
      <c r="AT1349" s="300"/>
    </row>
    <row r="1350" spans="1:46" s="299" customFormat="1" ht="15" customHeight="1" x14ac:dyDescent="0.25">
      <c r="A1350" s="284"/>
      <c r="B1350" s="284"/>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P1350" s="300"/>
      <c r="AT1350" s="300"/>
    </row>
    <row r="1351" spans="1:46" s="299" customFormat="1" ht="15" customHeight="1" x14ac:dyDescent="0.25">
      <c r="A1351" s="284"/>
      <c r="B1351" s="284"/>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P1351" s="300"/>
      <c r="AT1351" s="300"/>
    </row>
    <row r="1352" spans="1:46" s="299" customFormat="1" ht="15" customHeight="1" x14ac:dyDescent="0.25">
      <c r="A1352" s="284"/>
      <c r="B1352" s="284"/>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P1352" s="300"/>
      <c r="AT1352" s="300"/>
    </row>
    <row r="1353" spans="1:46" s="299" customFormat="1" ht="15" customHeight="1" x14ac:dyDescent="0.25">
      <c r="A1353" s="284"/>
      <c r="B1353" s="284"/>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P1353" s="300"/>
      <c r="AT1353" s="300"/>
    </row>
    <row r="1354" spans="1:46" s="299" customFormat="1" ht="15" customHeight="1" x14ac:dyDescent="0.25">
      <c r="A1354" s="284"/>
      <c r="B1354" s="284"/>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P1354" s="300"/>
      <c r="AT1354" s="300"/>
    </row>
    <row r="1355" spans="1:46" s="299" customFormat="1" ht="15" customHeight="1" x14ac:dyDescent="0.25">
      <c r="A1355" s="284"/>
      <c r="B1355" s="284"/>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P1355" s="300"/>
      <c r="AT1355" s="300"/>
    </row>
    <row r="1356" spans="1:46" s="299" customFormat="1" ht="15" customHeight="1" x14ac:dyDescent="0.25">
      <c r="A1356" s="284"/>
      <c r="B1356" s="284"/>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P1356" s="300"/>
      <c r="AT1356" s="300"/>
    </row>
    <row r="1357" spans="1:46" s="299" customFormat="1" ht="15" customHeight="1" x14ac:dyDescent="0.25">
      <c r="A1357" s="284"/>
      <c r="B1357" s="284"/>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P1357" s="300"/>
      <c r="AT1357" s="300"/>
    </row>
    <row r="1358" spans="1:46" s="299" customFormat="1" ht="15" customHeight="1" x14ac:dyDescent="0.25">
      <c r="A1358" s="284"/>
      <c r="B1358" s="284"/>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P1358" s="300"/>
      <c r="AT1358" s="300"/>
    </row>
    <row r="1359" spans="1:46" s="299" customFormat="1" ht="15" customHeight="1" x14ac:dyDescent="0.25">
      <c r="A1359" s="284"/>
      <c r="B1359" s="284"/>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P1359" s="300"/>
      <c r="AT1359" s="300"/>
    </row>
    <row r="1360" spans="1:46" s="299" customFormat="1" ht="15" customHeight="1" x14ac:dyDescent="0.25">
      <c r="A1360" s="284"/>
      <c r="B1360" s="284"/>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P1360" s="300"/>
      <c r="AT1360" s="300"/>
    </row>
    <row r="1361" spans="1:46" s="299" customFormat="1" ht="15" customHeight="1" x14ac:dyDescent="0.25">
      <c r="A1361" s="284"/>
      <c r="B1361" s="284"/>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P1361" s="300"/>
      <c r="AT1361" s="300"/>
    </row>
    <row r="1362" spans="1:46" s="299" customFormat="1" ht="15" customHeight="1" x14ac:dyDescent="0.25">
      <c r="A1362" s="284"/>
      <c r="B1362" s="284"/>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P1362" s="300"/>
      <c r="AT1362" s="300"/>
    </row>
    <row r="1363" spans="1:46" s="299" customFormat="1" ht="15" customHeight="1" x14ac:dyDescent="0.25">
      <c r="A1363" s="284"/>
      <c r="B1363" s="284"/>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P1363" s="300"/>
      <c r="AT1363" s="300"/>
    </row>
    <row r="1364" spans="1:46" s="299" customFormat="1" ht="15" customHeight="1" x14ac:dyDescent="0.25">
      <c r="A1364" s="284"/>
      <c r="B1364" s="284"/>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P1364" s="300"/>
      <c r="AT1364" s="300"/>
    </row>
    <row r="1365" spans="1:46" s="299" customFormat="1" ht="15" customHeight="1" x14ac:dyDescent="0.25">
      <c r="A1365" s="284"/>
      <c r="B1365" s="284"/>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P1365" s="300"/>
      <c r="AT1365" s="300"/>
    </row>
    <row r="1366" spans="1:46" s="299" customFormat="1" ht="15" customHeight="1" x14ac:dyDescent="0.25">
      <c r="A1366" s="284"/>
      <c r="B1366" s="284"/>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P1366" s="300"/>
      <c r="AT1366" s="300"/>
    </row>
    <row r="1367" spans="1:46" s="299" customFormat="1" ht="15" customHeight="1" x14ac:dyDescent="0.25">
      <c r="A1367" s="284"/>
      <c r="B1367" s="284"/>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P1367" s="300"/>
      <c r="AT1367" s="300"/>
    </row>
    <row r="1368" spans="1:46" s="299" customFormat="1" ht="15" customHeight="1" x14ac:dyDescent="0.25">
      <c r="A1368" s="284"/>
      <c r="B1368" s="284"/>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P1368" s="300"/>
      <c r="AT1368" s="300"/>
    </row>
    <row r="1369" spans="1:46" s="299" customFormat="1" ht="15" customHeight="1" x14ac:dyDescent="0.25">
      <c r="A1369" s="284"/>
      <c r="B1369" s="284"/>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P1369" s="300"/>
      <c r="AT1369" s="300"/>
    </row>
    <row r="1370" spans="1:46" s="299" customFormat="1" ht="15" customHeight="1" x14ac:dyDescent="0.25">
      <c r="A1370" s="284"/>
      <c r="B1370" s="284"/>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P1370" s="300"/>
      <c r="AT1370" s="300"/>
    </row>
    <row r="1371" spans="1:46" s="299" customFormat="1" ht="15" customHeight="1" x14ac:dyDescent="0.25">
      <c r="A1371" s="284"/>
      <c r="B1371" s="284"/>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P1371" s="300"/>
      <c r="AT1371" s="300"/>
    </row>
    <row r="1372" spans="1:46" s="299" customFormat="1" ht="15" customHeight="1" x14ac:dyDescent="0.25">
      <c r="A1372" s="284"/>
      <c r="B1372" s="284"/>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P1372" s="300"/>
      <c r="AT1372" s="300"/>
    </row>
    <row r="1373" spans="1:46" s="299" customFormat="1" ht="15" customHeight="1" x14ac:dyDescent="0.25">
      <c r="A1373" s="284"/>
      <c r="B1373" s="284"/>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P1373" s="300"/>
      <c r="AT1373" s="300"/>
    </row>
    <row r="1374" spans="1:46" s="299" customFormat="1" ht="15" customHeight="1" x14ac:dyDescent="0.25">
      <c r="A1374" s="284"/>
      <c r="B1374" s="284"/>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P1374" s="300"/>
      <c r="AT1374" s="300"/>
    </row>
    <row r="1375" spans="1:46" s="299" customFormat="1" ht="15" customHeight="1" x14ac:dyDescent="0.25">
      <c r="A1375" s="284"/>
      <c r="B1375" s="284"/>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P1375" s="300"/>
      <c r="AT1375" s="300"/>
    </row>
    <row r="1376" spans="1:46" s="299" customFormat="1" ht="15" customHeight="1" x14ac:dyDescent="0.25">
      <c r="A1376" s="284"/>
      <c r="B1376" s="284"/>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P1376" s="300"/>
      <c r="AT1376" s="300"/>
    </row>
    <row r="1377" spans="1:46" s="299" customFormat="1" ht="15" customHeight="1" x14ac:dyDescent="0.25">
      <c r="A1377" s="284"/>
      <c r="B1377" s="284"/>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P1377" s="300"/>
      <c r="AT1377" s="300"/>
    </row>
    <row r="1378" spans="1:46" s="299" customFormat="1" ht="15" customHeight="1" x14ac:dyDescent="0.25">
      <c r="A1378" s="284"/>
      <c r="B1378" s="284"/>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P1378" s="300"/>
      <c r="AT1378" s="300"/>
    </row>
    <row r="1379" spans="1:46" s="299" customFormat="1" ht="15" customHeight="1" x14ac:dyDescent="0.25">
      <c r="A1379" s="284"/>
      <c r="B1379" s="284"/>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P1379" s="300"/>
      <c r="AT1379" s="300"/>
    </row>
    <row r="1380" spans="1:46" s="299" customFormat="1" ht="15" customHeight="1" x14ac:dyDescent="0.25">
      <c r="A1380" s="284"/>
      <c r="B1380" s="284"/>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P1380" s="300"/>
      <c r="AT1380" s="300"/>
    </row>
    <row r="1381" spans="1:46" s="299" customFormat="1" ht="15" customHeight="1" x14ac:dyDescent="0.25">
      <c r="A1381" s="284"/>
      <c r="B1381" s="284"/>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P1381" s="300"/>
      <c r="AT1381" s="300"/>
    </row>
    <row r="1382" spans="1:46" s="299" customFormat="1" ht="15" customHeight="1" x14ac:dyDescent="0.25">
      <c r="A1382" s="284"/>
      <c r="B1382" s="284"/>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P1382" s="300"/>
      <c r="AT1382" s="300"/>
    </row>
    <row r="1383" spans="1:46" s="299" customFormat="1" ht="15" customHeight="1" x14ac:dyDescent="0.25">
      <c r="A1383" s="284"/>
      <c r="B1383" s="284"/>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P1383" s="300"/>
      <c r="AT1383" s="300"/>
    </row>
    <row r="1384" spans="1:46" s="299" customFormat="1" ht="15" customHeight="1" x14ac:dyDescent="0.25">
      <c r="A1384" s="284"/>
      <c r="B1384" s="284"/>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P1384" s="300"/>
      <c r="AT1384" s="300"/>
    </row>
    <row r="1385" spans="1:46" s="299" customFormat="1" ht="15" customHeight="1" x14ac:dyDescent="0.25">
      <c r="A1385" s="284"/>
      <c r="B1385" s="284"/>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P1385" s="300"/>
      <c r="AT1385" s="300"/>
    </row>
    <row r="1386" spans="1:46" s="299" customFormat="1" ht="15" customHeight="1" x14ac:dyDescent="0.25">
      <c r="A1386" s="284"/>
      <c r="B1386" s="284"/>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P1386" s="300"/>
      <c r="AT1386" s="300"/>
    </row>
    <row r="1387" spans="1:46" s="299" customFormat="1" ht="15" customHeight="1" x14ac:dyDescent="0.25">
      <c r="A1387" s="284"/>
      <c r="B1387" s="284"/>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P1387" s="300"/>
      <c r="AT1387" s="300"/>
    </row>
    <row r="1388" spans="1:46" s="299" customFormat="1" ht="15" customHeight="1" x14ac:dyDescent="0.25">
      <c r="A1388" s="284"/>
      <c r="B1388" s="284"/>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P1388" s="300"/>
      <c r="AT1388" s="300"/>
    </row>
    <row r="1389" spans="1:46" s="299" customFormat="1" ht="15" customHeight="1" x14ac:dyDescent="0.25">
      <c r="A1389" s="284"/>
      <c r="B1389" s="284"/>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P1389" s="300"/>
      <c r="AT1389" s="300"/>
    </row>
    <row r="1390" spans="1:46" s="299" customFormat="1" ht="15" customHeight="1" x14ac:dyDescent="0.25">
      <c r="A1390" s="284"/>
      <c r="B1390" s="284"/>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P1390" s="300"/>
      <c r="AT1390" s="300"/>
    </row>
    <row r="1391" spans="1:46" s="299" customFormat="1" ht="15" customHeight="1" x14ac:dyDescent="0.25">
      <c r="A1391" s="284"/>
      <c r="B1391" s="284"/>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P1391" s="300"/>
      <c r="AT1391" s="300"/>
    </row>
    <row r="1392" spans="1:46" s="299" customFormat="1" ht="15" customHeight="1" x14ac:dyDescent="0.25">
      <c r="A1392" s="284"/>
      <c r="B1392" s="284"/>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P1392" s="300"/>
      <c r="AT1392" s="300"/>
    </row>
    <row r="1393" spans="1:46" s="299" customFormat="1" ht="15" customHeight="1" x14ac:dyDescent="0.25">
      <c r="A1393" s="284"/>
      <c r="B1393" s="284"/>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P1393" s="300"/>
      <c r="AT1393" s="300"/>
    </row>
    <row r="1394" spans="1:46" s="299" customFormat="1" ht="15" customHeight="1" x14ac:dyDescent="0.25">
      <c r="A1394" s="284"/>
      <c r="B1394" s="284"/>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P1394" s="300"/>
      <c r="AT1394" s="300"/>
    </row>
    <row r="1395" spans="1:46" s="299" customFormat="1" ht="15" customHeight="1" x14ac:dyDescent="0.25">
      <c r="A1395" s="284"/>
      <c r="B1395" s="284"/>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P1395" s="300"/>
      <c r="AT1395" s="300"/>
    </row>
    <row r="1396" spans="1:46" s="299" customFormat="1" ht="15" customHeight="1" x14ac:dyDescent="0.25">
      <c r="A1396" s="284"/>
      <c r="B1396" s="284"/>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P1396" s="300"/>
      <c r="AT1396" s="300"/>
    </row>
    <row r="1397" spans="1:46" s="299" customFormat="1" ht="15" customHeight="1" x14ac:dyDescent="0.25">
      <c r="A1397" s="284"/>
      <c r="B1397" s="284"/>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P1397" s="300"/>
      <c r="AT1397" s="300"/>
    </row>
    <row r="1398" spans="1:46" s="299" customFormat="1" ht="15" customHeight="1" x14ac:dyDescent="0.25">
      <c r="A1398" s="284"/>
      <c r="B1398" s="284"/>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P1398" s="300"/>
      <c r="AT1398" s="300"/>
    </row>
    <row r="1399" spans="1:46" s="299" customFormat="1" ht="15" customHeight="1" x14ac:dyDescent="0.25">
      <c r="A1399" s="284"/>
      <c r="B1399" s="284"/>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P1399" s="300"/>
      <c r="AT1399" s="300"/>
    </row>
    <row r="1400" spans="1:46" s="299" customFormat="1" ht="15" customHeight="1" x14ac:dyDescent="0.25">
      <c r="A1400" s="284"/>
      <c r="B1400" s="284"/>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P1400" s="300"/>
      <c r="AT1400" s="300"/>
    </row>
    <row r="1401" spans="1:46" s="299" customFormat="1" ht="15" customHeight="1" x14ac:dyDescent="0.25">
      <c r="A1401" s="284"/>
      <c r="B1401" s="284"/>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P1401" s="300"/>
      <c r="AT1401" s="300"/>
    </row>
    <row r="1402" spans="1:46" s="299" customFormat="1" ht="15" customHeight="1" x14ac:dyDescent="0.25">
      <c r="A1402" s="284"/>
      <c r="B1402" s="284"/>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P1402" s="300"/>
      <c r="AT1402" s="300"/>
    </row>
    <row r="1403" spans="1:46" s="299" customFormat="1" ht="15" customHeight="1" x14ac:dyDescent="0.25">
      <c r="A1403" s="284"/>
      <c r="B1403" s="284"/>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P1403" s="300"/>
      <c r="AT1403" s="300"/>
    </row>
    <row r="1404" spans="1:46" s="299" customFormat="1" ht="15" customHeight="1" x14ac:dyDescent="0.25">
      <c r="A1404" s="284"/>
      <c r="B1404" s="284"/>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P1404" s="300"/>
      <c r="AT1404" s="300"/>
    </row>
    <row r="1405" spans="1:46" s="299" customFormat="1" ht="15" customHeight="1" x14ac:dyDescent="0.25">
      <c r="A1405" s="284"/>
      <c r="B1405" s="284"/>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P1405" s="300"/>
      <c r="AT1405" s="300"/>
    </row>
    <row r="1406" spans="1:46" s="299" customFormat="1" ht="15" customHeight="1" x14ac:dyDescent="0.25">
      <c r="A1406" s="284"/>
      <c r="B1406" s="284"/>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P1406" s="300"/>
      <c r="AT1406" s="300"/>
    </row>
    <row r="1407" spans="1:46" s="299" customFormat="1" ht="15" customHeight="1" x14ac:dyDescent="0.25">
      <c r="A1407" s="284"/>
      <c r="B1407" s="284"/>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P1407" s="300"/>
      <c r="AT1407" s="300"/>
    </row>
    <row r="1408" spans="1:46" s="299" customFormat="1" ht="15" customHeight="1" x14ac:dyDescent="0.25">
      <c r="A1408" s="284"/>
      <c r="B1408" s="284"/>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P1408" s="300"/>
      <c r="AT1408" s="300"/>
    </row>
    <row r="1409" spans="1:46" s="299" customFormat="1" ht="15" customHeight="1" x14ac:dyDescent="0.25">
      <c r="A1409" s="284"/>
      <c r="B1409" s="284"/>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P1409" s="300"/>
      <c r="AT1409" s="300"/>
    </row>
    <row r="1410" spans="1:46" s="299" customFormat="1" ht="15" customHeight="1" x14ac:dyDescent="0.25">
      <c r="A1410" s="284"/>
      <c r="B1410" s="284"/>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P1410" s="300"/>
      <c r="AT1410" s="300"/>
    </row>
    <row r="1411" spans="1:46" s="299" customFormat="1" ht="15" customHeight="1" x14ac:dyDescent="0.25">
      <c r="A1411" s="284"/>
      <c r="B1411" s="284"/>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P1411" s="300"/>
      <c r="AT1411" s="300"/>
    </row>
    <row r="1412" spans="1:46" s="299" customFormat="1" ht="15" customHeight="1" x14ac:dyDescent="0.25">
      <c r="A1412" s="284"/>
      <c r="B1412" s="284"/>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P1412" s="300"/>
      <c r="AT1412" s="300"/>
    </row>
    <row r="1413" spans="1:46" s="299" customFormat="1" ht="15" customHeight="1" x14ac:dyDescent="0.25">
      <c r="A1413" s="284"/>
      <c r="B1413" s="284"/>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P1413" s="300"/>
      <c r="AT1413" s="300"/>
    </row>
    <row r="1414" spans="1:46" s="299" customFormat="1" ht="15" customHeight="1" x14ac:dyDescent="0.25">
      <c r="A1414" s="284"/>
      <c r="B1414" s="284"/>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P1414" s="300"/>
      <c r="AT1414" s="300"/>
    </row>
    <row r="1415" spans="1:46" s="299" customFormat="1" ht="15" customHeight="1" x14ac:dyDescent="0.25">
      <c r="A1415" s="284"/>
      <c r="B1415" s="284"/>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P1415" s="300"/>
      <c r="AT1415" s="300"/>
    </row>
    <row r="1416" spans="1:46" s="299" customFormat="1" ht="15" customHeight="1" x14ac:dyDescent="0.25">
      <c r="A1416" s="284"/>
      <c r="B1416" s="284"/>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P1416" s="300"/>
      <c r="AT1416" s="300"/>
    </row>
    <row r="1417" spans="1:46" s="299" customFormat="1" ht="15" customHeight="1" x14ac:dyDescent="0.25">
      <c r="A1417" s="284"/>
      <c r="B1417" s="284"/>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P1417" s="300"/>
      <c r="AT1417" s="300"/>
    </row>
    <row r="1418" spans="1:46" s="299" customFormat="1" ht="15" customHeight="1" x14ac:dyDescent="0.25">
      <c r="A1418" s="284"/>
      <c r="B1418" s="284"/>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P1418" s="300"/>
      <c r="AT1418" s="300"/>
    </row>
    <row r="1419" spans="1:46" s="299" customFormat="1" ht="15" customHeight="1" x14ac:dyDescent="0.25">
      <c r="A1419" s="284"/>
      <c r="B1419" s="284"/>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P1419" s="300"/>
      <c r="AT1419" s="300"/>
    </row>
    <row r="1420" spans="1:46" s="299" customFormat="1" ht="15" customHeight="1" x14ac:dyDescent="0.25">
      <c r="A1420" s="284"/>
      <c r="B1420" s="284"/>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P1420" s="300"/>
      <c r="AT1420" s="300"/>
    </row>
    <row r="1421" spans="1:46" s="299" customFormat="1" ht="15" customHeight="1" x14ac:dyDescent="0.25">
      <c r="A1421" s="284"/>
      <c r="B1421" s="284"/>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P1421" s="300"/>
      <c r="AT1421" s="300"/>
    </row>
    <row r="1422" spans="1:46" s="299" customFormat="1" ht="15" customHeight="1" x14ac:dyDescent="0.25">
      <c r="A1422" s="284"/>
      <c r="B1422" s="284"/>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P1422" s="300"/>
      <c r="AT1422" s="300"/>
    </row>
    <row r="1423" spans="1:46" s="299" customFormat="1" ht="15" customHeight="1" x14ac:dyDescent="0.25">
      <c r="A1423" s="284"/>
      <c r="B1423" s="284"/>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P1423" s="300"/>
      <c r="AT1423" s="300"/>
    </row>
    <row r="1424" spans="1:46" s="299" customFormat="1" ht="15" customHeight="1" x14ac:dyDescent="0.25">
      <c r="A1424" s="284"/>
      <c r="B1424" s="284"/>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P1424" s="300"/>
      <c r="AT1424" s="300"/>
    </row>
    <row r="1425" spans="1:46" s="299" customFormat="1" ht="15" customHeight="1" x14ac:dyDescent="0.25">
      <c r="A1425" s="284"/>
      <c r="B1425" s="284"/>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P1425" s="300"/>
      <c r="AT1425" s="300"/>
    </row>
    <row r="1426" spans="1:46" s="299" customFormat="1" ht="15" customHeight="1" x14ac:dyDescent="0.25">
      <c r="A1426" s="284"/>
      <c r="B1426" s="284"/>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P1426" s="300"/>
      <c r="AT1426" s="300"/>
    </row>
    <row r="1427" spans="1:46" s="299" customFormat="1" ht="15" customHeight="1" x14ac:dyDescent="0.25">
      <c r="A1427" s="284"/>
      <c r="B1427" s="284"/>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P1427" s="300"/>
      <c r="AT1427" s="300"/>
    </row>
    <row r="1428" spans="1:46" s="299" customFormat="1" ht="15" customHeight="1" x14ac:dyDescent="0.25">
      <c r="A1428" s="284"/>
      <c r="B1428" s="284"/>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P1428" s="300"/>
      <c r="AT1428" s="300"/>
    </row>
    <row r="1429" spans="1:46" s="299" customFormat="1" ht="15" customHeight="1" x14ac:dyDescent="0.25">
      <c r="A1429" s="284"/>
      <c r="B1429" s="284"/>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P1429" s="300"/>
      <c r="AT1429" s="300"/>
    </row>
    <row r="1430" spans="1:46" s="299" customFormat="1" ht="15" customHeight="1" x14ac:dyDescent="0.25">
      <c r="A1430" s="284"/>
      <c r="B1430" s="284"/>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P1430" s="300"/>
      <c r="AT1430" s="300"/>
    </row>
    <row r="1431" spans="1:46" s="299" customFormat="1" ht="15" customHeight="1" x14ac:dyDescent="0.25">
      <c r="A1431" s="284"/>
      <c r="B1431" s="284"/>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P1431" s="300"/>
      <c r="AT1431" s="300"/>
    </row>
    <row r="1432" spans="1:46" s="299" customFormat="1" ht="15" customHeight="1" x14ac:dyDescent="0.25">
      <c r="A1432" s="284"/>
      <c r="B1432" s="284"/>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P1432" s="300"/>
      <c r="AT1432" s="300"/>
    </row>
    <row r="1433" spans="1:46" s="299" customFormat="1" ht="15" customHeight="1" x14ac:dyDescent="0.25">
      <c r="A1433" s="284"/>
      <c r="B1433" s="284"/>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P1433" s="300"/>
      <c r="AT1433" s="300"/>
    </row>
    <row r="1434" spans="1:46" s="299" customFormat="1" ht="15" customHeight="1" x14ac:dyDescent="0.25">
      <c r="A1434" s="284"/>
      <c r="B1434" s="284"/>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P1434" s="300"/>
      <c r="AT1434" s="300"/>
    </row>
    <row r="1435" spans="1:46" s="299" customFormat="1" ht="15" customHeight="1" x14ac:dyDescent="0.25">
      <c r="A1435" s="284"/>
      <c r="B1435" s="284"/>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P1435" s="300"/>
      <c r="AT1435" s="300"/>
    </row>
    <row r="1436" spans="1:46" s="299" customFormat="1" ht="15" customHeight="1" x14ac:dyDescent="0.25">
      <c r="A1436" s="284"/>
      <c r="B1436" s="284"/>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P1436" s="300"/>
      <c r="AT1436" s="300"/>
    </row>
    <row r="1437" spans="1:46" s="299" customFormat="1" ht="15" customHeight="1" x14ac:dyDescent="0.25">
      <c r="A1437" s="284"/>
      <c r="B1437" s="284"/>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P1437" s="300"/>
      <c r="AT1437" s="300"/>
    </row>
    <row r="1438" spans="1:46" s="299" customFormat="1" ht="15" customHeight="1" x14ac:dyDescent="0.25">
      <c r="A1438" s="284"/>
      <c r="B1438" s="284"/>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P1438" s="300"/>
      <c r="AT1438" s="300"/>
    </row>
    <row r="1439" spans="1:46" s="299" customFormat="1" ht="15" customHeight="1" x14ac:dyDescent="0.25">
      <c r="A1439" s="284"/>
      <c r="B1439" s="284"/>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P1439" s="300"/>
      <c r="AT1439" s="300"/>
    </row>
    <row r="1440" spans="1:46" s="299" customFormat="1" ht="15" customHeight="1" x14ac:dyDescent="0.25">
      <c r="A1440" s="284"/>
      <c r="B1440" s="284"/>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P1440" s="300"/>
      <c r="AT1440" s="300"/>
    </row>
    <row r="1441" spans="1:46" s="299" customFormat="1" ht="15" customHeight="1" x14ac:dyDescent="0.25">
      <c r="A1441" s="284"/>
      <c r="B1441" s="284"/>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P1441" s="300"/>
      <c r="AT1441" s="300"/>
    </row>
    <row r="1442" spans="1:46" s="299" customFormat="1" ht="15" customHeight="1" x14ac:dyDescent="0.25">
      <c r="A1442" s="284"/>
      <c r="B1442" s="284"/>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P1442" s="300"/>
      <c r="AT1442" s="300"/>
    </row>
    <row r="1443" spans="1:46" s="299" customFormat="1" ht="15" customHeight="1" x14ac:dyDescent="0.25">
      <c r="A1443" s="284"/>
      <c r="B1443" s="284"/>
      <c r="C1443" s="241"/>
      <c r="D1443" s="241"/>
      <c r="E1443" s="241"/>
      <c r="F1443" s="241"/>
      <c r="G1443" s="241"/>
      <c r="H1443" s="241"/>
      <c r="I1443" s="241"/>
      <c r="J1443" s="241"/>
      <c r="K1443" s="241"/>
      <c r="L1443" s="241"/>
      <c r="M1443" s="241"/>
      <c r="N1443" s="241"/>
      <c r="O1443" s="241"/>
      <c r="P1443" s="241"/>
      <c r="Q1443" s="241"/>
      <c r="R1443" s="241"/>
      <c r="S1443" s="241"/>
      <c r="T1443" s="241"/>
      <c r="U1443" s="241"/>
      <c r="V1443" s="241"/>
      <c r="W1443" s="241"/>
      <c r="X1443" s="241"/>
      <c r="Y1443" s="241"/>
      <c r="Z1443" s="241"/>
      <c r="AA1443" s="241"/>
      <c r="AB1443" s="241"/>
      <c r="AC1443" s="241"/>
      <c r="AD1443" s="241"/>
      <c r="AE1443" s="241"/>
      <c r="AF1443" s="241"/>
      <c r="AG1443" s="241"/>
      <c r="AH1443" s="241"/>
      <c r="AI1443" s="241"/>
      <c r="AP1443" s="300"/>
      <c r="AT1443" s="300"/>
    </row>
    <row r="1444" spans="1:46" s="299" customFormat="1" ht="15" customHeight="1" x14ac:dyDescent="0.25">
      <c r="A1444" s="284"/>
      <c r="B1444" s="284"/>
      <c r="C1444" s="241"/>
      <c r="D1444" s="241"/>
      <c r="E1444" s="241"/>
      <c r="F1444" s="241"/>
      <c r="G1444" s="241"/>
      <c r="H1444" s="241"/>
      <c r="I1444" s="241"/>
      <c r="J1444" s="241"/>
      <c r="K1444" s="241"/>
      <c r="L1444" s="241"/>
      <c r="M1444" s="241"/>
      <c r="N1444" s="241"/>
      <c r="O1444" s="241"/>
      <c r="P1444" s="241"/>
      <c r="Q1444" s="241"/>
      <c r="R1444" s="241"/>
      <c r="S1444" s="241"/>
      <c r="T1444" s="241"/>
      <c r="U1444" s="241"/>
      <c r="V1444" s="241"/>
      <c r="W1444" s="241"/>
      <c r="X1444" s="241"/>
      <c r="Y1444" s="241"/>
      <c r="Z1444" s="241"/>
      <c r="AA1444" s="241"/>
      <c r="AB1444" s="241"/>
      <c r="AC1444" s="241"/>
      <c r="AD1444" s="241"/>
      <c r="AE1444" s="241"/>
      <c r="AF1444" s="241"/>
      <c r="AG1444" s="241"/>
      <c r="AH1444" s="241"/>
      <c r="AI1444" s="241"/>
      <c r="AP1444" s="300"/>
      <c r="AT1444" s="300"/>
    </row>
    <row r="1445" spans="1:46" s="299" customFormat="1" ht="15" customHeight="1" x14ac:dyDescent="0.25">
      <c r="A1445" s="284"/>
      <c r="B1445" s="284"/>
      <c r="C1445" s="241"/>
      <c r="D1445" s="241"/>
      <c r="E1445" s="241"/>
      <c r="F1445" s="241"/>
      <c r="G1445" s="241"/>
      <c r="H1445" s="241"/>
      <c r="I1445" s="241"/>
      <c r="J1445" s="241"/>
      <c r="K1445" s="241"/>
      <c r="L1445" s="241"/>
      <c r="M1445" s="241"/>
      <c r="N1445" s="241"/>
      <c r="O1445" s="241"/>
      <c r="P1445" s="241"/>
      <c r="Q1445" s="241"/>
      <c r="R1445" s="241"/>
      <c r="S1445" s="241"/>
      <c r="T1445" s="241"/>
      <c r="U1445" s="241"/>
      <c r="V1445" s="241"/>
      <c r="W1445" s="241"/>
      <c r="X1445" s="241"/>
      <c r="Y1445" s="241"/>
      <c r="Z1445" s="241"/>
      <c r="AA1445" s="241"/>
      <c r="AB1445" s="241"/>
      <c r="AC1445" s="241"/>
      <c r="AD1445" s="241"/>
      <c r="AE1445" s="241"/>
      <c r="AF1445" s="241"/>
      <c r="AG1445" s="241"/>
      <c r="AH1445" s="241"/>
      <c r="AI1445" s="241"/>
      <c r="AP1445" s="300"/>
      <c r="AT1445" s="300"/>
    </row>
    <row r="1446" spans="1:46" s="299" customFormat="1" ht="15" customHeight="1" x14ac:dyDescent="0.25">
      <c r="A1446" s="284"/>
      <c r="B1446" s="284"/>
      <c r="C1446" s="241"/>
      <c r="D1446" s="241"/>
      <c r="E1446" s="241"/>
      <c r="F1446" s="241"/>
      <c r="G1446" s="241"/>
      <c r="H1446" s="241"/>
      <c r="I1446" s="241"/>
      <c r="J1446" s="241"/>
      <c r="K1446" s="241"/>
      <c r="L1446" s="241"/>
      <c r="M1446" s="241"/>
      <c r="N1446" s="241"/>
      <c r="O1446" s="241"/>
      <c r="P1446" s="241"/>
      <c r="Q1446" s="241"/>
      <c r="R1446" s="241"/>
      <c r="S1446" s="241"/>
      <c r="T1446" s="241"/>
      <c r="U1446" s="241"/>
      <c r="V1446" s="241"/>
      <c r="W1446" s="241"/>
      <c r="X1446" s="241"/>
      <c r="Y1446" s="241"/>
      <c r="Z1446" s="241"/>
      <c r="AA1446" s="241"/>
      <c r="AB1446" s="241"/>
      <c r="AC1446" s="241"/>
      <c r="AD1446" s="241"/>
      <c r="AE1446" s="241"/>
      <c r="AF1446" s="241"/>
      <c r="AG1446" s="241"/>
      <c r="AH1446" s="241"/>
      <c r="AI1446" s="241"/>
      <c r="AP1446" s="300"/>
      <c r="AT1446" s="300"/>
    </row>
    <row r="1447" spans="1:46" s="299" customFormat="1" ht="15" customHeight="1" x14ac:dyDescent="0.25">
      <c r="A1447" s="284"/>
      <c r="B1447" s="284"/>
      <c r="C1447" s="241"/>
      <c r="D1447" s="241"/>
      <c r="E1447" s="241"/>
      <c r="F1447" s="241"/>
      <c r="G1447" s="241"/>
      <c r="H1447" s="241"/>
      <c r="I1447" s="241"/>
      <c r="J1447" s="241"/>
      <c r="K1447" s="241"/>
      <c r="L1447" s="241"/>
      <c r="M1447" s="241"/>
      <c r="N1447" s="241"/>
      <c r="O1447" s="241"/>
      <c r="P1447" s="241"/>
      <c r="Q1447" s="241"/>
      <c r="R1447" s="241"/>
      <c r="S1447" s="241"/>
      <c r="T1447" s="241"/>
      <c r="U1447" s="241"/>
      <c r="V1447" s="241"/>
      <c r="W1447" s="241"/>
      <c r="X1447" s="241"/>
      <c r="Y1447" s="241"/>
      <c r="Z1447" s="241"/>
      <c r="AA1447" s="241"/>
      <c r="AB1447" s="241"/>
      <c r="AC1447" s="241"/>
      <c r="AD1447" s="241"/>
      <c r="AE1447" s="241"/>
      <c r="AF1447" s="241"/>
      <c r="AG1447" s="241"/>
      <c r="AH1447" s="241"/>
      <c r="AI1447" s="241"/>
      <c r="AP1447" s="300"/>
      <c r="AT1447" s="300"/>
    </row>
    <row r="1448" spans="1:46" s="299" customFormat="1" ht="15" customHeight="1" x14ac:dyDescent="0.25">
      <c r="A1448" s="284"/>
      <c r="B1448" s="284"/>
      <c r="C1448" s="241"/>
      <c r="D1448" s="241"/>
      <c r="E1448" s="241"/>
      <c r="F1448" s="241"/>
      <c r="G1448" s="241"/>
      <c r="H1448" s="241"/>
      <c r="I1448" s="241"/>
      <c r="J1448" s="241"/>
      <c r="K1448" s="241"/>
      <c r="L1448" s="241"/>
      <c r="M1448" s="241"/>
      <c r="N1448" s="241"/>
      <c r="O1448" s="241"/>
      <c r="P1448" s="241"/>
      <c r="Q1448" s="241"/>
      <c r="R1448" s="241"/>
      <c r="S1448" s="241"/>
      <c r="T1448" s="241"/>
      <c r="U1448" s="241"/>
      <c r="V1448" s="241"/>
      <c r="W1448" s="241"/>
      <c r="X1448" s="241"/>
      <c r="Y1448" s="241"/>
      <c r="Z1448" s="241"/>
      <c r="AA1448" s="241"/>
      <c r="AB1448" s="241"/>
      <c r="AC1448" s="241"/>
      <c r="AD1448" s="241"/>
      <c r="AE1448" s="241"/>
      <c r="AF1448" s="241"/>
      <c r="AG1448" s="241"/>
      <c r="AH1448" s="241"/>
      <c r="AI1448" s="241"/>
      <c r="AP1448" s="300"/>
      <c r="AT1448" s="300"/>
    </row>
    <row r="1449" spans="1:46" s="299" customFormat="1" ht="15" customHeight="1" x14ac:dyDescent="0.25">
      <c r="A1449" s="284"/>
      <c r="B1449" s="284"/>
      <c r="C1449" s="241"/>
      <c r="D1449" s="241"/>
      <c r="E1449" s="241"/>
      <c r="F1449" s="241"/>
      <c r="G1449" s="241"/>
      <c r="H1449" s="241"/>
      <c r="I1449" s="241"/>
      <c r="J1449" s="241"/>
      <c r="K1449" s="241"/>
      <c r="L1449" s="241"/>
      <c r="M1449" s="241"/>
      <c r="N1449" s="241"/>
      <c r="O1449" s="241"/>
      <c r="P1449" s="241"/>
      <c r="Q1449" s="241"/>
      <c r="R1449" s="241"/>
      <c r="S1449" s="241"/>
      <c r="T1449" s="241"/>
      <c r="U1449" s="241"/>
      <c r="V1449" s="241"/>
      <c r="W1449" s="241"/>
      <c r="X1449" s="241"/>
      <c r="Y1449" s="241"/>
      <c r="Z1449" s="241"/>
      <c r="AA1449" s="241"/>
      <c r="AB1449" s="241"/>
      <c r="AC1449" s="241"/>
      <c r="AD1449" s="241"/>
      <c r="AE1449" s="241"/>
      <c r="AF1449" s="241"/>
      <c r="AG1449" s="241"/>
      <c r="AH1449" s="241"/>
      <c r="AI1449" s="241"/>
      <c r="AP1449" s="300"/>
      <c r="AT1449" s="300"/>
    </row>
    <row r="1450" spans="1:46" s="299" customFormat="1" ht="15" customHeight="1" x14ac:dyDescent="0.25">
      <c r="A1450" s="284"/>
      <c r="B1450" s="284"/>
      <c r="C1450" s="241"/>
      <c r="D1450" s="241"/>
      <c r="E1450" s="241"/>
      <c r="F1450" s="241"/>
      <c r="G1450" s="241"/>
      <c r="H1450" s="241"/>
      <c r="I1450" s="241"/>
      <c r="J1450" s="241"/>
      <c r="K1450" s="241"/>
      <c r="L1450" s="241"/>
      <c r="M1450" s="241"/>
      <c r="N1450" s="241"/>
      <c r="O1450" s="241"/>
      <c r="P1450" s="241"/>
      <c r="Q1450" s="241"/>
      <c r="R1450" s="241"/>
      <c r="S1450" s="241"/>
      <c r="T1450" s="241"/>
      <c r="U1450" s="241"/>
      <c r="V1450" s="241"/>
      <c r="W1450" s="241"/>
      <c r="X1450" s="241"/>
      <c r="Y1450" s="241"/>
      <c r="Z1450" s="241"/>
      <c r="AA1450" s="241"/>
      <c r="AB1450" s="241"/>
      <c r="AC1450" s="241"/>
      <c r="AD1450" s="241"/>
      <c r="AE1450" s="241"/>
      <c r="AF1450" s="241"/>
      <c r="AG1450" s="241"/>
      <c r="AH1450" s="241"/>
      <c r="AI1450" s="241"/>
      <c r="AP1450" s="300"/>
      <c r="AT1450" s="300"/>
    </row>
    <row r="1451" spans="1:46" s="299" customFormat="1" ht="15" customHeight="1" x14ac:dyDescent="0.25">
      <c r="A1451" s="284"/>
      <c r="B1451" s="284"/>
      <c r="C1451" s="241"/>
      <c r="D1451" s="241"/>
      <c r="E1451" s="241"/>
      <c r="F1451" s="241"/>
      <c r="G1451" s="241"/>
      <c r="H1451" s="241"/>
      <c r="I1451" s="241"/>
      <c r="J1451" s="241"/>
      <c r="K1451" s="241"/>
      <c r="L1451" s="241"/>
      <c r="M1451" s="241"/>
      <c r="N1451" s="241"/>
      <c r="O1451" s="241"/>
      <c r="P1451" s="241"/>
      <c r="Q1451" s="241"/>
      <c r="R1451" s="241"/>
      <c r="S1451" s="241"/>
      <c r="T1451" s="241"/>
      <c r="U1451" s="241"/>
      <c r="V1451" s="241"/>
      <c r="W1451" s="241"/>
      <c r="X1451" s="241"/>
      <c r="Y1451" s="241"/>
      <c r="Z1451" s="241"/>
      <c r="AA1451" s="241"/>
      <c r="AB1451" s="241"/>
      <c r="AC1451" s="241"/>
      <c r="AD1451" s="241"/>
      <c r="AE1451" s="241"/>
      <c r="AF1451" s="241"/>
      <c r="AG1451" s="241"/>
      <c r="AH1451" s="241"/>
      <c r="AI1451" s="241"/>
      <c r="AP1451" s="300"/>
      <c r="AT1451" s="300"/>
    </row>
    <row r="1452" spans="1:46" s="299" customFormat="1" ht="15" customHeight="1" x14ac:dyDescent="0.25">
      <c r="A1452" s="284"/>
      <c r="B1452" s="284"/>
      <c r="C1452" s="241"/>
      <c r="D1452" s="241"/>
      <c r="E1452" s="241"/>
      <c r="F1452" s="241"/>
      <c r="G1452" s="241"/>
      <c r="H1452" s="241"/>
      <c r="I1452" s="241"/>
      <c r="J1452" s="241"/>
      <c r="K1452" s="241"/>
      <c r="L1452" s="241"/>
      <c r="M1452" s="241"/>
      <c r="N1452" s="241"/>
      <c r="O1452" s="241"/>
      <c r="P1452" s="241"/>
      <c r="Q1452" s="241"/>
      <c r="R1452" s="241"/>
      <c r="S1452" s="241"/>
      <c r="T1452" s="241"/>
      <c r="U1452" s="241"/>
      <c r="V1452" s="241"/>
      <c r="W1452" s="241"/>
      <c r="X1452" s="241"/>
      <c r="Y1452" s="241"/>
      <c r="Z1452" s="241"/>
      <c r="AA1452" s="241"/>
      <c r="AB1452" s="241"/>
      <c r="AC1452" s="241"/>
      <c r="AD1452" s="241"/>
      <c r="AE1452" s="241"/>
      <c r="AF1452" s="241"/>
      <c r="AG1452" s="241"/>
      <c r="AH1452" s="241"/>
      <c r="AI1452" s="241"/>
      <c r="AP1452" s="300"/>
      <c r="AT1452" s="300"/>
    </row>
    <row r="1453" spans="1:46" s="299" customFormat="1" ht="15" customHeight="1" x14ac:dyDescent="0.25">
      <c r="A1453" s="284"/>
      <c r="B1453" s="284"/>
      <c r="C1453" s="241"/>
      <c r="D1453" s="241"/>
      <c r="E1453" s="241"/>
      <c r="F1453" s="241"/>
      <c r="G1453" s="241"/>
      <c r="H1453" s="241"/>
      <c r="I1453" s="241"/>
      <c r="J1453" s="241"/>
      <c r="K1453" s="241"/>
      <c r="L1453" s="241"/>
      <c r="M1453" s="241"/>
      <c r="N1453" s="241"/>
      <c r="O1453" s="241"/>
      <c r="P1453" s="241"/>
      <c r="Q1453" s="241"/>
      <c r="R1453" s="241"/>
      <c r="S1453" s="241"/>
      <c r="T1453" s="241"/>
      <c r="U1453" s="241"/>
      <c r="V1453" s="241"/>
      <c r="W1453" s="241"/>
      <c r="X1453" s="241"/>
      <c r="Y1453" s="241"/>
      <c r="Z1453" s="241"/>
      <c r="AA1453" s="241"/>
      <c r="AB1453" s="241"/>
      <c r="AC1453" s="241"/>
      <c r="AD1453" s="241"/>
      <c r="AE1453" s="241"/>
      <c r="AF1453" s="241"/>
      <c r="AG1453" s="241"/>
      <c r="AH1453" s="241"/>
      <c r="AI1453" s="241"/>
      <c r="AP1453" s="300"/>
      <c r="AT1453" s="300"/>
    </row>
    <row r="1454" spans="1:46" s="299" customFormat="1" ht="15" customHeight="1" x14ac:dyDescent="0.25">
      <c r="A1454" s="284"/>
      <c r="B1454" s="284"/>
      <c r="C1454" s="241"/>
      <c r="D1454" s="241"/>
      <c r="E1454" s="241"/>
      <c r="F1454" s="241"/>
      <c r="G1454" s="241"/>
      <c r="H1454" s="241"/>
      <c r="I1454" s="241"/>
      <c r="J1454" s="241"/>
      <c r="K1454" s="241"/>
      <c r="L1454" s="241"/>
      <c r="M1454" s="241"/>
      <c r="N1454" s="241"/>
      <c r="O1454" s="241"/>
      <c r="P1454" s="241"/>
      <c r="Q1454" s="241"/>
      <c r="R1454" s="241"/>
      <c r="S1454" s="241"/>
      <c r="T1454" s="241"/>
      <c r="U1454" s="241"/>
      <c r="V1454" s="241"/>
      <c r="W1454" s="241"/>
      <c r="X1454" s="241"/>
      <c r="Y1454" s="241"/>
      <c r="Z1454" s="241"/>
      <c r="AA1454" s="241"/>
      <c r="AB1454" s="241"/>
      <c r="AC1454" s="241"/>
      <c r="AD1454" s="241"/>
      <c r="AE1454" s="241"/>
      <c r="AF1454" s="241"/>
      <c r="AG1454" s="241"/>
      <c r="AH1454" s="241"/>
      <c r="AI1454" s="241"/>
      <c r="AP1454" s="300"/>
      <c r="AT1454" s="300"/>
    </row>
    <row r="1455" spans="1:46" s="299" customFormat="1" ht="15" customHeight="1" x14ac:dyDescent="0.25">
      <c r="A1455" s="284"/>
      <c r="B1455" s="284"/>
      <c r="C1455" s="241"/>
      <c r="D1455" s="241"/>
      <c r="E1455" s="241"/>
      <c r="F1455" s="241"/>
      <c r="G1455" s="241"/>
      <c r="H1455" s="241"/>
      <c r="I1455" s="241"/>
      <c r="J1455" s="241"/>
      <c r="K1455" s="241"/>
      <c r="L1455" s="241"/>
      <c r="M1455" s="241"/>
      <c r="N1455" s="241"/>
      <c r="O1455" s="241"/>
      <c r="P1455" s="241"/>
      <c r="Q1455" s="241"/>
      <c r="R1455" s="241"/>
      <c r="S1455" s="241"/>
      <c r="T1455" s="241"/>
      <c r="U1455" s="241"/>
      <c r="V1455" s="241"/>
      <c r="W1455" s="241"/>
      <c r="X1455" s="241"/>
      <c r="Y1455" s="241"/>
      <c r="Z1455" s="241"/>
      <c r="AA1455" s="241"/>
      <c r="AB1455" s="241"/>
      <c r="AC1455" s="241"/>
      <c r="AD1455" s="241"/>
      <c r="AE1455" s="241"/>
      <c r="AF1455" s="241"/>
      <c r="AG1455" s="241"/>
      <c r="AH1455" s="241"/>
      <c r="AI1455" s="241"/>
      <c r="AP1455" s="300"/>
      <c r="AT1455" s="300"/>
    </row>
    <row r="1456" spans="1:46" s="299" customFormat="1" ht="15" customHeight="1" x14ac:dyDescent="0.25">
      <c r="A1456" s="284"/>
      <c r="B1456" s="284"/>
      <c r="C1456" s="241"/>
      <c r="D1456" s="241"/>
      <c r="E1456" s="241"/>
      <c r="F1456" s="241"/>
      <c r="G1456" s="241"/>
      <c r="H1456" s="241"/>
      <c r="I1456" s="241"/>
      <c r="J1456" s="241"/>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P1456" s="300"/>
      <c r="AT1456" s="300"/>
    </row>
    <row r="1457" spans="1:46" s="299" customFormat="1" ht="15" customHeight="1" x14ac:dyDescent="0.25">
      <c r="A1457" s="284"/>
      <c r="B1457" s="284"/>
      <c r="C1457" s="241"/>
      <c r="D1457" s="241"/>
      <c r="E1457" s="241"/>
      <c r="F1457" s="241"/>
      <c r="G1457" s="241"/>
      <c r="H1457" s="241"/>
      <c r="I1457" s="241"/>
      <c r="J1457" s="241"/>
      <c r="K1457" s="241"/>
      <c r="L1457" s="241"/>
      <c r="M1457" s="241"/>
      <c r="N1457" s="241"/>
      <c r="O1457" s="241"/>
      <c r="P1457" s="241"/>
      <c r="Q1457" s="241"/>
      <c r="R1457" s="241"/>
      <c r="S1457" s="241"/>
      <c r="T1457" s="241"/>
      <c r="U1457" s="241"/>
      <c r="V1457" s="241"/>
      <c r="W1457" s="241"/>
      <c r="X1457" s="241"/>
      <c r="Y1457" s="241"/>
      <c r="Z1457" s="241"/>
      <c r="AA1457" s="241"/>
      <c r="AB1457" s="241"/>
      <c r="AC1457" s="241"/>
      <c r="AD1457" s="241"/>
      <c r="AE1457" s="241"/>
      <c r="AF1457" s="241"/>
      <c r="AG1457" s="241"/>
      <c r="AH1457" s="241"/>
      <c r="AI1457" s="241"/>
      <c r="AP1457" s="300"/>
      <c r="AT1457" s="300"/>
    </row>
    <row r="1458" spans="1:46" s="299" customFormat="1" ht="15" customHeight="1" x14ac:dyDescent="0.25">
      <c r="A1458" s="284"/>
      <c r="B1458" s="284"/>
      <c r="C1458" s="241"/>
      <c r="D1458" s="241"/>
      <c r="E1458" s="241"/>
      <c r="F1458" s="241"/>
      <c r="G1458" s="241"/>
      <c r="H1458" s="241"/>
      <c r="I1458" s="241"/>
      <c r="J1458" s="241"/>
      <c r="K1458" s="241"/>
      <c r="L1458" s="241"/>
      <c r="M1458" s="241"/>
      <c r="N1458" s="241"/>
      <c r="O1458" s="241"/>
      <c r="P1458" s="241"/>
      <c r="Q1458" s="241"/>
      <c r="R1458" s="241"/>
      <c r="S1458" s="241"/>
      <c r="T1458" s="241"/>
      <c r="U1458" s="241"/>
      <c r="V1458" s="241"/>
      <c r="W1458" s="241"/>
      <c r="X1458" s="241"/>
      <c r="Y1458" s="241"/>
      <c r="Z1458" s="241"/>
      <c r="AA1458" s="241"/>
      <c r="AB1458" s="241"/>
      <c r="AC1458" s="241"/>
      <c r="AD1458" s="241"/>
      <c r="AE1458" s="241"/>
      <c r="AF1458" s="241"/>
      <c r="AG1458" s="241"/>
      <c r="AH1458" s="241"/>
      <c r="AI1458" s="241"/>
      <c r="AP1458" s="300"/>
      <c r="AT1458" s="300"/>
    </row>
    <row r="1459" spans="1:46" s="299" customFormat="1" ht="15" customHeight="1" x14ac:dyDescent="0.25">
      <c r="A1459" s="284"/>
      <c r="B1459" s="284"/>
      <c r="C1459" s="241"/>
      <c r="D1459" s="241"/>
      <c r="E1459" s="241"/>
      <c r="F1459" s="241"/>
      <c r="G1459" s="241"/>
      <c r="H1459" s="241"/>
      <c r="I1459" s="241"/>
      <c r="J1459" s="241"/>
      <c r="K1459" s="241"/>
      <c r="L1459" s="241"/>
      <c r="M1459" s="241"/>
      <c r="N1459" s="241"/>
      <c r="O1459" s="241"/>
      <c r="P1459" s="241"/>
      <c r="Q1459" s="241"/>
      <c r="R1459" s="241"/>
      <c r="S1459" s="241"/>
      <c r="T1459" s="241"/>
      <c r="U1459" s="241"/>
      <c r="V1459" s="241"/>
      <c r="W1459" s="241"/>
      <c r="X1459" s="241"/>
      <c r="Y1459" s="241"/>
      <c r="Z1459" s="241"/>
      <c r="AA1459" s="241"/>
      <c r="AB1459" s="241"/>
      <c r="AC1459" s="241"/>
      <c r="AD1459" s="241"/>
      <c r="AE1459" s="241"/>
      <c r="AF1459" s="241"/>
      <c r="AG1459" s="241"/>
      <c r="AH1459" s="241"/>
      <c r="AI1459" s="241"/>
      <c r="AP1459" s="300"/>
      <c r="AT1459" s="300"/>
    </row>
    <row r="1460" spans="1:46" s="299" customFormat="1" ht="15" customHeight="1" x14ac:dyDescent="0.25">
      <c r="A1460" s="284"/>
      <c r="B1460" s="284"/>
      <c r="C1460" s="241"/>
      <c r="D1460" s="241"/>
      <c r="E1460" s="241"/>
      <c r="F1460" s="241"/>
      <c r="G1460" s="241"/>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P1460" s="300"/>
      <c r="AT1460" s="300"/>
    </row>
    <row r="1461" spans="1:46" s="299" customFormat="1" ht="15" customHeight="1" x14ac:dyDescent="0.25">
      <c r="A1461" s="284"/>
      <c r="B1461" s="284"/>
      <c r="C1461" s="241"/>
      <c r="D1461" s="241"/>
      <c r="E1461" s="241"/>
      <c r="F1461" s="241"/>
      <c r="G1461" s="241"/>
      <c r="H1461" s="241"/>
      <c r="I1461" s="241"/>
      <c r="J1461" s="241"/>
      <c r="K1461" s="241"/>
      <c r="L1461" s="241"/>
      <c r="M1461" s="241"/>
      <c r="N1461" s="241"/>
      <c r="O1461" s="241"/>
      <c r="P1461" s="241"/>
      <c r="Q1461" s="241"/>
      <c r="R1461" s="241"/>
      <c r="S1461" s="241"/>
      <c r="T1461" s="241"/>
      <c r="U1461" s="241"/>
      <c r="V1461" s="241"/>
      <c r="W1461" s="241"/>
      <c r="X1461" s="241"/>
      <c r="Y1461" s="241"/>
      <c r="Z1461" s="241"/>
      <c r="AA1461" s="241"/>
      <c r="AB1461" s="241"/>
      <c r="AC1461" s="241"/>
      <c r="AD1461" s="241"/>
      <c r="AE1461" s="241"/>
      <c r="AF1461" s="241"/>
      <c r="AG1461" s="241"/>
      <c r="AH1461" s="241"/>
      <c r="AI1461" s="241"/>
      <c r="AP1461" s="300"/>
      <c r="AT1461" s="300"/>
    </row>
    <row r="1462" spans="1:46" s="299" customFormat="1" ht="15" customHeight="1" x14ac:dyDescent="0.25">
      <c r="A1462" s="284"/>
      <c r="B1462" s="284"/>
      <c r="C1462" s="241"/>
      <c r="D1462" s="241"/>
      <c r="E1462" s="241"/>
      <c r="F1462" s="241"/>
      <c r="G1462" s="241"/>
      <c r="H1462" s="241"/>
      <c r="I1462" s="241"/>
      <c r="J1462" s="241"/>
      <c r="K1462" s="241"/>
      <c r="L1462" s="241"/>
      <c r="M1462" s="241"/>
      <c r="N1462" s="241"/>
      <c r="O1462" s="241"/>
      <c r="P1462" s="241"/>
      <c r="Q1462" s="241"/>
      <c r="R1462" s="241"/>
      <c r="S1462" s="241"/>
      <c r="T1462" s="241"/>
      <c r="U1462" s="241"/>
      <c r="V1462" s="241"/>
      <c r="W1462" s="241"/>
      <c r="X1462" s="241"/>
      <c r="Y1462" s="241"/>
      <c r="Z1462" s="241"/>
      <c r="AA1462" s="241"/>
      <c r="AB1462" s="241"/>
      <c r="AC1462" s="241"/>
      <c r="AD1462" s="241"/>
      <c r="AE1462" s="241"/>
      <c r="AF1462" s="241"/>
      <c r="AG1462" s="241"/>
      <c r="AH1462" s="241"/>
      <c r="AI1462" s="241"/>
      <c r="AP1462" s="300"/>
      <c r="AT1462" s="300"/>
    </row>
    <row r="1463" spans="1:46" s="299" customFormat="1" ht="15" customHeight="1" x14ac:dyDescent="0.25">
      <c r="A1463" s="284"/>
      <c r="B1463" s="284"/>
      <c r="C1463" s="241"/>
      <c r="D1463" s="241"/>
      <c r="E1463" s="241"/>
      <c r="F1463" s="241"/>
      <c r="G1463" s="241"/>
      <c r="H1463" s="241"/>
      <c r="I1463" s="241"/>
      <c r="J1463" s="241"/>
      <c r="K1463" s="241"/>
      <c r="L1463" s="241"/>
      <c r="M1463" s="241"/>
      <c r="N1463" s="241"/>
      <c r="O1463" s="241"/>
      <c r="P1463" s="241"/>
      <c r="Q1463" s="241"/>
      <c r="R1463" s="241"/>
      <c r="S1463" s="241"/>
      <c r="T1463" s="241"/>
      <c r="U1463" s="241"/>
      <c r="V1463" s="241"/>
      <c r="W1463" s="241"/>
      <c r="X1463" s="241"/>
      <c r="Y1463" s="241"/>
      <c r="Z1463" s="241"/>
      <c r="AA1463" s="241"/>
      <c r="AB1463" s="241"/>
      <c r="AC1463" s="241"/>
      <c r="AD1463" s="241"/>
      <c r="AE1463" s="241"/>
      <c r="AF1463" s="241"/>
      <c r="AG1463" s="241"/>
      <c r="AH1463" s="241"/>
      <c r="AI1463" s="241"/>
      <c r="AP1463" s="300"/>
      <c r="AT1463" s="300"/>
    </row>
    <row r="1464" spans="1:46" s="299" customFormat="1" ht="15" customHeight="1" x14ac:dyDescent="0.25">
      <c r="A1464" s="284"/>
      <c r="B1464" s="284"/>
      <c r="C1464" s="241"/>
      <c r="D1464" s="241"/>
      <c r="E1464" s="241"/>
      <c r="F1464" s="241"/>
      <c r="G1464" s="241"/>
      <c r="H1464" s="241"/>
      <c r="I1464" s="241"/>
      <c r="J1464" s="241"/>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P1464" s="300"/>
      <c r="AT1464" s="300"/>
    </row>
    <row r="1465" spans="1:46" s="299" customFormat="1" ht="15" customHeight="1" x14ac:dyDescent="0.25">
      <c r="A1465" s="284"/>
      <c r="B1465" s="284"/>
      <c r="C1465" s="241"/>
      <c r="D1465" s="241"/>
      <c r="E1465" s="241"/>
      <c r="F1465" s="241"/>
      <c r="G1465" s="241"/>
      <c r="H1465" s="241"/>
      <c r="I1465" s="241"/>
      <c r="J1465" s="241"/>
      <c r="K1465" s="241"/>
      <c r="L1465" s="241"/>
      <c r="M1465" s="241"/>
      <c r="N1465" s="241"/>
      <c r="O1465" s="241"/>
      <c r="P1465" s="241"/>
      <c r="Q1465" s="241"/>
      <c r="R1465" s="241"/>
      <c r="S1465" s="241"/>
      <c r="T1465" s="241"/>
      <c r="U1465" s="241"/>
      <c r="V1465" s="241"/>
      <c r="W1465" s="241"/>
      <c r="X1465" s="241"/>
      <c r="Y1465" s="241"/>
      <c r="Z1465" s="241"/>
      <c r="AA1465" s="241"/>
      <c r="AB1465" s="241"/>
      <c r="AC1465" s="241"/>
      <c r="AD1465" s="241"/>
      <c r="AE1465" s="241"/>
      <c r="AF1465" s="241"/>
      <c r="AG1465" s="241"/>
      <c r="AH1465" s="241"/>
      <c r="AI1465" s="241"/>
      <c r="AP1465" s="300"/>
      <c r="AT1465" s="300"/>
    </row>
    <row r="1466" spans="1:46" s="299" customFormat="1" ht="15" customHeight="1" x14ac:dyDescent="0.25">
      <c r="A1466" s="284"/>
      <c r="B1466" s="284"/>
      <c r="C1466" s="241"/>
      <c r="D1466" s="241"/>
      <c r="E1466" s="241"/>
      <c r="F1466" s="241"/>
      <c r="G1466" s="241"/>
      <c r="H1466" s="241"/>
      <c r="I1466" s="241"/>
      <c r="J1466" s="241"/>
      <c r="K1466" s="241"/>
      <c r="L1466" s="241"/>
      <c r="M1466" s="241"/>
      <c r="N1466" s="241"/>
      <c r="O1466" s="241"/>
      <c r="P1466" s="241"/>
      <c r="Q1466" s="241"/>
      <c r="R1466" s="241"/>
      <c r="S1466" s="241"/>
      <c r="T1466" s="241"/>
      <c r="U1466" s="241"/>
      <c r="V1466" s="241"/>
      <c r="W1466" s="241"/>
      <c r="X1466" s="241"/>
      <c r="Y1466" s="241"/>
      <c r="Z1466" s="241"/>
      <c r="AA1466" s="241"/>
      <c r="AB1466" s="241"/>
      <c r="AC1466" s="241"/>
      <c r="AD1466" s="241"/>
      <c r="AE1466" s="241"/>
      <c r="AF1466" s="241"/>
      <c r="AG1466" s="241"/>
      <c r="AH1466" s="241"/>
      <c r="AI1466" s="241"/>
      <c r="AP1466" s="300"/>
      <c r="AT1466" s="300"/>
    </row>
    <row r="1467" spans="1:46" s="299" customFormat="1" ht="15" customHeight="1" x14ac:dyDescent="0.25">
      <c r="A1467" s="284"/>
      <c r="B1467" s="284"/>
      <c r="C1467" s="241"/>
      <c r="D1467" s="241"/>
      <c r="E1467" s="241"/>
      <c r="F1467" s="241"/>
      <c r="G1467" s="241"/>
      <c r="H1467" s="241"/>
      <c r="I1467" s="241"/>
      <c r="J1467" s="241"/>
      <c r="K1467" s="241"/>
      <c r="L1467" s="241"/>
      <c r="M1467" s="241"/>
      <c r="N1467" s="241"/>
      <c r="O1467" s="241"/>
      <c r="P1467" s="241"/>
      <c r="Q1467" s="241"/>
      <c r="R1467" s="241"/>
      <c r="S1467" s="241"/>
      <c r="T1467" s="241"/>
      <c r="U1467" s="241"/>
      <c r="V1467" s="241"/>
      <c r="W1467" s="241"/>
      <c r="X1467" s="241"/>
      <c r="Y1467" s="241"/>
      <c r="Z1467" s="241"/>
      <c r="AA1467" s="241"/>
      <c r="AB1467" s="241"/>
      <c r="AC1467" s="241"/>
      <c r="AD1467" s="241"/>
      <c r="AE1467" s="241"/>
      <c r="AF1467" s="241"/>
      <c r="AG1467" s="241"/>
      <c r="AH1467" s="241"/>
      <c r="AI1467" s="241"/>
      <c r="AP1467" s="300"/>
      <c r="AT1467" s="300"/>
    </row>
    <row r="1468" spans="1:46" s="299" customFormat="1" ht="15" customHeight="1" x14ac:dyDescent="0.25">
      <c r="A1468" s="284"/>
      <c r="B1468" s="284"/>
      <c r="C1468" s="241"/>
      <c r="D1468" s="241"/>
      <c r="E1468" s="241"/>
      <c r="F1468" s="241"/>
      <c r="G1468" s="241"/>
      <c r="H1468" s="241"/>
      <c r="I1468" s="241"/>
      <c r="J1468" s="241"/>
      <c r="K1468" s="241"/>
      <c r="L1468" s="241"/>
      <c r="M1468" s="241"/>
      <c r="N1468" s="241"/>
      <c r="O1468" s="241"/>
      <c r="P1468" s="241"/>
      <c r="Q1468" s="241"/>
      <c r="R1468" s="241"/>
      <c r="S1468" s="241"/>
      <c r="T1468" s="241"/>
      <c r="U1468" s="241"/>
      <c r="V1468" s="241"/>
      <c r="W1468" s="241"/>
      <c r="X1468" s="241"/>
      <c r="Y1468" s="241"/>
      <c r="Z1468" s="241"/>
      <c r="AA1468" s="241"/>
      <c r="AB1468" s="241"/>
      <c r="AC1468" s="241"/>
      <c r="AD1468" s="241"/>
      <c r="AE1468" s="241"/>
      <c r="AF1468" s="241"/>
      <c r="AG1468" s="241"/>
      <c r="AH1468" s="241"/>
      <c r="AI1468" s="241"/>
      <c r="AP1468" s="300"/>
      <c r="AT1468" s="300"/>
    </row>
    <row r="1469" spans="1:46" s="299" customFormat="1" ht="15" customHeight="1" x14ac:dyDescent="0.25">
      <c r="A1469" s="284"/>
      <c r="B1469" s="284"/>
      <c r="C1469" s="241"/>
      <c r="D1469" s="241"/>
      <c r="E1469" s="241"/>
      <c r="F1469" s="241"/>
      <c r="G1469" s="241"/>
      <c r="H1469" s="241"/>
      <c r="I1469" s="241"/>
      <c r="J1469" s="241"/>
      <c r="K1469" s="241"/>
      <c r="L1469" s="241"/>
      <c r="M1469" s="241"/>
      <c r="N1469" s="241"/>
      <c r="O1469" s="241"/>
      <c r="P1469" s="241"/>
      <c r="Q1469" s="241"/>
      <c r="R1469" s="241"/>
      <c r="S1469" s="241"/>
      <c r="T1469" s="241"/>
      <c r="U1469" s="241"/>
      <c r="V1469" s="241"/>
      <c r="W1469" s="241"/>
      <c r="X1469" s="241"/>
      <c r="Y1469" s="241"/>
      <c r="Z1469" s="241"/>
      <c r="AA1469" s="241"/>
      <c r="AB1469" s="241"/>
      <c r="AC1469" s="241"/>
      <c r="AD1469" s="241"/>
      <c r="AE1469" s="241"/>
      <c r="AF1469" s="241"/>
      <c r="AG1469" s="241"/>
      <c r="AH1469" s="241"/>
      <c r="AI1469" s="241"/>
      <c r="AP1469" s="300"/>
      <c r="AT1469" s="300"/>
    </row>
    <row r="1470" spans="1:46" s="299" customFormat="1" ht="15" customHeight="1" x14ac:dyDescent="0.25">
      <c r="A1470" s="284"/>
      <c r="B1470" s="284"/>
      <c r="C1470" s="241"/>
      <c r="D1470" s="241"/>
      <c r="E1470" s="241"/>
      <c r="F1470" s="241"/>
      <c r="G1470" s="241"/>
      <c r="H1470" s="241"/>
      <c r="I1470" s="241"/>
      <c r="J1470" s="241"/>
      <c r="K1470" s="241"/>
      <c r="L1470" s="241"/>
      <c r="M1470" s="241"/>
      <c r="N1470" s="241"/>
      <c r="O1470" s="241"/>
      <c r="P1470" s="241"/>
      <c r="Q1470" s="241"/>
      <c r="R1470" s="241"/>
      <c r="S1470" s="241"/>
      <c r="T1470" s="241"/>
      <c r="U1470" s="241"/>
      <c r="V1470" s="241"/>
      <c r="W1470" s="241"/>
      <c r="X1470" s="241"/>
      <c r="Y1470" s="241"/>
      <c r="Z1470" s="241"/>
      <c r="AA1470" s="241"/>
      <c r="AB1470" s="241"/>
      <c r="AC1470" s="241"/>
      <c r="AD1470" s="241"/>
      <c r="AE1470" s="241"/>
      <c r="AF1470" s="241"/>
      <c r="AG1470" s="241"/>
      <c r="AH1470" s="241"/>
      <c r="AI1470" s="241"/>
      <c r="AP1470" s="300"/>
      <c r="AT1470" s="300"/>
    </row>
    <row r="1471" spans="1:46" s="299" customFormat="1" ht="15" customHeight="1" x14ac:dyDescent="0.25">
      <c r="A1471" s="284"/>
      <c r="B1471" s="284"/>
      <c r="C1471" s="241"/>
      <c r="D1471" s="241"/>
      <c r="E1471" s="241"/>
      <c r="F1471" s="241"/>
      <c r="G1471" s="241"/>
      <c r="H1471" s="241"/>
      <c r="I1471" s="241"/>
      <c r="J1471" s="241"/>
      <c r="K1471" s="241"/>
      <c r="L1471" s="241"/>
      <c r="M1471" s="241"/>
      <c r="N1471" s="241"/>
      <c r="O1471" s="241"/>
      <c r="P1471" s="241"/>
      <c r="Q1471" s="241"/>
      <c r="R1471" s="241"/>
      <c r="S1471" s="241"/>
      <c r="T1471" s="241"/>
      <c r="U1471" s="241"/>
      <c r="V1471" s="241"/>
      <c r="W1471" s="241"/>
      <c r="X1471" s="241"/>
      <c r="Y1471" s="241"/>
      <c r="Z1471" s="241"/>
      <c r="AA1471" s="241"/>
      <c r="AB1471" s="241"/>
      <c r="AC1471" s="241"/>
      <c r="AD1471" s="241"/>
      <c r="AE1471" s="241"/>
      <c r="AF1471" s="241"/>
      <c r="AG1471" s="241"/>
      <c r="AH1471" s="241"/>
      <c r="AI1471" s="241"/>
      <c r="AP1471" s="300"/>
      <c r="AT1471" s="300"/>
    </row>
    <row r="1472" spans="1:46" s="299" customFormat="1" ht="15" customHeight="1" x14ac:dyDescent="0.25">
      <c r="A1472" s="284"/>
      <c r="B1472" s="284"/>
      <c r="C1472" s="241"/>
      <c r="D1472" s="241"/>
      <c r="E1472" s="241"/>
      <c r="F1472" s="241"/>
      <c r="G1472" s="241"/>
      <c r="H1472" s="241"/>
      <c r="I1472" s="241"/>
      <c r="J1472" s="241"/>
      <c r="K1472" s="241"/>
      <c r="L1472" s="241"/>
      <c r="M1472" s="241"/>
      <c r="N1472" s="241"/>
      <c r="O1472" s="241"/>
      <c r="P1472" s="241"/>
      <c r="Q1472" s="241"/>
      <c r="R1472" s="241"/>
      <c r="S1472" s="241"/>
      <c r="T1472" s="241"/>
      <c r="U1472" s="241"/>
      <c r="V1472" s="241"/>
      <c r="W1472" s="241"/>
      <c r="X1472" s="241"/>
      <c r="Y1472" s="241"/>
      <c r="Z1472" s="241"/>
      <c r="AA1472" s="241"/>
      <c r="AB1472" s="241"/>
      <c r="AC1472" s="241"/>
      <c r="AD1472" s="241"/>
      <c r="AE1472" s="241"/>
      <c r="AF1472" s="241"/>
      <c r="AG1472" s="241"/>
      <c r="AH1472" s="241"/>
      <c r="AI1472" s="241"/>
      <c r="AP1472" s="300"/>
      <c r="AT1472" s="300"/>
    </row>
    <row r="1473" spans="1:46" s="299" customFormat="1" ht="15" customHeight="1" x14ac:dyDescent="0.25">
      <c r="A1473" s="284"/>
      <c r="B1473" s="284"/>
      <c r="C1473" s="241"/>
      <c r="D1473" s="241"/>
      <c r="E1473" s="241"/>
      <c r="F1473" s="241"/>
      <c r="G1473" s="241"/>
      <c r="H1473" s="241"/>
      <c r="I1473" s="241"/>
      <c r="J1473" s="241"/>
      <c r="K1473" s="241"/>
      <c r="L1473" s="241"/>
      <c r="M1473" s="241"/>
      <c r="N1473" s="241"/>
      <c r="O1473" s="241"/>
      <c r="P1473" s="241"/>
      <c r="Q1473" s="241"/>
      <c r="R1473" s="241"/>
      <c r="S1473" s="241"/>
      <c r="T1473" s="241"/>
      <c r="U1473" s="241"/>
      <c r="V1473" s="241"/>
      <c r="W1473" s="241"/>
      <c r="X1473" s="241"/>
      <c r="Y1473" s="241"/>
      <c r="Z1473" s="241"/>
      <c r="AA1473" s="241"/>
      <c r="AB1473" s="241"/>
      <c r="AC1473" s="241"/>
      <c r="AD1473" s="241"/>
      <c r="AE1473" s="241"/>
      <c r="AF1473" s="241"/>
      <c r="AG1473" s="241"/>
      <c r="AH1473" s="241"/>
      <c r="AI1473" s="241"/>
      <c r="AP1473" s="300"/>
      <c r="AT1473" s="300"/>
    </row>
    <row r="1474" spans="1:46" s="299" customFormat="1" ht="15" customHeight="1" x14ac:dyDescent="0.25">
      <c r="A1474" s="284"/>
      <c r="B1474" s="284"/>
      <c r="C1474" s="241"/>
      <c r="D1474" s="241"/>
      <c r="E1474" s="241"/>
      <c r="F1474" s="241"/>
      <c r="G1474" s="241"/>
      <c r="H1474" s="241"/>
      <c r="I1474" s="241"/>
      <c r="J1474" s="241"/>
      <c r="K1474" s="241"/>
      <c r="L1474" s="241"/>
      <c r="M1474" s="241"/>
      <c r="N1474" s="241"/>
      <c r="O1474" s="241"/>
      <c r="P1474" s="241"/>
      <c r="Q1474" s="241"/>
      <c r="R1474" s="241"/>
      <c r="S1474" s="241"/>
      <c r="T1474" s="241"/>
      <c r="U1474" s="241"/>
      <c r="V1474" s="241"/>
      <c r="W1474" s="241"/>
      <c r="X1474" s="241"/>
      <c r="Y1474" s="241"/>
      <c r="Z1474" s="241"/>
      <c r="AA1474" s="241"/>
      <c r="AB1474" s="241"/>
      <c r="AC1474" s="241"/>
      <c r="AD1474" s="241"/>
      <c r="AE1474" s="241"/>
      <c r="AF1474" s="241"/>
      <c r="AG1474" s="241"/>
      <c r="AH1474" s="241"/>
      <c r="AI1474" s="241"/>
      <c r="AP1474" s="300"/>
      <c r="AT1474" s="300"/>
    </row>
    <row r="1475" spans="1:46" s="299" customFormat="1" ht="15" customHeight="1" x14ac:dyDescent="0.25">
      <c r="A1475" s="284"/>
      <c r="B1475" s="284"/>
      <c r="C1475" s="241"/>
      <c r="D1475" s="241"/>
      <c r="E1475" s="241"/>
      <c r="F1475" s="241"/>
      <c r="G1475" s="241"/>
      <c r="H1475" s="241"/>
      <c r="I1475" s="241"/>
      <c r="J1475" s="241"/>
      <c r="K1475" s="241"/>
      <c r="L1475" s="241"/>
      <c r="M1475" s="241"/>
      <c r="N1475" s="241"/>
      <c r="O1475" s="241"/>
      <c r="P1475" s="241"/>
      <c r="Q1475" s="241"/>
      <c r="R1475" s="241"/>
      <c r="S1475" s="241"/>
      <c r="T1475" s="241"/>
      <c r="U1475" s="241"/>
      <c r="V1475" s="241"/>
      <c r="W1475" s="241"/>
      <c r="X1475" s="241"/>
      <c r="Y1475" s="241"/>
      <c r="Z1475" s="241"/>
      <c r="AA1475" s="241"/>
      <c r="AB1475" s="241"/>
      <c r="AC1475" s="241"/>
      <c r="AD1475" s="241"/>
      <c r="AE1475" s="241"/>
      <c r="AF1475" s="241"/>
      <c r="AG1475" s="241"/>
      <c r="AH1475" s="241"/>
      <c r="AI1475" s="241"/>
      <c r="AP1475" s="300"/>
      <c r="AT1475" s="300"/>
    </row>
    <row r="1476" spans="1:46" s="299" customFormat="1" ht="15" customHeight="1" x14ac:dyDescent="0.25">
      <c r="A1476" s="284"/>
      <c r="B1476" s="284"/>
      <c r="C1476" s="241"/>
      <c r="D1476" s="241"/>
      <c r="E1476" s="241"/>
      <c r="F1476" s="241"/>
      <c r="G1476" s="241"/>
      <c r="H1476" s="241"/>
      <c r="I1476" s="241"/>
      <c r="J1476" s="241"/>
      <c r="K1476" s="241"/>
      <c r="L1476" s="241"/>
      <c r="M1476" s="241"/>
      <c r="N1476" s="241"/>
      <c r="O1476" s="241"/>
      <c r="P1476" s="241"/>
      <c r="Q1476" s="241"/>
      <c r="R1476" s="241"/>
      <c r="S1476" s="241"/>
      <c r="T1476" s="241"/>
      <c r="U1476" s="241"/>
      <c r="V1476" s="241"/>
      <c r="W1476" s="241"/>
      <c r="X1476" s="241"/>
      <c r="Y1476" s="241"/>
      <c r="Z1476" s="241"/>
      <c r="AA1476" s="241"/>
      <c r="AB1476" s="241"/>
      <c r="AC1476" s="241"/>
      <c r="AD1476" s="241"/>
      <c r="AE1476" s="241"/>
      <c r="AF1476" s="241"/>
      <c r="AG1476" s="241"/>
      <c r="AH1476" s="241"/>
      <c r="AI1476" s="241"/>
      <c r="AP1476" s="300"/>
      <c r="AT1476" s="300"/>
    </row>
    <row r="1477" spans="1:46" s="299" customFormat="1" ht="15" customHeight="1" x14ac:dyDescent="0.25">
      <c r="A1477" s="284"/>
      <c r="B1477" s="284"/>
      <c r="C1477" s="241"/>
      <c r="D1477" s="241"/>
      <c r="E1477" s="241"/>
      <c r="F1477" s="241"/>
      <c r="G1477" s="241"/>
      <c r="H1477" s="241"/>
      <c r="I1477" s="241"/>
      <c r="J1477" s="241"/>
      <c r="K1477" s="241"/>
      <c r="L1477" s="241"/>
      <c r="M1477" s="241"/>
      <c r="N1477" s="241"/>
      <c r="O1477" s="241"/>
      <c r="P1477" s="241"/>
      <c r="Q1477" s="241"/>
      <c r="R1477" s="241"/>
      <c r="S1477" s="241"/>
      <c r="T1477" s="241"/>
      <c r="U1477" s="241"/>
      <c r="V1477" s="241"/>
      <c r="W1477" s="241"/>
      <c r="X1477" s="241"/>
      <c r="Y1477" s="241"/>
      <c r="Z1477" s="241"/>
      <c r="AA1477" s="241"/>
      <c r="AB1477" s="241"/>
      <c r="AC1477" s="241"/>
      <c r="AD1477" s="241"/>
      <c r="AE1477" s="241"/>
      <c r="AF1477" s="241"/>
      <c r="AG1477" s="241"/>
      <c r="AH1477" s="241"/>
      <c r="AI1477" s="241"/>
      <c r="AP1477" s="300"/>
      <c r="AT1477" s="300"/>
    </row>
    <row r="1478" spans="1:46" s="299" customFormat="1" ht="15" customHeight="1" x14ac:dyDescent="0.25">
      <c r="A1478" s="284"/>
      <c r="B1478" s="284"/>
      <c r="C1478" s="241"/>
      <c r="D1478" s="241"/>
      <c r="E1478" s="241"/>
      <c r="F1478" s="241"/>
      <c r="G1478" s="241"/>
      <c r="H1478" s="241"/>
      <c r="I1478" s="241"/>
      <c r="J1478" s="241"/>
      <c r="K1478" s="241"/>
      <c r="L1478" s="241"/>
      <c r="M1478" s="241"/>
      <c r="N1478" s="241"/>
      <c r="O1478" s="241"/>
      <c r="P1478" s="241"/>
      <c r="Q1478" s="241"/>
      <c r="R1478" s="241"/>
      <c r="S1478" s="241"/>
      <c r="T1478" s="241"/>
      <c r="U1478" s="241"/>
      <c r="V1478" s="241"/>
      <c r="W1478" s="241"/>
      <c r="X1478" s="241"/>
      <c r="Y1478" s="241"/>
      <c r="Z1478" s="241"/>
      <c r="AA1478" s="241"/>
      <c r="AB1478" s="241"/>
      <c r="AC1478" s="241"/>
      <c r="AD1478" s="241"/>
      <c r="AE1478" s="241"/>
      <c r="AF1478" s="241"/>
      <c r="AG1478" s="241"/>
      <c r="AH1478" s="241"/>
      <c r="AI1478" s="241"/>
      <c r="AP1478" s="300"/>
      <c r="AT1478" s="300"/>
    </row>
    <row r="1479" spans="1:46" s="299" customFormat="1" ht="15" customHeight="1" x14ac:dyDescent="0.25">
      <c r="A1479" s="284"/>
      <c r="B1479" s="284"/>
      <c r="C1479" s="241"/>
      <c r="D1479" s="241"/>
      <c r="E1479" s="241"/>
      <c r="F1479" s="241"/>
      <c r="G1479" s="241"/>
      <c r="H1479" s="241"/>
      <c r="I1479" s="241"/>
      <c r="J1479" s="241"/>
      <c r="K1479" s="241"/>
      <c r="L1479" s="241"/>
      <c r="M1479" s="241"/>
      <c r="N1479" s="241"/>
      <c r="O1479" s="241"/>
      <c r="P1479" s="241"/>
      <c r="Q1479" s="241"/>
      <c r="R1479" s="241"/>
      <c r="S1479" s="241"/>
      <c r="T1479" s="241"/>
      <c r="U1479" s="241"/>
      <c r="V1479" s="241"/>
      <c r="W1479" s="241"/>
      <c r="X1479" s="241"/>
      <c r="Y1479" s="241"/>
      <c r="Z1479" s="241"/>
      <c r="AA1479" s="241"/>
      <c r="AB1479" s="241"/>
      <c r="AC1479" s="241"/>
      <c r="AD1479" s="241"/>
      <c r="AE1479" s="241"/>
      <c r="AF1479" s="241"/>
      <c r="AG1479" s="241"/>
      <c r="AH1479" s="241"/>
      <c r="AI1479" s="241"/>
      <c r="AP1479" s="300"/>
      <c r="AT1479" s="300"/>
    </row>
    <row r="1480" spans="1:46" s="299" customFormat="1" ht="15" customHeight="1" x14ac:dyDescent="0.25">
      <c r="A1480" s="284"/>
      <c r="B1480" s="284"/>
      <c r="C1480" s="241"/>
      <c r="D1480" s="241"/>
      <c r="E1480" s="241"/>
      <c r="F1480" s="241"/>
      <c r="G1480" s="241"/>
      <c r="H1480" s="241"/>
      <c r="I1480" s="241"/>
      <c r="J1480" s="241"/>
      <c r="K1480" s="241"/>
      <c r="L1480" s="241"/>
      <c r="M1480" s="241"/>
      <c r="N1480" s="241"/>
      <c r="O1480" s="241"/>
      <c r="P1480" s="241"/>
      <c r="Q1480" s="241"/>
      <c r="R1480" s="241"/>
      <c r="S1480" s="241"/>
      <c r="T1480" s="241"/>
      <c r="U1480" s="241"/>
      <c r="V1480" s="241"/>
      <c r="W1480" s="241"/>
      <c r="X1480" s="241"/>
      <c r="Y1480" s="241"/>
      <c r="Z1480" s="241"/>
      <c r="AA1480" s="241"/>
      <c r="AB1480" s="241"/>
      <c r="AC1480" s="241"/>
      <c r="AD1480" s="241"/>
      <c r="AE1480" s="241"/>
      <c r="AF1480" s="241"/>
      <c r="AG1480" s="241"/>
      <c r="AH1480" s="241"/>
      <c r="AI1480" s="241"/>
      <c r="AP1480" s="300"/>
      <c r="AT1480" s="300"/>
    </row>
    <row r="1481" spans="1:46" s="299" customFormat="1" ht="15" customHeight="1" x14ac:dyDescent="0.25">
      <c r="A1481" s="284"/>
      <c r="B1481" s="284"/>
      <c r="C1481" s="241"/>
      <c r="D1481" s="241"/>
      <c r="E1481" s="241"/>
      <c r="F1481" s="241"/>
      <c r="G1481" s="241"/>
      <c r="H1481" s="241"/>
      <c r="I1481" s="241"/>
      <c r="J1481" s="241"/>
      <c r="K1481" s="241"/>
      <c r="L1481" s="241"/>
      <c r="M1481" s="241"/>
      <c r="N1481" s="241"/>
      <c r="O1481" s="241"/>
      <c r="P1481" s="241"/>
      <c r="Q1481" s="241"/>
      <c r="R1481" s="241"/>
      <c r="S1481" s="241"/>
      <c r="T1481" s="241"/>
      <c r="U1481" s="241"/>
      <c r="V1481" s="241"/>
      <c r="W1481" s="241"/>
      <c r="X1481" s="241"/>
      <c r="Y1481" s="241"/>
      <c r="Z1481" s="241"/>
      <c r="AA1481" s="241"/>
      <c r="AB1481" s="241"/>
      <c r="AC1481" s="241"/>
      <c r="AD1481" s="241"/>
      <c r="AE1481" s="241"/>
      <c r="AF1481" s="241"/>
      <c r="AG1481" s="241"/>
      <c r="AH1481" s="241"/>
      <c r="AI1481" s="241"/>
      <c r="AP1481" s="300"/>
      <c r="AT1481" s="300"/>
    </row>
    <row r="1482" spans="1:46" s="299" customFormat="1" ht="15" customHeight="1" x14ac:dyDescent="0.25">
      <c r="A1482" s="284"/>
      <c r="B1482" s="284"/>
      <c r="C1482" s="241"/>
      <c r="D1482" s="241"/>
      <c r="E1482" s="241"/>
      <c r="F1482" s="241"/>
      <c r="G1482" s="241"/>
      <c r="H1482" s="241"/>
      <c r="I1482" s="241"/>
      <c r="J1482" s="241"/>
      <c r="K1482" s="241"/>
      <c r="L1482" s="241"/>
      <c r="M1482" s="241"/>
      <c r="N1482" s="241"/>
      <c r="O1482" s="241"/>
      <c r="P1482" s="241"/>
      <c r="Q1482" s="241"/>
      <c r="R1482" s="241"/>
      <c r="S1482" s="241"/>
      <c r="T1482" s="241"/>
      <c r="U1482" s="241"/>
      <c r="V1482" s="241"/>
      <c r="W1482" s="241"/>
      <c r="X1482" s="241"/>
      <c r="Y1482" s="241"/>
      <c r="Z1482" s="241"/>
      <c r="AA1482" s="241"/>
      <c r="AB1482" s="241"/>
      <c r="AC1482" s="241"/>
      <c r="AD1482" s="241"/>
      <c r="AE1482" s="241"/>
      <c r="AF1482" s="241"/>
      <c r="AG1482" s="241"/>
      <c r="AH1482" s="241"/>
      <c r="AI1482" s="241"/>
      <c r="AP1482" s="300"/>
      <c r="AT1482" s="300"/>
    </row>
    <row r="1483" spans="1:46" s="299" customFormat="1" ht="15" customHeight="1" x14ac:dyDescent="0.25">
      <c r="A1483" s="284"/>
      <c r="B1483" s="284"/>
      <c r="C1483" s="241"/>
      <c r="D1483" s="241"/>
      <c r="E1483" s="241"/>
      <c r="F1483" s="241"/>
      <c r="G1483" s="241"/>
      <c r="H1483" s="241"/>
      <c r="I1483" s="241"/>
      <c r="J1483" s="241"/>
      <c r="K1483" s="241"/>
      <c r="L1483" s="241"/>
      <c r="M1483" s="241"/>
      <c r="N1483" s="241"/>
      <c r="O1483" s="241"/>
      <c r="P1483" s="241"/>
      <c r="Q1483" s="241"/>
      <c r="R1483" s="241"/>
      <c r="S1483" s="241"/>
      <c r="T1483" s="241"/>
      <c r="U1483" s="241"/>
      <c r="V1483" s="241"/>
      <c r="W1483" s="241"/>
      <c r="X1483" s="241"/>
      <c r="Y1483" s="241"/>
      <c r="Z1483" s="241"/>
      <c r="AA1483" s="241"/>
      <c r="AB1483" s="241"/>
      <c r="AC1483" s="241"/>
      <c r="AD1483" s="241"/>
      <c r="AE1483" s="241"/>
      <c r="AF1483" s="241"/>
      <c r="AG1483" s="241"/>
      <c r="AH1483" s="241"/>
      <c r="AI1483" s="241"/>
      <c r="AP1483" s="300"/>
      <c r="AT1483" s="300"/>
    </row>
    <row r="1484" spans="1:46" s="299" customFormat="1" ht="15" customHeight="1" x14ac:dyDescent="0.25">
      <c r="A1484" s="284"/>
      <c r="B1484" s="284"/>
      <c r="C1484" s="241"/>
      <c r="D1484" s="241"/>
      <c r="E1484" s="241"/>
      <c r="F1484" s="241"/>
      <c r="G1484" s="241"/>
      <c r="H1484" s="241"/>
      <c r="I1484" s="241"/>
      <c r="J1484" s="241"/>
      <c r="K1484" s="241"/>
      <c r="L1484" s="241"/>
      <c r="M1484" s="241"/>
      <c r="N1484" s="241"/>
      <c r="O1484" s="241"/>
      <c r="P1484" s="241"/>
      <c r="Q1484" s="241"/>
      <c r="R1484" s="241"/>
      <c r="S1484" s="241"/>
      <c r="T1484" s="241"/>
      <c r="U1484" s="241"/>
      <c r="V1484" s="241"/>
      <c r="W1484" s="241"/>
      <c r="X1484" s="241"/>
      <c r="Y1484" s="241"/>
      <c r="Z1484" s="241"/>
      <c r="AA1484" s="241"/>
      <c r="AB1484" s="241"/>
      <c r="AC1484" s="241"/>
      <c r="AD1484" s="241"/>
      <c r="AE1484" s="241"/>
      <c r="AF1484" s="241"/>
      <c r="AG1484" s="241"/>
      <c r="AH1484" s="241"/>
      <c r="AI1484" s="241"/>
      <c r="AP1484" s="300"/>
      <c r="AT1484" s="300"/>
    </row>
    <row r="1485" spans="1:46" s="299" customFormat="1" ht="15" customHeight="1" x14ac:dyDescent="0.25">
      <c r="A1485" s="284"/>
      <c r="B1485" s="284"/>
      <c r="C1485" s="241"/>
      <c r="D1485" s="241"/>
      <c r="E1485" s="241"/>
      <c r="F1485" s="241"/>
      <c r="G1485" s="241"/>
      <c r="H1485" s="241"/>
      <c r="I1485" s="241"/>
      <c r="J1485" s="241"/>
      <c r="K1485" s="241"/>
      <c r="L1485" s="241"/>
      <c r="M1485" s="241"/>
      <c r="N1485" s="241"/>
      <c r="O1485" s="241"/>
      <c r="P1485" s="241"/>
      <c r="Q1485" s="241"/>
      <c r="R1485" s="241"/>
      <c r="S1485" s="241"/>
      <c r="T1485" s="241"/>
      <c r="U1485" s="241"/>
      <c r="V1485" s="241"/>
      <c r="W1485" s="241"/>
      <c r="X1485" s="241"/>
      <c r="Y1485" s="241"/>
      <c r="Z1485" s="241"/>
      <c r="AA1485" s="241"/>
      <c r="AB1485" s="241"/>
      <c r="AC1485" s="241"/>
      <c r="AD1485" s="241"/>
      <c r="AE1485" s="241"/>
      <c r="AF1485" s="241"/>
      <c r="AG1485" s="241"/>
      <c r="AH1485" s="241"/>
      <c r="AI1485" s="241"/>
      <c r="AP1485" s="300"/>
      <c r="AT1485" s="300"/>
    </row>
    <row r="1486" spans="1:46" s="299" customFormat="1" ht="15" customHeight="1" x14ac:dyDescent="0.25">
      <c r="A1486" s="284"/>
      <c r="B1486" s="284"/>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241"/>
      <c r="AF1486" s="241"/>
      <c r="AG1486" s="241"/>
      <c r="AH1486" s="241"/>
      <c r="AI1486" s="241"/>
      <c r="AP1486" s="300"/>
      <c r="AT1486" s="300"/>
    </row>
    <row r="1487" spans="1:46" s="299" customFormat="1" ht="15" customHeight="1" x14ac:dyDescent="0.25">
      <c r="A1487" s="284"/>
      <c r="B1487" s="284"/>
      <c r="C1487" s="241"/>
      <c r="D1487" s="241"/>
      <c r="E1487" s="241"/>
      <c r="F1487" s="241"/>
      <c r="G1487" s="241"/>
      <c r="H1487" s="241"/>
      <c r="I1487" s="241"/>
      <c r="J1487" s="241"/>
      <c r="K1487" s="241"/>
      <c r="L1487" s="241"/>
      <c r="M1487" s="241"/>
      <c r="N1487" s="241"/>
      <c r="O1487" s="241"/>
      <c r="P1487" s="241"/>
      <c r="Q1487" s="241"/>
      <c r="R1487" s="241"/>
      <c r="S1487" s="241"/>
      <c r="T1487" s="241"/>
      <c r="U1487" s="241"/>
      <c r="V1487" s="241"/>
      <c r="W1487" s="241"/>
      <c r="X1487" s="241"/>
      <c r="Y1487" s="241"/>
      <c r="Z1487" s="241"/>
      <c r="AA1487" s="241"/>
      <c r="AB1487" s="241"/>
      <c r="AC1487" s="241"/>
      <c r="AD1487" s="241"/>
      <c r="AE1487" s="241"/>
      <c r="AF1487" s="241"/>
      <c r="AG1487" s="241"/>
      <c r="AH1487" s="241"/>
      <c r="AI1487" s="241"/>
      <c r="AP1487" s="300"/>
      <c r="AT1487" s="300"/>
    </row>
    <row r="1488" spans="1:46" s="299" customFormat="1" ht="15" customHeight="1" x14ac:dyDescent="0.25">
      <c r="A1488" s="284"/>
      <c r="B1488" s="284"/>
      <c r="C1488" s="241"/>
      <c r="D1488" s="241"/>
      <c r="E1488" s="241"/>
      <c r="F1488" s="241"/>
      <c r="G1488" s="241"/>
      <c r="H1488" s="241"/>
      <c r="I1488" s="241"/>
      <c r="J1488" s="241"/>
      <c r="K1488" s="241"/>
      <c r="L1488" s="241"/>
      <c r="M1488" s="241"/>
      <c r="N1488" s="241"/>
      <c r="O1488" s="241"/>
      <c r="P1488" s="241"/>
      <c r="Q1488" s="241"/>
      <c r="R1488" s="241"/>
      <c r="S1488" s="241"/>
      <c r="T1488" s="241"/>
      <c r="U1488" s="241"/>
      <c r="V1488" s="241"/>
      <c r="W1488" s="241"/>
      <c r="X1488" s="241"/>
      <c r="Y1488" s="241"/>
      <c r="Z1488" s="241"/>
      <c r="AA1488" s="241"/>
      <c r="AB1488" s="241"/>
      <c r="AC1488" s="241"/>
      <c r="AD1488" s="241"/>
      <c r="AE1488" s="241"/>
      <c r="AF1488" s="241"/>
      <c r="AG1488" s="241"/>
      <c r="AH1488" s="241"/>
      <c r="AI1488" s="241"/>
      <c r="AP1488" s="300"/>
      <c r="AT1488" s="300"/>
    </row>
    <row r="1489" spans="1:46" s="299" customFormat="1" ht="15" customHeight="1" x14ac:dyDescent="0.25">
      <c r="A1489" s="284"/>
      <c r="B1489" s="284"/>
      <c r="C1489" s="241"/>
      <c r="D1489" s="241"/>
      <c r="E1489" s="241"/>
      <c r="F1489" s="241"/>
      <c r="G1489" s="241"/>
      <c r="H1489" s="241"/>
      <c r="I1489" s="241"/>
      <c r="J1489" s="241"/>
      <c r="K1489" s="241"/>
      <c r="L1489" s="241"/>
      <c r="M1489" s="241"/>
      <c r="N1489" s="241"/>
      <c r="O1489" s="241"/>
      <c r="P1489" s="241"/>
      <c r="Q1489" s="241"/>
      <c r="R1489" s="241"/>
      <c r="S1489" s="241"/>
      <c r="T1489" s="241"/>
      <c r="U1489" s="241"/>
      <c r="V1489" s="241"/>
      <c r="W1489" s="241"/>
      <c r="X1489" s="241"/>
      <c r="Y1489" s="241"/>
      <c r="Z1489" s="241"/>
      <c r="AA1489" s="241"/>
      <c r="AB1489" s="241"/>
      <c r="AC1489" s="241"/>
      <c r="AD1489" s="241"/>
      <c r="AE1489" s="241"/>
      <c r="AF1489" s="241"/>
      <c r="AG1489" s="241"/>
      <c r="AH1489" s="241"/>
      <c r="AI1489" s="241"/>
      <c r="AP1489" s="300"/>
      <c r="AT1489" s="300"/>
    </row>
    <row r="1490" spans="1:46" s="299" customFormat="1" ht="15" customHeight="1" x14ac:dyDescent="0.25">
      <c r="A1490" s="284"/>
      <c r="B1490" s="284"/>
      <c r="C1490" s="241"/>
      <c r="D1490" s="241"/>
      <c r="E1490" s="241"/>
      <c r="F1490" s="241"/>
      <c r="G1490" s="241"/>
      <c r="H1490" s="241"/>
      <c r="I1490" s="241"/>
      <c r="J1490" s="241"/>
      <c r="K1490" s="241"/>
      <c r="L1490" s="241"/>
      <c r="M1490" s="241"/>
      <c r="N1490" s="241"/>
      <c r="O1490" s="241"/>
      <c r="P1490" s="241"/>
      <c r="Q1490" s="241"/>
      <c r="R1490" s="241"/>
      <c r="S1490" s="241"/>
      <c r="T1490" s="241"/>
      <c r="U1490" s="241"/>
      <c r="V1490" s="241"/>
      <c r="W1490" s="241"/>
      <c r="X1490" s="241"/>
      <c r="Y1490" s="241"/>
      <c r="Z1490" s="241"/>
      <c r="AA1490" s="241"/>
      <c r="AB1490" s="241"/>
      <c r="AC1490" s="241"/>
      <c r="AD1490" s="241"/>
      <c r="AE1490" s="241"/>
      <c r="AF1490" s="241"/>
      <c r="AG1490" s="241"/>
      <c r="AH1490" s="241"/>
      <c r="AI1490" s="241"/>
      <c r="AP1490" s="300"/>
      <c r="AT1490" s="300"/>
    </row>
    <row r="1491" spans="1:46" s="299" customFormat="1" ht="15" customHeight="1" x14ac:dyDescent="0.25">
      <c r="A1491" s="284"/>
      <c r="B1491" s="284"/>
      <c r="C1491" s="241"/>
      <c r="D1491" s="241"/>
      <c r="E1491" s="241"/>
      <c r="F1491" s="241"/>
      <c r="G1491" s="241"/>
      <c r="H1491" s="241"/>
      <c r="I1491" s="241"/>
      <c r="J1491" s="241"/>
      <c r="K1491" s="241"/>
      <c r="L1491" s="241"/>
      <c r="M1491" s="241"/>
      <c r="N1491" s="241"/>
      <c r="O1491" s="241"/>
      <c r="P1491" s="241"/>
      <c r="Q1491" s="241"/>
      <c r="R1491" s="241"/>
      <c r="S1491" s="241"/>
      <c r="T1491" s="241"/>
      <c r="U1491" s="241"/>
      <c r="V1491" s="241"/>
      <c r="W1491" s="241"/>
      <c r="X1491" s="241"/>
      <c r="Y1491" s="241"/>
      <c r="Z1491" s="241"/>
      <c r="AA1491" s="241"/>
      <c r="AB1491" s="241"/>
      <c r="AC1491" s="241"/>
      <c r="AD1491" s="241"/>
      <c r="AE1491" s="241"/>
      <c r="AF1491" s="241"/>
      <c r="AG1491" s="241"/>
      <c r="AH1491" s="241"/>
      <c r="AI1491" s="241"/>
      <c r="AP1491" s="300"/>
      <c r="AT1491" s="300"/>
    </row>
    <row r="1492" spans="1:46" s="299" customFormat="1" ht="15" customHeight="1" x14ac:dyDescent="0.25">
      <c r="A1492" s="284"/>
      <c r="B1492" s="284"/>
      <c r="C1492" s="241"/>
      <c r="D1492" s="241"/>
      <c r="E1492" s="241"/>
      <c r="F1492" s="241"/>
      <c r="G1492" s="241"/>
      <c r="H1492" s="241"/>
      <c r="I1492" s="241"/>
      <c r="J1492" s="241"/>
      <c r="K1492" s="241"/>
      <c r="L1492" s="241"/>
      <c r="M1492" s="241"/>
      <c r="N1492" s="241"/>
      <c r="O1492" s="241"/>
      <c r="P1492" s="241"/>
      <c r="Q1492" s="241"/>
      <c r="R1492" s="241"/>
      <c r="S1492" s="241"/>
      <c r="T1492" s="241"/>
      <c r="U1492" s="241"/>
      <c r="V1492" s="241"/>
      <c r="W1492" s="241"/>
      <c r="X1492" s="241"/>
      <c r="Y1492" s="241"/>
      <c r="Z1492" s="241"/>
      <c r="AA1492" s="241"/>
      <c r="AB1492" s="241"/>
      <c r="AC1492" s="241"/>
      <c r="AD1492" s="241"/>
      <c r="AE1492" s="241"/>
      <c r="AF1492" s="241"/>
      <c r="AG1492" s="241"/>
      <c r="AH1492" s="241"/>
      <c r="AI1492" s="241"/>
      <c r="AP1492" s="300"/>
      <c r="AT1492" s="300"/>
    </row>
    <row r="1493" spans="1:46" s="299" customFormat="1" ht="15" customHeight="1" x14ac:dyDescent="0.25">
      <c r="A1493" s="284"/>
      <c r="B1493" s="284"/>
      <c r="C1493" s="241"/>
      <c r="D1493" s="241"/>
      <c r="E1493" s="241"/>
      <c r="F1493" s="241"/>
      <c r="G1493" s="241"/>
      <c r="H1493" s="241"/>
      <c r="I1493" s="241"/>
      <c r="J1493" s="241"/>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P1493" s="300"/>
      <c r="AT1493" s="300"/>
    </row>
    <row r="1494" spans="1:46" s="299" customFormat="1" ht="15" customHeight="1" x14ac:dyDescent="0.25">
      <c r="A1494" s="284"/>
      <c r="B1494" s="284"/>
      <c r="C1494" s="241"/>
      <c r="D1494" s="241"/>
      <c r="E1494" s="241"/>
      <c r="F1494" s="241"/>
      <c r="G1494" s="241"/>
      <c r="H1494" s="241"/>
      <c r="I1494" s="241"/>
      <c r="J1494" s="241"/>
      <c r="K1494" s="241"/>
      <c r="L1494" s="241"/>
      <c r="M1494" s="241"/>
      <c r="N1494" s="241"/>
      <c r="O1494" s="241"/>
      <c r="P1494" s="241"/>
      <c r="Q1494" s="241"/>
      <c r="R1494" s="241"/>
      <c r="S1494" s="241"/>
      <c r="T1494" s="241"/>
      <c r="U1494" s="241"/>
      <c r="V1494" s="241"/>
      <c r="W1494" s="241"/>
      <c r="X1494" s="241"/>
      <c r="Y1494" s="241"/>
      <c r="Z1494" s="241"/>
      <c r="AA1494" s="241"/>
      <c r="AB1494" s="241"/>
      <c r="AC1494" s="241"/>
      <c r="AD1494" s="241"/>
      <c r="AE1494" s="241"/>
      <c r="AF1494" s="241"/>
      <c r="AG1494" s="241"/>
      <c r="AH1494" s="241"/>
      <c r="AI1494" s="241"/>
      <c r="AP1494" s="300"/>
      <c r="AT1494" s="300"/>
    </row>
    <row r="1495" spans="1:46" s="299" customFormat="1" ht="15" customHeight="1" x14ac:dyDescent="0.25">
      <c r="A1495" s="284"/>
      <c r="B1495" s="284"/>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241"/>
      <c r="AF1495" s="241"/>
      <c r="AG1495" s="241"/>
      <c r="AH1495" s="241"/>
      <c r="AI1495" s="241"/>
      <c r="AP1495" s="300"/>
      <c r="AT1495" s="300"/>
    </row>
    <row r="1496" spans="1:46" s="299" customFormat="1" ht="15" customHeight="1" x14ac:dyDescent="0.25">
      <c r="A1496" s="284"/>
      <c r="B1496" s="284"/>
      <c r="C1496" s="241"/>
      <c r="D1496" s="241"/>
      <c r="E1496" s="241"/>
      <c r="F1496" s="241"/>
      <c r="G1496" s="241"/>
      <c r="H1496" s="241"/>
      <c r="I1496" s="241"/>
      <c r="J1496" s="241"/>
      <c r="K1496" s="241"/>
      <c r="L1496" s="241"/>
      <c r="M1496" s="241"/>
      <c r="N1496" s="241"/>
      <c r="O1496" s="241"/>
      <c r="P1496" s="241"/>
      <c r="Q1496" s="241"/>
      <c r="R1496" s="241"/>
      <c r="S1496" s="241"/>
      <c r="T1496" s="241"/>
      <c r="U1496" s="241"/>
      <c r="V1496" s="241"/>
      <c r="W1496" s="241"/>
      <c r="X1496" s="241"/>
      <c r="Y1496" s="241"/>
      <c r="Z1496" s="241"/>
      <c r="AA1496" s="241"/>
      <c r="AB1496" s="241"/>
      <c r="AC1496" s="241"/>
      <c r="AD1496" s="241"/>
      <c r="AE1496" s="241"/>
      <c r="AF1496" s="241"/>
      <c r="AG1496" s="241"/>
      <c r="AH1496" s="241"/>
      <c r="AI1496" s="241"/>
      <c r="AP1496" s="300"/>
      <c r="AT1496" s="300"/>
    </row>
    <row r="1497" spans="1:46" s="299" customFormat="1" ht="15" customHeight="1" x14ac:dyDescent="0.25">
      <c r="A1497" s="284"/>
      <c r="B1497" s="284"/>
      <c r="C1497" s="241"/>
      <c r="D1497" s="241"/>
      <c r="E1497" s="241"/>
      <c r="F1497" s="241"/>
      <c r="G1497" s="241"/>
      <c r="H1497" s="241"/>
      <c r="I1497" s="241"/>
      <c r="J1497" s="241"/>
      <c r="K1497" s="241"/>
      <c r="L1497" s="241"/>
      <c r="M1497" s="241"/>
      <c r="N1497" s="241"/>
      <c r="O1497" s="241"/>
      <c r="P1497" s="241"/>
      <c r="Q1497" s="241"/>
      <c r="R1497" s="241"/>
      <c r="S1497" s="241"/>
      <c r="T1497" s="241"/>
      <c r="U1497" s="241"/>
      <c r="V1497" s="241"/>
      <c r="W1497" s="241"/>
      <c r="X1497" s="241"/>
      <c r="Y1497" s="241"/>
      <c r="Z1497" s="241"/>
      <c r="AA1497" s="241"/>
      <c r="AB1497" s="241"/>
      <c r="AC1497" s="241"/>
      <c r="AD1497" s="241"/>
      <c r="AE1497" s="241"/>
      <c r="AF1497" s="241"/>
      <c r="AG1497" s="241"/>
      <c r="AH1497" s="241"/>
      <c r="AI1497" s="241"/>
      <c r="AP1497" s="300"/>
      <c r="AT1497" s="300"/>
    </row>
    <row r="1498" spans="1:46" s="299" customFormat="1" ht="15" customHeight="1" x14ac:dyDescent="0.25">
      <c r="A1498" s="284"/>
      <c r="B1498" s="284"/>
      <c r="C1498" s="241"/>
      <c r="D1498" s="241"/>
      <c r="E1498" s="241"/>
      <c r="F1498" s="241"/>
      <c r="G1498" s="241"/>
      <c r="H1498" s="241"/>
      <c r="I1498" s="241"/>
      <c r="J1498" s="241"/>
      <c r="K1498" s="241"/>
      <c r="L1498" s="241"/>
      <c r="M1498" s="241"/>
      <c r="N1498" s="241"/>
      <c r="O1498" s="241"/>
      <c r="P1498" s="241"/>
      <c r="Q1498" s="241"/>
      <c r="R1498" s="241"/>
      <c r="S1498" s="241"/>
      <c r="T1498" s="241"/>
      <c r="U1498" s="241"/>
      <c r="V1498" s="241"/>
      <c r="W1498" s="241"/>
      <c r="X1498" s="241"/>
      <c r="Y1498" s="241"/>
      <c r="Z1498" s="241"/>
      <c r="AA1498" s="241"/>
      <c r="AB1498" s="241"/>
      <c r="AC1498" s="241"/>
      <c r="AD1498" s="241"/>
      <c r="AE1498" s="241"/>
      <c r="AF1498" s="241"/>
      <c r="AG1498" s="241"/>
      <c r="AH1498" s="241"/>
      <c r="AI1498" s="241"/>
      <c r="AP1498" s="300"/>
      <c r="AT1498" s="300"/>
    </row>
    <row r="1499" spans="1:46" s="299" customFormat="1" ht="15" customHeight="1" x14ac:dyDescent="0.25">
      <c r="A1499" s="284"/>
      <c r="B1499" s="284"/>
      <c r="C1499" s="241"/>
      <c r="D1499" s="241"/>
      <c r="E1499" s="241"/>
      <c r="F1499" s="241"/>
      <c r="G1499" s="241"/>
      <c r="H1499" s="241"/>
      <c r="I1499" s="241"/>
      <c r="J1499" s="241"/>
      <c r="K1499" s="241"/>
      <c r="L1499" s="241"/>
      <c r="M1499" s="241"/>
      <c r="N1499" s="241"/>
      <c r="O1499" s="241"/>
      <c r="P1499" s="241"/>
      <c r="Q1499" s="241"/>
      <c r="R1499" s="241"/>
      <c r="S1499" s="241"/>
      <c r="T1499" s="241"/>
      <c r="U1499" s="241"/>
      <c r="V1499" s="241"/>
      <c r="W1499" s="241"/>
      <c r="X1499" s="241"/>
      <c r="Y1499" s="241"/>
      <c r="Z1499" s="241"/>
      <c r="AA1499" s="241"/>
      <c r="AB1499" s="241"/>
      <c r="AC1499" s="241"/>
      <c r="AD1499" s="241"/>
      <c r="AE1499" s="241"/>
      <c r="AF1499" s="241"/>
      <c r="AG1499" s="241"/>
      <c r="AH1499" s="241"/>
      <c r="AI1499" s="241"/>
      <c r="AP1499" s="300"/>
      <c r="AT1499" s="300"/>
    </row>
    <row r="1500" spans="1:46" s="299" customFormat="1" ht="15" customHeight="1" x14ac:dyDescent="0.25">
      <c r="A1500" s="284"/>
      <c r="B1500" s="284"/>
      <c r="C1500" s="241"/>
      <c r="D1500" s="241"/>
      <c r="E1500" s="241"/>
      <c r="F1500" s="241"/>
      <c r="G1500" s="241"/>
      <c r="H1500" s="241"/>
      <c r="I1500" s="241"/>
      <c r="J1500" s="241"/>
      <c r="K1500" s="241"/>
      <c r="L1500" s="241"/>
      <c r="M1500" s="241"/>
      <c r="N1500" s="241"/>
      <c r="O1500" s="241"/>
      <c r="P1500" s="241"/>
      <c r="Q1500" s="241"/>
      <c r="R1500" s="241"/>
      <c r="S1500" s="241"/>
      <c r="T1500" s="241"/>
      <c r="U1500" s="241"/>
      <c r="V1500" s="241"/>
      <c r="W1500" s="241"/>
      <c r="X1500" s="241"/>
      <c r="Y1500" s="241"/>
      <c r="Z1500" s="241"/>
      <c r="AA1500" s="241"/>
      <c r="AB1500" s="241"/>
      <c r="AC1500" s="241"/>
      <c r="AD1500" s="241"/>
      <c r="AE1500" s="241"/>
      <c r="AF1500" s="241"/>
      <c r="AG1500" s="241"/>
      <c r="AH1500" s="241"/>
      <c r="AI1500" s="241"/>
      <c r="AP1500" s="300"/>
      <c r="AT1500" s="300"/>
    </row>
    <row r="1501" spans="1:46" s="299" customFormat="1" ht="15" customHeight="1" x14ac:dyDescent="0.25">
      <c r="A1501" s="284"/>
      <c r="B1501" s="284"/>
      <c r="C1501" s="241"/>
      <c r="D1501" s="241"/>
      <c r="E1501" s="241"/>
      <c r="F1501" s="241"/>
      <c r="G1501" s="241"/>
      <c r="H1501" s="241"/>
      <c r="I1501" s="241"/>
      <c r="J1501" s="241"/>
      <c r="K1501" s="241"/>
      <c r="L1501" s="241"/>
      <c r="M1501" s="241"/>
      <c r="N1501" s="241"/>
      <c r="O1501" s="241"/>
      <c r="P1501" s="241"/>
      <c r="Q1501" s="241"/>
      <c r="R1501" s="241"/>
      <c r="S1501" s="241"/>
      <c r="T1501" s="241"/>
      <c r="U1501" s="241"/>
      <c r="V1501" s="241"/>
      <c r="W1501" s="241"/>
      <c r="X1501" s="241"/>
      <c r="Y1501" s="241"/>
      <c r="Z1501" s="241"/>
      <c r="AA1501" s="241"/>
      <c r="AB1501" s="241"/>
      <c r="AC1501" s="241"/>
      <c r="AD1501" s="241"/>
      <c r="AE1501" s="241"/>
      <c r="AF1501" s="241"/>
      <c r="AG1501" s="241"/>
      <c r="AH1501" s="241"/>
      <c r="AI1501" s="241"/>
      <c r="AP1501" s="300"/>
      <c r="AT1501" s="300"/>
    </row>
    <row r="1502" spans="1:46" s="299" customFormat="1" ht="15" customHeight="1" x14ac:dyDescent="0.25">
      <c r="A1502" s="284"/>
      <c r="B1502" s="284"/>
      <c r="C1502" s="241"/>
      <c r="D1502" s="241"/>
      <c r="E1502" s="241"/>
      <c r="F1502" s="241"/>
      <c r="G1502" s="241"/>
      <c r="H1502" s="241"/>
      <c r="I1502" s="241"/>
      <c r="J1502" s="241"/>
      <c r="K1502" s="241"/>
      <c r="L1502" s="241"/>
      <c r="M1502" s="241"/>
      <c r="N1502" s="241"/>
      <c r="O1502" s="241"/>
      <c r="P1502" s="241"/>
      <c r="Q1502" s="241"/>
      <c r="R1502" s="241"/>
      <c r="S1502" s="241"/>
      <c r="T1502" s="241"/>
      <c r="U1502" s="241"/>
      <c r="V1502" s="241"/>
      <c r="W1502" s="241"/>
      <c r="X1502" s="241"/>
      <c r="Y1502" s="241"/>
      <c r="Z1502" s="241"/>
      <c r="AA1502" s="241"/>
      <c r="AB1502" s="241"/>
      <c r="AC1502" s="241"/>
      <c r="AD1502" s="241"/>
      <c r="AE1502" s="241"/>
      <c r="AF1502" s="241"/>
      <c r="AG1502" s="241"/>
      <c r="AH1502" s="241"/>
      <c r="AI1502" s="241"/>
      <c r="AP1502" s="300"/>
      <c r="AT1502" s="300"/>
    </row>
    <row r="1503" spans="1:46" s="299" customFormat="1" ht="15" customHeight="1" x14ac:dyDescent="0.25">
      <c r="A1503" s="284"/>
      <c r="B1503" s="284"/>
      <c r="C1503" s="241"/>
      <c r="D1503" s="241"/>
      <c r="E1503" s="241"/>
      <c r="F1503" s="241"/>
      <c r="G1503" s="241"/>
      <c r="H1503" s="241"/>
      <c r="I1503" s="241"/>
      <c r="J1503" s="241"/>
      <c r="K1503" s="241"/>
      <c r="L1503" s="241"/>
      <c r="M1503" s="241"/>
      <c r="N1503" s="241"/>
      <c r="O1503" s="241"/>
      <c r="P1503" s="241"/>
      <c r="Q1503" s="241"/>
      <c r="R1503" s="241"/>
      <c r="S1503" s="241"/>
      <c r="T1503" s="241"/>
      <c r="U1503" s="241"/>
      <c r="V1503" s="241"/>
      <c r="W1503" s="241"/>
      <c r="X1503" s="241"/>
      <c r="Y1503" s="241"/>
      <c r="Z1503" s="241"/>
      <c r="AA1503" s="241"/>
      <c r="AB1503" s="241"/>
      <c r="AC1503" s="241"/>
      <c r="AD1503" s="241"/>
      <c r="AE1503" s="241"/>
      <c r="AF1503" s="241"/>
      <c r="AG1503" s="241"/>
      <c r="AH1503" s="241"/>
      <c r="AI1503" s="241"/>
      <c r="AP1503" s="300"/>
      <c r="AT1503" s="300"/>
    </row>
    <row r="1504" spans="1:46" s="299" customFormat="1" ht="15" customHeight="1" x14ac:dyDescent="0.25">
      <c r="A1504" s="284"/>
      <c r="B1504" s="284"/>
      <c r="C1504" s="241"/>
      <c r="D1504" s="241"/>
      <c r="E1504" s="241"/>
      <c r="F1504" s="241"/>
      <c r="G1504" s="241"/>
      <c r="H1504" s="241"/>
      <c r="I1504" s="241"/>
      <c r="J1504" s="241"/>
      <c r="K1504" s="241"/>
      <c r="L1504" s="241"/>
      <c r="M1504" s="241"/>
      <c r="N1504" s="241"/>
      <c r="O1504" s="241"/>
      <c r="P1504" s="241"/>
      <c r="Q1504" s="241"/>
      <c r="R1504" s="241"/>
      <c r="S1504" s="241"/>
      <c r="T1504" s="241"/>
      <c r="U1504" s="241"/>
      <c r="V1504" s="241"/>
      <c r="W1504" s="241"/>
      <c r="X1504" s="241"/>
      <c r="Y1504" s="241"/>
      <c r="Z1504" s="241"/>
      <c r="AA1504" s="241"/>
      <c r="AB1504" s="241"/>
      <c r="AC1504" s="241"/>
      <c r="AD1504" s="241"/>
      <c r="AE1504" s="241"/>
      <c r="AF1504" s="241"/>
      <c r="AG1504" s="241"/>
      <c r="AH1504" s="241"/>
      <c r="AI1504" s="241"/>
      <c r="AP1504" s="300"/>
      <c r="AT1504" s="300"/>
    </row>
    <row r="1505" spans="1:46" s="299" customFormat="1" ht="15" customHeight="1" x14ac:dyDescent="0.25">
      <c r="A1505" s="284"/>
      <c r="B1505" s="284"/>
      <c r="C1505" s="241"/>
      <c r="D1505" s="241"/>
      <c r="E1505" s="241"/>
      <c r="F1505" s="241"/>
      <c r="G1505" s="241"/>
      <c r="H1505" s="241"/>
      <c r="I1505" s="241"/>
      <c r="J1505" s="241"/>
      <c r="K1505" s="241"/>
      <c r="L1505" s="241"/>
      <c r="M1505" s="241"/>
      <c r="N1505" s="241"/>
      <c r="O1505" s="241"/>
      <c r="P1505" s="241"/>
      <c r="Q1505" s="241"/>
      <c r="R1505" s="241"/>
      <c r="S1505" s="241"/>
      <c r="T1505" s="241"/>
      <c r="U1505" s="241"/>
      <c r="V1505" s="241"/>
      <c r="W1505" s="241"/>
      <c r="X1505" s="241"/>
      <c r="Y1505" s="241"/>
      <c r="Z1505" s="241"/>
      <c r="AA1505" s="241"/>
      <c r="AB1505" s="241"/>
      <c r="AC1505" s="241"/>
      <c r="AD1505" s="241"/>
      <c r="AE1505" s="241"/>
      <c r="AF1505" s="241"/>
      <c r="AG1505" s="241"/>
      <c r="AH1505" s="241"/>
      <c r="AI1505" s="241"/>
      <c r="AP1505" s="300"/>
      <c r="AT1505" s="300"/>
    </row>
    <row r="1506" spans="1:46" s="299" customFormat="1" ht="15" customHeight="1" x14ac:dyDescent="0.25">
      <c r="A1506" s="284"/>
      <c r="B1506" s="284"/>
      <c r="C1506" s="241"/>
      <c r="D1506" s="241"/>
      <c r="E1506" s="241"/>
      <c r="F1506" s="241"/>
      <c r="G1506" s="241"/>
      <c r="H1506" s="241"/>
      <c r="I1506" s="241"/>
      <c r="J1506" s="241"/>
      <c r="K1506" s="241"/>
      <c r="L1506" s="241"/>
      <c r="M1506" s="241"/>
      <c r="N1506" s="241"/>
      <c r="O1506" s="241"/>
      <c r="P1506" s="241"/>
      <c r="Q1506" s="241"/>
      <c r="R1506" s="241"/>
      <c r="S1506" s="241"/>
      <c r="T1506" s="241"/>
      <c r="U1506" s="241"/>
      <c r="V1506" s="241"/>
      <c r="W1506" s="241"/>
      <c r="X1506" s="241"/>
      <c r="Y1506" s="241"/>
      <c r="Z1506" s="241"/>
      <c r="AA1506" s="241"/>
      <c r="AB1506" s="241"/>
      <c r="AC1506" s="241"/>
      <c r="AD1506" s="241"/>
      <c r="AE1506" s="241"/>
      <c r="AF1506" s="241"/>
      <c r="AG1506" s="241"/>
      <c r="AH1506" s="241"/>
      <c r="AI1506" s="241"/>
      <c r="AP1506" s="300"/>
      <c r="AT1506" s="300"/>
    </row>
    <row r="1507" spans="1:46" s="299" customFormat="1" ht="15" customHeight="1" x14ac:dyDescent="0.25">
      <c r="A1507" s="284"/>
      <c r="B1507" s="284"/>
      <c r="C1507" s="241"/>
      <c r="D1507" s="241"/>
      <c r="E1507" s="241"/>
      <c r="F1507" s="241"/>
      <c r="G1507" s="241"/>
      <c r="H1507" s="241"/>
      <c r="I1507" s="241"/>
      <c r="J1507" s="241"/>
      <c r="K1507" s="241"/>
      <c r="L1507" s="241"/>
      <c r="M1507" s="241"/>
      <c r="N1507" s="241"/>
      <c r="O1507" s="241"/>
      <c r="P1507" s="241"/>
      <c r="Q1507" s="241"/>
      <c r="R1507" s="241"/>
      <c r="S1507" s="241"/>
      <c r="T1507" s="241"/>
      <c r="U1507" s="241"/>
      <c r="V1507" s="241"/>
      <c r="W1507" s="241"/>
      <c r="X1507" s="241"/>
      <c r="Y1507" s="241"/>
      <c r="Z1507" s="241"/>
      <c r="AA1507" s="241"/>
      <c r="AB1507" s="241"/>
      <c r="AC1507" s="241"/>
      <c r="AD1507" s="241"/>
      <c r="AE1507" s="241"/>
      <c r="AF1507" s="241"/>
      <c r="AG1507" s="241"/>
      <c r="AH1507" s="241"/>
      <c r="AI1507" s="241"/>
      <c r="AP1507" s="300"/>
      <c r="AT1507" s="300"/>
    </row>
    <row r="1508" spans="1:46" s="299" customFormat="1" ht="15" customHeight="1" x14ac:dyDescent="0.25">
      <c r="A1508" s="284"/>
      <c r="B1508" s="284"/>
      <c r="C1508" s="241"/>
      <c r="D1508" s="241"/>
      <c r="E1508" s="241"/>
      <c r="F1508" s="241"/>
      <c r="G1508" s="241"/>
      <c r="H1508" s="241"/>
      <c r="I1508" s="241"/>
      <c r="J1508" s="241"/>
      <c r="K1508" s="241"/>
      <c r="L1508" s="241"/>
      <c r="M1508" s="241"/>
      <c r="N1508" s="241"/>
      <c r="O1508" s="241"/>
      <c r="P1508" s="241"/>
      <c r="Q1508" s="241"/>
      <c r="R1508" s="241"/>
      <c r="S1508" s="241"/>
      <c r="T1508" s="241"/>
      <c r="U1508" s="241"/>
      <c r="V1508" s="241"/>
      <c r="W1508" s="241"/>
      <c r="X1508" s="241"/>
      <c r="Y1508" s="241"/>
      <c r="Z1508" s="241"/>
      <c r="AA1508" s="241"/>
      <c r="AB1508" s="241"/>
      <c r="AC1508" s="241"/>
      <c r="AD1508" s="241"/>
      <c r="AE1508" s="241"/>
      <c r="AF1508" s="241"/>
      <c r="AG1508" s="241"/>
      <c r="AH1508" s="241"/>
      <c r="AI1508" s="241"/>
      <c r="AP1508" s="300"/>
      <c r="AT1508" s="300"/>
    </row>
    <row r="1509" spans="1:46" s="299" customFormat="1" ht="15" customHeight="1" x14ac:dyDescent="0.25">
      <c r="A1509" s="284"/>
      <c r="B1509" s="284"/>
      <c r="C1509" s="241"/>
      <c r="D1509" s="241"/>
      <c r="E1509" s="241"/>
      <c r="F1509" s="241"/>
      <c r="G1509" s="241"/>
      <c r="H1509" s="241"/>
      <c r="I1509" s="241"/>
      <c r="J1509" s="241"/>
      <c r="K1509" s="241"/>
      <c r="L1509" s="241"/>
      <c r="M1509" s="241"/>
      <c r="N1509" s="241"/>
      <c r="O1509" s="241"/>
      <c r="P1509" s="241"/>
      <c r="Q1509" s="241"/>
      <c r="R1509" s="241"/>
      <c r="S1509" s="241"/>
      <c r="T1509" s="241"/>
      <c r="U1509" s="241"/>
      <c r="V1509" s="241"/>
      <c r="W1509" s="241"/>
      <c r="X1509" s="241"/>
      <c r="Y1509" s="241"/>
      <c r="Z1509" s="241"/>
      <c r="AA1509" s="241"/>
      <c r="AB1509" s="241"/>
      <c r="AC1509" s="241"/>
      <c r="AD1509" s="241"/>
      <c r="AE1509" s="241"/>
      <c r="AF1509" s="241"/>
      <c r="AG1509" s="241"/>
      <c r="AH1509" s="241"/>
      <c r="AI1509" s="241"/>
      <c r="AP1509" s="300"/>
      <c r="AT1509" s="300"/>
    </row>
    <row r="1510" spans="1:46" s="299" customFormat="1" ht="15" customHeight="1" x14ac:dyDescent="0.25">
      <c r="A1510" s="284"/>
      <c r="B1510" s="284"/>
      <c r="C1510" s="241"/>
      <c r="D1510" s="241"/>
      <c r="E1510" s="241"/>
      <c r="F1510" s="241"/>
      <c r="G1510" s="241"/>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P1510" s="300"/>
      <c r="AT1510" s="300"/>
    </row>
    <row r="1511" spans="1:46" s="299" customFormat="1" ht="15" customHeight="1" x14ac:dyDescent="0.25">
      <c r="A1511" s="284"/>
      <c r="B1511" s="284"/>
      <c r="C1511" s="241"/>
      <c r="D1511" s="241"/>
      <c r="E1511" s="241"/>
      <c r="F1511" s="241"/>
      <c r="G1511" s="241"/>
      <c r="H1511" s="241"/>
      <c r="I1511" s="241"/>
      <c r="J1511" s="241"/>
      <c r="K1511" s="241"/>
      <c r="L1511" s="241"/>
      <c r="M1511" s="241"/>
      <c r="N1511" s="241"/>
      <c r="O1511" s="241"/>
      <c r="P1511" s="241"/>
      <c r="Q1511" s="241"/>
      <c r="R1511" s="241"/>
      <c r="S1511" s="241"/>
      <c r="T1511" s="241"/>
      <c r="U1511" s="241"/>
      <c r="V1511" s="241"/>
      <c r="W1511" s="241"/>
      <c r="X1511" s="241"/>
      <c r="Y1511" s="241"/>
      <c r="Z1511" s="241"/>
      <c r="AA1511" s="241"/>
      <c r="AB1511" s="241"/>
      <c r="AC1511" s="241"/>
      <c r="AD1511" s="241"/>
      <c r="AE1511" s="241"/>
      <c r="AF1511" s="241"/>
      <c r="AG1511" s="241"/>
      <c r="AH1511" s="241"/>
      <c r="AI1511" s="241"/>
      <c r="AP1511" s="300"/>
      <c r="AT1511" s="300"/>
    </row>
    <row r="1512" spans="1:46" s="299" customFormat="1" ht="15" customHeight="1" x14ac:dyDescent="0.25">
      <c r="A1512" s="284"/>
      <c r="B1512" s="284"/>
      <c r="C1512" s="241"/>
      <c r="D1512" s="241"/>
      <c r="E1512" s="241"/>
      <c r="F1512" s="241"/>
      <c r="G1512" s="241"/>
      <c r="H1512" s="241"/>
      <c r="I1512" s="241"/>
      <c r="J1512" s="241"/>
      <c r="K1512" s="241"/>
      <c r="L1512" s="241"/>
      <c r="M1512" s="241"/>
      <c r="N1512" s="241"/>
      <c r="O1512" s="241"/>
      <c r="P1512" s="241"/>
      <c r="Q1512" s="241"/>
      <c r="R1512" s="241"/>
      <c r="S1512" s="241"/>
      <c r="T1512" s="241"/>
      <c r="U1512" s="241"/>
      <c r="V1512" s="241"/>
      <c r="W1512" s="241"/>
      <c r="X1512" s="241"/>
      <c r="Y1512" s="241"/>
      <c r="Z1512" s="241"/>
      <c r="AA1512" s="241"/>
      <c r="AB1512" s="241"/>
      <c r="AC1512" s="241"/>
      <c r="AD1512" s="241"/>
      <c r="AE1512" s="241"/>
      <c r="AF1512" s="241"/>
      <c r="AG1512" s="241"/>
      <c r="AH1512" s="241"/>
      <c r="AI1512" s="241"/>
      <c r="AP1512" s="300"/>
      <c r="AT1512" s="300"/>
    </row>
    <row r="1513" spans="1:46" s="299" customFormat="1" ht="15" customHeight="1" x14ac:dyDescent="0.25">
      <c r="A1513" s="284"/>
      <c r="B1513" s="284"/>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s="241"/>
      <c r="AG1513" s="241"/>
      <c r="AH1513" s="241"/>
      <c r="AI1513" s="241"/>
      <c r="AP1513" s="300"/>
      <c r="AT1513" s="300"/>
    </row>
    <row r="1514" spans="1:46" s="299" customFormat="1" ht="15" customHeight="1" x14ac:dyDescent="0.25">
      <c r="A1514" s="284"/>
      <c r="B1514" s="284"/>
      <c r="C1514" s="241"/>
      <c r="D1514" s="241"/>
      <c r="E1514" s="241"/>
      <c r="F1514" s="241"/>
      <c r="G1514" s="241"/>
      <c r="H1514" s="241"/>
      <c r="I1514" s="241"/>
      <c r="J1514" s="241"/>
      <c r="K1514" s="241"/>
      <c r="L1514" s="241"/>
      <c r="M1514" s="241"/>
      <c r="N1514" s="241"/>
      <c r="O1514" s="241"/>
      <c r="P1514" s="241"/>
      <c r="Q1514" s="241"/>
      <c r="R1514" s="241"/>
      <c r="S1514" s="241"/>
      <c r="T1514" s="241"/>
      <c r="U1514" s="241"/>
      <c r="V1514" s="241"/>
      <c r="W1514" s="241"/>
      <c r="X1514" s="241"/>
      <c r="Y1514" s="241"/>
      <c r="Z1514" s="241"/>
      <c r="AA1514" s="241"/>
      <c r="AB1514" s="241"/>
      <c r="AC1514" s="241"/>
      <c r="AD1514" s="241"/>
      <c r="AE1514" s="241"/>
      <c r="AF1514" s="241"/>
      <c r="AG1514" s="241"/>
      <c r="AH1514" s="241"/>
      <c r="AI1514" s="241"/>
      <c r="AP1514" s="300"/>
      <c r="AT1514" s="300"/>
    </row>
    <row r="1515" spans="1:46" s="299" customFormat="1" ht="15" customHeight="1" x14ac:dyDescent="0.25">
      <c r="A1515" s="284"/>
      <c r="B1515" s="284"/>
      <c r="C1515" s="241"/>
      <c r="D1515" s="241"/>
      <c r="E1515" s="241"/>
      <c r="F1515" s="241"/>
      <c r="G1515" s="241"/>
      <c r="H1515" s="241"/>
      <c r="I1515" s="241"/>
      <c r="J1515" s="241"/>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P1515" s="300"/>
      <c r="AT1515" s="300"/>
    </row>
    <row r="1516" spans="1:46" s="299" customFormat="1" ht="15" customHeight="1" x14ac:dyDescent="0.25">
      <c r="A1516" s="284"/>
      <c r="B1516" s="284"/>
      <c r="C1516" s="241"/>
      <c r="D1516" s="241"/>
      <c r="E1516" s="241"/>
      <c r="F1516" s="241"/>
      <c r="G1516" s="241"/>
      <c r="H1516" s="241"/>
      <c r="I1516" s="241"/>
      <c r="J1516" s="241"/>
      <c r="K1516" s="241"/>
      <c r="L1516" s="241"/>
      <c r="M1516" s="241"/>
      <c r="N1516" s="241"/>
      <c r="O1516" s="241"/>
      <c r="P1516" s="241"/>
      <c r="Q1516" s="241"/>
      <c r="R1516" s="241"/>
      <c r="S1516" s="241"/>
      <c r="T1516" s="241"/>
      <c r="U1516" s="241"/>
      <c r="V1516" s="241"/>
      <c r="W1516" s="241"/>
      <c r="X1516" s="241"/>
      <c r="Y1516" s="241"/>
      <c r="Z1516" s="241"/>
      <c r="AA1516" s="241"/>
      <c r="AB1516" s="241"/>
      <c r="AC1516" s="241"/>
      <c r="AD1516" s="241"/>
      <c r="AE1516" s="241"/>
      <c r="AF1516" s="241"/>
      <c r="AG1516" s="241"/>
      <c r="AH1516" s="241"/>
      <c r="AI1516" s="241"/>
      <c r="AP1516" s="300"/>
      <c r="AT1516" s="300"/>
    </row>
    <row r="1517" spans="1:46" s="299" customFormat="1" ht="15" customHeight="1" x14ac:dyDescent="0.25">
      <c r="A1517" s="284"/>
      <c r="B1517" s="284"/>
      <c r="C1517" s="241"/>
      <c r="D1517" s="241"/>
      <c r="E1517" s="241"/>
      <c r="F1517" s="241"/>
      <c r="G1517" s="241"/>
      <c r="H1517" s="241"/>
      <c r="I1517" s="241"/>
      <c r="J1517" s="241"/>
      <c r="K1517" s="241"/>
      <c r="L1517" s="241"/>
      <c r="M1517" s="241"/>
      <c r="N1517" s="241"/>
      <c r="O1517" s="241"/>
      <c r="P1517" s="241"/>
      <c r="Q1517" s="241"/>
      <c r="R1517" s="241"/>
      <c r="S1517" s="241"/>
      <c r="T1517" s="241"/>
      <c r="U1517" s="241"/>
      <c r="V1517" s="241"/>
      <c r="W1517" s="241"/>
      <c r="X1517" s="241"/>
      <c r="Y1517" s="241"/>
      <c r="Z1517" s="241"/>
      <c r="AA1517" s="241"/>
      <c r="AB1517" s="241"/>
      <c r="AC1517" s="241"/>
      <c r="AD1517" s="241"/>
      <c r="AE1517" s="241"/>
      <c r="AF1517" s="241"/>
      <c r="AG1517" s="241"/>
      <c r="AH1517" s="241"/>
      <c r="AI1517" s="241"/>
      <c r="AP1517" s="300"/>
      <c r="AT1517" s="300"/>
    </row>
    <row r="1518" spans="1:46" s="299" customFormat="1" ht="15" customHeight="1" x14ac:dyDescent="0.25">
      <c r="A1518" s="284"/>
      <c r="B1518" s="284"/>
      <c r="C1518" s="241"/>
      <c r="D1518" s="241"/>
      <c r="E1518" s="241"/>
      <c r="F1518" s="241"/>
      <c r="G1518" s="241"/>
      <c r="H1518" s="241"/>
      <c r="I1518" s="241"/>
      <c r="J1518" s="241"/>
      <c r="K1518" s="241"/>
      <c r="L1518" s="241"/>
      <c r="M1518" s="241"/>
      <c r="N1518" s="241"/>
      <c r="O1518" s="241"/>
      <c r="P1518" s="241"/>
      <c r="Q1518" s="241"/>
      <c r="R1518" s="241"/>
      <c r="S1518" s="241"/>
      <c r="T1518" s="241"/>
      <c r="U1518" s="241"/>
      <c r="V1518" s="241"/>
      <c r="W1518" s="241"/>
      <c r="X1518" s="241"/>
      <c r="Y1518" s="241"/>
      <c r="Z1518" s="241"/>
      <c r="AA1518" s="241"/>
      <c r="AB1518" s="241"/>
      <c r="AC1518" s="241"/>
      <c r="AD1518" s="241"/>
      <c r="AE1518" s="241"/>
      <c r="AF1518" s="241"/>
      <c r="AG1518" s="241"/>
      <c r="AH1518" s="241"/>
      <c r="AI1518" s="241"/>
      <c r="AP1518" s="300"/>
      <c r="AT1518" s="300"/>
    </row>
    <row r="1519" spans="1:46" s="299" customFormat="1" ht="15" customHeight="1" x14ac:dyDescent="0.25">
      <c r="A1519" s="284"/>
      <c r="B1519" s="284"/>
      <c r="C1519" s="241"/>
      <c r="D1519" s="241"/>
      <c r="E1519" s="241"/>
      <c r="F1519" s="241"/>
      <c r="G1519" s="241"/>
      <c r="H1519" s="241"/>
      <c r="I1519" s="241"/>
      <c r="J1519" s="241"/>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P1519" s="300"/>
      <c r="AT1519" s="300"/>
    </row>
    <row r="1520" spans="1:46" s="299" customFormat="1" ht="15" customHeight="1" x14ac:dyDescent="0.25">
      <c r="A1520" s="284"/>
      <c r="B1520" s="284"/>
      <c r="C1520" s="241"/>
      <c r="D1520" s="241"/>
      <c r="E1520" s="241"/>
      <c r="F1520" s="241"/>
      <c r="G1520" s="241"/>
      <c r="H1520" s="241"/>
      <c r="I1520" s="241"/>
      <c r="J1520" s="241"/>
      <c r="K1520" s="241"/>
      <c r="L1520" s="241"/>
      <c r="M1520" s="241"/>
      <c r="N1520" s="241"/>
      <c r="O1520" s="241"/>
      <c r="P1520" s="241"/>
      <c r="Q1520" s="241"/>
      <c r="R1520" s="241"/>
      <c r="S1520" s="241"/>
      <c r="T1520" s="241"/>
      <c r="U1520" s="241"/>
      <c r="V1520" s="241"/>
      <c r="W1520" s="241"/>
      <c r="X1520" s="241"/>
      <c r="Y1520" s="241"/>
      <c r="Z1520" s="241"/>
      <c r="AA1520" s="241"/>
      <c r="AB1520" s="241"/>
      <c r="AC1520" s="241"/>
      <c r="AD1520" s="241"/>
      <c r="AE1520" s="241"/>
      <c r="AF1520" s="241"/>
      <c r="AG1520" s="241"/>
      <c r="AH1520" s="241"/>
      <c r="AI1520" s="241"/>
      <c r="AP1520" s="300"/>
      <c r="AT1520" s="300"/>
    </row>
    <row r="1521" spans="1:46" s="299" customFormat="1" ht="15" customHeight="1" x14ac:dyDescent="0.25">
      <c r="A1521" s="284"/>
      <c r="B1521" s="284"/>
      <c r="C1521" s="241"/>
      <c r="D1521" s="241"/>
      <c r="E1521" s="241"/>
      <c r="F1521" s="241"/>
      <c r="G1521" s="241"/>
      <c r="H1521" s="241"/>
      <c r="I1521" s="241"/>
      <c r="J1521" s="241"/>
      <c r="K1521" s="241"/>
      <c r="L1521" s="241"/>
      <c r="M1521" s="241"/>
      <c r="N1521" s="241"/>
      <c r="O1521" s="241"/>
      <c r="P1521" s="241"/>
      <c r="Q1521" s="241"/>
      <c r="R1521" s="241"/>
      <c r="S1521" s="241"/>
      <c r="T1521" s="241"/>
      <c r="U1521" s="241"/>
      <c r="V1521" s="241"/>
      <c r="W1521" s="241"/>
      <c r="X1521" s="241"/>
      <c r="Y1521" s="241"/>
      <c r="Z1521" s="241"/>
      <c r="AA1521" s="241"/>
      <c r="AB1521" s="241"/>
      <c r="AC1521" s="241"/>
      <c r="AD1521" s="241"/>
      <c r="AE1521" s="241"/>
      <c r="AF1521" s="241"/>
      <c r="AG1521" s="241"/>
      <c r="AH1521" s="241"/>
      <c r="AI1521" s="241"/>
      <c r="AP1521" s="300"/>
      <c r="AT1521" s="300"/>
    </row>
    <row r="1522" spans="1:46" s="299" customFormat="1" ht="15" customHeight="1" x14ac:dyDescent="0.25">
      <c r="A1522" s="284"/>
      <c r="B1522" s="284"/>
      <c r="C1522" s="241"/>
      <c r="D1522" s="241"/>
      <c r="E1522" s="241"/>
      <c r="F1522" s="241"/>
      <c r="G1522" s="241"/>
      <c r="H1522" s="241"/>
      <c r="I1522" s="241"/>
      <c r="J1522" s="241"/>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P1522" s="300"/>
      <c r="AT1522" s="300"/>
    </row>
    <row r="1523" spans="1:46" s="299" customFormat="1" ht="15" customHeight="1" x14ac:dyDescent="0.25">
      <c r="A1523" s="284"/>
      <c r="B1523" s="284"/>
      <c r="C1523" s="241"/>
      <c r="D1523" s="241"/>
      <c r="E1523" s="241"/>
      <c r="F1523" s="241"/>
      <c r="G1523" s="241"/>
      <c r="H1523" s="241"/>
      <c r="I1523" s="241"/>
      <c r="J1523" s="241"/>
      <c r="K1523" s="241"/>
      <c r="L1523" s="241"/>
      <c r="M1523" s="241"/>
      <c r="N1523" s="241"/>
      <c r="O1523" s="241"/>
      <c r="P1523" s="241"/>
      <c r="Q1523" s="241"/>
      <c r="R1523" s="241"/>
      <c r="S1523" s="241"/>
      <c r="T1523" s="241"/>
      <c r="U1523" s="241"/>
      <c r="V1523" s="241"/>
      <c r="W1523" s="241"/>
      <c r="X1523" s="241"/>
      <c r="Y1523" s="241"/>
      <c r="Z1523" s="241"/>
      <c r="AA1523" s="241"/>
      <c r="AB1523" s="241"/>
      <c r="AC1523" s="241"/>
      <c r="AD1523" s="241"/>
      <c r="AE1523" s="241"/>
      <c r="AF1523" s="241"/>
      <c r="AG1523" s="241"/>
      <c r="AH1523" s="241"/>
      <c r="AI1523" s="241"/>
      <c r="AP1523" s="300"/>
      <c r="AT1523" s="300"/>
    </row>
    <row r="1524" spans="1:46" s="299" customFormat="1" ht="15" customHeight="1" x14ac:dyDescent="0.25">
      <c r="A1524" s="284"/>
      <c r="B1524" s="284"/>
      <c r="C1524" s="241"/>
      <c r="D1524" s="241"/>
      <c r="E1524" s="241"/>
      <c r="F1524" s="241"/>
      <c r="G1524" s="241"/>
      <c r="H1524" s="241"/>
      <c r="I1524" s="241"/>
      <c r="J1524" s="241"/>
      <c r="K1524" s="241"/>
      <c r="L1524" s="241"/>
      <c r="M1524" s="241"/>
      <c r="N1524" s="241"/>
      <c r="O1524" s="241"/>
      <c r="P1524" s="241"/>
      <c r="Q1524" s="241"/>
      <c r="R1524" s="241"/>
      <c r="S1524" s="241"/>
      <c r="T1524" s="241"/>
      <c r="U1524" s="241"/>
      <c r="V1524" s="241"/>
      <c r="W1524" s="241"/>
      <c r="X1524" s="241"/>
      <c r="Y1524" s="241"/>
      <c r="Z1524" s="241"/>
      <c r="AA1524" s="241"/>
      <c r="AB1524" s="241"/>
      <c r="AC1524" s="241"/>
      <c r="AD1524" s="241"/>
      <c r="AE1524" s="241"/>
      <c r="AF1524" s="241"/>
      <c r="AG1524" s="241"/>
      <c r="AH1524" s="241"/>
      <c r="AI1524" s="241"/>
      <c r="AP1524" s="300"/>
      <c r="AT1524" s="300"/>
    </row>
    <row r="1525" spans="1:46" s="299" customFormat="1" ht="15" customHeight="1" x14ac:dyDescent="0.25">
      <c r="A1525" s="284"/>
      <c r="B1525" s="284"/>
      <c r="C1525" s="241"/>
      <c r="D1525" s="241"/>
      <c r="E1525" s="241"/>
      <c r="F1525" s="241"/>
      <c r="G1525" s="241"/>
      <c r="H1525" s="241"/>
      <c r="I1525" s="241"/>
      <c r="J1525" s="241"/>
      <c r="K1525" s="241"/>
      <c r="L1525" s="241"/>
      <c r="M1525" s="241"/>
      <c r="N1525" s="241"/>
      <c r="O1525" s="241"/>
      <c r="P1525" s="241"/>
      <c r="Q1525" s="241"/>
      <c r="R1525" s="241"/>
      <c r="S1525" s="241"/>
      <c r="T1525" s="241"/>
      <c r="U1525" s="241"/>
      <c r="V1525" s="241"/>
      <c r="W1525" s="241"/>
      <c r="X1525" s="241"/>
      <c r="Y1525" s="241"/>
      <c r="Z1525" s="241"/>
      <c r="AA1525" s="241"/>
      <c r="AB1525" s="241"/>
      <c r="AC1525" s="241"/>
      <c r="AD1525" s="241"/>
      <c r="AE1525" s="241"/>
      <c r="AF1525" s="241"/>
      <c r="AG1525" s="241"/>
      <c r="AH1525" s="241"/>
      <c r="AI1525" s="241"/>
      <c r="AP1525" s="300"/>
      <c r="AT1525" s="300"/>
    </row>
    <row r="1526" spans="1:46" s="299" customFormat="1" ht="15" customHeight="1" x14ac:dyDescent="0.25">
      <c r="A1526" s="284"/>
      <c r="B1526" s="284"/>
      <c r="C1526" s="241"/>
      <c r="D1526" s="241"/>
      <c r="E1526" s="241"/>
      <c r="F1526" s="241"/>
      <c r="G1526" s="241"/>
      <c r="H1526" s="241"/>
      <c r="I1526" s="241"/>
      <c r="J1526" s="241"/>
      <c r="K1526" s="241"/>
      <c r="L1526" s="241"/>
      <c r="M1526" s="241"/>
      <c r="N1526" s="241"/>
      <c r="O1526" s="241"/>
      <c r="P1526" s="241"/>
      <c r="Q1526" s="241"/>
      <c r="R1526" s="241"/>
      <c r="S1526" s="241"/>
      <c r="T1526" s="241"/>
      <c r="U1526" s="241"/>
      <c r="V1526" s="241"/>
      <c r="W1526" s="241"/>
      <c r="X1526" s="241"/>
      <c r="Y1526" s="241"/>
      <c r="Z1526" s="241"/>
      <c r="AA1526" s="241"/>
      <c r="AB1526" s="241"/>
      <c r="AC1526" s="241"/>
      <c r="AD1526" s="241"/>
      <c r="AE1526" s="241"/>
      <c r="AF1526" s="241"/>
      <c r="AG1526" s="241"/>
      <c r="AH1526" s="241"/>
      <c r="AI1526" s="241"/>
      <c r="AP1526" s="300"/>
      <c r="AT1526" s="300"/>
    </row>
    <row r="1527" spans="1:46" s="299" customFormat="1" ht="15" customHeight="1" x14ac:dyDescent="0.25">
      <c r="A1527" s="284"/>
      <c r="B1527" s="284"/>
      <c r="C1527" s="241"/>
      <c r="D1527" s="241"/>
      <c r="E1527" s="241"/>
      <c r="F1527" s="241"/>
      <c r="G1527" s="241"/>
      <c r="H1527" s="241"/>
      <c r="I1527" s="241"/>
      <c r="J1527" s="241"/>
      <c r="K1527" s="241"/>
      <c r="L1527" s="241"/>
      <c r="M1527" s="241"/>
      <c r="N1527" s="241"/>
      <c r="O1527" s="241"/>
      <c r="P1527" s="241"/>
      <c r="Q1527" s="241"/>
      <c r="R1527" s="241"/>
      <c r="S1527" s="241"/>
      <c r="T1527" s="241"/>
      <c r="U1527" s="241"/>
      <c r="V1527" s="241"/>
      <c r="W1527" s="241"/>
      <c r="X1527" s="241"/>
      <c r="Y1527" s="241"/>
      <c r="Z1527" s="241"/>
      <c r="AA1527" s="241"/>
      <c r="AB1527" s="241"/>
      <c r="AC1527" s="241"/>
      <c r="AD1527" s="241"/>
      <c r="AE1527" s="241"/>
      <c r="AF1527" s="241"/>
      <c r="AG1527" s="241"/>
      <c r="AH1527" s="241"/>
      <c r="AI1527" s="241"/>
      <c r="AP1527" s="300"/>
      <c r="AT1527" s="300"/>
    </row>
    <row r="1528" spans="1:46" s="299" customFormat="1" ht="15" customHeight="1" x14ac:dyDescent="0.25">
      <c r="A1528" s="284"/>
      <c r="B1528" s="284"/>
      <c r="C1528" s="241"/>
      <c r="D1528" s="241"/>
      <c r="E1528" s="241"/>
      <c r="F1528" s="241"/>
      <c r="G1528" s="241"/>
      <c r="H1528" s="241"/>
      <c r="I1528" s="241"/>
      <c r="J1528" s="241"/>
      <c r="K1528" s="241"/>
      <c r="L1528" s="241"/>
      <c r="M1528" s="241"/>
      <c r="N1528" s="241"/>
      <c r="O1528" s="241"/>
      <c r="P1528" s="241"/>
      <c r="Q1528" s="241"/>
      <c r="R1528" s="241"/>
      <c r="S1528" s="241"/>
      <c r="T1528" s="241"/>
      <c r="U1528" s="241"/>
      <c r="V1528" s="241"/>
      <c r="W1528" s="241"/>
      <c r="X1528" s="241"/>
      <c r="Y1528" s="241"/>
      <c r="Z1528" s="241"/>
      <c r="AA1528" s="241"/>
      <c r="AB1528" s="241"/>
      <c r="AC1528" s="241"/>
      <c r="AD1528" s="241"/>
      <c r="AE1528" s="241"/>
      <c r="AF1528" s="241"/>
      <c r="AG1528" s="241"/>
      <c r="AH1528" s="241"/>
      <c r="AI1528" s="241"/>
      <c r="AP1528" s="300"/>
      <c r="AT1528" s="300"/>
    </row>
    <row r="1529" spans="1:46" s="299" customFormat="1" ht="15" customHeight="1" x14ac:dyDescent="0.25">
      <c r="A1529" s="284"/>
      <c r="B1529" s="284"/>
      <c r="C1529" s="241"/>
      <c r="D1529" s="241"/>
      <c r="E1529" s="241"/>
      <c r="F1529" s="241"/>
      <c r="G1529" s="241"/>
      <c r="H1529" s="241"/>
      <c r="I1529" s="241"/>
      <c r="J1529" s="241"/>
      <c r="K1529" s="241"/>
      <c r="L1529" s="241"/>
      <c r="M1529" s="241"/>
      <c r="N1529" s="241"/>
      <c r="O1529" s="241"/>
      <c r="P1529" s="241"/>
      <c r="Q1529" s="241"/>
      <c r="R1529" s="241"/>
      <c r="S1529" s="241"/>
      <c r="T1529" s="241"/>
      <c r="U1529" s="241"/>
      <c r="V1529" s="241"/>
      <c r="W1529" s="241"/>
      <c r="X1529" s="241"/>
      <c r="Y1529" s="241"/>
      <c r="Z1529" s="241"/>
      <c r="AA1529" s="241"/>
      <c r="AB1529" s="241"/>
      <c r="AC1529" s="241"/>
      <c r="AD1529" s="241"/>
      <c r="AE1529" s="241"/>
      <c r="AF1529" s="241"/>
      <c r="AG1529" s="241"/>
      <c r="AH1529" s="241"/>
      <c r="AI1529" s="241"/>
      <c r="AP1529" s="300"/>
      <c r="AT1529" s="300"/>
    </row>
    <row r="1530" spans="1:46" s="299" customFormat="1" ht="15" customHeight="1" x14ac:dyDescent="0.25">
      <c r="A1530" s="284"/>
      <c r="B1530" s="284"/>
      <c r="C1530" s="241"/>
      <c r="D1530" s="241"/>
      <c r="E1530" s="241"/>
      <c r="F1530" s="241"/>
      <c r="G1530" s="241"/>
      <c r="H1530" s="241"/>
      <c r="I1530" s="241"/>
      <c r="J1530" s="241"/>
      <c r="K1530" s="241"/>
      <c r="L1530" s="241"/>
      <c r="M1530" s="241"/>
      <c r="N1530" s="241"/>
      <c r="O1530" s="241"/>
      <c r="P1530" s="241"/>
      <c r="Q1530" s="241"/>
      <c r="R1530" s="241"/>
      <c r="S1530" s="241"/>
      <c r="T1530" s="241"/>
      <c r="U1530" s="241"/>
      <c r="V1530" s="241"/>
      <c r="W1530" s="241"/>
      <c r="X1530" s="241"/>
      <c r="Y1530" s="241"/>
      <c r="Z1530" s="241"/>
      <c r="AA1530" s="241"/>
      <c r="AB1530" s="241"/>
      <c r="AC1530" s="241"/>
      <c r="AD1530" s="241"/>
      <c r="AE1530" s="241"/>
      <c r="AF1530" s="241"/>
      <c r="AG1530" s="241"/>
      <c r="AH1530" s="241"/>
      <c r="AI1530" s="241"/>
      <c r="AP1530" s="300"/>
      <c r="AT1530" s="300"/>
    </row>
    <row r="1531" spans="1:46" s="299" customFormat="1" ht="15" customHeight="1" x14ac:dyDescent="0.25">
      <c r="A1531" s="284"/>
      <c r="B1531" s="284"/>
      <c r="C1531" s="241"/>
      <c r="D1531" s="241"/>
      <c r="E1531" s="241"/>
      <c r="F1531" s="241"/>
      <c r="G1531" s="241"/>
      <c r="H1531" s="241"/>
      <c r="I1531" s="241"/>
      <c r="J1531" s="241"/>
      <c r="K1531" s="241"/>
      <c r="L1531" s="241"/>
      <c r="M1531" s="241"/>
      <c r="N1531" s="241"/>
      <c r="O1531" s="241"/>
      <c r="P1531" s="241"/>
      <c r="Q1531" s="241"/>
      <c r="R1531" s="241"/>
      <c r="S1531" s="241"/>
      <c r="T1531" s="241"/>
      <c r="U1531" s="241"/>
      <c r="V1531" s="241"/>
      <c r="W1531" s="241"/>
      <c r="X1531" s="241"/>
      <c r="Y1531" s="241"/>
      <c r="Z1531" s="241"/>
      <c r="AA1531" s="241"/>
      <c r="AB1531" s="241"/>
      <c r="AC1531" s="241"/>
      <c r="AD1531" s="241"/>
      <c r="AE1531" s="241"/>
      <c r="AF1531" s="241"/>
      <c r="AG1531" s="241"/>
      <c r="AH1531" s="241"/>
      <c r="AI1531" s="241"/>
      <c r="AP1531" s="300"/>
      <c r="AT1531" s="300"/>
    </row>
    <row r="1532" spans="1:46" s="299" customFormat="1" ht="15" customHeight="1" x14ac:dyDescent="0.25">
      <c r="A1532" s="284"/>
      <c r="B1532" s="284"/>
      <c r="C1532" s="241"/>
      <c r="D1532" s="241"/>
      <c r="E1532" s="241"/>
      <c r="F1532" s="241"/>
      <c r="G1532" s="241"/>
      <c r="H1532" s="241"/>
      <c r="I1532" s="241"/>
      <c r="J1532" s="241"/>
      <c r="K1532" s="241"/>
      <c r="L1532" s="241"/>
      <c r="M1532" s="241"/>
      <c r="N1532" s="241"/>
      <c r="O1532" s="241"/>
      <c r="P1532" s="241"/>
      <c r="Q1532" s="241"/>
      <c r="R1532" s="241"/>
      <c r="S1532" s="241"/>
      <c r="T1532" s="241"/>
      <c r="U1532" s="241"/>
      <c r="V1532" s="241"/>
      <c r="W1532" s="241"/>
      <c r="X1532" s="241"/>
      <c r="Y1532" s="241"/>
      <c r="Z1532" s="241"/>
      <c r="AA1532" s="241"/>
      <c r="AB1532" s="241"/>
      <c r="AC1532" s="241"/>
      <c r="AD1532" s="241"/>
      <c r="AE1532" s="241"/>
      <c r="AF1532" s="241"/>
      <c r="AG1532" s="241"/>
      <c r="AH1532" s="241"/>
      <c r="AI1532" s="241"/>
      <c r="AP1532" s="300"/>
      <c r="AT1532" s="300"/>
    </row>
    <row r="1533" spans="1:46" s="299" customFormat="1" ht="15" customHeight="1" x14ac:dyDescent="0.25">
      <c r="A1533" s="284"/>
      <c r="B1533" s="284"/>
      <c r="C1533" s="241"/>
      <c r="D1533" s="241"/>
      <c r="E1533" s="241"/>
      <c r="F1533" s="241"/>
      <c r="G1533" s="241"/>
      <c r="H1533" s="241"/>
      <c r="I1533" s="241"/>
      <c r="J1533" s="241"/>
      <c r="K1533" s="241"/>
      <c r="L1533" s="241"/>
      <c r="M1533" s="241"/>
      <c r="N1533" s="241"/>
      <c r="O1533" s="241"/>
      <c r="P1533" s="241"/>
      <c r="Q1533" s="241"/>
      <c r="R1533" s="241"/>
      <c r="S1533" s="241"/>
      <c r="T1533" s="241"/>
      <c r="U1533" s="241"/>
      <c r="V1533" s="241"/>
      <c r="W1533" s="241"/>
      <c r="X1533" s="241"/>
      <c r="Y1533" s="241"/>
      <c r="Z1533" s="241"/>
      <c r="AA1533" s="241"/>
      <c r="AB1533" s="241"/>
      <c r="AC1533" s="241"/>
      <c r="AD1533" s="241"/>
      <c r="AE1533" s="241"/>
      <c r="AF1533" s="241"/>
      <c r="AG1533" s="241"/>
      <c r="AH1533" s="241"/>
      <c r="AI1533" s="241"/>
      <c r="AP1533" s="300"/>
      <c r="AT1533" s="300"/>
    </row>
    <row r="1534" spans="1:46" s="299" customFormat="1" ht="15" customHeight="1" x14ac:dyDescent="0.25">
      <c r="A1534" s="284"/>
      <c r="B1534" s="284"/>
      <c r="C1534" s="241"/>
      <c r="D1534" s="241"/>
      <c r="E1534" s="241"/>
      <c r="F1534" s="241"/>
      <c r="G1534" s="241"/>
      <c r="H1534" s="241"/>
      <c r="I1534" s="241"/>
      <c r="J1534" s="241"/>
      <c r="K1534" s="241"/>
      <c r="L1534" s="241"/>
      <c r="M1534" s="241"/>
      <c r="N1534" s="241"/>
      <c r="O1534" s="241"/>
      <c r="P1534" s="241"/>
      <c r="Q1534" s="241"/>
      <c r="R1534" s="241"/>
      <c r="S1534" s="241"/>
      <c r="T1534" s="241"/>
      <c r="U1534" s="241"/>
      <c r="V1534" s="241"/>
      <c r="W1534" s="241"/>
      <c r="X1534" s="241"/>
      <c r="Y1534" s="241"/>
      <c r="Z1534" s="241"/>
      <c r="AA1534" s="241"/>
      <c r="AB1534" s="241"/>
      <c r="AC1534" s="241"/>
      <c r="AD1534" s="241"/>
      <c r="AE1534" s="241"/>
      <c r="AF1534" s="241"/>
      <c r="AG1534" s="241"/>
      <c r="AH1534" s="241"/>
      <c r="AI1534" s="241"/>
      <c r="AP1534" s="300"/>
      <c r="AT1534" s="300"/>
    </row>
    <row r="1535" spans="1:46" s="299" customFormat="1" ht="15" customHeight="1" x14ac:dyDescent="0.25">
      <c r="A1535" s="284"/>
      <c r="B1535" s="284"/>
      <c r="C1535" s="241"/>
      <c r="D1535" s="241"/>
      <c r="E1535" s="241"/>
      <c r="F1535" s="241"/>
      <c r="G1535" s="241"/>
      <c r="H1535" s="241"/>
      <c r="I1535" s="241"/>
      <c r="J1535" s="241"/>
      <c r="K1535" s="241"/>
      <c r="L1535" s="241"/>
      <c r="M1535" s="241"/>
      <c r="N1535" s="241"/>
      <c r="O1535" s="241"/>
      <c r="P1535" s="241"/>
      <c r="Q1535" s="241"/>
      <c r="R1535" s="241"/>
      <c r="S1535" s="241"/>
      <c r="T1535" s="241"/>
      <c r="U1535" s="241"/>
      <c r="V1535" s="241"/>
      <c r="W1535" s="241"/>
      <c r="X1535" s="241"/>
      <c r="Y1535" s="241"/>
      <c r="Z1535" s="241"/>
      <c r="AA1535" s="241"/>
      <c r="AB1535" s="241"/>
      <c r="AC1535" s="241"/>
      <c r="AD1535" s="241"/>
      <c r="AE1535" s="241"/>
      <c r="AF1535" s="241"/>
      <c r="AG1535" s="241"/>
      <c r="AH1535" s="241"/>
      <c r="AI1535" s="241"/>
      <c r="AP1535" s="300"/>
      <c r="AT1535" s="300"/>
    </row>
    <row r="1536" spans="1:46" s="299" customFormat="1" ht="15" customHeight="1" x14ac:dyDescent="0.25">
      <c r="A1536" s="284"/>
      <c r="B1536" s="284"/>
      <c r="C1536" s="241"/>
      <c r="D1536" s="241"/>
      <c r="E1536" s="241"/>
      <c r="F1536" s="241"/>
      <c r="G1536" s="241"/>
      <c r="H1536" s="241"/>
      <c r="I1536" s="241"/>
      <c r="J1536" s="241"/>
      <c r="K1536" s="241"/>
      <c r="L1536" s="241"/>
      <c r="M1536" s="241"/>
      <c r="N1536" s="241"/>
      <c r="O1536" s="241"/>
      <c r="P1536" s="241"/>
      <c r="Q1536" s="241"/>
      <c r="R1536" s="241"/>
      <c r="S1536" s="241"/>
      <c r="T1536" s="241"/>
      <c r="U1536" s="241"/>
      <c r="V1536" s="241"/>
      <c r="W1536" s="241"/>
      <c r="X1536" s="241"/>
      <c r="Y1536" s="241"/>
      <c r="Z1536" s="241"/>
      <c r="AA1536" s="241"/>
      <c r="AB1536" s="241"/>
      <c r="AC1536" s="241"/>
      <c r="AD1536" s="241"/>
      <c r="AE1536" s="241"/>
      <c r="AF1536" s="241"/>
      <c r="AG1536" s="241"/>
      <c r="AH1536" s="241"/>
      <c r="AI1536" s="241"/>
      <c r="AP1536" s="300"/>
      <c r="AT1536" s="300"/>
    </row>
    <row r="1537" spans="1:46" s="299" customFormat="1" ht="15" customHeight="1" x14ac:dyDescent="0.25">
      <c r="A1537" s="284"/>
      <c r="B1537" s="284"/>
      <c r="C1537" s="241"/>
      <c r="D1537" s="241"/>
      <c r="E1537" s="241"/>
      <c r="F1537" s="241"/>
      <c r="G1537" s="241"/>
      <c r="H1537" s="241"/>
      <c r="I1537" s="241"/>
      <c r="J1537" s="241"/>
      <c r="K1537" s="241"/>
      <c r="L1537" s="241"/>
      <c r="M1537" s="241"/>
      <c r="N1537" s="241"/>
      <c r="O1537" s="241"/>
      <c r="P1537" s="241"/>
      <c r="Q1537" s="241"/>
      <c r="R1537" s="241"/>
      <c r="S1537" s="241"/>
      <c r="T1537" s="241"/>
      <c r="U1537" s="241"/>
      <c r="V1537" s="241"/>
      <c r="W1537" s="241"/>
      <c r="X1537" s="241"/>
      <c r="Y1537" s="241"/>
      <c r="Z1537" s="241"/>
      <c r="AA1537" s="241"/>
      <c r="AB1537" s="241"/>
      <c r="AC1537" s="241"/>
      <c r="AD1537" s="241"/>
      <c r="AE1537" s="241"/>
      <c r="AF1537" s="241"/>
      <c r="AG1537" s="241"/>
      <c r="AH1537" s="241"/>
      <c r="AI1537" s="241"/>
      <c r="AP1537" s="300"/>
      <c r="AT1537" s="300"/>
    </row>
    <row r="1538" spans="1:46" s="299" customFormat="1" ht="15" customHeight="1" x14ac:dyDescent="0.25">
      <c r="A1538" s="284"/>
      <c r="B1538" s="284"/>
      <c r="C1538" s="241"/>
      <c r="D1538" s="241"/>
      <c r="E1538" s="241"/>
      <c r="F1538" s="241"/>
      <c r="G1538" s="241"/>
      <c r="H1538" s="241"/>
      <c r="I1538" s="241"/>
      <c r="J1538" s="241"/>
      <c r="K1538" s="241"/>
      <c r="L1538" s="241"/>
      <c r="M1538" s="241"/>
      <c r="N1538" s="241"/>
      <c r="O1538" s="241"/>
      <c r="P1538" s="241"/>
      <c r="Q1538" s="241"/>
      <c r="R1538" s="241"/>
      <c r="S1538" s="241"/>
      <c r="T1538" s="241"/>
      <c r="U1538" s="241"/>
      <c r="V1538" s="241"/>
      <c r="W1538" s="241"/>
      <c r="X1538" s="241"/>
      <c r="Y1538" s="241"/>
      <c r="Z1538" s="241"/>
      <c r="AA1538" s="241"/>
      <c r="AB1538" s="241"/>
      <c r="AC1538" s="241"/>
      <c r="AD1538" s="241"/>
      <c r="AE1538" s="241"/>
      <c r="AF1538" s="241"/>
      <c r="AG1538" s="241"/>
      <c r="AH1538" s="241"/>
      <c r="AI1538" s="241"/>
      <c r="AP1538" s="300"/>
      <c r="AT1538" s="300"/>
    </row>
    <row r="1539" spans="1:46" s="299" customFormat="1" ht="15" customHeight="1" x14ac:dyDescent="0.25">
      <c r="A1539" s="284"/>
      <c r="B1539" s="284"/>
      <c r="C1539" s="241"/>
      <c r="D1539" s="241"/>
      <c r="E1539" s="241"/>
      <c r="F1539" s="241"/>
      <c r="G1539" s="241"/>
      <c r="H1539" s="241"/>
      <c r="I1539" s="241"/>
      <c r="J1539" s="241"/>
      <c r="K1539" s="241"/>
      <c r="L1539" s="241"/>
      <c r="M1539" s="241"/>
      <c r="N1539" s="241"/>
      <c r="O1539" s="241"/>
      <c r="P1539" s="241"/>
      <c r="Q1539" s="241"/>
      <c r="R1539" s="241"/>
      <c r="S1539" s="241"/>
      <c r="T1539" s="241"/>
      <c r="U1539" s="241"/>
      <c r="V1539" s="241"/>
      <c r="W1539" s="241"/>
      <c r="X1539" s="241"/>
      <c r="Y1539" s="241"/>
      <c r="Z1539" s="241"/>
      <c r="AA1539" s="241"/>
      <c r="AB1539" s="241"/>
      <c r="AC1539" s="241"/>
      <c r="AD1539" s="241"/>
      <c r="AE1539" s="241"/>
      <c r="AF1539" s="241"/>
      <c r="AG1539" s="241"/>
      <c r="AH1539" s="241"/>
      <c r="AI1539" s="241"/>
      <c r="AP1539" s="300"/>
      <c r="AT1539" s="300"/>
    </row>
    <row r="1540" spans="1:46" s="299" customFormat="1" ht="15" customHeight="1" x14ac:dyDescent="0.25">
      <c r="A1540" s="284"/>
      <c r="B1540" s="284"/>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s="241"/>
      <c r="AG1540" s="241"/>
      <c r="AH1540" s="241"/>
      <c r="AI1540" s="241"/>
      <c r="AP1540" s="300"/>
      <c r="AT1540" s="300"/>
    </row>
    <row r="1541" spans="1:46" s="299" customFormat="1" ht="15" customHeight="1" x14ac:dyDescent="0.25">
      <c r="A1541" s="284"/>
      <c r="B1541" s="284"/>
      <c r="C1541" s="241"/>
      <c r="D1541" s="241"/>
      <c r="E1541" s="241"/>
      <c r="F1541" s="241"/>
      <c r="G1541" s="241"/>
      <c r="H1541" s="241"/>
      <c r="I1541" s="241"/>
      <c r="J1541" s="241"/>
      <c r="K1541" s="241"/>
      <c r="L1541" s="241"/>
      <c r="M1541" s="241"/>
      <c r="N1541" s="241"/>
      <c r="O1541" s="241"/>
      <c r="P1541" s="241"/>
      <c r="Q1541" s="241"/>
      <c r="R1541" s="241"/>
      <c r="S1541" s="241"/>
      <c r="T1541" s="241"/>
      <c r="U1541" s="241"/>
      <c r="V1541" s="241"/>
      <c r="W1541" s="241"/>
      <c r="X1541" s="241"/>
      <c r="Y1541" s="241"/>
      <c r="Z1541" s="241"/>
      <c r="AA1541" s="241"/>
      <c r="AB1541" s="241"/>
      <c r="AC1541" s="241"/>
      <c r="AD1541" s="241"/>
      <c r="AE1541" s="241"/>
      <c r="AF1541" s="241"/>
      <c r="AG1541" s="241"/>
      <c r="AH1541" s="241"/>
      <c r="AI1541" s="241"/>
      <c r="AP1541" s="300"/>
      <c r="AT1541" s="300"/>
    </row>
    <row r="1542" spans="1:46" s="299" customFormat="1" ht="15" customHeight="1" x14ac:dyDescent="0.25">
      <c r="A1542" s="284"/>
      <c r="B1542" s="284"/>
      <c r="C1542" s="241"/>
      <c r="D1542" s="241"/>
      <c r="E1542" s="241"/>
      <c r="F1542" s="241"/>
      <c r="G1542" s="241"/>
      <c r="H1542" s="241"/>
      <c r="I1542" s="241"/>
      <c r="J1542" s="241"/>
      <c r="K1542" s="241"/>
      <c r="L1542" s="241"/>
      <c r="M1542" s="241"/>
      <c r="N1542" s="241"/>
      <c r="O1542" s="241"/>
      <c r="P1542" s="241"/>
      <c r="Q1542" s="241"/>
      <c r="R1542" s="241"/>
      <c r="S1542" s="241"/>
      <c r="T1542" s="241"/>
      <c r="U1542" s="241"/>
      <c r="V1542" s="241"/>
      <c r="W1542" s="241"/>
      <c r="X1542" s="241"/>
      <c r="Y1542" s="241"/>
      <c r="Z1542" s="241"/>
      <c r="AA1542" s="241"/>
      <c r="AB1542" s="241"/>
      <c r="AC1542" s="241"/>
      <c r="AD1542" s="241"/>
      <c r="AE1542" s="241"/>
      <c r="AF1542" s="241"/>
      <c r="AG1542" s="241"/>
      <c r="AH1542" s="241"/>
      <c r="AI1542" s="241"/>
      <c r="AP1542" s="300"/>
      <c r="AT1542" s="300"/>
    </row>
    <row r="1543" spans="1:46" s="299" customFormat="1" ht="15" customHeight="1" x14ac:dyDescent="0.25">
      <c r="A1543" s="284"/>
      <c r="B1543" s="284"/>
      <c r="C1543" s="241"/>
      <c r="D1543" s="241"/>
      <c r="E1543" s="241"/>
      <c r="F1543" s="241"/>
      <c r="G1543" s="241"/>
      <c r="H1543" s="241"/>
      <c r="I1543" s="241"/>
      <c r="J1543" s="241"/>
      <c r="K1543" s="241"/>
      <c r="L1543" s="241"/>
      <c r="M1543" s="241"/>
      <c r="N1543" s="241"/>
      <c r="O1543" s="241"/>
      <c r="P1543" s="241"/>
      <c r="Q1543" s="241"/>
      <c r="R1543" s="241"/>
      <c r="S1543" s="241"/>
      <c r="T1543" s="241"/>
      <c r="U1543" s="241"/>
      <c r="V1543" s="241"/>
      <c r="W1543" s="241"/>
      <c r="X1543" s="241"/>
      <c r="Y1543" s="241"/>
      <c r="Z1543" s="241"/>
      <c r="AA1543" s="241"/>
      <c r="AB1543" s="241"/>
      <c r="AC1543" s="241"/>
      <c r="AD1543" s="241"/>
      <c r="AE1543" s="241"/>
      <c r="AF1543" s="241"/>
      <c r="AG1543" s="241"/>
      <c r="AH1543" s="241"/>
      <c r="AI1543" s="241"/>
      <c r="AP1543" s="300"/>
      <c r="AT1543" s="300"/>
    </row>
    <row r="1544" spans="1:46" s="299" customFormat="1" ht="15" customHeight="1" x14ac:dyDescent="0.25">
      <c r="A1544" s="284"/>
      <c r="B1544" s="284"/>
      <c r="C1544" s="241"/>
      <c r="D1544" s="241"/>
      <c r="E1544" s="241"/>
      <c r="F1544" s="241"/>
      <c r="G1544" s="241"/>
      <c r="H1544" s="241"/>
      <c r="I1544" s="241"/>
      <c r="J1544" s="241"/>
      <c r="K1544" s="241"/>
      <c r="L1544" s="241"/>
      <c r="M1544" s="241"/>
      <c r="N1544" s="241"/>
      <c r="O1544" s="241"/>
      <c r="P1544" s="241"/>
      <c r="Q1544" s="241"/>
      <c r="R1544" s="241"/>
      <c r="S1544" s="241"/>
      <c r="T1544" s="241"/>
      <c r="U1544" s="241"/>
      <c r="V1544" s="241"/>
      <c r="W1544" s="241"/>
      <c r="X1544" s="241"/>
      <c r="Y1544" s="241"/>
      <c r="Z1544" s="241"/>
      <c r="AA1544" s="241"/>
      <c r="AB1544" s="241"/>
      <c r="AC1544" s="241"/>
      <c r="AD1544" s="241"/>
      <c r="AE1544" s="241"/>
      <c r="AF1544" s="241"/>
      <c r="AG1544" s="241"/>
      <c r="AH1544" s="241"/>
      <c r="AI1544" s="241"/>
      <c r="AP1544" s="300"/>
      <c r="AT1544" s="300"/>
    </row>
    <row r="1545" spans="1:46" s="299" customFormat="1" ht="15" customHeight="1" x14ac:dyDescent="0.25">
      <c r="A1545" s="284"/>
      <c r="B1545" s="284"/>
      <c r="C1545" s="241"/>
      <c r="D1545" s="241"/>
      <c r="E1545" s="241"/>
      <c r="F1545" s="241"/>
      <c r="G1545" s="241"/>
      <c r="H1545" s="241"/>
      <c r="I1545" s="241"/>
      <c r="J1545" s="241"/>
      <c r="K1545" s="241"/>
      <c r="L1545" s="241"/>
      <c r="M1545" s="241"/>
      <c r="N1545" s="241"/>
      <c r="O1545" s="241"/>
      <c r="P1545" s="241"/>
      <c r="Q1545" s="241"/>
      <c r="R1545" s="241"/>
      <c r="S1545" s="241"/>
      <c r="T1545" s="241"/>
      <c r="U1545" s="241"/>
      <c r="V1545" s="241"/>
      <c r="W1545" s="241"/>
      <c r="X1545" s="241"/>
      <c r="Y1545" s="241"/>
      <c r="Z1545" s="241"/>
      <c r="AA1545" s="241"/>
      <c r="AB1545" s="241"/>
      <c r="AC1545" s="241"/>
      <c r="AD1545" s="241"/>
      <c r="AE1545" s="241"/>
      <c r="AF1545" s="241"/>
      <c r="AG1545" s="241"/>
      <c r="AH1545" s="241"/>
      <c r="AI1545" s="241"/>
      <c r="AP1545" s="300"/>
      <c r="AT1545" s="300"/>
    </row>
    <row r="1546" spans="1:46" s="299" customFormat="1" ht="15" customHeight="1" x14ac:dyDescent="0.25">
      <c r="A1546" s="284"/>
      <c r="B1546" s="284"/>
      <c r="C1546" s="241"/>
      <c r="D1546" s="241"/>
      <c r="E1546" s="241"/>
      <c r="F1546" s="241"/>
      <c r="G1546" s="241"/>
      <c r="H1546" s="241"/>
      <c r="I1546" s="241"/>
      <c r="J1546" s="241"/>
      <c r="K1546" s="241"/>
      <c r="L1546" s="241"/>
      <c r="M1546" s="241"/>
      <c r="N1546" s="241"/>
      <c r="O1546" s="241"/>
      <c r="P1546" s="241"/>
      <c r="Q1546" s="241"/>
      <c r="R1546" s="241"/>
      <c r="S1546" s="241"/>
      <c r="T1546" s="241"/>
      <c r="U1546" s="241"/>
      <c r="V1546" s="241"/>
      <c r="W1546" s="241"/>
      <c r="X1546" s="241"/>
      <c r="Y1546" s="241"/>
      <c r="Z1546" s="241"/>
      <c r="AA1546" s="241"/>
      <c r="AB1546" s="241"/>
      <c r="AC1546" s="241"/>
      <c r="AD1546" s="241"/>
      <c r="AE1546" s="241"/>
      <c r="AF1546" s="241"/>
      <c r="AG1546" s="241"/>
      <c r="AH1546" s="241"/>
      <c r="AI1546" s="241"/>
      <c r="AP1546" s="300"/>
      <c r="AT1546" s="300"/>
    </row>
    <row r="1547" spans="1:46" s="299" customFormat="1" ht="15" customHeight="1" x14ac:dyDescent="0.25">
      <c r="A1547" s="284"/>
      <c r="B1547" s="284"/>
      <c r="C1547" s="241"/>
      <c r="D1547" s="241"/>
      <c r="E1547" s="241"/>
      <c r="F1547" s="241"/>
      <c r="G1547" s="241"/>
      <c r="H1547" s="241"/>
      <c r="I1547" s="241"/>
      <c r="J1547" s="241"/>
      <c r="K1547" s="241"/>
      <c r="L1547" s="241"/>
      <c r="M1547" s="241"/>
      <c r="N1547" s="241"/>
      <c r="O1547" s="241"/>
      <c r="P1547" s="241"/>
      <c r="Q1547" s="241"/>
      <c r="R1547" s="241"/>
      <c r="S1547" s="241"/>
      <c r="T1547" s="241"/>
      <c r="U1547" s="241"/>
      <c r="V1547" s="241"/>
      <c r="W1547" s="241"/>
      <c r="X1547" s="241"/>
      <c r="Y1547" s="241"/>
      <c r="Z1547" s="241"/>
      <c r="AA1547" s="241"/>
      <c r="AB1547" s="241"/>
      <c r="AC1547" s="241"/>
      <c r="AD1547" s="241"/>
      <c r="AE1547" s="241"/>
      <c r="AF1547" s="241"/>
      <c r="AG1547" s="241"/>
      <c r="AH1547" s="241"/>
      <c r="AI1547" s="241"/>
      <c r="AP1547" s="300"/>
      <c r="AT1547" s="300"/>
    </row>
    <row r="1548" spans="1:46" s="299" customFormat="1" ht="15" customHeight="1" x14ac:dyDescent="0.25">
      <c r="A1548" s="284"/>
      <c r="B1548" s="284"/>
      <c r="C1548" s="241"/>
      <c r="D1548" s="241"/>
      <c r="E1548" s="241"/>
      <c r="F1548" s="241"/>
      <c r="G1548" s="241"/>
      <c r="H1548" s="241"/>
      <c r="I1548" s="241"/>
      <c r="J1548" s="241"/>
      <c r="K1548" s="241"/>
      <c r="L1548" s="241"/>
      <c r="M1548" s="241"/>
      <c r="N1548" s="241"/>
      <c r="O1548" s="241"/>
      <c r="P1548" s="241"/>
      <c r="Q1548" s="241"/>
      <c r="R1548" s="241"/>
      <c r="S1548" s="241"/>
      <c r="T1548" s="241"/>
      <c r="U1548" s="241"/>
      <c r="V1548" s="241"/>
      <c r="W1548" s="241"/>
      <c r="X1548" s="241"/>
      <c r="Y1548" s="241"/>
      <c r="Z1548" s="241"/>
      <c r="AA1548" s="241"/>
      <c r="AB1548" s="241"/>
      <c r="AC1548" s="241"/>
      <c r="AD1548" s="241"/>
      <c r="AE1548" s="241"/>
      <c r="AF1548" s="241"/>
      <c r="AG1548" s="241"/>
      <c r="AH1548" s="241"/>
      <c r="AI1548" s="241"/>
      <c r="AP1548" s="300"/>
      <c r="AT1548" s="300"/>
    </row>
    <row r="1549" spans="1:46" s="299" customFormat="1" ht="15" customHeight="1" x14ac:dyDescent="0.25">
      <c r="A1549" s="284"/>
      <c r="B1549" s="284"/>
      <c r="C1549" s="241"/>
      <c r="D1549" s="241"/>
      <c r="E1549" s="241"/>
      <c r="F1549" s="241"/>
      <c r="G1549" s="241"/>
      <c r="H1549" s="241"/>
      <c r="I1549" s="241"/>
      <c r="J1549" s="241"/>
      <c r="K1549" s="241"/>
      <c r="L1549" s="241"/>
      <c r="M1549" s="241"/>
      <c r="N1549" s="241"/>
      <c r="O1549" s="241"/>
      <c r="P1549" s="241"/>
      <c r="Q1549" s="241"/>
      <c r="R1549" s="241"/>
      <c r="S1549" s="241"/>
      <c r="T1549" s="241"/>
      <c r="U1549" s="241"/>
      <c r="V1549" s="241"/>
      <c r="W1549" s="241"/>
      <c r="X1549" s="241"/>
      <c r="Y1549" s="241"/>
      <c r="Z1549" s="241"/>
      <c r="AA1549" s="241"/>
      <c r="AB1549" s="241"/>
      <c r="AC1549" s="241"/>
      <c r="AD1549" s="241"/>
      <c r="AE1549" s="241"/>
      <c r="AF1549" s="241"/>
      <c r="AG1549" s="241"/>
      <c r="AH1549" s="241"/>
      <c r="AI1549" s="241"/>
      <c r="AP1549" s="300"/>
      <c r="AT1549" s="300"/>
    </row>
    <row r="1550" spans="1:46" s="299" customFormat="1" ht="15" customHeight="1" x14ac:dyDescent="0.25">
      <c r="A1550" s="284"/>
      <c r="B1550" s="284"/>
      <c r="C1550" s="241"/>
      <c r="D1550" s="241"/>
      <c r="E1550" s="241"/>
      <c r="F1550" s="241"/>
      <c r="G1550" s="241"/>
      <c r="H1550" s="241"/>
      <c r="I1550" s="241"/>
      <c r="J1550" s="241"/>
      <c r="K1550" s="241"/>
      <c r="L1550" s="241"/>
      <c r="M1550" s="241"/>
      <c r="N1550" s="241"/>
      <c r="O1550" s="241"/>
      <c r="P1550" s="241"/>
      <c r="Q1550" s="241"/>
      <c r="R1550" s="241"/>
      <c r="S1550" s="241"/>
      <c r="T1550" s="241"/>
      <c r="U1550" s="241"/>
      <c r="V1550" s="241"/>
      <c r="W1550" s="241"/>
      <c r="X1550" s="241"/>
      <c r="Y1550" s="241"/>
      <c r="Z1550" s="241"/>
      <c r="AA1550" s="241"/>
      <c r="AB1550" s="241"/>
      <c r="AC1550" s="241"/>
      <c r="AD1550" s="241"/>
      <c r="AE1550" s="241"/>
      <c r="AF1550" s="241"/>
      <c r="AG1550" s="241"/>
      <c r="AH1550" s="241"/>
      <c r="AI1550" s="241"/>
      <c r="AP1550" s="300"/>
      <c r="AT1550" s="300"/>
    </row>
    <row r="1551" spans="1:46" s="299" customFormat="1" ht="15" customHeight="1" x14ac:dyDescent="0.25">
      <c r="A1551" s="284"/>
      <c r="B1551" s="284"/>
      <c r="C1551" s="241"/>
      <c r="D1551" s="241"/>
      <c r="E1551" s="241"/>
      <c r="F1551" s="241"/>
      <c r="G1551" s="241"/>
      <c r="H1551" s="241"/>
      <c r="I1551" s="241"/>
      <c r="J1551" s="241"/>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P1551" s="300"/>
      <c r="AT1551" s="300"/>
    </row>
    <row r="1552" spans="1:46" s="299" customFormat="1" ht="15" customHeight="1" x14ac:dyDescent="0.25">
      <c r="A1552" s="284"/>
      <c r="B1552" s="284"/>
      <c r="C1552" s="241"/>
      <c r="D1552" s="241"/>
      <c r="E1552" s="241"/>
      <c r="F1552" s="241"/>
      <c r="G1552" s="241"/>
      <c r="H1552" s="241"/>
      <c r="I1552" s="241"/>
      <c r="J1552" s="241"/>
      <c r="K1552" s="241"/>
      <c r="L1552" s="241"/>
      <c r="M1552" s="241"/>
      <c r="N1552" s="241"/>
      <c r="O1552" s="241"/>
      <c r="P1552" s="241"/>
      <c r="Q1552" s="241"/>
      <c r="R1552" s="241"/>
      <c r="S1552" s="241"/>
      <c r="T1552" s="241"/>
      <c r="U1552" s="241"/>
      <c r="V1552" s="241"/>
      <c r="W1552" s="241"/>
      <c r="X1552" s="241"/>
      <c r="Y1552" s="241"/>
      <c r="Z1552" s="241"/>
      <c r="AA1552" s="241"/>
      <c r="AB1552" s="241"/>
      <c r="AC1552" s="241"/>
      <c r="AD1552" s="241"/>
      <c r="AE1552" s="241"/>
      <c r="AF1552" s="241"/>
      <c r="AG1552" s="241"/>
      <c r="AH1552" s="241"/>
      <c r="AI1552" s="241"/>
      <c r="AP1552" s="300"/>
      <c r="AT1552" s="300"/>
    </row>
    <row r="1553" spans="1:46" s="299" customFormat="1" ht="15" customHeight="1" x14ac:dyDescent="0.25">
      <c r="A1553" s="284"/>
      <c r="B1553" s="284"/>
      <c r="C1553" s="241"/>
      <c r="D1553" s="241"/>
      <c r="E1553" s="241"/>
      <c r="F1553" s="241"/>
      <c r="G1553" s="241"/>
      <c r="H1553" s="241"/>
      <c r="I1553" s="241"/>
      <c r="J1553" s="241"/>
      <c r="K1553" s="241"/>
      <c r="L1553" s="241"/>
      <c r="M1553" s="241"/>
      <c r="N1553" s="241"/>
      <c r="O1553" s="241"/>
      <c r="P1553" s="241"/>
      <c r="Q1553" s="241"/>
      <c r="R1553" s="241"/>
      <c r="S1553" s="241"/>
      <c r="T1553" s="241"/>
      <c r="U1553" s="241"/>
      <c r="V1553" s="241"/>
      <c r="W1553" s="241"/>
      <c r="X1553" s="241"/>
      <c r="Y1553" s="241"/>
      <c r="Z1553" s="241"/>
      <c r="AA1553" s="241"/>
      <c r="AB1553" s="241"/>
      <c r="AC1553" s="241"/>
      <c r="AD1553" s="241"/>
      <c r="AE1553" s="241"/>
      <c r="AF1553" s="241"/>
      <c r="AG1553" s="241"/>
      <c r="AH1553" s="241"/>
      <c r="AI1553" s="241"/>
      <c r="AP1553" s="300"/>
      <c r="AT1553" s="300"/>
    </row>
    <row r="1554" spans="1:46" s="299" customFormat="1" ht="15" customHeight="1" x14ac:dyDescent="0.25">
      <c r="A1554" s="284"/>
      <c r="B1554" s="284"/>
      <c r="C1554" s="241"/>
      <c r="D1554" s="241"/>
      <c r="E1554" s="241"/>
      <c r="F1554" s="241"/>
      <c r="G1554" s="241"/>
      <c r="H1554" s="241"/>
      <c r="I1554" s="241"/>
      <c r="J1554" s="241"/>
      <c r="K1554" s="241"/>
      <c r="L1554" s="241"/>
      <c r="M1554" s="241"/>
      <c r="N1554" s="241"/>
      <c r="O1554" s="241"/>
      <c r="P1554" s="241"/>
      <c r="Q1554" s="241"/>
      <c r="R1554" s="241"/>
      <c r="S1554" s="241"/>
      <c r="T1554" s="241"/>
      <c r="U1554" s="241"/>
      <c r="V1554" s="241"/>
      <c r="W1554" s="241"/>
      <c r="X1554" s="241"/>
      <c r="Y1554" s="241"/>
      <c r="Z1554" s="241"/>
      <c r="AA1554" s="241"/>
      <c r="AB1554" s="241"/>
      <c r="AC1554" s="241"/>
      <c r="AD1554" s="241"/>
      <c r="AE1554" s="241"/>
      <c r="AF1554" s="241"/>
      <c r="AG1554" s="241"/>
      <c r="AH1554" s="241"/>
      <c r="AI1554" s="241"/>
      <c r="AP1554" s="300"/>
      <c r="AT1554" s="300"/>
    </row>
    <row r="1555" spans="1:46" s="299" customFormat="1" ht="15" customHeight="1" x14ac:dyDescent="0.25">
      <c r="A1555" s="284"/>
      <c r="B1555" s="284"/>
      <c r="C1555" s="241"/>
      <c r="D1555" s="241"/>
      <c r="E1555" s="241"/>
      <c r="F1555" s="241"/>
      <c r="G1555" s="241"/>
      <c r="H1555" s="241"/>
      <c r="I1555" s="241"/>
      <c r="J1555" s="241"/>
      <c r="K1555" s="241"/>
      <c r="L1555" s="241"/>
      <c r="M1555" s="241"/>
      <c r="N1555" s="241"/>
      <c r="O1555" s="241"/>
      <c r="P1555" s="241"/>
      <c r="Q1555" s="241"/>
      <c r="R1555" s="241"/>
      <c r="S1555" s="241"/>
      <c r="T1555" s="241"/>
      <c r="U1555" s="241"/>
      <c r="V1555" s="241"/>
      <c r="W1555" s="241"/>
      <c r="X1555" s="241"/>
      <c r="Y1555" s="241"/>
      <c r="Z1555" s="241"/>
      <c r="AA1555" s="241"/>
      <c r="AB1555" s="241"/>
      <c r="AC1555" s="241"/>
      <c r="AD1555" s="241"/>
      <c r="AE1555" s="241"/>
      <c r="AF1555" s="241"/>
      <c r="AG1555" s="241"/>
      <c r="AH1555" s="241"/>
      <c r="AI1555" s="241"/>
      <c r="AP1555" s="300"/>
      <c r="AT1555" s="300"/>
    </row>
    <row r="1556" spans="1:46" s="299" customFormat="1" ht="15" customHeight="1" x14ac:dyDescent="0.25">
      <c r="A1556" s="284"/>
      <c r="B1556" s="284"/>
      <c r="C1556" s="241"/>
      <c r="D1556" s="241"/>
      <c r="E1556" s="241"/>
      <c r="F1556" s="241"/>
      <c r="G1556" s="241"/>
      <c r="H1556" s="241"/>
      <c r="I1556" s="241"/>
      <c r="J1556" s="241"/>
      <c r="K1556" s="241"/>
      <c r="L1556" s="241"/>
      <c r="M1556" s="241"/>
      <c r="N1556" s="241"/>
      <c r="O1556" s="241"/>
      <c r="P1556" s="241"/>
      <c r="Q1556" s="241"/>
      <c r="R1556" s="241"/>
      <c r="S1556" s="241"/>
      <c r="T1556" s="241"/>
      <c r="U1556" s="241"/>
      <c r="V1556" s="241"/>
      <c r="W1556" s="241"/>
      <c r="X1556" s="241"/>
      <c r="Y1556" s="241"/>
      <c r="Z1556" s="241"/>
      <c r="AA1556" s="241"/>
      <c r="AB1556" s="241"/>
      <c r="AC1556" s="241"/>
      <c r="AD1556" s="241"/>
      <c r="AE1556" s="241"/>
      <c r="AF1556" s="241"/>
      <c r="AG1556" s="241"/>
      <c r="AH1556" s="241"/>
      <c r="AI1556" s="241"/>
      <c r="AP1556" s="300"/>
      <c r="AT1556" s="300"/>
    </row>
    <row r="1557" spans="1:46" s="299" customFormat="1" ht="15" customHeight="1" x14ac:dyDescent="0.25">
      <c r="A1557" s="284"/>
      <c r="B1557" s="284"/>
      <c r="C1557" s="241"/>
      <c r="D1557" s="241"/>
      <c r="E1557" s="241"/>
      <c r="F1557" s="241"/>
      <c r="G1557" s="241"/>
      <c r="H1557" s="241"/>
      <c r="I1557" s="241"/>
      <c r="J1557" s="241"/>
      <c r="K1557" s="241"/>
      <c r="L1557" s="241"/>
      <c r="M1557" s="241"/>
      <c r="N1557" s="241"/>
      <c r="O1557" s="241"/>
      <c r="P1557" s="241"/>
      <c r="Q1557" s="241"/>
      <c r="R1557" s="241"/>
      <c r="S1557" s="241"/>
      <c r="T1557" s="241"/>
      <c r="U1557" s="241"/>
      <c r="V1557" s="241"/>
      <c r="W1557" s="241"/>
      <c r="X1557" s="241"/>
      <c r="Y1557" s="241"/>
      <c r="Z1557" s="241"/>
      <c r="AA1557" s="241"/>
      <c r="AB1557" s="241"/>
      <c r="AC1557" s="241"/>
      <c r="AD1557" s="241"/>
      <c r="AE1557" s="241"/>
      <c r="AF1557" s="241"/>
      <c r="AG1557" s="241"/>
      <c r="AH1557" s="241"/>
      <c r="AI1557" s="241"/>
      <c r="AP1557" s="300"/>
      <c r="AT1557" s="300"/>
    </row>
    <row r="1558" spans="1:46" s="299" customFormat="1" ht="15" customHeight="1" x14ac:dyDescent="0.25">
      <c r="A1558" s="284"/>
      <c r="B1558" s="284"/>
      <c r="C1558" s="241"/>
      <c r="D1558" s="241"/>
      <c r="E1558" s="241"/>
      <c r="F1558" s="241"/>
      <c r="G1558" s="241"/>
      <c r="H1558" s="241"/>
      <c r="I1558" s="241"/>
      <c r="J1558" s="241"/>
      <c r="K1558" s="241"/>
      <c r="L1558" s="241"/>
      <c r="M1558" s="241"/>
      <c r="N1558" s="241"/>
      <c r="O1558" s="241"/>
      <c r="P1558" s="241"/>
      <c r="Q1558" s="241"/>
      <c r="R1558" s="241"/>
      <c r="S1558" s="241"/>
      <c r="T1558" s="241"/>
      <c r="U1558" s="241"/>
      <c r="V1558" s="241"/>
      <c r="W1558" s="241"/>
      <c r="X1558" s="241"/>
      <c r="Y1558" s="241"/>
      <c r="Z1558" s="241"/>
      <c r="AA1558" s="241"/>
      <c r="AB1558" s="241"/>
      <c r="AC1558" s="241"/>
      <c r="AD1558" s="241"/>
      <c r="AE1558" s="241"/>
      <c r="AF1558" s="241"/>
      <c r="AG1558" s="241"/>
      <c r="AH1558" s="241"/>
      <c r="AI1558" s="241"/>
      <c r="AP1558" s="300"/>
      <c r="AT1558" s="300"/>
    </row>
    <row r="1559" spans="1:46" s="299" customFormat="1" ht="15" customHeight="1" x14ac:dyDescent="0.25">
      <c r="A1559" s="284"/>
      <c r="B1559" s="284"/>
      <c r="C1559" s="241"/>
      <c r="D1559" s="241"/>
      <c r="E1559" s="241"/>
      <c r="F1559" s="241"/>
      <c r="G1559" s="241"/>
      <c r="H1559" s="241"/>
      <c r="I1559" s="241"/>
      <c r="J1559" s="241"/>
      <c r="K1559" s="241"/>
      <c r="L1559" s="241"/>
      <c r="M1559" s="241"/>
      <c r="N1559" s="241"/>
      <c r="O1559" s="241"/>
      <c r="P1559" s="241"/>
      <c r="Q1559" s="241"/>
      <c r="R1559" s="241"/>
      <c r="S1559" s="241"/>
      <c r="T1559" s="241"/>
      <c r="U1559" s="241"/>
      <c r="V1559" s="241"/>
      <c r="W1559" s="241"/>
      <c r="X1559" s="241"/>
      <c r="Y1559" s="241"/>
      <c r="Z1559" s="241"/>
      <c r="AA1559" s="241"/>
      <c r="AB1559" s="241"/>
      <c r="AC1559" s="241"/>
      <c r="AD1559" s="241"/>
      <c r="AE1559" s="241"/>
      <c r="AF1559" s="241"/>
      <c r="AG1559" s="241"/>
      <c r="AH1559" s="241"/>
      <c r="AI1559" s="241"/>
      <c r="AP1559" s="300"/>
      <c r="AT1559" s="300"/>
    </row>
    <row r="1560" spans="1:46" s="299" customFormat="1" ht="15" customHeight="1" x14ac:dyDescent="0.25">
      <c r="A1560" s="284"/>
      <c r="B1560" s="284"/>
      <c r="C1560" s="241"/>
      <c r="D1560" s="241"/>
      <c r="E1560" s="241"/>
      <c r="F1560" s="241"/>
      <c r="G1560" s="241"/>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P1560" s="300"/>
      <c r="AT1560" s="300"/>
    </row>
    <row r="1561" spans="1:46" s="299" customFormat="1" ht="15" customHeight="1" x14ac:dyDescent="0.25">
      <c r="A1561" s="284"/>
      <c r="B1561" s="284"/>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241"/>
      <c r="AB1561" s="241"/>
      <c r="AC1561" s="241"/>
      <c r="AD1561" s="241"/>
      <c r="AE1561" s="241"/>
      <c r="AF1561" s="241"/>
      <c r="AG1561" s="241"/>
      <c r="AH1561" s="241"/>
      <c r="AI1561" s="241"/>
      <c r="AP1561" s="300"/>
      <c r="AT1561" s="300"/>
    </row>
    <row r="1562" spans="1:46" s="299" customFormat="1" ht="15" customHeight="1" x14ac:dyDescent="0.25">
      <c r="A1562" s="284"/>
      <c r="B1562" s="284"/>
      <c r="C1562" s="241"/>
      <c r="D1562" s="241"/>
      <c r="E1562" s="241"/>
      <c r="F1562" s="241"/>
      <c r="G1562" s="241"/>
      <c r="H1562" s="241"/>
      <c r="I1562" s="241"/>
      <c r="J1562" s="241"/>
      <c r="K1562" s="241"/>
      <c r="L1562" s="241"/>
      <c r="M1562" s="241"/>
      <c r="N1562" s="241"/>
      <c r="O1562" s="241"/>
      <c r="P1562" s="241"/>
      <c r="Q1562" s="241"/>
      <c r="R1562" s="241"/>
      <c r="S1562" s="241"/>
      <c r="T1562" s="241"/>
      <c r="U1562" s="241"/>
      <c r="V1562" s="241"/>
      <c r="W1562" s="241"/>
      <c r="X1562" s="241"/>
      <c r="Y1562" s="241"/>
      <c r="Z1562" s="241"/>
      <c r="AA1562" s="241"/>
      <c r="AB1562" s="241"/>
      <c r="AC1562" s="241"/>
      <c r="AD1562" s="241"/>
      <c r="AE1562" s="241"/>
      <c r="AF1562" s="241"/>
      <c r="AG1562" s="241"/>
      <c r="AH1562" s="241"/>
      <c r="AI1562" s="241"/>
      <c r="AP1562" s="300"/>
      <c r="AT1562" s="300"/>
    </row>
    <row r="1563" spans="1:46" s="299" customFormat="1" ht="15" customHeight="1" x14ac:dyDescent="0.25">
      <c r="A1563" s="284"/>
      <c r="B1563" s="284"/>
      <c r="C1563" s="241"/>
      <c r="D1563" s="241"/>
      <c r="E1563" s="241"/>
      <c r="F1563" s="241"/>
      <c r="G1563" s="241"/>
      <c r="H1563" s="241"/>
      <c r="I1563" s="241"/>
      <c r="J1563" s="241"/>
      <c r="K1563" s="241"/>
      <c r="L1563" s="241"/>
      <c r="M1563" s="241"/>
      <c r="N1563" s="241"/>
      <c r="O1563" s="241"/>
      <c r="P1563" s="241"/>
      <c r="Q1563" s="241"/>
      <c r="R1563" s="241"/>
      <c r="S1563" s="241"/>
      <c r="T1563" s="241"/>
      <c r="U1563" s="241"/>
      <c r="V1563" s="241"/>
      <c r="W1563" s="241"/>
      <c r="X1563" s="241"/>
      <c r="Y1563" s="241"/>
      <c r="Z1563" s="241"/>
      <c r="AA1563" s="241"/>
      <c r="AB1563" s="241"/>
      <c r="AC1563" s="241"/>
      <c r="AD1563" s="241"/>
      <c r="AE1563" s="241"/>
      <c r="AF1563" s="241"/>
      <c r="AG1563" s="241"/>
      <c r="AH1563" s="241"/>
      <c r="AI1563" s="241"/>
      <c r="AP1563" s="300"/>
      <c r="AT1563" s="300"/>
    </row>
    <row r="1564" spans="1:46" s="299" customFormat="1" ht="15" customHeight="1" x14ac:dyDescent="0.25">
      <c r="A1564" s="284"/>
      <c r="B1564" s="284"/>
      <c r="C1564" s="241"/>
      <c r="D1564" s="241"/>
      <c r="E1564" s="241"/>
      <c r="F1564" s="241"/>
      <c r="G1564" s="241"/>
      <c r="H1564" s="241"/>
      <c r="I1564" s="241"/>
      <c r="J1564" s="241"/>
      <c r="K1564" s="241"/>
      <c r="L1564" s="241"/>
      <c r="M1564" s="241"/>
      <c r="N1564" s="241"/>
      <c r="O1564" s="241"/>
      <c r="P1564" s="241"/>
      <c r="Q1564" s="241"/>
      <c r="R1564" s="241"/>
      <c r="S1564" s="241"/>
      <c r="T1564" s="241"/>
      <c r="U1564" s="241"/>
      <c r="V1564" s="241"/>
      <c r="W1564" s="241"/>
      <c r="X1564" s="241"/>
      <c r="Y1564" s="241"/>
      <c r="Z1564" s="241"/>
      <c r="AA1564" s="241"/>
      <c r="AB1564" s="241"/>
      <c r="AC1564" s="241"/>
      <c r="AD1564" s="241"/>
      <c r="AE1564" s="241"/>
      <c r="AF1564" s="241"/>
      <c r="AG1564" s="241"/>
      <c r="AH1564" s="241"/>
      <c r="AI1564" s="241"/>
      <c r="AP1564" s="300"/>
      <c r="AT1564" s="300"/>
    </row>
    <row r="1565" spans="1:46" s="299" customFormat="1" ht="15" customHeight="1" x14ac:dyDescent="0.25">
      <c r="A1565" s="284"/>
      <c r="B1565" s="284"/>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s="241"/>
      <c r="AG1565" s="241"/>
      <c r="AH1565" s="241"/>
      <c r="AI1565" s="241"/>
      <c r="AP1565" s="300"/>
      <c r="AT1565" s="300"/>
    </row>
    <row r="1566" spans="1:46" s="299" customFormat="1" ht="15" customHeight="1" x14ac:dyDescent="0.25">
      <c r="A1566" s="284"/>
      <c r="B1566" s="284"/>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241"/>
      <c r="AF1566" s="241"/>
      <c r="AG1566" s="241"/>
      <c r="AH1566" s="241"/>
      <c r="AI1566" s="241"/>
      <c r="AP1566" s="300"/>
      <c r="AT1566" s="300"/>
    </row>
    <row r="1567" spans="1:46" s="299" customFormat="1" ht="15" customHeight="1" x14ac:dyDescent="0.25">
      <c r="A1567" s="284"/>
      <c r="B1567" s="284"/>
      <c r="C1567" s="241"/>
      <c r="D1567" s="241"/>
      <c r="E1567" s="241"/>
      <c r="F1567" s="241"/>
      <c r="G1567" s="241"/>
      <c r="H1567" s="241"/>
      <c r="I1567" s="241"/>
      <c r="J1567" s="241"/>
      <c r="K1567" s="241"/>
      <c r="L1567" s="241"/>
      <c r="M1567" s="241"/>
      <c r="N1567" s="241"/>
      <c r="O1567" s="241"/>
      <c r="P1567" s="241"/>
      <c r="Q1567" s="241"/>
      <c r="R1567" s="241"/>
      <c r="S1567" s="241"/>
      <c r="T1567" s="241"/>
      <c r="U1567" s="241"/>
      <c r="V1567" s="241"/>
      <c r="W1567" s="241"/>
      <c r="X1567" s="241"/>
      <c r="Y1567" s="241"/>
      <c r="Z1567" s="241"/>
      <c r="AA1567" s="241"/>
      <c r="AB1567" s="241"/>
      <c r="AC1567" s="241"/>
      <c r="AD1567" s="241"/>
      <c r="AE1567" s="241"/>
      <c r="AF1567" s="241"/>
      <c r="AG1567" s="241"/>
      <c r="AH1567" s="241"/>
      <c r="AI1567" s="241"/>
      <c r="AP1567" s="300"/>
      <c r="AT1567" s="300"/>
    </row>
    <row r="1568" spans="1:46" s="299" customFormat="1" ht="15" customHeight="1" x14ac:dyDescent="0.25">
      <c r="A1568" s="284"/>
      <c r="B1568" s="284"/>
      <c r="C1568" s="241"/>
      <c r="D1568" s="241"/>
      <c r="E1568" s="241"/>
      <c r="F1568" s="241"/>
      <c r="G1568" s="241"/>
      <c r="H1568" s="241"/>
      <c r="I1568" s="241"/>
      <c r="J1568" s="241"/>
      <c r="K1568" s="241"/>
      <c r="L1568" s="241"/>
      <c r="M1568" s="241"/>
      <c r="N1568" s="241"/>
      <c r="O1568" s="241"/>
      <c r="P1568" s="241"/>
      <c r="Q1568" s="241"/>
      <c r="R1568" s="241"/>
      <c r="S1568" s="241"/>
      <c r="T1568" s="241"/>
      <c r="U1568" s="241"/>
      <c r="V1568" s="241"/>
      <c r="W1568" s="241"/>
      <c r="X1568" s="241"/>
      <c r="Y1568" s="241"/>
      <c r="Z1568" s="241"/>
      <c r="AA1568" s="241"/>
      <c r="AB1568" s="241"/>
      <c r="AC1568" s="241"/>
      <c r="AD1568" s="241"/>
      <c r="AE1568" s="241"/>
      <c r="AF1568" s="241"/>
      <c r="AG1568" s="241"/>
      <c r="AH1568" s="241"/>
      <c r="AI1568" s="241"/>
      <c r="AP1568" s="300"/>
      <c r="AT1568" s="300"/>
    </row>
    <row r="1569" spans="1:46" s="299" customFormat="1" ht="15" customHeight="1" x14ac:dyDescent="0.25">
      <c r="A1569" s="284"/>
      <c r="B1569" s="284"/>
      <c r="C1569" s="241"/>
      <c r="D1569" s="241"/>
      <c r="E1569" s="241"/>
      <c r="F1569" s="241"/>
      <c r="G1569" s="241"/>
      <c r="H1569" s="241"/>
      <c r="I1569" s="241"/>
      <c r="J1569" s="241"/>
      <c r="K1569" s="241"/>
      <c r="L1569" s="241"/>
      <c r="M1569" s="241"/>
      <c r="N1569" s="241"/>
      <c r="O1569" s="241"/>
      <c r="P1569" s="241"/>
      <c r="Q1569" s="241"/>
      <c r="R1569" s="241"/>
      <c r="S1569" s="241"/>
      <c r="T1569" s="241"/>
      <c r="U1569" s="241"/>
      <c r="V1569" s="241"/>
      <c r="W1569" s="241"/>
      <c r="X1569" s="241"/>
      <c r="Y1569" s="241"/>
      <c r="Z1569" s="241"/>
      <c r="AA1569" s="241"/>
      <c r="AB1569" s="241"/>
      <c r="AC1569" s="241"/>
      <c r="AD1569" s="241"/>
      <c r="AE1569" s="241"/>
      <c r="AF1569" s="241"/>
      <c r="AG1569" s="241"/>
      <c r="AH1569" s="241"/>
      <c r="AI1569" s="241"/>
      <c r="AP1569" s="300"/>
      <c r="AT1569" s="300"/>
    </row>
    <row r="1570" spans="1:46" s="299" customFormat="1" ht="15" customHeight="1" x14ac:dyDescent="0.25">
      <c r="A1570" s="284"/>
      <c r="B1570" s="284"/>
      <c r="C1570" s="241"/>
      <c r="D1570" s="241"/>
      <c r="E1570" s="241"/>
      <c r="F1570" s="241"/>
      <c r="G1570" s="241"/>
      <c r="H1570" s="241"/>
      <c r="I1570" s="241"/>
      <c r="J1570" s="241"/>
      <c r="K1570" s="241"/>
      <c r="L1570" s="241"/>
      <c r="M1570" s="241"/>
      <c r="N1570" s="241"/>
      <c r="O1570" s="241"/>
      <c r="P1570" s="241"/>
      <c r="Q1570" s="241"/>
      <c r="R1570" s="241"/>
      <c r="S1570" s="241"/>
      <c r="T1570" s="241"/>
      <c r="U1570" s="241"/>
      <c r="V1570" s="241"/>
      <c r="W1570" s="241"/>
      <c r="X1570" s="241"/>
      <c r="Y1570" s="241"/>
      <c r="Z1570" s="241"/>
      <c r="AA1570" s="241"/>
      <c r="AB1570" s="241"/>
      <c r="AC1570" s="241"/>
      <c r="AD1570" s="241"/>
      <c r="AE1570" s="241"/>
      <c r="AF1570" s="241"/>
      <c r="AG1570" s="241"/>
      <c r="AH1570" s="241"/>
      <c r="AI1570" s="241"/>
      <c r="AP1570" s="300"/>
      <c r="AT1570" s="300"/>
    </row>
    <row r="1571" spans="1:46" s="299" customFormat="1" ht="15" customHeight="1" x14ac:dyDescent="0.25">
      <c r="A1571" s="284"/>
      <c r="B1571" s="284"/>
      <c r="C1571" s="241"/>
      <c r="D1571" s="241"/>
      <c r="E1571" s="241"/>
      <c r="F1571" s="241"/>
      <c r="G1571" s="241"/>
      <c r="H1571" s="241"/>
      <c r="I1571" s="241"/>
      <c r="J1571" s="241"/>
      <c r="K1571" s="241"/>
      <c r="L1571" s="241"/>
      <c r="M1571" s="241"/>
      <c r="N1571" s="241"/>
      <c r="O1571" s="241"/>
      <c r="P1571" s="241"/>
      <c r="Q1571" s="241"/>
      <c r="R1571" s="241"/>
      <c r="S1571" s="241"/>
      <c r="T1571" s="241"/>
      <c r="U1571" s="241"/>
      <c r="V1571" s="241"/>
      <c r="W1571" s="241"/>
      <c r="X1571" s="241"/>
      <c r="Y1571" s="241"/>
      <c r="Z1571" s="241"/>
      <c r="AA1571" s="241"/>
      <c r="AB1571" s="241"/>
      <c r="AC1571" s="241"/>
      <c r="AD1571" s="241"/>
      <c r="AE1571" s="241"/>
      <c r="AF1571" s="241"/>
      <c r="AG1571" s="241"/>
      <c r="AH1571" s="241"/>
      <c r="AI1571" s="241"/>
      <c r="AP1571" s="300"/>
      <c r="AT1571" s="300"/>
    </row>
    <row r="1572" spans="1:46" s="299" customFormat="1" ht="15" customHeight="1" x14ac:dyDescent="0.25">
      <c r="A1572" s="284"/>
      <c r="B1572" s="284"/>
      <c r="C1572" s="241"/>
      <c r="D1572" s="241"/>
      <c r="E1572" s="241"/>
      <c r="F1572" s="241"/>
      <c r="G1572" s="241"/>
      <c r="H1572" s="241"/>
      <c r="I1572" s="241"/>
      <c r="J1572" s="241"/>
      <c r="K1572" s="241"/>
      <c r="L1572" s="241"/>
      <c r="M1572" s="241"/>
      <c r="N1572" s="241"/>
      <c r="O1572" s="241"/>
      <c r="P1572" s="241"/>
      <c r="Q1572" s="241"/>
      <c r="R1572" s="241"/>
      <c r="S1572" s="241"/>
      <c r="T1572" s="241"/>
      <c r="U1572" s="241"/>
      <c r="V1572" s="241"/>
      <c r="W1572" s="241"/>
      <c r="X1572" s="241"/>
      <c r="Y1572" s="241"/>
      <c r="Z1572" s="241"/>
      <c r="AA1572" s="241"/>
      <c r="AB1572" s="241"/>
      <c r="AC1572" s="241"/>
      <c r="AD1572" s="241"/>
      <c r="AE1572" s="241"/>
      <c r="AF1572" s="241"/>
      <c r="AG1572" s="241"/>
      <c r="AH1572" s="241"/>
      <c r="AI1572" s="241"/>
      <c r="AP1572" s="300"/>
      <c r="AT1572" s="300"/>
    </row>
    <row r="1573" spans="1:46" s="299" customFormat="1" ht="15" customHeight="1" x14ac:dyDescent="0.25">
      <c r="A1573" s="284"/>
      <c r="B1573" s="284"/>
      <c r="C1573" s="241"/>
      <c r="D1573" s="241"/>
      <c r="E1573" s="241"/>
      <c r="F1573" s="241"/>
      <c r="G1573" s="241"/>
      <c r="H1573" s="241"/>
      <c r="I1573" s="241"/>
      <c r="J1573" s="241"/>
      <c r="K1573" s="241"/>
      <c r="L1573" s="241"/>
      <c r="M1573" s="241"/>
      <c r="N1573" s="241"/>
      <c r="O1573" s="241"/>
      <c r="P1573" s="241"/>
      <c r="Q1573" s="241"/>
      <c r="R1573" s="241"/>
      <c r="S1573" s="241"/>
      <c r="T1573" s="241"/>
      <c r="U1573" s="241"/>
      <c r="V1573" s="241"/>
      <c r="W1573" s="241"/>
      <c r="X1573" s="241"/>
      <c r="Y1573" s="241"/>
      <c r="Z1573" s="241"/>
      <c r="AA1573" s="241"/>
      <c r="AB1573" s="241"/>
      <c r="AC1573" s="241"/>
      <c r="AD1573" s="241"/>
      <c r="AE1573" s="241"/>
      <c r="AF1573" s="241"/>
      <c r="AG1573" s="241"/>
      <c r="AH1573" s="241"/>
      <c r="AI1573" s="241"/>
      <c r="AP1573" s="300"/>
      <c r="AT1573" s="300"/>
    </row>
    <row r="1574" spans="1:46" s="299" customFormat="1" ht="15" customHeight="1" x14ac:dyDescent="0.25">
      <c r="A1574" s="284"/>
      <c r="B1574" s="284"/>
      <c r="C1574" s="241"/>
      <c r="D1574" s="241"/>
      <c r="E1574" s="241"/>
      <c r="F1574" s="241"/>
      <c r="G1574" s="241"/>
      <c r="H1574" s="241"/>
      <c r="I1574" s="241"/>
      <c r="J1574" s="241"/>
      <c r="K1574" s="241"/>
      <c r="L1574" s="241"/>
      <c r="M1574" s="241"/>
      <c r="N1574" s="241"/>
      <c r="O1574" s="241"/>
      <c r="P1574" s="241"/>
      <c r="Q1574" s="241"/>
      <c r="R1574" s="241"/>
      <c r="S1574" s="241"/>
      <c r="T1574" s="241"/>
      <c r="U1574" s="241"/>
      <c r="V1574" s="241"/>
      <c r="W1574" s="241"/>
      <c r="X1574" s="241"/>
      <c r="Y1574" s="241"/>
      <c r="Z1574" s="241"/>
      <c r="AA1574" s="241"/>
      <c r="AB1574" s="241"/>
      <c r="AC1574" s="241"/>
      <c r="AD1574" s="241"/>
      <c r="AE1574" s="241"/>
      <c r="AF1574" s="241"/>
      <c r="AG1574" s="241"/>
      <c r="AH1574" s="241"/>
      <c r="AI1574" s="241"/>
      <c r="AP1574" s="300"/>
      <c r="AT1574" s="300"/>
    </row>
    <row r="1575" spans="1:46" s="299" customFormat="1" ht="15" customHeight="1" x14ac:dyDescent="0.25">
      <c r="A1575" s="284"/>
      <c r="B1575" s="284"/>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241"/>
      <c r="AF1575" s="241"/>
      <c r="AG1575" s="241"/>
      <c r="AH1575" s="241"/>
      <c r="AI1575" s="241"/>
      <c r="AP1575" s="300"/>
      <c r="AT1575" s="300"/>
    </row>
    <row r="1576" spans="1:46" s="299" customFormat="1" ht="15" customHeight="1" x14ac:dyDescent="0.25">
      <c r="A1576" s="284"/>
      <c r="B1576" s="284"/>
      <c r="C1576" s="241"/>
      <c r="D1576" s="241"/>
      <c r="E1576" s="241"/>
      <c r="F1576" s="241"/>
      <c r="G1576" s="241"/>
      <c r="H1576" s="241"/>
      <c r="I1576" s="241"/>
      <c r="J1576" s="241"/>
      <c r="K1576" s="241"/>
      <c r="L1576" s="241"/>
      <c r="M1576" s="241"/>
      <c r="N1576" s="241"/>
      <c r="O1576" s="241"/>
      <c r="P1576" s="241"/>
      <c r="Q1576" s="241"/>
      <c r="R1576" s="241"/>
      <c r="S1576" s="241"/>
      <c r="T1576" s="241"/>
      <c r="U1576" s="241"/>
      <c r="V1576" s="241"/>
      <c r="W1576" s="241"/>
      <c r="X1576" s="241"/>
      <c r="Y1576" s="241"/>
      <c r="Z1576" s="241"/>
      <c r="AA1576" s="241"/>
      <c r="AB1576" s="241"/>
      <c r="AC1576" s="241"/>
      <c r="AD1576" s="241"/>
      <c r="AE1576" s="241"/>
      <c r="AF1576" s="241"/>
      <c r="AG1576" s="241"/>
      <c r="AH1576" s="241"/>
      <c r="AI1576" s="241"/>
      <c r="AP1576" s="300"/>
      <c r="AT1576" s="300"/>
    </row>
    <row r="1577" spans="1:46" s="299" customFormat="1" ht="15" customHeight="1" x14ac:dyDescent="0.25">
      <c r="A1577" s="284"/>
      <c r="B1577" s="284"/>
      <c r="C1577" s="241"/>
      <c r="D1577" s="241"/>
      <c r="E1577" s="241"/>
      <c r="F1577" s="241"/>
      <c r="G1577" s="241"/>
      <c r="H1577" s="241"/>
      <c r="I1577" s="241"/>
      <c r="J1577" s="241"/>
      <c r="K1577" s="241"/>
      <c r="L1577" s="241"/>
      <c r="M1577" s="241"/>
      <c r="N1577" s="241"/>
      <c r="O1577" s="241"/>
      <c r="P1577" s="241"/>
      <c r="Q1577" s="241"/>
      <c r="R1577" s="241"/>
      <c r="S1577" s="241"/>
      <c r="T1577" s="241"/>
      <c r="U1577" s="241"/>
      <c r="V1577" s="241"/>
      <c r="W1577" s="241"/>
      <c r="X1577" s="241"/>
      <c r="Y1577" s="241"/>
      <c r="Z1577" s="241"/>
      <c r="AA1577" s="241"/>
      <c r="AB1577" s="241"/>
      <c r="AC1577" s="241"/>
      <c r="AD1577" s="241"/>
      <c r="AE1577" s="241"/>
      <c r="AF1577" s="241"/>
      <c r="AG1577" s="241"/>
      <c r="AH1577" s="241"/>
      <c r="AI1577" s="241"/>
      <c r="AP1577" s="300"/>
      <c r="AT1577" s="300"/>
    </row>
    <row r="1578" spans="1:46" s="299" customFormat="1" ht="15" customHeight="1" x14ac:dyDescent="0.25">
      <c r="A1578" s="284"/>
      <c r="B1578" s="284"/>
      <c r="C1578" s="241"/>
      <c r="D1578" s="241"/>
      <c r="E1578" s="241"/>
      <c r="F1578" s="241"/>
      <c r="G1578" s="241"/>
      <c r="H1578" s="241"/>
      <c r="I1578" s="241"/>
      <c r="J1578" s="241"/>
      <c r="K1578" s="241"/>
      <c r="L1578" s="241"/>
      <c r="M1578" s="241"/>
      <c r="N1578" s="241"/>
      <c r="O1578" s="241"/>
      <c r="P1578" s="241"/>
      <c r="Q1578" s="241"/>
      <c r="R1578" s="241"/>
      <c r="S1578" s="241"/>
      <c r="T1578" s="241"/>
      <c r="U1578" s="241"/>
      <c r="V1578" s="241"/>
      <c r="W1578" s="241"/>
      <c r="X1578" s="241"/>
      <c r="Y1578" s="241"/>
      <c r="Z1578" s="241"/>
      <c r="AA1578" s="241"/>
      <c r="AB1578" s="241"/>
      <c r="AC1578" s="241"/>
      <c r="AD1578" s="241"/>
      <c r="AE1578" s="241"/>
      <c r="AF1578" s="241"/>
      <c r="AG1578" s="241"/>
      <c r="AH1578" s="241"/>
      <c r="AI1578" s="241"/>
      <c r="AP1578" s="300"/>
      <c r="AT1578" s="300"/>
    </row>
    <row r="1579" spans="1:46" s="299" customFormat="1" ht="15" customHeight="1" x14ac:dyDescent="0.25">
      <c r="A1579" s="284"/>
      <c r="B1579" s="284"/>
      <c r="C1579" s="241"/>
      <c r="D1579" s="241"/>
      <c r="E1579" s="241"/>
      <c r="F1579" s="241"/>
      <c r="G1579" s="241"/>
      <c r="H1579" s="241"/>
      <c r="I1579" s="241"/>
      <c r="J1579" s="241"/>
      <c r="K1579" s="241"/>
      <c r="L1579" s="241"/>
      <c r="M1579" s="241"/>
      <c r="N1579" s="241"/>
      <c r="O1579" s="241"/>
      <c r="P1579" s="241"/>
      <c r="Q1579" s="241"/>
      <c r="R1579" s="241"/>
      <c r="S1579" s="241"/>
      <c r="T1579" s="241"/>
      <c r="U1579" s="241"/>
      <c r="V1579" s="241"/>
      <c r="W1579" s="241"/>
      <c r="X1579" s="241"/>
      <c r="Y1579" s="241"/>
      <c r="Z1579" s="241"/>
      <c r="AA1579" s="241"/>
      <c r="AB1579" s="241"/>
      <c r="AC1579" s="241"/>
      <c r="AD1579" s="241"/>
      <c r="AE1579" s="241"/>
      <c r="AF1579" s="241"/>
      <c r="AG1579" s="241"/>
      <c r="AH1579" s="241"/>
      <c r="AI1579" s="241"/>
      <c r="AP1579" s="300"/>
      <c r="AT1579" s="300"/>
    </row>
    <row r="1580" spans="1:46" s="299" customFormat="1" ht="15" customHeight="1" x14ac:dyDescent="0.25">
      <c r="A1580" s="284"/>
      <c r="B1580" s="284"/>
      <c r="C1580" s="241"/>
      <c r="D1580" s="241"/>
      <c r="E1580" s="241"/>
      <c r="F1580" s="241"/>
      <c r="G1580" s="241"/>
      <c r="H1580" s="241"/>
      <c r="I1580" s="241"/>
      <c r="J1580" s="241"/>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P1580" s="300"/>
      <c r="AT1580" s="300"/>
    </row>
    <row r="1581" spans="1:46" s="299" customFormat="1" ht="15" customHeight="1" x14ac:dyDescent="0.25">
      <c r="A1581" s="284"/>
      <c r="B1581" s="284"/>
      <c r="C1581" s="241"/>
      <c r="D1581" s="241"/>
      <c r="E1581" s="241"/>
      <c r="F1581" s="241"/>
      <c r="G1581" s="241"/>
      <c r="H1581" s="241"/>
      <c r="I1581" s="241"/>
      <c r="J1581" s="241"/>
      <c r="K1581" s="241"/>
      <c r="L1581" s="241"/>
      <c r="M1581" s="241"/>
      <c r="N1581" s="241"/>
      <c r="O1581" s="241"/>
      <c r="P1581" s="241"/>
      <c r="Q1581" s="241"/>
      <c r="R1581" s="241"/>
      <c r="S1581" s="241"/>
      <c r="T1581" s="241"/>
      <c r="U1581" s="241"/>
      <c r="V1581" s="241"/>
      <c r="W1581" s="241"/>
      <c r="X1581" s="241"/>
      <c r="Y1581" s="241"/>
      <c r="Z1581" s="241"/>
      <c r="AA1581" s="241"/>
      <c r="AB1581" s="241"/>
      <c r="AC1581" s="241"/>
      <c r="AD1581" s="241"/>
      <c r="AE1581" s="241"/>
      <c r="AF1581" s="241"/>
      <c r="AG1581" s="241"/>
      <c r="AH1581" s="241"/>
      <c r="AI1581" s="241"/>
      <c r="AP1581" s="300"/>
      <c r="AT1581" s="300"/>
    </row>
    <row r="1582" spans="1:46" s="299" customFormat="1" ht="15" customHeight="1" x14ac:dyDescent="0.25">
      <c r="A1582" s="284"/>
      <c r="B1582" s="284"/>
      <c r="C1582" s="241"/>
      <c r="D1582" s="241"/>
      <c r="E1582" s="241"/>
      <c r="F1582" s="241"/>
      <c r="G1582" s="241"/>
      <c r="H1582" s="241"/>
      <c r="I1582" s="241"/>
      <c r="J1582" s="241"/>
      <c r="K1582" s="241"/>
      <c r="L1582" s="241"/>
      <c r="M1582" s="241"/>
      <c r="N1582" s="241"/>
      <c r="O1582" s="241"/>
      <c r="P1582" s="241"/>
      <c r="Q1582" s="241"/>
      <c r="R1582" s="241"/>
      <c r="S1582" s="241"/>
      <c r="T1582" s="241"/>
      <c r="U1582" s="241"/>
      <c r="V1582" s="241"/>
      <c r="W1582" s="241"/>
      <c r="X1582" s="241"/>
      <c r="Y1582" s="241"/>
      <c r="Z1582" s="241"/>
      <c r="AA1582" s="241"/>
      <c r="AB1582" s="241"/>
      <c r="AC1582" s="241"/>
      <c r="AD1582" s="241"/>
      <c r="AE1582" s="241"/>
      <c r="AF1582" s="241"/>
      <c r="AG1582" s="241"/>
      <c r="AH1582" s="241"/>
      <c r="AI1582" s="241"/>
      <c r="AP1582" s="300"/>
      <c r="AT1582" s="300"/>
    </row>
    <row r="1583" spans="1:46" s="299" customFormat="1" ht="15" customHeight="1" x14ac:dyDescent="0.25">
      <c r="A1583" s="284"/>
      <c r="B1583" s="284"/>
      <c r="C1583" s="241"/>
      <c r="D1583" s="241"/>
      <c r="E1583" s="241"/>
      <c r="F1583" s="241"/>
      <c r="G1583" s="241"/>
      <c r="H1583" s="241"/>
      <c r="I1583" s="241"/>
      <c r="J1583" s="241"/>
      <c r="K1583" s="241"/>
      <c r="L1583" s="241"/>
      <c r="M1583" s="241"/>
      <c r="N1583" s="241"/>
      <c r="O1583" s="241"/>
      <c r="P1583" s="241"/>
      <c r="Q1583" s="241"/>
      <c r="R1583" s="241"/>
      <c r="S1583" s="241"/>
      <c r="T1583" s="241"/>
      <c r="U1583" s="241"/>
      <c r="V1583" s="241"/>
      <c r="W1583" s="241"/>
      <c r="X1583" s="241"/>
      <c r="Y1583" s="241"/>
      <c r="Z1583" s="241"/>
      <c r="AA1583" s="241"/>
      <c r="AB1583" s="241"/>
      <c r="AC1583" s="241"/>
      <c r="AD1583" s="241"/>
      <c r="AE1583" s="241"/>
      <c r="AF1583" s="241"/>
      <c r="AG1583" s="241"/>
      <c r="AH1583" s="241"/>
      <c r="AI1583" s="241"/>
      <c r="AP1583" s="300"/>
      <c r="AT1583" s="300"/>
    </row>
    <row r="1584" spans="1:46" s="299" customFormat="1" ht="15" customHeight="1" x14ac:dyDescent="0.25">
      <c r="A1584" s="284"/>
      <c r="B1584" s="284"/>
      <c r="C1584" s="241"/>
      <c r="D1584" s="241"/>
      <c r="E1584" s="241"/>
      <c r="F1584" s="241"/>
      <c r="G1584" s="241"/>
      <c r="H1584" s="241"/>
      <c r="I1584" s="241"/>
      <c r="J1584" s="241"/>
      <c r="K1584" s="241"/>
      <c r="L1584" s="241"/>
      <c r="M1584" s="241"/>
      <c r="N1584" s="241"/>
      <c r="O1584" s="241"/>
      <c r="P1584" s="241"/>
      <c r="Q1584" s="241"/>
      <c r="R1584" s="241"/>
      <c r="S1584" s="241"/>
      <c r="T1584" s="241"/>
      <c r="U1584" s="241"/>
      <c r="V1584" s="241"/>
      <c r="W1584" s="241"/>
      <c r="X1584" s="241"/>
      <c r="Y1584" s="241"/>
      <c r="Z1584" s="241"/>
      <c r="AA1584" s="241"/>
      <c r="AB1584" s="241"/>
      <c r="AC1584" s="241"/>
      <c r="AD1584" s="241"/>
      <c r="AE1584" s="241"/>
      <c r="AF1584" s="241"/>
      <c r="AG1584" s="241"/>
      <c r="AH1584" s="241"/>
      <c r="AI1584" s="241"/>
      <c r="AP1584" s="300"/>
      <c r="AT1584" s="300"/>
    </row>
    <row r="1585" spans="1:46" s="299" customFormat="1" ht="15" customHeight="1" x14ac:dyDescent="0.25">
      <c r="A1585" s="284"/>
      <c r="B1585" s="284"/>
      <c r="C1585" s="241"/>
      <c r="D1585" s="241"/>
      <c r="E1585" s="241"/>
      <c r="F1585" s="241"/>
      <c r="G1585" s="241"/>
      <c r="H1585" s="241"/>
      <c r="I1585" s="241"/>
      <c r="J1585" s="241"/>
      <c r="K1585" s="241"/>
      <c r="L1585" s="241"/>
      <c r="M1585" s="241"/>
      <c r="N1585" s="241"/>
      <c r="O1585" s="241"/>
      <c r="P1585" s="241"/>
      <c r="Q1585" s="241"/>
      <c r="R1585" s="241"/>
      <c r="S1585" s="241"/>
      <c r="T1585" s="241"/>
      <c r="U1585" s="241"/>
      <c r="V1585" s="241"/>
      <c r="W1585" s="241"/>
      <c r="X1585" s="241"/>
      <c r="Y1585" s="241"/>
      <c r="Z1585" s="241"/>
      <c r="AA1585" s="241"/>
      <c r="AB1585" s="241"/>
      <c r="AC1585" s="241"/>
      <c r="AD1585" s="241"/>
      <c r="AE1585" s="241"/>
      <c r="AF1585" s="241"/>
      <c r="AG1585" s="241"/>
      <c r="AH1585" s="241"/>
      <c r="AI1585" s="241"/>
      <c r="AP1585" s="300"/>
      <c r="AT1585" s="300"/>
    </row>
    <row r="1586" spans="1:46" s="299" customFormat="1" ht="15" customHeight="1" x14ac:dyDescent="0.25">
      <c r="A1586" s="284"/>
      <c r="B1586" s="284"/>
      <c r="C1586" s="241"/>
      <c r="D1586" s="241"/>
      <c r="E1586" s="241"/>
      <c r="F1586" s="241"/>
      <c r="G1586" s="241"/>
      <c r="H1586" s="241"/>
      <c r="I1586" s="241"/>
      <c r="J1586" s="241"/>
      <c r="K1586" s="241"/>
      <c r="L1586" s="241"/>
      <c r="M1586" s="241"/>
      <c r="N1586" s="241"/>
      <c r="O1586" s="241"/>
      <c r="P1586" s="241"/>
      <c r="Q1586" s="241"/>
      <c r="R1586" s="241"/>
      <c r="S1586" s="241"/>
      <c r="T1586" s="241"/>
      <c r="U1586" s="241"/>
      <c r="V1586" s="241"/>
      <c r="W1586" s="241"/>
      <c r="X1586" s="241"/>
      <c r="Y1586" s="241"/>
      <c r="Z1586" s="241"/>
      <c r="AA1586" s="241"/>
      <c r="AB1586" s="241"/>
      <c r="AC1586" s="241"/>
      <c r="AD1586" s="241"/>
      <c r="AE1586" s="241"/>
      <c r="AF1586" s="241"/>
      <c r="AG1586" s="241"/>
      <c r="AH1586" s="241"/>
      <c r="AI1586" s="241"/>
      <c r="AP1586" s="300"/>
      <c r="AT1586" s="300"/>
    </row>
    <row r="1587" spans="1:46" s="299" customFormat="1" ht="15" customHeight="1" x14ac:dyDescent="0.25">
      <c r="A1587" s="284"/>
      <c r="B1587" s="284"/>
      <c r="C1587" s="241"/>
      <c r="D1587" s="241"/>
      <c r="E1587" s="241"/>
      <c r="F1587" s="241"/>
      <c r="G1587" s="241"/>
      <c r="H1587" s="241"/>
      <c r="I1587" s="241"/>
      <c r="J1587" s="241"/>
      <c r="K1587" s="241"/>
      <c r="L1587" s="241"/>
      <c r="M1587" s="241"/>
      <c r="N1587" s="241"/>
      <c r="O1587" s="241"/>
      <c r="P1587" s="241"/>
      <c r="Q1587" s="241"/>
      <c r="R1587" s="241"/>
      <c r="S1587" s="241"/>
      <c r="T1587" s="241"/>
      <c r="U1587" s="241"/>
      <c r="V1587" s="241"/>
      <c r="W1587" s="241"/>
      <c r="X1587" s="241"/>
      <c r="Y1587" s="241"/>
      <c r="Z1587" s="241"/>
      <c r="AA1587" s="241"/>
      <c r="AB1587" s="241"/>
      <c r="AC1587" s="241"/>
      <c r="AD1587" s="241"/>
      <c r="AE1587" s="241"/>
      <c r="AF1587" s="241"/>
      <c r="AG1587" s="241"/>
      <c r="AH1587" s="241"/>
      <c r="AI1587" s="241"/>
      <c r="AP1587" s="300"/>
      <c r="AT1587" s="300"/>
    </row>
    <row r="1588" spans="1:46" s="299" customFormat="1" ht="15" customHeight="1" x14ac:dyDescent="0.25">
      <c r="A1588" s="284"/>
      <c r="B1588" s="284"/>
      <c r="C1588" s="241"/>
      <c r="D1588" s="241"/>
      <c r="E1588" s="241"/>
      <c r="F1588" s="241"/>
      <c r="G1588" s="241"/>
      <c r="H1588" s="241"/>
      <c r="I1588" s="241"/>
      <c r="J1588" s="241"/>
      <c r="K1588" s="241"/>
      <c r="L1588" s="241"/>
      <c r="M1588" s="241"/>
      <c r="N1588" s="241"/>
      <c r="O1588" s="241"/>
      <c r="P1588" s="241"/>
      <c r="Q1588" s="241"/>
      <c r="R1588" s="241"/>
      <c r="S1588" s="241"/>
      <c r="T1588" s="241"/>
      <c r="U1588" s="241"/>
      <c r="V1588" s="241"/>
      <c r="W1588" s="241"/>
      <c r="X1588" s="241"/>
      <c r="Y1588" s="241"/>
      <c r="Z1588" s="241"/>
      <c r="AA1588" s="241"/>
      <c r="AB1588" s="241"/>
      <c r="AC1588" s="241"/>
      <c r="AD1588" s="241"/>
      <c r="AE1588" s="241"/>
      <c r="AF1588" s="241"/>
      <c r="AG1588" s="241"/>
      <c r="AH1588" s="241"/>
      <c r="AI1588" s="241"/>
      <c r="AP1588" s="300"/>
      <c r="AT1588" s="300"/>
    </row>
    <row r="1589" spans="1:46" s="299" customFormat="1" ht="15" customHeight="1" x14ac:dyDescent="0.25">
      <c r="A1589" s="284"/>
      <c r="B1589" s="284"/>
      <c r="C1589" s="241"/>
      <c r="D1589" s="241"/>
      <c r="E1589" s="241"/>
      <c r="F1589" s="241"/>
      <c r="G1589" s="241"/>
      <c r="H1589" s="241"/>
      <c r="I1589" s="241"/>
      <c r="J1589" s="241"/>
      <c r="K1589" s="241"/>
      <c r="L1589" s="241"/>
      <c r="M1589" s="241"/>
      <c r="N1589" s="241"/>
      <c r="O1589" s="241"/>
      <c r="P1589" s="241"/>
      <c r="Q1589" s="241"/>
      <c r="R1589" s="241"/>
      <c r="S1589" s="241"/>
      <c r="T1589" s="241"/>
      <c r="U1589" s="241"/>
      <c r="V1589" s="241"/>
      <c r="W1589" s="241"/>
      <c r="X1589" s="241"/>
      <c r="Y1589" s="241"/>
      <c r="Z1589" s="241"/>
      <c r="AA1589" s="241"/>
      <c r="AB1589" s="241"/>
      <c r="AC1589" s="241"/>
      <c r="AD1589" s="241"/>
      <c r="AE1589" s="241"/>
      <c r="AF1589" s="241"/>
      <c r="AG1589" s="241"/>
      <c r="AH1589" s="241"/>
      <c r="AI1589" s="241"/>
      <c r="AP1589" s="300"/>
      <c r="AT1589" s="300"/>
    </row>
    <row r="1590" spans="1:46" s="299" customFormat="1" ht="15" customHeight="1" x14ac:dyDescent="0.25">
      <c r="A1590" s="284"/>
      <c r="B1590" s="284"/>
      <c r="C1590" s="241"/>
      <c r="D1590" s="241"/>
      <c r="E1590" s="241"/>
      <c r="F1590" s="241"/>
      <c r="G1590" s="241"/>
      <c r="H1590" s="241"/>
      <c r="I1590" s="241"/>
      <c r="J1590" s="241"/>
      <c r="K1590" s="241"/>
      <c r="L1590" s="241"/>
      <c r="M1590" s="241"/>
      <c r="N1590" s="241"/>
      <c r="O1590" s="241"/>
      <c r="P1590" s="241"/>
      <c r="Q1590" s="241"/>
      <c r="R1590" s="241"/>
      <c r="S1590" s="241"/>
      <c r="T1590" s="241"/>
      <c r="U1590" s="241"/>
      <c r="V1590" s="241"/>
      <c r="W1590" s="241"/>
      <c r="X1590" s="241"/>
      <c r="Y1590" s="241"/>
      <c r="Z1590" s="241"/>
      <c r="AA1590" s="241"/>
      <c r="AB1590" s="241"/>
      <c r="AC1590" s="241"/>
      <c r="AD1590" s="241"/>
      <c r="AE1590" s="241"/>
      <c r="AF1590" s="241"/>
      <c r="AG1590" s="241"/>
      <c r="AH1590" s="241"/>
      <c r="AI1590" s="241"/>
      <c r="AP1590" s="300"/>
      <c r="AT1590" s="300"/>
    </row>
    <row r="1591" spans="1:46" s="299" customFormat="1" ht="15" customHeight="1" x14ac:dyDescent="0.25">
      <c r="A1591" s="284"/>
      <c r="B1591" s="284"/>
      <c r="C1591" s="241"/>
      <c r="D1591" s="241"/>
      <c r="E1591" s="241"/>
      <c r="F1591" s="241"/>
      <c r="G1591" s="241"/>
      <c r="H1591" s="241"/>
      <c r="I1591" s="241"/>
      <c r="J1591" s="241"/>
      <c r="K1591" s="241"/>
      <c r="L1591" s="241"/>
      <c r="M1591" s="241"/>
      <c r="N1591" s="241"/>
      <c r="O1591" s="241"/>
      <c r="P1591" s="241"/>
      <c r="Q1591" s="241"/>
      <c r="R1591" s="241"/>
      <c r="S1591" s="241"/>
      <c r="T1591" s="241"/>
      <c r="U1591" s="241"/>
      <c r="V1591" s="241"/>
      <c r="W1591" s="241"/>
      <c r="X1591" s="241"/>
      <c r="Y1591" s="241"/>
      <c r="Z1591" s="241"/>
      <c r="AA1591" s="241"/>
      <c r="AB1591" s="241"/>
      <c r="AC1591" s="241"/>
      <c r="AD1591" s="241"/>
      <c r="AE1591" s="241"/>
      <c r="AF1591" s="241"/>
      <c r="AG1591" s="241"/>
      <c r="AH1591" s="241"/>
      <c r="AI1591" s="241"/>
      <c r="AP1591" s="300"/>
      <c r="AT1591" s="300"/>
    </row>
    <row r="1592" spans="1:46" s="299" customFormat="1" ht="15" customHeight="1" x14ac:dyDescent="0.25">
      <c r="A1592" s="284"/>
      <c r="B1592" s="284"/>
      <c r="C1592" s="241"/>
      <c r="D1592" s="241"/>
      <c r="E1592" s="241"/>
      <c r="F1592" s="241"/>
      <c r="G1592" s="241"/>
      <c r="H1592" s="241"/>
      <c r="I1592" s="241"/>
      <c r="J1592" s="241"/>
      <c r="K1592" s="241"/>
      <c r="L1592" s="241"/>
      <c r="M1592" s="241"/>
      <c r="N1592" s="241"/>
      <c r="O1592" s="241"/>
      <c r="P1592" s="241"/>
      <c r="Q1592" s="241"/>
      <c r="R1592" s="241"/>
      <c r="S1592" s="241"/>
      <c r="T1592" s="241"/>
      <c r="U1592" s="241"/>
      <c r="V1592" s="241"/>
      <c r="W1592" s="241"/>
      <c r="X1592" s="241"/>
      <c r="Y1592" s="241"/>
      <c r="Z1592" s="241"/>
      <c r="AA1592" s="241"/>
      <c r="AB1592" s="241"/>
      <c r="AC1592" s="241"/>
      <c r="AD1592" s="241"/>
      <c r="AE1592" s="241"/>
      <c r="AF1592" s="241"/>
      <c r="AG1592" s="241"/>
      <c r="AH1592" s="241"/>
      <c r="AI1592" s="241"/>
      <c r="AP1592" s="300"/>
      <c r="AT1592" s="300"/>
    </row>
    <row r="1593" spans="1:46" s="299" customFormat="1" ht="15" customHeight="1" x14ac:dyDescent="0.25">
      <c r="A1593" s="284"/>
      <c r="B1593" s="284"/>
      <c r="C1593" s="241"/>
      <c r="D1593" s="241"/>
      <c r="E1593" s="241"/>
      <c r="F1593" s="241"/>
      <c r="G1593" s="241"/>
      <c r="H1593" s="241"/>
      <c r="I1593" s="241"/>
      <c r="J1593" s="241"/>
      <c r="K1593" s="241"/>
      <c r="L1593" s="241"/>
      <c r="M1593" s="241"/>
      <c r="N1593" s="241"/>
      <c r="O1593" s="241"/>
      <c r="P1593" s="241"/>
      <c r="Q1593" s="241"/>
      <c r="R1593" s="241"/>
      <c r="S1593" s="241"/>
      <c r="T1593" s="241"/>
      <c r="U1593" s="241"/>
      <c r="V1593" s="241"/>
      <c r="W1593" s="241"/>
      <c r="X1593" s="241"/>
      <c r="Y1593" s="241"/>
      <c r="Z1593" s="241"/>
      <c r="AA1593" s="241"/>
      <c r="AB1593" s="241"/>
      <c r="AC1593" s="241"/>
      <c r="AD1593" s="241"/>
      <c r="AE1593" s="241"/>
      <c r="AF1593" s="241"/>
      <c r="AG1593" s="241"/>
      <c r="AH1593" s="241"/>
      <c r="AI1593" s="241"/>
      <c r="AP1593" s="300"/>
      <c r="AT1593" s="300"/>
    </row>
    <row r="1594" spans="1:46" s="299" customFormat="1" ht="15" customHeight="1" x14ac:dyDescent="0.25">
      <c r="A1594" s="284"/>
      <c r="B1594" s="284"/>
      <c r="C1594" s="241"/>
      <c r="D1594" s="241"/>
      <c r="E1594" s="241"/>
      <c r="F1594" s="241"/>
      <c r="G1594" s="241"/>
      <c r="H1594" s="241"/>
      <c r="I1594" s="241"/>
      <c r="J1594" s="241"/>
      <c r="K1594" s="241"/>
      <c r="L1594" s="241"/>
      <c r="M1594" s="241"/>
      <c r="N1594" s="241"/>
      <c r="O1594" s="241"/>
      <c r="P1594" s="241"/>
      <c r="Q1594" s="241"/>
      <c r="R1594" s="241"/>
      <c r="S1594" s="241"/>
      <c r="T1594" s="241"/>
      <c r="U1594" s="241"/>
      <c r="V1594" s="241"/>
      <c r="W1594" s="241"/>
      <c r="X1594" s="241"/>
      <c r="Y1594" s="241"/>
      <c r="Z1594" s="241"/>
      <c r="AA1594" s="241"/>
      <c r="AB1594" s="241"/>
      <c r="AC1594" s="241"/>
      <c r="AD1594" s="241"/>
      <c r="AE1594" s="241"/>
      <c r="AF1594" s="241"/>
      <c r="AG1594" s="241"/>
      <c r="AH1594" s="241"/>
      <c r="AI1594" s="241"/>
      <c r="AP1594" s="300"/>
      <c r="AT1594" s="300"/>
    </row>
    <row r="1595" spans="1:46" s="299" customFormat="1" ht="15" customHeight="1" x14ac:dyDescent="0.25">
      <c r="A1595" s="284"/>
      <c r="B1595" s="284"/>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241"/>
      <c r="AF1595" s="241"/>
      <c r="AG1595" s="241"/>
      <c r="AH1595" s="241"/>
      <c r="AI1595" s="241"/>
      <c r="AP1595" s="300"/>
      <c r="AT1595" s="300"/>
    </row>
    <row r="1596" spans="1:46" s="299" customFormat="1" ht="15" customHeight="1" x14ac:dyDescent="0.25">
      <c r="A1596" s="284"/>
      <c r="B1596" s="284"/>
      <c r="C1596" s="241"/>
      <c r="D1596" s="241"/>
      <c r="E1596" s="241"/>
      <c r="F1596" s="241"/>
      <c r="G1596" s="241"/>
      <c r="H1596" s="241"/>
      <c r="I1596" s="241"/>
      <c r="J1596" s="241"/>
      <c r="K1596" s="241"/>
      <c r="L1596" s="241"/>
      <c r="M1596" s="241"/>
      <c r="N1596" s="241"/>
      <c r="O1596" s="241"/>
      <c r="P1596" s="241"/>
      <c r="Q1596" s="241"/>
      <c r="R1596" s="241"/>
      <c r="S1596" s="241"/>
      <c r="T1596" s="241"/>
      <c r="U1596" s="241"/>
      <c r="V1596" s="241"/>
      <c r="W1596" s="241"/>
      <c r="X1596" s="241"/>
      <c r="Y1596" s="241"/>
      <c r="Z1596" s="241"/>
      <c r="AA1596" s="241"/>
      <c r="AB1596" s="241"/>
      <c r="AC1596" s="241"/>
      <c r="AD1596" s="241"/>
      <c r="AE1596" s="241"/>
      <c r="AF1596" s="241"/>
      <c r="AG1596" s="241"/>
      <c r="AH1596" s="241"/>
      <c r="AI1596" s="241"/>
      <c r="AP1596" s="300"/>
      <c r="AT1596" s="300"/>
    </row>
    <row r="1597" spans="1:46" s="299" customFormat="1" ht="15" customHeight="1" x14ac:dyDescent="0.25">
      <c r="A1597" s="284"/>
      <c r="B1597" s="284"/>
      <c r="C1597" s="241"/>
      <c r="D1597" s="241"/>
      <c r="E1597" s="241"/>
      <c r="F1597" s="241"/>
      <c r="G1597" s="241"/>
      <c r="H1597" s="241"/>
      <c r="I1597" s="241"/>
      <c r="J1597" s="241"/>
      <c r="K1597" s="241"/>
      <c r="L1597" s="241"/>
      <c r="M1597" s="241"/>
      <c r="N1597" s="241"/>
      <c r="O1597" s="241"/>
      <c r="P1597" s="241"/>
      <c r="Q1597" s="241"/>
      <c r="R1597" s="241"/>
      <c r="S1597" s="241"/>
      <c r="T1597" s="241"/>
      <c r="U1597" s="241"/>
      <c r="V1597" s="241"/>
      <c r="W1597" s="241"/>
      <c r="X1597" s="241"/>
      <c r="Y1597" s="241"/>
      <c r="Z1597" s="241"/>
      <c r="AA1597" s="241"/>
      <c r="AB1597" s="241"/>
      <c r="AC1597" s="241"/>
      <c r="AD1597" s="241"/>
      <c r="AE1597" s="241"/>
      <c r="AF1597" s="241"/>
      <c r="AG1597" s="241"/>
      <c r="AH1597" s="241"/>
      <c r="AI1597" s="241"/>
      <c r="AP1597" s="300"/>
      <c r="AT1597" s="300"/>
    </row>
    <row r="1598" spans="1:46" s="299" customFormat="1" ht="15" customHeight="1" x14ac:dyDescent="0.25">
      <c r="A1598" s="284"/>
      <c r="B1598" s="284"/>
      <c r="C1598" s="241"/>
      <c r="D1598" s="241"/>
      <c r="E1598" s="241"/>
      <c r="F1598" s="241"/>
      <c r="G1598" s="241"/>
      <c r="H1598" s="241"/>
      <c r="I1598" s="241"/>
      <c r="J1598" s="241"/>
      <c r="K1598" s="241"/>
      <c r="L1598" s="241"/>
      <c r="M1598" s="241"/>
      <c r="N1598" s="241"/>
      <c r="O1598" s="241"/>
      <c r="P1598" s="241"/>
      <c r="Q1598" s="241"/>
      <c r="R1598" s="241"/>
      <c r="S1598" s="241"/>
      <c r="T1598" s="241"/>
      <c r="U1598" s="241"/>
      <c r="V1598" s="241"/>
      <c r="W1598" s="241"/>
      <c r="X1598" s="241"/>
      <c r="Y1598" s="241"/>
      <c r="Z1598" s="241"/>
      <c r="AA1598" s="241"/>
      <c r="AB1598" s="241"/>
      <c r="AC1598" s="241"/>
      <c r="AD1598" s="241"/>
      <c r="AE1598" s="241"/>
      <c r="AF1598" s="241"/>
      <c r="AG1598" s="241"/>
      <c r="AH1598" s="241"/>
      <c r="AI1598" s="241"/>
      <c r="AP1598" s="300"/>
      <c r="AT1598" s="300"/>
    </row>
    <row r="1599" spans="1:46" s="299" customFormat="1" ht="15" customHeight="1" x14ac:dyDescent="0.25">
      <c r="A1599" s="284"/>
      <c r="B1599" s="284"/>
      <c r="C1599" s="241"/>
      <c r="D1599" s="241"/>
      <c r="E1599" s="241"/>
      <c r="F1599" s="241"/>
      <c r="G1599" s="241"/>
      <c r="H1599" s="241"/>
      <c r="I1599" s="241"/>
      <c r="J1599" s="241"/>
      <c r="K1599" s="241"/>
      <c r="L1599" s="241"/>
      <c r="M1599" s="241"/>
      <c r="N1599" s="241"/>
      <c r="O1599" s="241"/>
      <c r="P1599" s="241"/>
      <c r="Q1599" s="241"/>
      <c r="R1599" s="241"/>
      <c r="S1599" s="241"/>
      <c r="T1599" s="241"/>
      <c r="U1599" s="241"/>
      <c r="V1599" s="241"/>
      <c r="W1599" s="241"/>
      <c r="X1599" s="241"/>
      <c r="Y1599" s="241"/>
      <c r="Z1599" s="241"/>
      <c r="AA1599" s="241"/>
      <c r="AB1599" s="241"/>
      <c r="AC1599" s="241"/>
      <c r="AD1599" s="241"/>
      <c r="AE1599" s="241"/>
      <c r="AF1599" s="241"/>
      <c r="AG1599" s="241"/>
      <c r="AH1599" s="241"/>
      <c r="AI1599" s="241"/>
      <c r="AP1599" s="300"/>
      <c r="AT1599" s="300"/>
    </row>
    <row r="1600" spans="1:46" s="299" customFormat="1" ht="15" customHeight="1" x14ac:dyDescent="0.25">
      <c r="A1600" s="284"/>
      <c r="B1600" s="284"/>
      <c r="C1600" s="241"/>
      <c r="D1600" s="241"/>
      <c r="E1600" s="241"/>
      <c r="F1600" s="241"/>
      <c r="G1600" s="241"/>
      <c r="H1600" s="241"/>
      <c r="I1600" s="241"/>
      <c r="J1600" s="241"/>
      <c r="K1600" s="241"/>
      <c r="L1600" s="241"/>
      <c r="M1600" s="241"/>
      <c r="N1600" s="241"/>
      <c r="O1600" s="241"/>
      <c r="P1600" s="241"/>
      <c r="Q1600" s="241"/>
      <c r="R1600" s="241"/>
      <c r="S1600" s="241"/>
      <c r="T1600" s="241"/>
      <c r="U1600" s="241"/>
      <c r="V1600" s="241"/>
      <c r="W1600" s="241"/>
      <c r="X1600" s="241"/>
      <c r="Y1600" s="241"/>
      <c r="Z1600" s="241"/>
      <c r="AA1600" s="241"/>
      <c r="AB1600" s="241"/>
      <c r="AC1600" s="241"/>
      <c r="AD1600" s="241"/>
      <c r="AE1600" s="241"/>
      <c r="AF1600" s="241"/>
      <c r="AG1600" s="241"/>
      <c r="AH1600" s="241"/>
      <c r="AI1600" s="241"/>
      <c r="AP1600" s="300"/>
      <c r="AT1600" s="300"/>
    </row>
    <row r="1601" spans="1:46" s="299" customFormat="1" ht="15" customHeight="1" x14ac:dyDescent="0.25">
      <c r="A1601" s="284"/>
      <c r="B1601" s="284"/>
      <c r="C1601" s="241"/>
      <c r="D1601" s="241"/>
      <c r="E1601" s="241"/>
      <c r="F1601" s="241"/>
      <c r="G1601" s="241"/>
      <c r="H1601" s="241"/>
      <c r="I1601" s="241"/>
      <c r="J1601" s="241"/>
      <c r="K1601" s="241"/>
      <c r="L1601" s="241"/>
      <c r="M1601" s="241"/>
      <c r="N1601" s="241"/>
      <c r="O1601" s="241"/>
      <c r="P1601" s="241"/>
      <c r="Q1601" s="241"/>
      <c r="R1601" s="241"/>
      <c r="S1601" s="241"/>
      <c r="T1601" s="241"/>
      <c r="U1601" s="241"/>
      <c r="V1601" s="241"/>
      <c r="W1601" s="241"/>
      <c r="X1601" s="241"/>
      <c r="Y1601" s="241"/>
      <c r="Z1601" s="241"/>
      <c r="AA1601" s="241"/>
      <c r="AB1601" s="241"/>
      <c r="AC1601" s="241"/>
      <c r="AD1601" s="241"/>
      <c r="AE1601" s="241"/>
      <c r="AF1601" s="241"/>
      <c r="AG1601" s="241"/>
      <c r="AH1601" s="241"/>
      <c r="AI1601" s="241"/>
      <c r="AP1601" s="300"/>
      <c r="AT1601" s="300"/>
    </row>
    <row r="1602" spans="1:46" s="299" customFormat="1" ht="15" customHeight="1" x14ac:dyDescent="0.25">
      <c r="A1602" s="284"/>
      <c r="B1602" s="284"/>
      <c r="C1602" s="241"/>
      <c r="D1602" s="241"/>
      <c r="E1602" s="241"/>
      <c r="F1602" s="241"/>
      <c r="G1602" s="241"/>
      <c r="H1602" s="241"/>
      <c r="I1602" s="241"/>
      <c r="J1602" s="241"/>
      <c r="K1602" s="241"/>
      <c r="L1602" s="241"/>
      <c r="M1602" s="241"/>
      <c r="N1602" s="241"/>
      <c r="O1602" s="241"/>
      <c r="P1602" s="241"/>
      <c r="Q1602" s="241"/>
      <c r="R1602" s="241"/>
      <c r="S1602" s="241"/>
      <c r="T1602" s="241"/>
      <c r="U1602" s="241"/>
      <c r="V1602" s="241"/>
      <c r="W1602" s="241"/>
      <c r="X1602" s="241"/>
      <c r="Y1602" s="241"/>
      <c r="Z1602" s="241"/>
      <c r="AA1602" s="241"/>
      <c r="AB1602" s="241"/>
      <c r="AC1602" s="241"/>
      <c r="AD1602" s="241"/>
      <c r="AE1602" s="241"/>
      <c r="AF1602" s="241"/>
      <c r="AG1602" s="241"/>
      <c r="AH1602" s="241"/>
      <c r="AI1602" s="241"/>
      <c r="AP1602" s="300"/>
      <c r="AT1602" s="300"/>
    </row>
    <row r="1603" spans="1:46" s="299" customFormat="1" ht="15" customHeight="1" x14ac:dyDescent="0.25">
      <c r="A1603" s="284"/>
      <c r="B1603" s="284"/>
      <c r="C1603" s="241"/>
      <c r="D1603" s="241"/>
      <c r="E1603" s="241"/>
      <c r="F1603" s="241"/>
      <c r="G1603" s="241"/>
      <c r="H1603" s="241"/>
      <c r="I1603" s="241"/>
      <c r="J1603" s="241"/>
      <c r="K1603" s="241"/>
      <c r="L1603" s="241"/>
      <c r="M1603" s="241"/>
      <c r="N1603" s="241"/>
      <c r="O1603" s="241"/>
      <c r="P1603" s="241"/>
      <c r="Q1603" s="241"/>
      <c r="R1603" s="241"/>
      <c r="S1603" s="241"/>
      <c r="T1603" s="241"/>
      <c r="U1603" s="241"/>
      <c r="V1603" s="241"/>
      <c r="W1603" s="241"/>
      <c r="X1603" s="241"/>
      <c r="Y1603" s="241"/>
      <c r="Z1603" s="241"/>
      <c r="AA1603" s="241"/>
      <c r="AB1603" s="241"/>
      <c r="AC1603" s="241"/>
      <c r="AD1603" s="241"/>
      <c r="AE1603" s="241"/>
      <c r="AF1603" s="241"/>
      <c r="AG1603" s="241"/>
      <c r="AH1603" s="241"/>
      <c r="AI1603" s="241"/>
      <c r="AP1603" s="300"/>
      <c r="AT1603" s="300"/>
    </row>
    <row r="1604" spans="1:46" s="299" customFormat="1" ht="15" customHeight="1" x14ac:dyDescent="0.25">
      <c r="A1604" s="284"/>
      <c r="B1604" s="284"/>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241"/>
      <c r="AF1604" s="241"/>
      <c r="AG1604" s="241"/>
      <c r="AH1604" s="241"/>
      <c r="AI1604" s="241"/>
      <c r="AP1604" s="300"/>
      <c r="AT1604" s="300"/>
    </row>
    <row r="1605" spans="1:46" s="299" customFormat="1" ht="15" customHeight="1" x14ac:dyDescent="0.25">
      <c r="A1605" s="284"/>
      <c r="B1605" s="284"/>
      <c r="C1605" s="241"/>
      <c r="D1605" s="241"/>
      <c r="E1605" s="241"/>
      <c r="F1605" s="241"/>
      <c r="G1605" s="241"/>
      <c r="H1605" s="241"/>
      <c r="I1605" s="241"/>
      <c r="J1605" s="241"/>
      <c r="K1605" s="241"/>
      <c r="L1605" s="241"/>
      <c r="M1605" s="241"/>
      <c r="N1605" s="241"/>
      <c r="O1605" s="241"/>
      <c r="P1605" s="241"/>
      <c r="Q1605" s="241"/>
      <c r="R1605" s="241"/>
      <c r="S1605" s="241"/>
      <c r="T1605" s="241"/>
      <c r="U1605" s="241"/>
      <c r="V1605" s="241"/>
      <c r="W1605" s="241"/>
      <c r="X1605" s="241"/>
      <c r="Y1605" s="241"/>
      <c r="Z1605" s="241"/>
      <c r="AA1605" s="241"/>
      <c r="AB1605" s="241"/>
      <c r="AC1605" s="241"/>
      <c r="AD1605" s="241"/>
      <c r="AE1605" s="241"/>
      <c r="AF1605" s="241"/>
      <c r="AG1605" s="241"/>
      <c r="AH1605" s="241"/>
      <c r="AI1605" s="241"/>
      <c r="AP1605" s="300"/>
      <c r="AT1605" s="300"/>
    </row>
    <row r="1606" spans="1:46" s="299" customFormat="1" ht="15" customHeight="1" x14ac:dyDescent="0.25">
      <c r="A1606" s="284"/>
      <c r="B1606" s="284"/>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s="241"/>
      <c r="AG1606" s="241"/>
      <c r="AH1606" s="241"/>
      <c r="AI1606" s="241"/>
      <c r="AP1606" s="300"/>
      <c r="AT1606" s="300"/>
    </row>
    <row r="1607" spans="1:46" s="299" customFormat="1" ht="15" customHeight="1" x14ac:dyDescent="0.25">
      <c r="A1607" s="284"/>
      <c r="B1607" s="284"/>
      <c r="C1607" s="241"/>
      <c r="D1607" s="241"/>
      <c r="E1607" s="241"/>
      <c r="F1607" s="241"/>
      <c r="G1607" s="241"/>
      <c r="H1607" s="241"/>
      <c r="I1607" s="241"/>
      <c r="J1607" s="241"/>
      <c r="K1607" s="241"/>
      <c r="L1607" s="241"/>
      <c r="M1607" s="241"/>
      <c r="N1607" s="241"/>
      <c r="O1607" s="241"/>
      <c r="P1607" s="241"/>
      <c r="Q1607" s="241"/>
      <c r="R1607" s="241"/>
      <c r="S1607" s="241"/>
      <c r="T1607" s="241"/>
      <c r="U1607" s="241"/>
      <c r="V1607" s="241"/>
      <c r="W1607" s="241"/>
      <c r="X1607" s="241"/>
      <c r="Y1607" s="241"/>
      <c r="Z1607" s="241"/>
      <c r="AA1607" s="241"/>
      <c r="AB1607" s="241"/>
      <c r="AC1607" s="241"/>
      <c r="AD1607" s="241"/>
      <c r="AE1607" s="241"/>
      <c r="AF1607" s="241"/>
      <c r="AG1607" s="241"/>
      <c r="AH1607" s="241"/>
      <c r="AI1607" s="241"/>
      <c r="AP1607" s="300"/>
      <c r="AT1607" s="300"/>
    </row>
    <row r="1608" spans="1:46" s="299" customFormat="1" ht="15" customHeight="1" x14ac:dyDescent="0.25">
      <c r="A1608" s="284"/>
      <c r="B1608" s="284"/>
      <c r="C1608" s="241"/>
      <c r="D1608" s="241"/>
      <c r="E1608" s="241"/>
      <c r="F1608" s="241"/>
      <c r="G1608" s="241"/>
      <c r="H1608" s="241"/>
      <c r="I1608" s="241"/>
      <c r="J1608" s="241"/>
      <c r="K1608" s="241"/>
      <c r="L1608" s="241"/>
      <c r="M1608" s="241"/>
      <c r="N1608" s="241"/>
      <c r="O1608" s="241"/>
      <c r="P1608" s="241"/>
      <c r="Q1608" s="241"/>
      <c r="R1608" s="241"/>
      <c r="S1608" s="241"/>
      <c r="T1608" s="241"/>
      <c r="U1608" s="241"/>
      <c r="V1608" s="241"/>
      <c r="W1608" s="241"/>
      <c r="X1608" s="241"/>
      <c r="Y1608" s="241"/>
      <c r="Z1608" s="241"/>
      <c r="AA1608" s="241"/>
      <c r="AB1608" s="241"/>
      <c r="AC1608" s="241"/>
      <c r="AD1608" s="241"/>
      <c r="AE1608" s="241"/>
      <c r="AF1608" s="241"/>
      <c r="AG1608" s="241"/>
      <c r="AH1608" s="241"/>
      <c r="AI1608" s="241"/>
      <c r="AP1608" s="300"/>
      <c r="AT1608" s="300"/>
    </row>
    <row r="1609" spans="1:46" s="299" customFormat="1" ht="15" customHeight="1" x14ac:dyDescent="0.25">
      <c r="A1609" s="284"/>
      <c r="B1609" s="284"/>
      <c r="C1609" s="241"/>
      <c r="D1609" s="241"/>
      <c r="E1609" s="241"/>
      <c r="F1609" s="241"/>
      <c r="G1609" s="241"/>
      <c r="H1609" s="241"/>
      <c r="I1609" s="241"/>
      <c r="J1609" s="241"/>
      <c r="K1609" s="241"/>
      <c r="L1609" s="241"/>
      <c r="M1609" s="241"/>
      <c r="N1609" s="241"/>
      <c r="O1609" s="241"/>
      <c r="P1609" s="241"/>
      <c r="Q1609" s="241"/>
      <c r="R1609" s="241"/>
      <c r="S1609" s="241"/>
      <c r="T1609" s="241"/>
      <c r="U1609" s="241"/>
      <c r="V1609" s="241"/>
      <c r="W1609" s="241"/>
      <c r="X1609" s="241"/>
      <c r="Y1609" s="241"/>
      <c r="Z1609" s="241"/>
      <c r="AA1609" s="241"/>
      <c r="AB1609" s="241"/>
      <c r="AC1609" s="241"/>
      <c r="AD1609" s="241"/>
      <c r="AE1609" s="241"/>
      <c r="AF1609" s="241"/>
      <c r="AG1609" s="241"/>
      <c r="AH1609" s="241"/>
      <c r="AI1609" s="241"/>
      <c r="AP1609" s="300"/>
      <c r="AT1609" s="300"/>
    </row>
    <row r="1610" spans="1:46" s="299" customFormat="1" ht="15" customHeight="1" x14ac:dyDescent="0.25">
      <c r="A1610" s="284"/>
      <c r="B1610" s="284"/>
      <c r="C1610" s="241"/>
      <c r="D1610" s="241"/>
      <c r="E1610" s="241"/>
      <c r="F1610" s="241"/>
      <c r="G1610" s="241"/>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P1610" s="300"/>
      <c r="AT1610" s="300"/>
    </row>
    <row r="1611" spans="1:46" s="299" customFormat="1" ht="15" customHeight="1" x14ac:dyDescent="0.25">
      <c r="A1611" s="284"/>
      <c r="B1611" s="284"/>
      <c r="C1611" s="241"/>
      <c r="D1611" s="241"/>
      <c r="E1611" s="241"/>
      <c r="F1611" s="241"/>
      <c r="G1611" s="241"/>
      <c r="H1611" s="241"/>
      <c r="I1611" s="241"/>
      <c r="J1611" s="241"/>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P1611" s="300"/>
      <c r="AT1611" s="300"/>
    </row>
    <row r="1612" spans="1:46" s="299" customFormat="1" ht="15" customHeight="1" x14ac:dyDescent="0.25">
      <c r="A1612" s="284"/>
      <c r="B1612" s="284"/>
      <c r="C1612" s="241"/>
      <c r="D1612" s="241"/>
      <c r="E1612" s="241"/>
      <c r="F1612" s="241"/>
      <c r="G1612" s="241"/>
      <c r="H1612" s="241"/>
      <c r="I1612" s="241"/>
      <c r="J1612" s="241"/>
      <c r="K1612" s="241"/>
      <c r="L1612" s="241"/>
      <c r="M1612" s="241"/>
      <c r="N1612" s="241"/>
      <c r="O1612" s="241"/>
      <c r="P1612" s="241"/>
      <c r="Q1612" s="241"/>
      <c r="R1612" s="241"/>
      <c r="S1612" s="241"/>
      <c r="T1612" s="241"/>
      <c r="U1612" s="241"/>
      <c r="V1612" s="241"/>
      <c r="W1612" s="241"/>
      <c r="X1612" s="241"/>
      <c r="Y1612" s="241"/>
      <c r="Z1612" s="241"/>
      <c r="AA1612" s="241"/>
      <c r="AB1612" s="241"/>
      <c r="AC1612" s="241"/>
      <c r="AD1612" s="241"/>
      <c r="AE1612" s="241"/>
      <c r="AF1612" s="241"/>
      <c r="AG1612" s="241"/>
      <c r="AH1612" s="241"/>
      <c r="AI1612" s="241"/>
      <c r="AP1612" s="300"/>
      <c r="AT1612" s="300"/>
    </row>
    <row r="1613" spans="1:46" s="299" customFormat="1" ht="15" customHeight="1" x14ac:dyDescent="0.25">
      <c r="A1613" s="284"/>
      <c r="B1613" s="284"/>
      <c r="C1613" s="241"/>
      <c r="D1613" s="241"/>
      <c r="E1613" s="241"/>
      <c r="F1613" s="241"/>
      <c r="G1613" s="241"/>
      <c r="H1613" s="241"/>
      <c r="I1613" s="241"/>
      <c r="J1613" s="241"/>
      <c r="K1613" s="241"/>
      <c r="L1613" s="241"/>
      <c r="M1613" s="241"/>
      <c r="N1613" s="241"/>
      <c r="O1613" s="241"/>
      <c r="P1613" s="241"/>
      <c r="Q1613" s="241"/>
      <c r="R1613" s="241"/>
      <c r="S1613" s="241"/>
      <c r="T1613" s="241"/>
      <c r="U1613" s="241"/>
      <c r="V1613" s="241"/>
      <c r="W1613" s="241"/>
      <c r="X1613" s="241"/>
      <c r="Y1613" s="241"/>
      <c r="Z1613" s="241"/>
      <c r="AA1613" s="241"/>
      <c r="AB1613" s="241"/>
      <c r="AC1613" s="241"/>
      <c r="AD1613" s="241"/>
      <c r="AE1613" s="241"/>
      <c r="AF1613" s="241"/>
      <c r="AG1613" s="241"/>
      <c r="AH1613" s="241"/>
      <c r="AI1613" s="241"/>
      <c r="AP1613" s="300"/>
      <c r="AT1613" s="300"/>
    </row>
    <row r="1614" spans="1:46" s="299" customFormat="1" ht="15" customHeight="1" x14ac:dyDescent="0.25">
      <c r="A1614" s="284"/>
      <c r="B1614" s="284"/>
      <c r="C1614" s="241"/>
      <c r="D1614" s="241"/>
      <c r="E1614" s="241"/>
      <c r="F1614" s="241"/>
      <c r="G1614" s="241"/>
      <c r="H1614" s="241"/>
      <c r="I1614" s="241"/>
      <c r="J1614" s="241"/>
      <c r="K1614" s="241"/>
      <c r="L1614" s="241"/>
      <c r="M1614" s="241"/>
      <c r="N1614" s="241"/>
      <c r="O1614" s="241"/>
      <c r="P1614" s="241"/>
      <c r="Q1614" s="241"/>
      <c r="R1614" s="241"/>
      <c r="S1614" s="241"/>
      <c r="T1614" s="241"/>
      <c r="U1614" s="241"/>
      <c r="V1614" s="241"/>
      <c r="W1614" s="241"/>
      <c r="X1614" s="241"/>
      <c r="Y1614" s="241"/>
      <c r="Z1614" s="241"/>
      <c r="AA1614" s="241"/>
      <c r="AB1614" s="241"/>
      <c r="AC1614" s="241"/>
      <c r="AD1614" s="241"/>
      <c r="AE1614" s="241"/>
      <c r="AF1614" s="241"/>
      <c r="AG1614" s="241"/>
      <c r="AH1614" s="241"/>
      <c r="AI1614" s="241"/>
      <c r="AP1614" s="300"/>
      <c r="AT1614" s="300"/>
    </row>
    <row r="1615" spans="1:46" s="299" customFormat="1" ht="15" customHeight="1" x14ac:dyDescent="0.25">
      <c r="A1615" s="284"/>
      <c r="B1615" s="284"/>
      <c r="C1615" s="241"/>
      <c r="D1615" s="241"/>
      <c r="E1615" s="241"/>
      <c r="F1615" s="241"/>
      <c r="G1615" s="241"/>
      <c r="H1615" s="241"/>
      <c r="I1615" s="241"/>
      <c r="J1615" s="241"/>
      <c r="K1615" s="241"/>
      <c r="L1615" s="241"/>
      <c r="M1615" s="241"/>
      <c r="N1615" s="241"/>
      <c r="O1615" s="241"/>
      <c r="P1615" s="241"/>
      <c r="Q1615" s="241"/>
      <c r="R1615" s="241"/>
      <c r="S1615" s="241"/>
      <c r="T1615" s="241"/>
      <c r="U1615" s="241"/>
      <c r="V1615" s="241"/>
      <c r="W1615" s="241"/>
      <c r="X1615" s="241"/>
      <c r="Y1615" s="241"/>
      <c r="Z1615" s="241"/>
      <c r="AA1615" s="241"/>
      <c r="AB1615" s="241"/>
      <c r="AC1615" s="241"/>
      <c r="AD1615" s="241"/>
      <c r="AE1615" s="241"/>
      <c r="AF1615" s="241"/>
      <c r="AG1615" s="241"/>
      <c r="AH1615" s="241"/>
      <c r="AI1615" s="241"/>
      <c r="AP1615" s="300"/>
      <c r="AT1615" s="300"/>
    </row>
    <row r="1616" spans="1:46" s="299" customFormat="1" ht="15" customHeight="1" x14ac:dyDescent="0.25">
      <c r="A1616" s="284"/>
      <c r="B1616" s="284"/>
      <c r="C1616" s="241"/>
      <c r="D1616" s="241"/>
      <c r="E1616" s="241"/>
      <c r="F1616" s="241"/>
      <c r="G1616" s="241"/>
      <c r="H1616" s="241"/>
      <c r="I1616" s="241"/>
      <c r="J1616" s="241"/>
      <c r="K1616" s="241"/>
      <c r="L1616" s="241"/>
      <c r="M1616" s="241"/>
      <c r="N1616" s="241"/>
      <c r="O1616" s="241"/>
      <c r="P1616" s="241"/>
      <c r="Q1616" s="241"/>
      <c r="R1616" s="241"/>
      <c r="S1616" s="241"/>
      <c r="T1616" s="241"/>
      <c r="U1616" s="241"/>
      <c r="V1616" s="241"/>
      <c r="W1616" s="241"/>
      <c r="X1616" s="241"/>
      <c r="Y1616" s="241"/>
      <c r="Z1616" s="241"/>
      <c r="AA1616" s="241"/>
      <c r="AB1616" s="241"/>
      <c r="AC1616" s="241"/>
      <c r="AD1616" s="241"/>
      <c r="AE1616" s="241"/>
      <c r="AF1616" s="241"/>
      <c r="AG1616" s="241"/>
      <c r="AH1616" s="241"/>
      <c r="AI1616" s="241"/>
      <c r="AP1616" s="300"/>
      <c r="AT1616" s="300"/>
    </row>
    <row r="1617" spans="1:46" s="299" customFormat="1" ht="15" customHeight="1" x14ac:dyDescent="0.25">
      <c r="A1617" s="284"/>
      <c r="B1617" s="284"/>
      <c r="C1617" s="241"/>
      <c r="D1617" s="241"/>
      <c r="E1617" s="241"/>
      <c r="F1617" s="241"/>
      <c r="G1617" s="241"/>
      <c r="H1617" s="241"/>
      <c r="I1617" s="241"/>
      <c r="J1617" s="241"/>
      <c r="K1617" s="241"/>
      <c r="L1617" s="241"/>
      <c r="M1617" s="241"/>
      <c r="N1617" s="241"/>
      <c r="O1617" s="241"/>
      <c r="P1617" s="241"/>
      <c r="Q1617" s="241"/>
      <c r="R1617" s="241"/>
      <c r="S1617" s="241"/>
      <c r="T1617" s="241"/>
      <c r="U1617" s="241"/>
      <c r="V1617" s="241"/>
      <c r="W1617" s="241"/>
      <c r="X1617" s="241"/>
      <c r="Y1617" s="241"/>
      <c r="Z1617" s="241"/>
      <c r="AA1617" s="241"/>
      <c r="AB1617" s="241"/>
      <c r="AC1617" s="241"/>
      <c r="AD1617" s="241"/>
      <c r="AE1617" s="241"/>
      <c r="AF1617" s="241"/>
      <c r="AG1617" s="241"/>
      <c r="AH1617" s="241"/>
      <c r="AI1617" s="241"/>
      <c r="AP1617" s="300"/>
      <c r="AT1617" s="300"/>
    </row>
    <row r="1618" spans="1:46" s="299" customFormat="1" ht="15" customHeight="1" x14ac:dyDescent="0.25">
      <c r="A1618" s="284"/>
      <c r="B1618" s="284"/>
      <c r="C1618" s="241"/>
      <c r="D1618" s="241"/>
      <c r="E1618" s="241"/>
      <c r="F1618" s="241"/>
      <c r="G1618" s="241"/>
      <c r="H1618" s="241"/>
      <c r="I1618" s="241"/>
      <c r="J1618" s="241"/>
      <c r="K1618" s="241"/>
      <c r="L1618" s="241"/>
      <c r="M1618" s="241"/>
      <c r="N1618" s="241"/>
      <c r="O1618" s="241"/>
      <c r="P1618" s="241"/>
      <c r="Q1618" s="241"/>
      <c r="R1618" s="241"/>
      <c r="S1618" s="241"/>
      <c r="T1618" s="241"/>
      <c r="U1618" s="241"/>
      <c r="V1618" s="241"/>
      <c r="W1618" s="241"/>
      <c r="X1618" s="241"/>
      <c r="Y1618" s="241"/>
      <c r="Z1618" s="241"/>
      <c r="AA1618" s="241"/>
      <c r="AB1618" s="241"/>
      <c r="AC1618" s="241"/>
      <c r="AD1618" s="241"/>
      <c r="AE1618" s="241"/>
      <c r="AF1618" s="241"/>
      <c r="AG1618" s="241"/>
      <c r="AH1618" s="241"/>
      <c r="AI1618" s="241"/>
      <c r="AP1618" s="300"/>
      <c r="AT1618" s="300"/>
    </row>
    <row r="1619" spans="1:46" s="299" customFormat="1" ht="15" customHeight="1" x14ac:dyDescent="0.25">
      <c r="A1619" s="284"/>
      <c r="B1619" s="284"/>
      <c r="C1619" s="241"/>
      <c r="D1619" s="241"/>
      <c r="E1619" s="241"/>
      <c r="F1619" s="241"/>
      <c r="G1619" s="241"/>
      <c r="H1619" s="241"/>
      <c r="I1619" s="241"/>
      <c r="J1619" s="241"/>
      <c r="K1619" s="241"/>
      <c r="L1619" s="241"/>
      <c r="M1619" s="241"/>
      <c r="N1619" s="241"/>
      <c r="O1619" s="241"/>
      <c r="P1619" s="241"/>
      <c r="Q1619" s="241"/>
      <c r="R1619" s="241"/>
      <c r="S1619" s="241"/>
      <c r="T1619" s="241"/>
      <c r="U1619" s="241"/>
      <c r="V1619" s="241"/>
      <c r="W1619" s="241"/>
      <c r="X1619" s="241"/>
      <c r="Y1619" s="241"/>
      <c r="Z1619" s="241"/>
      <c r="AA1619" s="241"/>
      <c r="AB1619" s="241"/>
      <c r="AC1619" s="241"/>
      <c r="AD1619" s="241"/>
      <c r="AE1619" s="241"/>
      <c r="AF1619" s="241"/>
      <c r="AG1619" s="241"/>
      <c r="AH1619" s="241"/>
      <c r="AI1619" s="241"/>
      <c r="AP1619" s="300"/>
      <c r="AT1619" s="300"/>
    </row>
    <row r="1620" spans="1:46" s="299" customFormat="1" ht="15" customHeight="1" x14ac:dyDescent="0.25">
      <c r="A1620" s="284"/>
      <c r="B1620" s="284"/>
      <c r="C1620" s="241"/>
      <c r="D1620" s="241"/>
      <c r="E1620" s="241"/>
      <c r="F1620" s="241"/>
      <c r="G1620" s="241"/>
      <c r="H1620" s="241"/>
      <c r="I1620" s="241"/>
      <c r="J1620" s="241"/>
      <c r="K1620" s="241"/>
      <c r="L1620" s="241"/>
      <c r="M1620" s="241"/>
      <c r="N1620" s="241"/>
      <c r="O1620" s="241"/>
      <c r="P1620" s="241"/>
      <c r="Q1620" s="241"/>
      <c r="R1620" s="241"/>
      <c r="S1620" s="241"/>
      <c r="T1620" s="241"/>
      <c r="U1620" s="241"/>
      <c r="V1620" s="241"/>
      <c r="W1620" s="241"/>
      <c r="X1620" s="241"/>
      <c r="Y1620" s="241"/>
      <c r="Z1620" s="241"/>
      <c r="AA1620" s="241"/>
      <c r="AB1620" s="241"/>
      <c r="AC1620" s="241"/>
      <c r="AD1620" s="241"/>
      <c r="AE1620" s="241"/>
      <c r="AF1620" s="241"/>
      <c r="AG1620" s="241"/>
      <c r="AH1620" s="241"/>
      <c r="AI1620" s="241"/>
      <c r="AP1620" s="300"/>
      <c r="AT1620" s="300"/>
    </row>
    <row r="1621" spans="1:46" s="299" customFormat="1" ht="15" customHeight="1" x14ac:dyDescent="0.25">
      <c r="A1621" s="284"/>
      <c r="B1621" s="284"/>
      <c r="C1621" s="241"/>
      <c r="D1621" s="241"/>
      <c r="E1621" s="241"/>
      <c r="F1621" s="241"/>
      <c r="G1621" s="241"/>
      <c r="H1621" s="241"/>
      <c r="I1621" s="241"/>
      <c r="J1621" s="241"/>
      <c r="K1621" s="241"/>
      <c r="L1621" s="241"/>
      <c r="M1621" s="241"/>
      <c r="N1621" s="241"/>
      <c r="O1621" s="241"/>
      <c r="P1621" s="241"/>
      <c r="Q1621" s="241"/>
      <c r="R1621" s="241"/>
      <c r="S1621" s="241"/>
      <c r="T1621" s="241"/>
      <c r="U1621" s="241"/>
      <c r="V1621" s="241"/>
      <c r="W1621" s="241"/>
      <c r="X1621" s="241"/>
      <c r="Y1621" s="241"/>
      <c r="Z1621" s="241"/>
      <c r="AA1621" s="241"/>
      <c r="AB1621" s="241"/>
      <c r="AC1621" s="241"/>
      <c r="AD1621" s="241"/>
      <c r="AE1621" s="241"/>
      <c r="AF1621" s="241"/>
      <c r="AG1621" s="241"/>
      <c r="AH1621" s="241"/>
      <c r="AI1621" s="241"/>
      <c r="AP1621" s="300"/>
      <c r="AT1621" s="300"/>
    </row>
    <row r="1622" spans="1:46" s="299" customFormat="1" ht="15" customHeight="1" x14ac:dyDescent="0.25">
      <c r="A1622" s="284"/>
      <c r="B1622" s="284"/>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241"/>
      <c r="AF1622" s="241"/>
      <c r="AG1622" s="241"/>
      <c r="AH1622" s="241"/>
      <c r="AI1622" s="241"/>
      <c r="AP1622" s="300"/>
      <c r="AT1622" s="300"/>
    </row>
    <row r="1623" spans="1:46" s="299" customFormat="1" ht="15" customHeight="1" x14ac:dyDescent="0.25">
      <c r="A1623" s="284"/>
      <c r="B1623" s="284"/>
      <c r="C1623" s="241"/>
      <c r="D1623" s="241"/>
      <c r="E1623" s="241"/>
      <c r="F1623" s="241"/>
      <c r="G1623" s="241"/>
      <c r="H1623" s="241"/>
      <c r="I1623" s="241"/>
      <c r="J1623" s="241"/>
      <c r="K1623" s="241"/>
      <c r="L1623" s="241"/>
      <c r="M1623" s="241"/>
      <c r="N1623" s="241"/>
      <c r="O1623" s="241"/>
      <c r="P1623" s="241"/>
      <c r="Q1623" s="241"/>
      <c r="R1623" s="241"/>
      <c r="S1623" s="241"/>
      <c r="T1623" s="241"/>
      <c r="U1623" s="241"/>
      <c r="V1623" s="241"/>
      <c r="W1623" s="241"/>
      <c r="X1623" s="241"/>
      <c r="Y1623" s="241"/>
      <c r="Z1623" s="241"/>
      <c r="AA1623" s="241"/>
      <c r="AB1623" s="241"/>
      <c r="AC1623" s="241"/>
      <c r="AD1623" s="241"/>
      <c r="AE1623" s="241"/>
      <c r="AF1623" s="241"/>
      <c r="AG1623" s="241"/>
      <c r="AH1623" s="241"/>
      <c r="AI1623" s="241"/>
      <c r="AP1623" s="300"/>
      <c r="AT1623" s="300"/>
    </row>
    <row r="1624" spans="1:46" s="299" customFormat="1" ht="15" customHeight="1" x14ac:dyDescent="0.25">
      <c r="A1624" s="284"/>
      <c r="B1624" s="284"/>
      <c r="C1624" s="241"/>
      <c r="D1624" s="241"/>
      <c r="E1624" s="241"/>
      <c r="F1624" s="241"/>
      <c r="G1624" s="241"/>
      <c r="H1624" s="241"/>
      <c r="I1624" s="241"/>
      <c r="J1624" s="241"/>
      <c r="K1624" s="241"/>
      <c r="L1624" s="241"/>
      <c r="M1624" s="241"/>
      <c r="N1624" s="241"/>
      <c r="O1624" s="241"/>
      <c r="P1624" s="241"/>
      <c r="Q1624" s="241"/>
      <c r="R1624" s="241"/>
      <c r="S1624" s="241"/>
      <c r="T1624" s="241"/>
      <c r="U1624" s="241"/>
      <c r="V1624" s="241"/>
      <c r="W1624" s="241"/>
      <c r="X1624" s="241"/>
      <c r="Y1624" s="241"/>
      <c r="Z1624" s="241"/>
      <c r="AA1624" s="241"/>
      <c r="AB1624" s="241"/>
      <c r="AC1624" s="241"/>
      <c r="AD1624" s="241"/>
      <c r="AE1624" s="241"/>
      <c r="AF1624" s="241"/>
      <c r="AG1624" s="241"/>
      <c r="AH1624" s="241"/>
      <c r="AI1624" s="241"/>
      <c r="AP1624" s="300"/>
      <c r="AT1624" s="300"/>
    </row>
    <row r="1625" spans="1:46" s="299" customFormat="1" ht="15" customHeight="1" x14ac:dyDescent="0.25">
      <c r="A1625" s="284"/>
      <c r="B1625" s="284"/>
      <c r="C1625" s="241"/>
      <c r="D1625" s="241"/>
      <c r="E1625" s="241"/>
      <c r="F1625" s="241"/>
      <c r="G1625" s="241"/>
      <c r="H1625" s="241"/>
      <c r="I1625" s="241"/>
      <c r="J1625" s="241"/>
      <c r="K1625" s="241"/>
      <c r="L1625" s="241"/>
      <c r="M1625" s="241"/>
      <c r="N1625" s="241"/>
      <c r="O1625" s="241"/>
      <c r="P1625" s="241"/>
      <c r="Q1625" s="241"/>
      <c r="R1625" s="241"/>
      <c r="S1625" s="241"/>
      <c r="T1625" s="241"/>
      <c r="U1625" s="241"/>
      <c r="V1625" s="241"/>
      <c r="W1625" s="241"/>
      <c r="X1625" s="241"/>
      <c r="Y1625" s="241"/>
      <c r="Z1625" s="241"/>
      <c r="AA1625" s="241"/>
      <c r="AB1625" s="241"/>
      <c r="AC1625" s="241"/>
      <c r="AD1625" s="241"/>
      <c r="AE1625" s="241"/>
      <c r="AF1625" s="241"/>
      <c r="AG1625" s="241"/>
      <c r="AH1625" s="241"/>
      <c r="AI1625" s="241"/>
      <c r="AP1625" s="300"/>
      <c r="AT1625" s="300"/>
    </row>
    <row r="1626" spans="1:46" s="299" customFormat="1" ht="15" customHeight="1" x14ac:dyDescent="0.25">
      <c r="A1626" s="284"/>
      <c r="B1626" s="284"/>
      <c r="C1626" s="241"/>
      <c r="D1626" s="241"/>
      <c r="E1626" s="241"/>
      <c r="F1626" s="241"/>
      <c r="G1626" s="241"/>
      <c r="H1626" s="241"/>
      <c r="I1626" s="241"/>
      <c r="J1626" s="241"/>
      <c r="K1626" s="241"/>
      <c r="L1626" s="241"/>
      <c r="M1626" s="241"/>
      <c r="N1626" s="241"/>
      <c r="O1626" s="241"/>
      <c r="P1626" s="241"/>
      <c r="Q1626" s="241"/>
      <c r="R1626" s="241"/>
      <c r="S1626" s="241"/>
      <c r="T1626" s="241"/>
      <c r="U1626" s="241"/>
      <c r="V1626" s="241"/>
      <c r="W1626" s="241"/>
      <c r="X1626" s="241"/>
      <c r="Y1626" s="241"/>
      <c r="Z1626" s="241"/>
      <c r="AA1626" s="241"/>
      <c r="AB1626" s="241"/>
      <c r="AC1626" s="241"/>
      <c r="AD1626" s="241"/>
      <c r="AE1626" s="241"/>
      <c r="AF1626" s="241"/>
      <c r="AG1626" s="241"/>
      <c r="AH1626" s="241"/>
      <c r="AI1626" s="241"/>
      <c r="AP1626" s="300"/>
      <c r="AT1626" s="300"/>
    </row>
    <row r="1627" spans="1:46" s="299" customFormat="1" ht="15" customHeight="1" x14ac:dyDescent="0.25">
      <c r="A1627" s="284"/>
      <c r="B1627" s="284"/>
      <c r="C1627" s="241"/>
      <c r="D1627" s="241"/>
      <c r="E1627" s="241"/>
      <c r="F1627" s="241"/>
      <c r="G1627" s="241"/>
      <c r="H1627" s="241"/>
      <c r="I1627" s="241"/>
      <c r="J1627" s="241"/>
      <c r="K1627" s="241"/>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P1627" s="300"/>
      <c r="AT1627" s="300"/>
    </row>
    <row r="1628" spans="1:46" s="299" customFormat="1" ht="15" customHeight="1" x14ac:dyDescent="0.25">
      <c r="A1628" s="284"/>
      <c r="B1628" s="284"/>
      <c r="C1628" s="241"/>
      <c r="D1628" s="241"/>
      <c r="E1628" s="241"/>
      <c r="F1628" s="241"/>
      <c r="G1628" s="241"/>
      <c r="H1628" s="241"/>
      <c r="I1628" s="241"/>
      <c r="J1628" s="241"/>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P1628" s="300"/>
      <c r="AT1628" s="300"/>
    </row>
    <row r="1629" spans="1:46" s="299" customFormat="1" ht="15" customHeight="1" x14ac:dyDescent="0.25">
      <c r="A1629" s="284"/>
      <c r="B1629" s="284"/>
      <c r="C1629" s="241"/>
      <c r="D1629" s="241"/>
      <c r="E1629" s="241"/>
      <c r="F1629" s="241"/>
      <c r="G1629" s="241"/>
      <c r="H1629" s="241"/>
      <c r="I1629" s="241"/>
      <c r="J1629" s="241"/>
      <c r="K1629" s="241"/>
      <c r="L1629" s="241"/>
      <c r="M1629" s="241"/>
      <c r="N1629" s="241"/>
      <c r="O1629" s="241"/>
      <c r="P1629" s="241"/>
      <c r="Q1629" s="241"/>
      <c r="R1629" s="241"/>
      <c r="S1629" s="241"/>
      <c r="T1629" s="241"/>
      <c r="U1629" s="241"/>
      <c r="V1629" s="241"/>
      <c r="W1629" s="241"/>
      <c r="X1629" s="241"/>
      <c r="Y1629" s="241"/>
      <c r="Z1629" s="241"/>
      <c r="AA1629" s="241"/>
      <c r="AB1629" s="241"/>
      <c r="AC1629" s="241"/>
      <c r="AD1629" s="241"/>
      <c r="AE1629" s="241"/>
      <c r="AF1629" s="241"/>
      <c r="AG1629" s="241"/>
      <c r="AH1629" s="241"/>
      <c r="AI1629" s="241"/>
      <c r="AP1629" s="300"/>
      <c r="AT1629" s="300"/>
    </row>
    <row r="1630" spans="1:46" s="299" customFormat="1" ht="15" customHeight="1" x14ac:dyDescent="0.25">
      <c r="A1630" s="284"/>
      <c r="B1630" s="284"/>
      <c r="C1630" s="241"/>
      <c r="D1630" s="241"/>
      <c r="E1630" s="241"/>
      <c r="F1630" s="241"/>
      <c r="G1630" s="241"/>
      <c r="H1630" s="241"/>
      <c r="I1630" s="241"/>
      <c r="J1630" s="241"/>
      <c r="K1630" s="241"/>
      <c r="L1630" s="241"/>
      <c r="M1630" s="241"/>
      <c r="N1630" s="241"/>
      <c r="O1630" s="241"/>
      <c r="P1630" s="241"/>
      <c r="Q1630" s="241"/>
      <c r="R1630" s="241"/>
      <c r="S1630" s="241"/>
      <c r="T1630" s="241"/>
      <c r="U1630" s="241"/>
      <c r="V1630" s="241"/>
      <c r="W1630" s="241"/>
      <c r="X1630" s="241"/>
      <c r="Y1630" s="241"/>
      <c r="Z1630" s="241"/>
      <c r="AA1630" s="241"/>
      <c r="AB1630" s="241"/>
      <c r="AC1630" s="241"/>
      <c r="AD1630" s="241"/>
      <c r="AE1630" s="241"/>
      <c r="AF1630" s="241"/>
      <c r="AG1630" s="241"/>
      <c r="AH1630" s="241"/>
      <c r="AI1630" s="241"/>
      <c r="AP1630" s="300"/>
      <c r="AT1630" s="300"/>
    </row>
    <row r="1631" spans="1:46" s="299" customFormat="1" ht="15" customHeight="1" x14ac:dyDescent="0.25">
      <c r="A1631" s="284"/>
      <c r="B1631" s="284"/>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P1631" s="300"/>
      <c r="AT1631" s="300"/>
    </row>
    <row r="1632" spans="1:46" s="299" customFormat="1" ht="15" customHeight="1" x14ac:dyDescent="0.25">
      <c r="A1632" s="284"/>
      <c r="B1632" s="284"/>
      <c r="C1632" s="241"/>
      <c r="D1632" s="241"/>
      <c r="E1632" s="241"/>
      <c r="F1632" s="241"/>
      <c r="G1632" s="241"/>
      <c r="H1632" s="241"/>
      <c r="I1632" s="241"/>
      <c r="J1632" s="241"/>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P1632" s="300"/>
      <c r="AT1632" s="300"/>
    </row>
    <row r="1633" spans="1:46" s="299" customFormat="1" ht="15" customHeight="1" x14ac:dyDescent="0.25">
      <c r="A1633" s="284"/>
      <c r="B1633" s="284"/>
      <c r="C1633" s="241"/>
      <c r="D1633" s="241"/>
      <c r="E1633" s="241"/>
      <c r="F1633" s="241"/>
      <c r="G1633" s="241"/>
      <c r="H1633" s="241"/>
      <c r="I1633" s="241"/>
      <c r="J1633" s="241"/>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P1633" s="300"/>
      <c r="AT1633" s="300"/>
    </row>
    <row r="1634" spans="1:46" s="299" customFormat="1" ht="15" customHeight="1" x14ac:dyDescent="0.25">
      <c r="A1634" s="284"/>
      <c r="B1634" s="284"/>
      <c r="C1634" s="241"/>
      <c r="D1634" s="241"/>
      <c r="E1634" s="241"/>
      <c r="F1634" s="241"/>
      <c r="G1634" s="241"/>
      <c r="H1634" s="241"/>
      <c r="I1634" s="241"/>
      <c r="J1634" s="241"/>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P1634" s="300"/>
      <c r="AT1634" s="300"/>
    </row>
    <row r="1635" spans="1:46" s="299" customFormat="1" ht="15" customHeight="1" x14ac:dyDescent="0.25">
      <c r="A1635" s="284"/>
      <c r="B1635" s="284"/>
      <c r="C1635" s="241"/>
      <c r="D1635" s="241"/>
      <c r="E1635" s="241"/>
      <c r="F1635" s="241"/>
      <c r="G1635" s="241"/>
      <c r="H1635" s="241"/>
      <c r="I1635" s="241"/>
      <c r="J1635" s="241"/>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P1635" s="300"/>
      <c r="AT1635" s="300"/>
    </row>
    <row r="1636" spans="1:46" s="299" customFormat="1" ht="15" customHeight="1" x14ac:dyDescent="0.25">
      <c r="A1636" s="284"/>
      <c r="B1636" s="284"/>
      <c r="C1636" s="241"/>
      <c r="D1636" s="241"/>
      <c r="E1636" s="241"/>
      <c r="F1636" s="241"/>
      <c r="G1636" s="241"/>
      <c r="H1636" s="241"/>
      <c r="I1636" s="241"/>
      <c r="J1636" s="241"/>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P1636" s="300"/>
      <c r="AT1636" s="300"/>
    </row>
    <row r="1637" spans="1:46" s="299" customFormat="1" ht="15" customHeight="1" x14ac:dyDescent="0.25">
      <c r="A1637" s="284"/>
      <c r="B1637" s="284"/>
      <c r="C1637" s="241"/>
      <c r="D1637" s="241"/>
      <c r="E1637" s="241"/>
      <c r="F1637" s="241"/>
      <c r="G1637" s="241"/>
      <c r="H1637" s="241"/>
      <c r="I1637" s="241"/>
      <c r="J1637" s="241"/>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P1637" s="300"/>
      <c r="AT1637" s="300"/>
    </row>
    <row r="1638" spans="1:46" s="299" customFormat="1" ht="15" customHeight="1" x14ac:dyDescent="0.25">
      <c r="A1638" s="284"/>
      <c r="B1638" s="284"/>
      <c r="C1638" s="241"/>
      <c r="D1638" s="241"/>
      <c r="E1638" s="241"/>
      <c r="F1638" s="241"/>
      <c r="G1638" s="241"/>
      <c r="H1638" s="241"/>
      <c r="I1638" s="241"/>
      <c r="J1638" s="241"/>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P1638" s="300"/>
      <c r="AT1638" s="300"/>
    </row>
    <row r="1639" spans="1:46" s="299" customFormat="1" ht="15" customHeight="1" x14ac:dyDescent="0.25">
      <c r="A1639" s="284"/>
      <c r="B1639" s="284"/>
      <c r="C1639" s="241"/>
      <c r="D1639" s="241"/>
      <c r="E1639" s="241"/>
      <c r="F1639" s="241"/>
      <c r="G1639" s="241"/>
      <c r="H1639" s="241"/>
      <c r="I1639" s="241"/>
      <c r="J1639" s="241"/>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P1639" s="300"/>
      <c r="AT1639" s="300"/>
    </row>
    <row r="1640" spans="1:46" s="299" customFormat="1" ht="15" customHeight="1" x14ac:dyDescent="0.25">
      <c r="A1640" s="284"/>
      <c r="B1640" s="284"/>
      <c r="C1640" s="241"/>
      <c r="D1640" s="241"/>
      <c r="E1640" s="241"/>
      <c r="F1640" s="241"/>
      <c r="G1640" s="241"/>
      <c r="H1640" s="241"/>
      <c r="I1640" s="241"/>
      <c r="J1640" s="241"/>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P1640" s="300"/>
      <c r="AT1640" s="300"/>
    </row>
    <row r="1641" spans="1:46" s="299" customFormat="1" ht="15" customHeight="1" x14ac:dyDescent="0.25">
      <c r="A1641" s="284"/>
      <c r="B1641" s="284"/>
      <c r="C1641" s="241"/>
      <c r="D1641" s="241"/>
      <c r="E1641" s="241"/>
      <c r="F1641" s="241"/>
      <c r="G1641" s="241"/>
      <c r="H1641" s="241"/>
      <c r="I1641" s="241"/>
      <c r="J1641" s="241"/>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P1641" s="300"/>
      <c r="AT1641" s="300"/>
    </row>
    <row r="1642" spans="1:46" s="299" customFormat="1" ht="15" customHeight="1" x14ac:dyDescent="0.25">
      <c r="A1642" s="284"/>
      <c r="B1642" s="284"/>
      <c r="C1642" s="241"/>
      <c r="D1642" s="241"/>
      <c r="E1642" s="241"/>
      <c r="F1642" s="241"/>
      <c r="G1642" s="241"/>
      <c r="H1642" s="241"/>
      <c r="I1642" s="241"/>
      <c r="J1642" s="241"/>
      <c r="K1642" s="241"/>
      <c r="L1642" s="241"/>
      <c r="M1642" s="241"/>
      <c r="N1642" s="241"/>
      <c r="O1642" s="241"/>
      <c r="P1642" s="241"/>
      <c r="Q1642" s="241"/>
      <c r="R1642" s="241"/>
      <c r="S1642" s="241"/>
      <c r="T1642" s="241"/>
      <c r="U1642" s="241"/>
      <c r="V1642" s="241"/>
      <c r="W1642" s="241"/>
      <c r="X1642" s="241"/>
      <c r="Y1642" s="241"/>
      <c r="Z1642" s="241"/>
      <c r="AA1642" s="241"/>
      <c r="AB1642" s="241"/>
      <c r="AC1642" s="241"/>
      <c r="AD1642" s="241"/>
      <c r="AE1642" s="241"/>
      <c r="AF1642" s="241"/>
      <c r="AG1642" s="241"/>
      <c r="AH1642" s="241"/>
      <c r="AI1642" s="241"/>
      <c r="AP1642" s="300"/>
      <c r="AT1642" s="300"/>
    </row>
    <row r="1643" spans="1:46" s="299" customFormat="1" ht="15" customHeight="1" x14ac:dyDescent="0.25">
      <c r="A1643" s="284"/>
      <c r="B1643" s="284"/>
      <c r="C1643" s="241"/>
      <c r="D1643" s="241"/>
      <c r="E1643" s="241"/>
      <c r="F1643" s="241"/>
      <c r="G1643" s="241"/>
      <c r="H1643" s="241"/>
      <c r="I1643" s="241"/>
      <c r="J1643" s="241"/>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P1643" s="300"/>
      <c r="AT1643" s="300"/>
    </row>
    <row r="1644" spans="1:46" s="299" customFormat="1" ht="15" customHeight="1" x14ac:dyDescent="0.25">
      <c r="A1644" s="284"/>
      <c r="B1644" s="284"/>
      <c r="C1644" s="241"/>
      <c r="D1644" s="241"/>
      <c r="E1644" s="241"/>
      <c r="F1644" s="241"/>
      <c r="G1644" s="241"/>
      <c r="H1644" s="241"/>
      <c r="I1644" s="241"/>
      <c r="J1644" s="241"/>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P1644" s="300"/>
      <c r="AT1644" s="300"/>
    </row>
    <row r="1645" spans="1:46" s="299" customFormat="1" ht="15" customHeight="1" x14ac:dyDescent="0.25">
      <c r="A1645" s="284"/>
      <c r="B1645" s="284"/>
      <c r="C1645" s="241"/>
      <c r="D1645" s="241"/>
      <c r="E1645" s="241"/>
      <c r="F1645" s="241"/>
      <c r="G1645" s="241"/>
      <c r="H1645" s="241"/>
      <c r="I1645" s="241"/>
      <c r="J1645" s="241"/>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P1645" s="300"/>
      <c r="AT1645" s="300"/>
    </row>
    <row r="1646" spans="1:46" s="299" customFormat="1" ht="15" customHeight="1" x14ac:dyDescent="0.25">
      <c r="A1646" s="284"/>
      <c r="B1646" s="284"/>
      <c r="C1646" s="241"/>
      <c r="D1646" s="241"/>
      <c r="E1646" s="241"/>
      <c r="F1646" s="241"/>
      <c r="G1646" s="241"/>
      <c r="H1646" s="241"/>
      <c r="I1646" s="241"/>
      <c r="J1646" s="241"/>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P1646" s="300"/>
      <c r="AT1646" s="300"/>
    </row>
    <row r="1647" spans="1:46" s="299" customFormat="1" ht="15" customHeight="1" x14ac:dyDescent="0.25">
      <c r="A1647" s="284"/>
      <c r="B1647" s="284"/>
      <c r="C1647" s="241"/>
      <c r="D1647" s="241"/>
      <c r="E1647" s="241"/>
      <c r="F1647" s="241"/>
      <c r="G1647" s="241"/>
      <c r="H1647" s="241"/>
      <c r="I1647" s="241"/>
      <c r="J1647" s="241"/>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P1647" s="300"/>
      <c r="AT1647" s="300"/>
    </row>
    <row r="1648" spans="1:46" s="299" customFormat="1" ht="15" customHeight="1" x14ac:dyDescent="0.25">
      <c r="A1648" s="284"/>
      <c r="B1648" s="284"/>
      <c r="C1648" s="241"/>
      <c r="D1648" s="241"/>
      <c r="E1648" s="241"/>
      <c r="F1648" s="241"/>
      <c r="G1648" s="241"/>
      <c r="H1648" s="241"/>
      <c r="I1648" s="241"/>
      <c r="J1648" s="241"/>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P1648" s="300"/>
      <c r="AT1648" s="300"/>
    </row>
    <row r="1649" spans="1:46" s="299" customFormat="1" ht="15" customHeight="1" x14ac:dyDescent="0.25">
      <c r="A1649" s="284"/>
      <c r="B1649" s="284"/>
      <c r="C1649" s="241"/>
      <c r="D1649" s="241"/>
      <c r="E1649" s="241"/>
      <c r="F1649" s="241"/>
      <c r="G1649" s="241"/>
      <c r="H1649" s="241"/>
      <c r="I1649" s="241"/>
      <c r="J1649" s="241"/>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P1649" s="300"/>
      <c r="AT1649" s="300"/>
    </row>
    <row r="1650" spans="1:46" s="299" customFormat="1" ht="15" customHeight="1" x14ac:dyDescent="0.25">
      <c r="A1650" s="284"/>
      <c r="B1650" s="284"/>
      <c r="C1650" s="241"/>
      <c r="D1650" s="241"/>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P1650" s="300"/>
      <c r="AT1650" s="300"/>
    </row>
    <row r="1651" spans="1:46" s="299" customFormat="1" ht="15" customHeight="1" x14ac:dyDescent="0.25">
      <c r="A1651" s="284"/>
      <c r="B1651" s="284"/>
      <c r="C1651" s="241"/>
      <c r="D1651" s="241"/>
      <c r="E1651" s="241"/>
      <c r="F1651" s="241"/>
      <c r="G1651" s="241"/>
      <c r="H1651" s="241"/>
      <c r="I1651" s="241"/>
      <c r="J1651" s="241"/>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P1651" s="300"/>
      <c r="AT1651" s="300"/>
    </row>
    <row r="1652" spans="1:46" s="299" customFormat="1" ht="15" customHeight="1" x14ac:dyDescent="0.25">
      <c r="A1652" s="284"/>
      <c r="B1652" s="284"/>
      <c r="C1652" s="241"/>
      <c r="D1652" s="241"/>
      <c r="E1652" s="241"/>
      <c r="F1652" s="241"/>
      <c r="G1652" s="241"/>
      <c r="H1652" s="241"/>
      <c r="I1652" s="241"/>
      <c r="J1652" s="241"/>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P1652" s="300"/>
      <c r="AT1652" s="300"/>
    </row>
    <row r="1653" spans="1:46" s="299" customFormat="1" ht="15" customHeight="1" x14ac:dyDescent="0.25">
      <c r="A1653" s="284"/>
      <c r="B1653" s="284"/>
      <c r="C1653" s="241"/>
      <c r="D1653" s="241"/>
      <c r="E1653" s="241"/>
      <c r="F1653" s="241"/>
      <c r="G1653" s="241"/>
      <c r="H1653" s="241"/>
      <c r="I1653" s="241"/>
      <c r="J1653" s="241"/>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P1653" s="300"/>
      <c r="AT1653" s="300"/>
    </row>
    <row r="1654" spans="1:46" s="299" customFormat="1" ht="15" customHeight="1" x14ac:dyDescent="0.25">
      <c r="A1654" s="284"/>
      <c r="B1654" s="284"/>
      <c r="C1654" s="241"/>
      <c r="D1654" s="241"/>
      <c r="E1654" s="241"/>
      <c r="F1654" s="241"/>
      <c r="G1654" s="241"/>
      <c r="H1654" s="241"/>
      <c r="I1654" s="241"/>
      <c r="J1654" s="241"/>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P1654" s="300"/>
      <c r="AT1654" s="300"/>
    </row>
    <row r="1655" spans="1:46" s="299" customFormat="1" ht="15" customHeight="1" x14ac:dyDescent="0.25">
      <c r="A1655" s="284"/>
      <c r="B1655" s="284"/>
      <c r="C1655" s="241"/>
      <c r="D1655" s="241"/>
      <c r="E1655" s="241"/>
      <c r="F1655" s="241"/>
      <c r="G1655" s="241"/>
      <c r="H1655" s="241"/>
      <c r="I1655" s="241"/>
      <c r="J1655" s="241"/>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P1655" s="300"/>
      <c r="AT1655" s="300"/>
    </row>
    <row r="1656" spans="1:46" s="299" customFormat="1" ht="15" customHeight="1" x14ac:dyDescent="0.25">
      <c r="A1656" s="284"/>
      <c r="B1656" s="284"/>
      <c r="C1656" s="241"/>
      <c r="D1656" s="241"/>
      <c r="E1656" s="241"/>
      <c r="F1656" s="241"/>
      <c r="G1656" s="241"/>
      <c r="H1656" s="241"/>
      <c r="I1656" s="241"/>
      <c r="J1656" s="241"/>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P1656" s="300"/>
      <c r="AT1656" s="300"/>
    </row>
    <row r="1657" spans="1:46" s="299" customFormat="1" ht="15" customHeight="1" x14ac:dyDescent="0.25">
      <c r="A1657" s="284"/>
      <c r="B1657" s="284"/>
      <c r="C1657" s="241"/>
      <c r="D1657" s="241"/>
      <c r="E1657" s="241"/>
      <c r="F1657" s="241"/>
      <c r="G1657" s="241"/>
      <c r="H1657" s="241"/>
      <c r="I1657" s="241"/>
      <c r="J1657" s="241"/>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P1657" s="300"/>
      <c r="AT1657" s="300"/>
    </row>
    <row r="1658" spans="1:46" s="299" customFormat="1" ht="15" customHeight="1" x14ac:dyDescent="0.25">
      <c r="A1658" s="284"/>
      <c r="B1658" s="284"/>
      <c r="C1658" s="241"/>
      <c r="D1658" s="241"/>
      <c r="E1658" s="241"/>
      <c r="F1658" s="241"/>
      <c r="G1658" s="241"/>
      <c r="H1658" s="241"/>
      <c r="I1658" s="241"/>
      <c r="J1658" s="241"/>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P1658" s="300"/>
      <c r="AT1658" s="300"/>
    </row>
    <row r="1659" spans="1:46" s="299" customFormat="1" ht="15" customHeight="1" x14ac:dyDescent="0.25">
      <c r="A1659" s="284"/>
      <c r="B1659" s="284"/>
      <c r="C1659" s="241"/>
      <c r="D1659" s="241"/>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P1659" s="300"/>
      <c r="AT1659" s="300"/>
    </row>
    <row r="1660" spans="1:46" s="299" customFormat="1" ht="15" customHeight="1" x14ac:dyDescent="0.25">
      <c r="A1660" s="284"/>
      <c r="B1660" s="284"/>
      <c r="C1660" s="241"/>
      <c r="D1660" s="241"/>
      <c r="E1660" s="241"/>
      <c r="F1660" s="241"/>
      <c r="G1660" s="241"/>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P1660" s="300"/>
      <c r="AT1660" s="300"/>
    </row>
    <row r="1661" spans="1:46" s="299" customFormat="1" ht="15" customHeight="1" x14ac:dyDescent="0.25">
      <c r="A1661" s="284"/>
      <c r="B1661" s="284"/>
      <c r="C1661" s="241"/>
      <c r="D1661" s="241"/>
      <c r="E1661" s="241"/>
      <c r="F1661" s="241"/>
      <c r="G1661" s="241"/>
      <c r="H1661" s="241"/>
      <c r="I1661" s="241"/>
      <c r="J1661" s="241"/>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P1661" s="300"/>
      <c r="AT1661" s="300"/>
    </row>
    <row r="1662" spans="1:46" s="299" customFormat="1" ht="15" customHeight="1" x14ac:dyDescent="0.25">
      <c r="A1662" s="284"/>
      <c r="B1662" s="284"/>
      <c r="C1662" s="241"/>
      <c r="D1662" s="241"/>
      <c r="E1662" s="241"/>
      <c r="F1662" s="241"/>
      <c r="G1662" s="241"/>
      <c r="H1662" s="241"/>
      <c r="I1662" s="241"/>
      <c r="J1662" s="241"/>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P1662" s="300"/>
      <c r="AT1662" s="300"/>
    </row>
    <row r="1663" spans="1:46" s="299" customFormat="1" ht="15" customHeight="1" x14ac:dyDescent="0.25">
      <c r="A1663" s="284"/>
      <c r="B1663" s="284"/>
      <c r="C1663" s="241"/>
      <c r="D1663" s="241"/>
      <c r="E1663" s="241"/>
      <c r="F1663" s="241"/>
      <c r="G1663" s="241"/>
      <c r="H1663" s="241"/>
      <c r="I1663" s="241"/>
      <c r="J1663" s="241"/>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P1663" s="300"/>
      <c r="AT1663" s="300"/>
    </row>
    <row r="1664" spans="1:46" s="299" customFormat="1" ht="15" customHeight="1" x14ac:dyDescent="0.25">
      <c r="A1664" s="284"/>
      <c r="B1664" s="284"/>
      <c r="C1664" s="241"/>
      <c r="D1664" s="241"/>
      <c r="E1664" s="241"/>
      <c r="F1664" s="241"/>
      <c r="G1664" s="241"/>
      <c r="H1664" s="241"/>
      <c r="I1664" s="241"/>
      <c r="J1664" s="241"/>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P1664" s="300"/>
      <c r="AT1664" s="300"/>
    </row>
    <row r="1665" spans="1:46" s="299" customFormat="1" ht="15" customHeight="1" x14ac:dyDescent="0.25">
      <c r="A1665" s="284"/>
      <c r="B1665" s="284"/>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P1665" s="300"/>
      <c r="AT1665" s="300"/>
    </row>
    <row r="1666" spans="1:46" s="299" customFormat="1" ht="15" customHeight="1" x14ac:dyDescent="0.25">
      <c r="A1666" s="284"/>
      <c r="B1666" s="284"/>
      <c r="C1666" s="241"/>
      <c r="D1666" s="241"/>
      <c r="E1666" s="241"/>
      <c r="F1666" s="241"/>
      <c r="G1666" s="241"/>
      <c r="H1666" s="241"/>
      <c r="I1666" s="241"/>
      <c r="J1666" s="241"/>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P1666" s="300"/>
      <c r="AT1666" s="300"/>
    </row>
    <row r="1667" spans="1:46" s="299" customFormat="1" ht="15" customHeight="1" x14ac:dyDescent="0.25">
      <c r="A1667" s="284"/>
      <c r="B1667" s="284"/>
      <c r="C1667" s="241"/>
      <c r="D1667" s="241"/>
      <c r="E1667" s="241"/>
      <c r="F1667" s="241"/>
      <c r="G1667" s="241"/>
      <c r="H1667" s="241"/>
      <c r="I1667" s="241"/>
      <c r="J1667" s="241"/>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P1667" s="300"/>
      <c r="AT1667" s="300"/>
    </row>
    <row r="1668" spans="1:46" s="299" customFormat="1" ht="15" customHeight="1" x14ac:dyDescent="0.25">
      <c r="A1668" s="284"/>
      <c r="B1668" s="284"/>
      <c r="C1668" s="241"/>
      <c r="D1668" s="241"/>
      <c r="E1668" s="241"/>
      <c r="F1668" s="241"/>
      <c r="G1668" s="241"/>
      <c r="H1668" s="241"/>
      <c r="I1668" s="241"/>
      <c r="J1668" s="241"/>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P1668" s="300"/>
      <c r="AT1668" s="300"/>
    </row>
    <row r="1669" spans="1:46" s="299" customFormat="1" ht="15" customHeight="1" x14ac:dyDescent="0.25">
      <c r="A1669" s="284"/>
      <c r="B1669" s="284"/>
      <c r="C1669" s="241"/>
      <c r="D1669" s="241"/>
      <c r="E1669" s="241"/>
      <c r="F1669" s="241"/>
      <c r="G1669" s="241"/>
      <c r="H1669" s="241"/>
      <c r="I1669" s="241"/>
      <c r="J1669" s="241"/>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P1669" s="300"/>
      <c r="AT1669" s="300"/>
    </row>
    <row r="1670" spans="1:46" s="299" customFormat="1" ht="15" customHeight="1" x14ac:dyDescent="0.25">
      <c r="A1670" s="284"/>
      <c r="B1670" s="284"/>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P1670" s="300"/>
      <c r="AT1670" s="300"/>
    </row>
    <row r="1671" spans="1:46" s="299" customFormat="1" ht="15" customHeight="1" x14ac:dyDescent="0.25">
      <c r="A1671" s="284"/>
      <c r="B1671" s="284"/>
      <c r="C1671" s="241"/>
      <c r="D1671" s="241"/>
      <c r="E1671" s="241"/>
      <c r="F1671" s="241"/>
      <c r="G1671" s="241"/>
      <c r="H1671" s="241"/>
      <c r="I1671" s="241"/>
      <c r="J1671" s="241"/>
      <c r="K1671" s="241"/>
      <c r="L1671" s="241"/>
      <c r="M1671" s="241"/>
      <c r="N1671" s="241"/>
      <c r="O1671" s="241"/>
      <c r="P1671" s="241"/>
      <c r="Q1671" s="241"/>
      <c r="R1671" s="241"/>
      <c r="S1671" s="241"/>
      <c r="T1671" s="241"/>
      <c r="U1671" s="241"/>
      <c r="V1671" s="241"/>
      <c r="W1671" s="241"/>
      <c r="X1671" s="241"/>
      <c r="Y1671" s="241"/>
      <c r="Z1671" s="241"/>
      <c r="AA1671" s="241"/>
      <c r="AB1671" s="241"/>
      <c r="AC1671" s="241"/>
      <c r="AD1671" s="241"/>
      <c r="AE1671" s="241"/>
      <c r="AF1671" s="241"/>
      <c r="AG1671" s="241"/>
      <c r="AH1671" s="241"/>
      <c r="AI1671" s="241"/>
      <c r="AP1671" s="300"/>
      <c r="AT1671" s="300"/>
    </row>
    <row r="1672" spans="1:46" s="299" customFormat="1" ht="15" customHeight="1" x14ac:dyDescent="0.25">
      <c r="A1672" s="284"/>
      <c r="B1672" s="284"/>
      <c r="C1672" s="241"/>
      <c r="D1672" s="241"/>
      <c r="E1672" s="241"/>
      <c r="F1672" s="241"/>
      <c r="G1672" s="241"/>
      <c r="H1672" s="241"/>
      <c r="I1672" s="241"/>
      <c r="J1672" s="241"/>
      <c r="K1672" s="241"/>
      <c r="L1672" s="241"/>
      <c r="M1672" s="241"/>
      <c r="N1672" s="241"/>
      <c r="O1672" s="241"/>
      <c r="P1672" s="241"/>
      <c r="Q1672" s="241"/>
      <c r="R1672" s="241"/>
      <c r="S1672" s="241"/>
      <c r="T1672" s="241"/>
      <c r="U1672" s="241"/>
      <c r="V1672" s="241"/>
      <c r="W1672" s="241"/>
      <c r="X1672" s="241"/>
      <c r="Y1672" s="241"/>
      <c r="Z1672" s="241"/>
      <c r="AA1672" s="241"/>
      <c r="AB1672" s="241"/>
      <c r="AC1672" s="241"/>
      <c r="AD1672" s="241"/>
      <c r="AE1672" s="241"/>
      <c r="AF1672" s="241"/>
      <c r="AG1672" s="241"/>
      <c r="AH1672" s="241"/>
      <c r="AI1672" s="241"/>
      <c r="AP1672" s="300"/>
      <c r="AT1672" s="300"/>
    </row>
    <row r="1673" spans="1:46" s="299" customFormat="1" ht="15" customHeight="1" x14ac:dyDescent="0.25">
      <c r="A1673" s="284"/>
      <c r="B1673" s="284"/>
      <c r="C1673" s="241"/>
      <c r="D1673" s="241"/>
      <c r="E1673" s="241"/>
      <c r="F1673" s="241"/>
      <c r="G1673" s="241"/>
      <c r="H1673" s="241"/>
      <c r="I1673" s="241"/>
      <c r="J1673" s="241"/>
      <c r="K1673" s="241"/>
      <c r="L1673" s="241"/>
      <c r="M1673" s="241"/>
      <c r="N1673" s="241"/>
      <c r="O1673" s="241"/>
      <c r="P1673" s="241"/>
      <c r="Q1673" s="241"/>
      <c r="R1673" s="241"/>
      <c r="S1673" s="241"/>
      <c r="T1673" s="241"/>
      <c r="U1673" s="241"/>
      <c r="V1673" s="241"/>
      <c r="W1673" s="241"/>
      <c r="X1673" s="241"/>
      <c r="Y1673" s="241"/>
      <c r="Z1673" s="241"/>
      <c r="AA1673" s="241"/>
      <c r="AB1673" s="241"/>
      <c r="AC1673" s="241"/>
      <c r="AD1673" s="241"/>
      <c r="AE1673" s="241"/>
      <c r="AF1673" s="241"/>
      <c r="AG1673" s="241"/>
      <c r="AH1673" s="241"/>
      <c r="AI1673" s="241"/>
      <c r="AP1673" s="300"/>
      <c r="AT1673" s="300"/>
    </row>
    <row r="1674" spans="1:46" s="299" customFormat="1" ht="15" customHeight="1" x14ac:dyDescent="0.25">
      <c r="A1674" s="284"/>
      <c r="B1674" s="284"/>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241"/>
      <c r="AF1674" s="241"/>
      <c r="AG1674" s="241"/>
      <c r="AH1674" s="241"/>
      <c r="AI1674" s="241"/>
      <c r="AP1674" s="300"/>
      <c r="AT1674" s="300"/>
    </row>
    <row r="1675" spans="1:46" s="299" customFormat="1" ht="15" customHeight="1" x14ac:dyDescent="0.25">
      <c r="A1675" s="284"/>
      <c r="B1675" s="284"/>
      <c r="C1675" s="241"/>
      <c r="D1675" s="241"/>
      <c r="E1675" s="241"/>
      <c r="F1675" s="241"/>
      <c r="G1675" s="241"/>
      <c r="H1675" s="241"/>
      <c r="I1675" s="241"/>
      <c r="J1675" s="241"/>
      <c r="K1675" s="241"/>
      <c r="L1675" s="241"/>
      <c r="M1675" s="241"/>
      <c r="N1675" s="241"/>
      <c r="O1675" s="241"/>
      <c r="P1675" s="241"/>
      <c r="Q1675" s="241"/>
      <c r="R1675" s="241"/>
      <c r="S1675" s="241"/>
      <c r="T1675" s="241"/>
      <c r="U1675" s="241"/>
      <c r="V1675" s="241"/>
      <c r="W1675" s="241"/>
      <c r="X1675" s="241"/>
      <c r="Y1675" s="241"/>
      <c r="Z1675" s="241"/>
      <c r="AA1675" s="241"/>
      <c r="AB1675" s="241"/>
      <c r="AC1675" s="241"/>
      <c r="AD1675" s="241"/>
      <c r="AE1675" s="241"/>
      <c r="AF1675" s="241"/>
      <c r="AG1675" s="241"/>
      <c r="AH1675" s="241"/>
      <c r="AI1675" s="241"/>
      <c r="AP1675" s="300"/>
      <c r="AT1675" s="300"/>
    </row>
    <row r="1676" spans="1:46" s="299" customFormat="1" ht="15" customHeight="1" x14ac:dyDescent="0.25">
      <c r="A1676" s="284"/>
      <c r="B1676" s="284"/>
      <c r="C1676" s="241"/>
      <c r="D1676" s="241"/>
      <c r="E1676" s="241"/>
      <c r="F1676" s="241"/>
      <c r="G1676" s="241"/>
      <c r="H1676" s="241"/>
      <c r="I1676" s="241"/>
      <c r="J1676" s="241"/>
      <c r="K1676" s="241"/>
      <c r="L1676" s="241"/>
      <c r="M1676" s="241"/>
      <c r="N1676" s="241"/>
      <c r="O1676" s="241"/>
      <c r="P1676" s="241"/>
      <c r="Q1676" s="241"/>
      <c r="R1676" s="241"/>
      <c r="S1676" s="241"/>
      <c r="T1676" s="241"/>
      <c r="U1676" s="241"/>
      <c r="V1676" s="241"/>
      <c r="W1676" s="241"/>
      <c r="X1676" s="241"/>
      <c r="Y1676" s="241"/>
      <c r="Z1676" s="241"/>
      <c r="AA1676" s="241"/>
      <c r="AB1676" s="241"/>
      <c r="AC1676" s="241"/>
      <c r="AD1676" s="241"/>
      <c r="AE1676" s="241"/>
      <c r="AF1676" s="241"/>
      <c r="AG1676" s="241"/>
      <c r="AH1676" s="241"/>
      <c r="AI1676" s="241"/>
      <c r="AP1676" s="300"/>
      <c r="AT1676" s="300"/>
    </row>
    <row r="1677" spans="1:46" s="299" customFormat="1" ht="15" customHeight="1" x14ac:dyDescent="0.25">
      <c r="A1677" s="284"/>
      <c r="B1677" s="284"/>
      <c r="C1677" s="241"/>
      <c r="D1677" s="241"/>
      <c r="E1677" s="241"/>
      <c r="F1677" s="241"/>
      <c r="G1677" s="241"/>
      <c r="H1677" s="241"/>
      <c r="I1677" s="241"/>
      <c r="J1677" s="241"/>
      <c r="K1677" s="241"/>
      <c r="L1677" s="241"/>
      <c r="M1677" s="241"/>
      <c r="N1677" s="241"/>
      <c r="O1677" s="241"/>
      <c r="P1677" s="241"/>
      <c r="Q1677" s="241"/>
      <c r="R1677" s="241"/>
      <c r="S1677" s="241"/>
      <c r="T1677" s="241"/>
      <c r="U1677" s="241"/>
      <c r="V1677" s="241"/>
      <c r="W1677" s="241"/>
      <c r="X1677" s="241"/>
      <c r="Y1677" s="241"/>
      <c r="Z1677" s="241"/>
      <c r="AA1677" s="241"/>
      <c r="AB1677" s="241"/>
      <c r="AC1677" s="241"/>
      <c r="AD1677" s="241"/>
      <c r="AE1677" s="241"/>
      <c r="AF1677" s="241"/>
      <c r="AG1677" s="241"/>
      <c r="AH1677" s="241"/>
      <c r="AI1677" s="241"/>
      <c r="AP1677" s="300"/>
      <c r="AT1677" s="300"/>
    </row>
    <row r="1678" spans="1:46" s="299" customFormat="1" ht="15" customHeight="1" x14ac:dyDescent="0.25">
      <c r="A1678" s="284"/>
      <c r="B1678" s="284"/>
      <c r="C1678" s="241"/>
      <c r="D1678" s="241"/>
      <c r="E1678" s="241"/>
      <c r="F1678" s="241"/>
      <c r="G1678" s="241"/>
      <c r="H1678" s="241"/>
      <c r="I1678" s="241"/>
      <c r="J1678" s="241"/>
      <c r="K1678" s="241"/>
      <c r="L1678" s="241"/>
      <c r="M1678" s="241"/>
      <c r="N1678" s="241"/>
      <c r="O1678" s="241"/>
      <c r="P1678" s="241"/>
      <c r="Q1678" s="241"/>
      <c r="R1678" s="241"/>
      <c r="S1678" s="241"/>
      <c r="T1678" s="241"/>
      <c r="U1678" s="241"/>
      <c r="V1678" s="241"/>
      <c r="W1678" s="241"/>
      <c r="X1678" s="241"/>
      <c r="Y1678" s="241"/>
      <c r="Z1678" s="241"/>
      <c r="AA1678" s="241"/>
      <c r="AB1678" s="241"/>
      <c r="AC1678" s="241"/>
      <c r="AD1678" s="241"/>
      <c r="AE1678" s="241"/>
      <c r="AF1678" s="241"/>
      <c r="AG1678" s="241"/>
      <c r="AH1678" s="241"/>
      <c r="AI1678" s="241"/>
      <c r="AP1678" s="300"/>
      <c r="AT1678" s="300"/>
    </row>
    <row r="1679" spans="1:46" s="299" customFormat="1" ht="15" customHeight="1" x14ac:dyDescent="0.25">
      <c r="A1679" s="284"/>
      <c r="B1679" s="284"/>
      <c r="C1679" s="241"/>
      <c r="D1679" s="241"/>
      <c r="E1679" s="241"/>
      <c r="F1679" s="241"/>
      <c r="G1679" s="241"/>
      <c r="H1679" s="241"/>
      <c r="I1679" s="241"/>
      <c r="J1679" s="241"/>
      <c r="K1679" s="241"/>
      <c r="L1679" s="241"/>
      <c r="M1679" s="241"/>
      <c r="N1679" s="241"/>
      <c r="O1679" s="241"/>
      <c r="P1679" s="241"/>
      <c r="Q1679" s="241"/>
      <c r="R1679" s="241"/>
      <c r="S1679" s="241"/>
      <c r="T1679" s="241"/>
      <c r="U1679" s="241"/>
      <c r="V1679" s="241"/>
      <c r="W1679" s="241"/>
      <c r="X1679" s="241"/>
      <c r="Y1679" s="241"/>
      <c r="Z1679" s="241"/>
      <c r="AA1679" s="241"/>
      <c r="AB1679" s="241"/>
      <c r="AC1679" s="241"/>
      <c r="AD1679" s="241"/>
      <c r="AE1679" s="241"/>
      <c r="AF1679" s="241"/>
      <c r="AG1679" s="241"/>
      <c r="AH1679" s="241"/>
      <c r="AI1679" s="241"/>
      <c r="AP1679" s="300"/>
      <c r="AT1679" s="300"/>
    </row>
    <row r="1680" spans="1:46" s="299" customFormat="1" ht="15" customHeight="1" x14ac:dyDescent="0.25">
      <c r="A1680" s="284"/>
      <c r="B1680" s="284"/>
      <c r="C1680" s="241"/>
      <c r="D1680" s="241"/>
      <c r="E1680" s="241"/>
      <c r="F1680" s="241"/>
      <c r="G1680" s="241"/>
      <c r="H1680" s="241"/>
      <c r="I1680" s="241"/>
      <c r="J1680" s="241"/>
      <c r="K1680" s="241"/>
      <c r="L1680" s="241"/>
      <c r="M1680" s="241"/>
      <c r="N1680" s="241"/>
      <c r="O1680" s="241"/>
      <c r="P1680" s="241"/>
      <c r="Q1680" s="241"/>
      <c r="R1680" s="241"/>
      <c r="S1680" s="241"/>
      <c r="T1680" s="241"/>
      <c r="U1680" s="241"/>
      <c r="V1680" s="241"/>
      <c r="W1680" s="241"/>
      <c r="X1680" s="241"/>
      <c r="Y1680" s="241"/>
      <c r="Z1680" s="241"/>
      <c r="AA1680" s="241"/>
      <c r="AB1680" s="241"/>
      <c r="AC1680" s="241"/>
      <c r="AD1680" s="241"/>
      <c r="AE1680" s="241"/>
      <c r="AF1680" s="241"/>
      <c r="AG1680" s="241"/>
      <c r="AH1680" s="241"/>
      <c r="AI1680" s="241"/>
      <c r="AP1680" s="300"/>
      <c r="AT1680" s="300"/>
    </row>
    <row r="1681" spans="1:46" s="299" customFormat="1" ht="15" customHeight="1" x14ac:dyDescent="0.25">
      <c r="A1681" s="284"/>
      <c r="B1681" s="284"/>
      <c r="C1681" s="241"/>
      <c r="D1681" s="241"/>
      <c r="E1681" s="241"/>
      <c r="F1681" s="241"/>
      <c r="G1681" s="241"/>
      <c r="H1681" s="241"/>
      <c r="I1681" s="241"/>
      <c r="J1681" s="241"/>
      <c r="K1681" s="241"/>
      <c r="L1681" s="241"/>
      <c r="M1681" s="241"/>
      <c r="N1681" s="241"/>
      <c r="O1681" s="241"/>
      <c r="P1681" s="241"/>
      <c r="Q1681" s="241"/>
      <c r="R1681" s="241"/>
      <c r="S1681" s="241"/>
      <c r="T1681" s="241"/>
      <c r="U1681" s="241"/>
      <c r="V1681" s="241"/>
      <c r="W1681" s="241"/>
      <c r="X1681" s="241"/>
      <c r="Y1681" s="241"/>
      <c r="Z1681" s="241"/>
      <c r="AA1681" s="241"/>
      <c r="AB1681" s="241"/>
      <c r="AC1681" s="241"/>
      <c r="AD1681" s="241"/>
      <c r="AE1681" s="241"/>
      <c r="AF1681" s="241"/>
      <c r="AG1681" s="241"/>
      <c r="AH1681" s="241"/>
      <c r="AI1681" s="241"/>
      <c r="AP1681" s="300"/>
      <c r="AT1681" s="300"/>
    </row>
    <row r="1682" spans="1:46" s="299" customFormat="1" ht="15" customHeight="1" x14ac:dyDescent="0.25">
      <c r="A1682" s="284"/>
      <c r="B1682" s="284"/>
      <c r="C1682" s="241"/>
      <c r="D1682" s="241"/>
      <c r="E1682" s="241"/>
      <c r="F1682" s="241"/>
      <c r="G1682" s="241"/>
      <c r="H1682" s="241"/>
      <c r="I1682" s="241"/>
      <c r="J1682" s="241"/>
      <c r="K1682" s="241"/>
      <c r="L1682" s="241"/>
      <c r="M1682" s="241"/>
      <c r="N1682" s="241"/>
      <c r="O1682" s="241"/>
      <c r="P1682" s="241"/>
      <c r="Q1682" s="241"/>
      <c r="R1682" s="241"/>
      <c r="S1682" s="241"/>
      <c r="T1682" s="241"/>
      <c r="U1682" s="241"/>
      <c r="V1682" s="241"/>
      <c r="W1682" s="241"/>
      <c r="X1682" s="241"/>
      <c r="Y1682" s="241"/>
      <c r="Z1682" s="241"/>
      <c r="AA1682" s="241"/>
      <c r="AB1682" s="241"/>
      <c r="AC1682" s="241"/>
      <c r="AD1682" s="241"/>
      <c r="AE1682" s="241"/>
      <c r="AF1682" s="241"/>
      <c r="AG1682" s="241"/>
      <c r="AH1682" s="241"/>
      <c r="AI1682" s="241"/>
      <c r="AP1682" s="300"/>
      <c r="AT1682" s="300"/>
    </row>
    <row r="1683" spans="1:46" s="299" customFormat="1" ht="15" customHeight="1" x14ac:dyDescent="0.25">
      <c r="A1683" s="284"/>
      <c r="B1683" s="284"/>
      <c r="C1683" s="241"/>
      <c r="D1683" s="241"/>
      <c r="E1683" s="241"/>
      <c r="F1683" s="241"/>
      <c r="G1683" s="241"/>
      <c r="H1683" s="241"/>
      <c r="I1683" s="241"/>
      <c r="J1683" s="241"/>
      <c r="K1683" s="241"/>
      <c r="L1683" s="241"/>
      <c r="M1683" s="241"/>
      <c r="N1683" s="241"/>
      <c r="O1683" s="241"/>
      <c r="P1683" s="241"/>
      <c r="Q1683" s="241"/>
      <c r="R1683" s="241"/>
      <c r="S1683" s="241"/>
      <c r="T1683" s="241"/>
      <c r="U1683" s="241"/>
      <c r="V1683" s="241"/>
      <c r="W1683" s="241"/>
      <c r="X1683" s="241"/>
      <c r="Y1683" s="241"/>
      <c r="Z1683" s="241"/>
      <c r="AA1683" s="241"/>
      <c r="AB1683" s="241"/>
      <c r="AC1683" s="241"/>
      <c r="AD1683" s="241"/>
      <c r="AE1683" s="241"/>
      <c r="AF1683" s="241"/>
      <c r="AG1683" s="241"/>
      <c r="AH1683" s="241"/>
      <c r="AI1683" s="241"/>
      <c r="AP1683" s="300"/>
      <c r="AT1683" s="300"/>
    </row>
    <row r="1684" spans="1:46" s="299" customFormat="1" ht="15" customHeight="1" x14ac:dyDescent="0.25">
      <c r="A1684" s="284"/>
      <c r="B1684" s="284"/>
      <c r="C1684" s="241"/>
      <c r="D1684" s="241"/>
      <c r="E1684" s="241"/>
      <c r="F1684" s="241"/>
      <c r="G1684" s="241"/>
      <c r="H1684" s="241"/>
      <c r="I1684" s="241"/>
      <c r="J1684" s="241"/>
      <c r="K1684" s="241"/>
      <c r="L1684" s="241"/>
      <c r="M1684" s="241"/>
      <c r="N1684" s="241"/>
      <c r="O1684" s="241"/>
      <c r="P1684" s="241"/>
      <c r="Q1684" s="241"/>
      <c r="R1684" s="241"/>
      <c r="S1684" s="241"/>
      <c r="T1684" s="241"/>
      <c r="U1684" s="241"/>
      <c r="V1684" s="241"/>
      <c r="W1684" s="241"/>
      <c r="X1684" s="241"/>
      <c r="Y1684" s="241"/>
      <c r="Z1684" s="241"/>
      <c r="AA1684" s="241"/>
      <c r="AB1684" s="241"/>
      <c r="AC1684" s="241"/>
      <c r="AD1684" s="241"/>
      <c r="AE1684" s="241"/>
      <c r="AF1684" s="241"/>
      <c r="AG1684" s="241"/>
      <c r="AH1684" s="241"/>
      <c r="AI1684" s="241"/>
      <c r="AP1684" s="300"/>
      <c r="AT1684" s="300"/>
    </row>
    <row r="1685" spans="1:46" s="299" customFormat="1" ht="15" customHeight="1" x14ac:dyDescent="0.25">
      <c r="A1685" s="284"/>
      <c r="B1685" s="284"/>
      <c r="C1685" s="241"/>
      <c r="D1685" s="241"/>
      <c r="E1685" s="241"/>
      <c r="F1685" s="241"/>
      <c r="G1685" s="241"/>
      <c r="H1685" s="241"/>
      <c r="I1685" s="241"/>
      <c r="J1685" s="241"/>
      <c r="K1685" s="241"/>
      <c r="L1685" s="241"/>
      <c r="M1685" s="241"/>
      <c r="N1685" s="241"/>
      <c r="O1685" s="241"/>
      <c r="P1685" s="241"/>
      <c r="Q1685" s="241"/>
      <c r="R1685" s="241"/>
      <c r="S1685" s="241"/>
      <c r="T1685" s="241"/>
      <c r="U1685" s="241"/>
      <c r="V1685" s="241"/>
      <c r="W1685" s="241"/>
      <c r="X1685" s="241"/>
      <c r="Y1685" s="241"/>
      <c r="Z1685" s="241"/>
      <c r="AA1685" s="241"/>
      <c r="AB1685" s="241"/>
      <c r="AC1685" s="241"/>
      <c r="AD1685" s="241"/>
      <c r="AE1685" s="241"/>
      <c r="AF1685" s="241"/>
      <c r="AG1685" s="241"/>
      <c r="AH1685" s="241"/>
      <c r="AI1685" s="241"/>
      <c r="AP1685" s="300"/>
      <c r="AT1685" s="300"/>
    </row>
    <row r="1686" spans="1:46" s="299" customFormat="1" ht="15" customHeight="1" x14ac:dyDescent="0.25">
      <c r="A1686" s="284"/>
      <c r="B1686" s="284"/>
      <c r="C1686" s="241"/>
      <c r="D1686" s="241"/>
      <c r="E1686" s="241"/>
      <c r="F1686" s="241"/>
      <c r="G1686" s="241"/>
      <c r="H1686" s="241"/>
      <c r="I1686" s="241"/>
      <c r="J1686" s="241"/>
      <c r="K1686" s="241"/>
      <c r="L1686" s="241"/>
      <c r="M1686" s="241"/>
      <c r="N1686" s="241"/>
      <c r="O1686" s="241"/>
      <c r="P1686" s="241"/>
      <c r="Q1686" s="241"/>
      <c r="R1686" s="241"/>
      <c r="S1686" s="241"/>
      <c r="T1686" s="241"/>
      <c r="U1686" s="241"/>
      <c r="V1686" s="241"/>
      <c r="W1686" s="241"/>
      <c r="X1686" s="241"/>
      <c r="Y1686" s="241"/>
      <c r="Z1686" s="241"/>
      <c r="AA1686" s="241"/>
      <c r="AB1686" s="241"/>
      <c r="AC1686" s="241"/>
      <c r="AD1686" s="241"/>
      <c r="AE1686" s="241"/>
      <c r="AF1686" s="241"/>
      <c r="AG1686" s="241"/>
      <c r="AH1686" s="241"/>
      <c r="AI1686" s="241"/>
      <c r="AP1686" s="300"/>
      <c r="AT1686" s="300"/>
    </row>
    <row r="1687" spans="1:46" s="299" customFormat="1" ht="15" customHeight="1" x14ac:dyDescent="0.25">
      <c r="A1687" s="284"/>
      <c r="B1687" s="284"/>
      <c r="C1687" s="241"/>
      <c r="D1687" s="241"/>
      <c r="E1687" s="241"/>
      <c r="F1687" s="241"/>
      <c r="G1687" s="241"/>
      <c r="H1687" s="241"/>
      <c r="I1687" s="241"/>
      <c r="J1687" s="241"/>
      <c r="K1687" s="241"/>
      <c r="L1687" s="241"/>
      <c r="M1687" s="241"/>
      <c r="N1687" s="241"/>
      <c r="O1687" s="241"/>
      <c r="P1687" s="241"/>
      <c r="Q1687" s="241"/>
      <c r="R1687" s="241"/>
      <c r="S1687" s="241"/>
      <c r="T1687" s="241"/>
      <c r="U1687" s="241"/>
      <c r="V1687" s="241"/>
      <c r="W1687" s="241"/>
      <c r="X1687" s="241"/>
      <c r="Y1687" s="241"/>
      <c r="Z1687" s="241"/>
      <c r="AA1687" s="241"/>
      <c r="AB1687" s="241"/>
      <c r="AC1687" s="241"/>
      <c r="AD1687" s="241"/>
      <c r="AE1687" s="241"/>
      <c r="AF1687" s="241"/>
      <c r="AG1687" s="241"/>
      <c r="AH1687" s="241"/>
      <c r="AI1687" s="241"/>
      <c r="AP1687" s="300"/>
      <c r="AT1687" s="300"/>
    </row>
    <row r="1688" spans="1:46" s="299" customFormat="1" ht="15" customHeight="1" x14ac:dyDescent="0.25">
      <c r="A1688" s="284"/>
      <c r="B1688" s="284"/>
      <c r="C1688" s="241"/>
      <c r="D1688" s="241"/>
      <c r="E1688" s="241"/>
      <c r="F1688" s="241"/>
      <c r="G1688" s="241"/>
      <c r="H1688" s="241"/>
      <c r="I1688" s="241"/>
      <c r="J1688" s="241"/>
      <c r="K1688" s="241"/>
      <c r="L1688" s="241"/>
      <c r="M1688" s="241"/>
      <c r="N1688" s="241"/>
      <c r="O1688" s="241"/>
      <c r="P1688" s="241"/>
      <c r="Q1688" s="241"/>
      <c r="R1688" s="241"/>
      <c r="S1688" s="241"/>
      <c r="T1688" s="241"/>
      <c r="U1688" s="241"/>
      <c r="V1688" s="241"/>
      <c r="W1688" s="241"/>
      <c r="X1688" s="241"/>
      <c r="Y1688" s="241"/>
      <c r="Z1688" s="241"/>
      <c r="AA1688" s="241"/>
      <c r="AB1688" s="241"/>
      <c r="AC1688" s="241"/>
      <c r="AD1688" s="241"/>
      <c r="AE1688" s="241"/>
      <c r="AF1688" s="241"/>
      <c r="AG1688" s="241"/>
      <c r="AH1688" s="241"/>
      <c r="AI1688" s="241"/>
      <c r="AP1688" s="300"/>
      <c r="AT1688" s="300"/>
    </row>
    <row r="1689" spans="1:46" s="299" customFormat="1" ht="15" customHeight="1" x14ac:dyDescent="0.25">
      <c r="A1689" s="284"/>
      <c r="B1689" s="284"/>
      <c r="C1689" s="241"/>
      <c r="D1689" s="241"/>
      <c r="E1689" s="241"/>
      <c r="F1689" s="241"/>
      <c r="G1689" s="241"/>
      <c r="H1689" s="241"/>
      <c r="I1689" s="241"/>
      <c r="J1689" s="241"/>
      <c r="K1689" s="241"/>
      <c r="L1689" s="241"/>
      <c r="M1689" s="241"/>
      <c r="N1689" s="241"/>
      <c r="O1689" s="241"/>
      <c r="P1689" s="241"/>
      <c r="Q1689" s="241"/>
      <c r="R1689" s="241"/>
      <c r="S1689" s="241"/>
      <c r="T1689" s="241"/>
      <c r="U1689" s="241"/>
      <c r="V1689" s="241"/>
      <c r="W1689" s="241"/>
      <c r="X1689" s="241"/>
      <c r="Y1689" s="241"/>
      <c r="Z1689" s="241"/>
      <c r="AA1689" s="241"/>
      <c r="AB1689" s="241"/>
      <c r="AC1689" s="241"/>
      <c r="AD1689" s="241"/>
      <c r="AE1689" s="241"/>
      <c r="AF1689" s="241"/>
      <c r="AG1689" s="241"/>
      <c r="AH1689" s="241"/>
      <c r="AI1689" s="241"/>
      <c r="AP1689" s="300"/>
      <c r="AT1689" s="300"/>
    </row>
    <row r="1690" spans="1:46" s="299" customFormat="1" ht="15" customHeight="1" x14ac:dyDescent="0.25">
      <c r="A1690" s="284"/>
      <c r="B1690" s="284"/>
      <c r="C1690" s="241"/>
      <c r="D1690" s="241"/>
      <c r="E1690" s="241"/>
      <c r="F1690" s="241"/>
      <c r="G1690" s="241"/>
      <c r="H1690" s="241"/>
      <c r="I1690" s="241"/>
      <c r="J1690" s="241"/>
      <c r="K1690" s="241"/>
      <c r="L1690" s="241"/>
      <c r="M1690" s="241"/>
      <c r="N1690" s="241"/>
      <c r="O1690" s="241"/>
      <c r="P1690" s="241"/>
      <c r="Q1690" s="241"/>
      <c r="R1690" s="241"/>
      <c r="S1690" s="241"/>
      <c r="T1690" s="241"/>
      <c r="U1690" s="241"/>
      <c r="V1690" s="241"/>
      <c r="W1690" s="241"/>
      <c r="X1690" s="241"/>
      <c r="Y1690" s="241"/>
      <c r="Z1690" s="241"/>
      <c r="AA1690" s="241"/>
      <c r="AB1690" s="241"/>
      <c r="AC1690" s="241"/>
      <c r="AD1690" s="241"/>
      <c r="AE1690" s="241"/>
      <c r="AF1690" s="241"/>
      <c r="AG1690" s="241"/>
      <c r="AH1690" s="241"/>
      <c r="AI1690" s="241"/>
      <c r="AP1690" s="300"/>
      <c r="AT1690" s="300"/>
    </row>
    <row r="1691" spans="1:46" s="299" customFormat="1" ht="15" customHeight="1" x14ac:dyDescent="0.25">
      <c r="A1691" s="284"/>
      <c r="B1691" s="284"/>
      <c r="C1691" s="241"/>
      <c r="D1691" s="241"/>
      <c r="E1691" s="241"/>
      <c r="F1691" s="241"/>
      <c r="G1691" s="241"/>
      <c r="H1691" s="241"/>
      <c r="I1691" s="241"/>
      <c r="J1691" s="241"/>
      <c r="K1691" s="241"/>
      <c r="L1691" s="241"/>
      <c r="M1691" s="241"/>
      <c r="N1691" s="241"/>
      <c r="O1691" s="241"/>
      <c r="P1691" s="241"/>
      <c r="Q1691" s="241"/>
      <c r="R1691" s="241"/>
      <c r="S1691" s="241"/>
      <c r="T1691" s="241"/>
      <c r="U1691" s="241"/>
      <c r="V1691" s="241"/>
      <c r="W1691" s="241"/>
      <c r="X1691" s="241"/>
      <c r="Y1691" s="241"/>
      <c r="Z1691" s="241"/>
      <c r="AA1691" s="241"/>
      <c r="AB1691" s="241"/>
      <c r="AC1691" s="241"/>
      <c r="AD1691" s="241"/>
      <c r="AE1691" s="241"/>
      <c r="AF1691" s="241"/>
      <c r="AG1691" s="241"/>
      <c r="AH1691" s="241"/>
      <c r="AI1691" s="241"/>
      <c r="AP1691" s="300"/>
      <c r="AT1691" s="300"/>
    </row>
    <row r="1692" spans="1:46" s="299" customFormat="1" ht="15" customHeight="1" x14ac:dyDescent="0.25">
      <c r="A1692" s="284"/>
      <c r="B1692" s="284"/>
      <c r="C1692" s="241"/>
      <c r="D1692" s="241"/>
      <c r="E1692" s="241"/>
      <c r="F1692" s="241"/>
      <c r="G1692" s="241"/>
      <c r="H1692" s="241"/>
      <c r="I1692" s="241"/>
      <c r="J1692" s="241"/>
      <c r="K1692" s="241"/>
      <c r="L1692" s="241"/>
      <c r="M1692" s="241"/>
      <c r="N1692" s="241"/>
      <c r="O1692" s="241"/>
      <c r="P1692" s="241"/>
      <c r="Q1692" s="241"/>
      <c r="R1692" s="241"/>
      <c r="S1692" s="241"/>
      <c r="T1692" s="241"/>
      <c r="U1692" s="241"/>
      <c r="V1692" s="241"/>
      <c r="W1692" s="241"/>
      <c r="X1692" s="241"/>
      <c r="Y1692" s="241"/>
      <c r="Z1692" s="241"/>
      <c r="AA1692" s="241"/>
      <c r="AB1692" s="241"/>
      <c r="AC1692" s="241"/>
      <c r="AD1692" s="241"/>
      <c r="AE1692" s="241"/>
      <c r="AF1692" s="241"/>
      <c r="AG1692" s="241"/>
      <c r="AH1692" s="241"/>
      <c r="AI1692" s="241"/>
      <c r="AP1692" s="300"/>
      <c r="AT1692" s="300"/>
    </row>
    <row r="1693" spans="1:46" s="299" customFormat="1" ht="15" customHeight="1" x14ac:dyDescent="0.25">
      <c r="A1693" s="284"/>
      <c r="B1693" s="284"/>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s="241"/>
      <c r="AG1693" s="241"/>
      <c r="AH1693" s="241"/>
      <c r="AI1693" s="241"/>
      <c r="AP1693" s="300"/>
      <c r="AT1693" s="300"/>
    </row>
    <row r="1694" spans="1:46" s="299" customFormat="1" ht="15" customHeight="1" x14ac:dyDescent="0.25">
      <c r="A1694" s="284"/>
      <c r="B1694" s="284"/>
      <c r="C1694" s="241"/>
      <c r="D1694" s="241"/>
      <c r="E1694" s="241"/>
      <c r="F1694" s="241"/>
      <c r="G1694" s="241"/>
      <c r="H1694" s="241"/>
      <c r="I1694" s="241"/>
      <c r="J1694" s="241"/>
      <c r="K1694" s="241"/>
      <c r="L1694" s="241"/>
      <c r="M1694" s="241"/>
      <c r="N1694" s="241"/>
      <c r="O1694" s="241"/>
      <c r="P1694" s="241"/>
      <c r="Q1694" s="241"/>
      <c r="R1694" s="241"/>
      <c r="S1694" s="241"/>
      <c r="T1694" s="241"/>
      <c r="U1694" s="241"/>
      <c r="V1694" s="241"/>
      <c r="W1694" s="241"/>
      <c r="X1694" s="241"/>
      <c r="Y1694" s="241"/>
      <c r="Z1694" s="241"/>
      <c r="AA1694" s="241"/>
      <c r="AB1694" s="241"/>
      <c r="AC1694" s="241"/>
      <c r="AD1694" s="241"/>
      <c r="AE1694" s="241"/>
      <c r="AF1694" s="241"/>
      <c r="AG1694" s="241"/>
      <c r="AH1694" s="241"/>
      <c r="AI1694" s="241"/>
      <c r="AP1694" s="300"/>
      <c r="AT1694" s="300"/>
    </row>
    <row r="1695" spans="1:46" s="299" customFormat="1" ht="15" customHeight="1" x14ac:dyDescent="0.25">
      <c r="A1695" s="284"/>
      <c r="B1695" s="284"/>
      <c r="C1695" s="241"/>
      <c r="D1695" s="241"/>
      <c r="E1695" s="241"/>
      <c r="F1695" s="241"/>
      <c r="G1695" s="241"/>
      <c r="H1695" s="241"/>
      <c r="I1695" s="241"/>
      <c r="J1695" s="241"/>
      <c r="K1695" s="241"/>
      <c r="L1695" s="241"/>
      <c r="M1695" s="241"/>
      <c r="N1695" s="241"/>
      <c r="O1695" s="241"/>
      <c r="P1695" s="241"/>
      <c r="Q1695" s="241"/>
      <c r="R1695" s="241"/>
      <c r="S1695" s="241"/>
      <c r="T1695" s="241"/>
      <c r="U1695" s="241"/>
      <c r="V1695" s="241"/>
      <c r="W1695" s="241"/>
      <c r="X1695" s="241"/>
      <c r="Y1695" s="241"/>
      <c r="Z1695" s="241"/>
      <c r="AA1695" s="241"/>
      <c r="AB1695" s="241"/>
      <c r="AC1695" s="241"/>
      <c r="AD1695" s="241"/>
      <c r="AE1695" s="241"/>
      <c r="AF1695" s="241"/>
      <c r="AG1695" s="241"/>
      <c r="AH1695" s="241"/>
      <c r="AI1695" s="241"/>
      <c r="AP1695" s="300"/>
      <c r="AT1695" s="300"/>
    </row>
    <row r="1696" spans="1:46" s="299" customFormat="1" ht="15" customHeight="1" x14ac:dyDescent="0.25">
      <c r="A1696" s="284"/>
      <c r="B1696" s="284"/>
      <c r="C1696" s="241"/>
      <c r="D1696" s="241"/>
      <c r="E1696" s="241"/>
      <c r="F1696" s="241"/>
      <c r="G1696" s="241"/>
      <c r="H1696" s="241"/>
      <c r="I1696" s="241"/>
      <c r="J1696" s="241"/>
      <c r="K1696" s="241"/>
      <c r="L1696" s="241"/>
      <c r="M1696" s="241"/>
      <c r="N1696" s="241"/>
      <c r="O1696" s="241"/>
      <c r="P1696" s="241"/>
      <c r="Q1696" s="241"/>
      <c r="R1696" s="241"/>
      <c r="S1696" s="241"/>
      <c r="T1696" s="241"/>
      <c r="U1696" s="241"/>
      <c r="V1696" s="241"/>
      <c r="W1696" s="241"/>
      <c r="X1696" s="241"/>
      <c r="Y1696" s="241"/>
      <c r="Z1696" s="241"/>
      <c r="AA1696" s="241"/>
      <c r="AB1696" s="241"/>
      <c r="AC1696" s="241"/>
      <c r="AD1696" s="241"/>
      <c r="AE1696" s="241"/>
      <c r="AF1696" s="241"/>
      <c r="AG1696" s="241"/>
      <c r="AH1696" s="241"/>
      <c r="AI1696" s="241"/>
      <c r="AP1696" s="300"/>
      <c r="AT1696" s="300"/>
    </row>
    <row r="1697" spans="1:46" s="299" customFormat="1" ht="15" customHeight="1" x14ac:dyDescent="0.25">
      <c r="A1697" s="284"/>
      <c r="B1697" s="284"/>
      <c r="C1697" s="241"/>
      <c r="D1697" s="241"/>
      <c r="E1697" s="241"/>
      <c r="F1697" s="241"/>
      <c r="G1697" s="241"/>
      <c r="H1697" s="241"/>
      <c r="I1697" s="241"/>
      <c r="J1697" s="241"/>
      <c r="K1697" s="241"/>
      <c r="L1697" s="241"/>
      <c r="M1697" s="241"/>
      <c r="N1697" s="241"/>
      <c r="O1697" s="241"/>
      <c r="P1697" s="241"/>
      <c r="Q1697" s="241"/>
      <c r="R1697" s="241"/>
      <c r="S1697" s="241"/>
      <c r="T1697" s="241"/>
      <c r="U1697" s="241"/>
      <c r="V1697" s="241"/>
      <c r="W1697" s="241"/>
      <c r="X1697" s="241"/>
      <c r="Y1697" s="241"/>
      <c r="Z1697" s="241"/>
      <c r="AA1697" s="241"/>
      <c r="AB1697" s="241"/>
      <c r="AC1697" s="241"/>
      <c r="AD1697" s="241"/>
      <c r="AE1697" s="241"/>
      <c r="AF1697" s="241"/>
      <c r="AG1697" s="241"/>
      <c r="AH1697" s="241"/>
      <c r="AI1697" s="241"/>
      <c r="AP1697" s="300"/>
      <c r="AT1697" s="300"/>
    </row>
    <row r="1698" spans="1:46" s="299" customFormat="1" ht="15" customHeight="1" x14ac:dyDescent="0.25">
      <c r="A1698" s="284"/>
      <c r="B1698" s="284"/>
      <c r="C1698" s="241"/>
      <c r="D1698" s="241"/>
      <c r="E1698" s="241"/>
      <c r="F1698" s="241"/>
      <c r="G1698" s="241"/>
      <c r="H1698" s="241"/>
      <c r="I1698" s="241"/>
      <c r="J1698" s="241"/>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P1698" s="300"/>
      <c r="AT1698" s="300"/>
    </row>
    <row r="1699" spans="1:46" s="299" customFormat="1" ht="15" customHeight="1" x14ac:dyDescent="0.25">
      <c r="A1699" s="284"/>
      <c r="B1699" s="284"/>
      <c r="C1699" s="241"/>
      <c r="D1699" s="241"/>
      <c r="E1699" s="241"/>
      <c r="F1699" s="241"/>
      <c r="G1699" s="241"/>
      <c r="H1699" s="241"/>
      <c r="I1699" s="241"/>
      <c r="J1699" s="241"/>
      <c r="K1699" s="241"/>
      <c r="L1699" s="241"/>
      <c r="M1699" s="241"/>
      <c r="N1699" s="241"/>
      <c r="O1699" s="241"/>
      <c r="P1699" s="241"/>
      <c r="Q1699" s="241"/>
      <c r="R1699" s="241"/>
      <c r="S1699" s="241"/>
      <c r="T1699" s="241"/>
      <c r="U1699" s="241"/>
      <c r="V1699" s="241"/>
      <c r="W1699" s="241"/>
      <c r="X1699" s="241"/>
      <c r="Y1699" s="241"/>
      <c r="Z1699" s="241"/>
      <c r="AA1699" s="241"/>
      <c r="AB1699" s="241"/>
      <c r="AC1699" s="241"/>
      <c r="AD1699" s="241"/>
      <c r="AE1699" s="241"/>
      <c r="AF1699" s="241"/>
      <c r="AG1699" s="241"/>
      <c r="AH1699" s="241"/>
      <c r="AI1699" s="241"/>
      <c r="AP1699" s="300"/>
      <c r="AT1699" s="300"/>
    </row>
    <row r="1700" spans="1:46" s="299" customFormat="1" ht="15" customHeight="1" x14ac:dyDescent="0.25">
      <c r="A1700" s="284"/>
      <c r="B1700" s="284"/>
      <c r="C1700" s="241"/>
      <c r="D1700" s="241"/>
      <c r="E1700" s="241"/>
      <c r="F1700" s="241"/>
      <c r="G1700" s="241"/>
      <c r="H1700" s="241"/>
      <c r="I1700" s="241"/>
      <c r="J1700" s="241"/>
      <c r="K1700" s="241"/>
      <c r="L1700" s="241"/>
      <c r="M1700" s="241"/>
      <c r="N1700" s="241"/>
      <c r="O1700" s="241"/>
      <c r="P1700" s="241"/>
      <c r="Q1700" s="241"/>
      <c r="R1700" s="241"/>
      <c r="S1700" s="241"/>
      <c r="T1700" s="241"/>
      <c r="U1700" s="241"/>
      <c r="V1700" s="241"/>
      <c r="W1700" s="241"/>
      <c r="X1700" s="241"/>
      <c r="Y1700" s="241"/>
      <c r="Z1700" s="241"/>
      <c r="AA1700" s="241"/>
      <c r="AB1700" s="241"/>
      <c r="AC1700" s="241"/>
      <c r="AD1700" s="241"/>
      <c r="AE1700" s="241"/>
      <c r="AF1700" s="241"/>
      <c r="AG1700" s="241"/>
      <c r="AH1700" s="241"/>
      <c r="AI1700" s="241"/>
      <c r="AP1700" s="300"/>
      <c r="AT1700" s="300"/>
    </row>
    <row r="1701" spans="1:46" s="299" customFormat="1" ht="15" customHeight="1" x14ac:dyDescent="0.25">
      <c r="A1701" s="284"/>
      <c r="B1701" s="284"/>
      <c r="C1701" s="241"/>
      <c r="D1701" s="241"/>
      <c r="E1701" s="241"/>
      <c r="F1701" s="241"/>
      <c r="G1701" s="241"/>
      <c r="H1701" s="241"/>
      <c r="I1701" s="241"/>
      <c r="J1701" s="241"/>
      <c r="K1701" s="241"/>
      <c r="L1701" s="241"/>
      <c r="M1701" s="241"/>
      <c r="N1701" s="241"/>
      <c r="O1701" s="241"/>
      <c r="P1701" s="241"/>
      <c r="Q1701" s="241"/>
      <c r="R1701" s="241"/>
      <c r="S1701" s="241"/>
      <c r="T1701" s="241"/>
      <c r="U1701" s="241"/>
      <c r="V1701" s="241"/>
      <c r="W1701" s="241"/>
      <c r="X1701" s="241"/>
      <c r="Y1701" s="241"/>
      <c r="Z1701" s="241"/>
      <c r="AA1701" s="241"/>
      <c r="AB1701" s="241"/>
      <c r="AC1701" s="241"/>
      <c r="AD1701" s="241"/>
      <c r="AE1701" s="241"/>
      <c r="AF1701" s="241"/>
      <c r="AG1701" s="241"/>
      <c r="AH1701" s="241"/>
      <c r="AI1701" s="241"/>
      <c r="AP1701" s="300"/>
      <c r="AT1701" s="300"/>
    </row>
    <row r="1702" spans="1:46" s="299" customFormat="1" ht="15" customHeight="1" x14ac:dyDescent="0.25">
      <c r="A1702" s="284"/>
      <c r="B1702" s="284"/>
      <c r="C1702" s="241"/>
      <c r="D1702" s="241"/>
      <c r="E1702" s="241"/>
      <c r="F1702" s="241"/>
      <c r="G1702" s="241"/>
      <c r="H1702" s="241"/>
      <c r="I1702" s="241"/>
      <c r="J1702" s="241"/>
      <c r="K1702" s="241"/>
      <c r="L1702" s="241"/>
      <c r="M1702" s="241"/>
      <c r="N1702" s="241"/>
      <c r="O1702" s="241"/>
      <c r="P1702" s="241"/>
      <c r="Q1702" s="241"/>
      <c r="R1702" s="241"/>
      <c r="S1702" s="241"/>
      <c r="T1702" s="241"/>
      <c r="U1702" s="241"/>
      <c r="V1702" s="241"/>
      <c r="W1702" s="241"/>
      <c r="X1702" s="241"/>
      <c r="Y1702" s="241"/>
      <c r="Z1702" s="241"/>
      <c r="AA1702" s="241"/>
      <c r="AB1702" s="241"/>
      <c r="AC1702" s="241"/>
      <c r="AD1702" s="241"/>
      <c r="AE1702" s="241"/>
      <c r="AF1702" s="241"/>
      <c r="AG1702" s="241"/>
      <c r="AH1702" s="241"/>
      <c r="AI1702" s="241"/>
      <c r="AP1702" s="300"/>
      <c r="AT1702" s="300"/>
    </row>
    <row r="1703" spans="1:46" s="299" customFormat="1" ht="15" customHeight="1" x14ac:dyDescent="0.25">
      <c r="A1703" s="284"/>
      <c r="B1703" s="284"/>
      <c r="C1703" s="241"/>
      <c r="D1703" s="241"/>
      <c r="E1703" s="241"/>
      <c r="F1703" s="241"/>
      <c r="G1703" s="241"/>
      <c r="H1703" s="241"/>
      <c r="I1703" s="241"/>
      <c r="J1703" s="241"/>
      <c r="K1703" s="241"/>
      <c r="L1703" s="241"/>
      <c r="M1703" s="241"/>
      <c r="N1703" s="241"/>
      <c r="O1703" s="241"/>
      <c r="P1703" s="241"/>
      <c r="Q1703" s="241"/>
      <c r="R1703" s="241"/>
      <c r="S1703" s="241"/>
      <c r="T1703" s="241"/>
      <c r="U1703" s="241"/>
      <c r="V1703" s="241"/>
      <c r="W1703" s="241"/>
      <c r="X1703" s="241"/>
      <c r="Y1703" s="241"/>
      <c r="Z1703" s="241"/>
      <c r="AA1703" s="241"/>
      <c r="AB1703" s="241"/>
      <c r="AC1703" s="241"/>
      <c r="AD1703" s="241"/>
      <c r="AE1703" s="241"/>
      <c r="AF1703" s="241"/>
      <c r="AG1703" s="241"/>
      <c r="AH1703" s="241"/>
      <c r="AI1703" s="241"/>
      <c r="AP1703" s="300"/>
      <c r="AT1703" s="300"/>
    </row>
    <row r="1704" spans="1:46" s="299" customFormat="1" ht="15" customHeight="1" x14ac:dyDescent="0.25">
      <c r="A1704" s="284"/>
      <c r="B1704" s="284"/>
      <c r="C1704" s="241"/>
      <c r="D1704" s="241"/>
      <c r="E1704" s="241"/>
      <c r="F1704" s="241"/>
      <c r="G1704" s="241"/>
      <c r="H1704" s="241"/>
      <c r="I1704" s="241"/>
      <c r="J1704" s="241"/>
      <c r="K1704" s="241"/>
      <c r="L1704" s="241"/>
      <c r="M1704" s="241"/>
      <c r="N1704" s="241"/>
      <c r="O1704" s="241"/>
      <c r="P1704" s="241"/>
      <c r="Q1704" s="241"/>
      <c r="R1704" s="241"/>
      <c r="S1704" s="241"/>
      <c r="T1704" s="241"/>
      <c r="U1704" s="241"/>
      <c r="V1704" s="241"/>
      <c r="W1704" s="241"/>
      <c r="X1704" s="241"/>
      <c r="Y1704" s="241"/>
      <c r="Z1704" s="241"/>
      <c r="AA1704" s="241"/>
      <c r="AB1704" s="241"/>
      <c r="AC1704" s="241"/>
      <c r="AD1704" s="241"/>
      <c r="AE1704" s="241"/>
      <c r="AF1704" s="241"/>
      <c r="AG1704" s="241"/>
      <c r="AH1704" s="241"/>
      <c r="AI1704" s="241"/>
      <c r="AP1704" s="300"/>
      <c r="AT1704" s="300"/>
    </row>
    <row r="1705" spans="1:46" s="299" customFormat="1" ht="15" customHeight="1" x14ac:dyDescent="0.25">
      <c r="A1705" s="284"/>
      <c r="B1705" s="284"/>
      <c r="C1705" s="241"/>
      <c r="D1705" s="241"/>
      <c r="E1705" s="241"/>
      <c r="F1705" s="241"/>
      <c r="G1705" s="241"/>
      <c r="H1705" s="241"/>
      <c r="I1705" s="241"/>
      <c r="J1705" s="241"/>
      <c r="K1705" s="241"/>
      <c r="L1705" s="241"/>
      <c r="M1705" s="241"/>
      <c r="N1705" s="241"/>
      <c r="O1705" s="241"/>
      <c r="P1705" s="241"/>
      <c r="Q1705" s="241"/>
      <c r="R1705" s="241"/>
      <c r="S1705" s="241"/>
      <c r="T1705" s="241"/>
      <c r="U1705" s="241"/>
      <c r="V1705" s="241"/>
      <c r="W1705" s="241"/>
      <c r="X1705" s="241"/>
      <c r="Y1705" s="241"/>
      <c r="Z1705" s="241"/>
      <c r="AA1705" s="241"/>
      <c r="AB1705" s="241"/>
      <c r="AC1705" s="241"/>
      <c r="AD1705" s="241"/>
      <c r="AE1705" s="241"/>
      <c r="AF1705" s="241"/>
      <c r="AG1705" s="241"/>
      <c r="AH1705" s="241"/>
      <c r="AI1705" s="241"/>
      <c r="AP1705" s="300"/>
      <c r="AT1705" s="300"/>
    </row>
    <row r="1706" spans="1:46" s="299" customFormat="1" ht="15" customHeight="1" x14ac:dyDescent="0.25">
      <c r="A1706" s="284"/>
      <c r="B1706" s="284"/>
      <c r="C1706" s="241"/>
      <c r="D1706" s="241"/>
      <c r="E1706" s="241"/>
      <c r="F1706" s="241"/>
      <c r="G1706" s="241"/>
      <c r="H1706" s="241"/>
      <c r="I1706" s="241"/>
      <c r="J1706" s="241"/>
      <c r="K1706" s="241"/>
      <c r="L1706" s="241"/>
      <c r="M1706" s="241"/>
      <c r="N1706" s="241"/>
      <c r="O1706" s="241"/>
      <c r="P1706" s="241"/>
      <c r="Q1706" s="241"/>
      <c r="R1706" s="241"/>
      <c r="S1706" s="241"/>
      <c r="T1706" s="241"/>
      <c r="U1706" s="241"/>
      <c r="V1706" s="241"/>
      <c r="W1706" s="241"/>
      <c r="X1706" s="241"/>
      <c r="Y1706" s="241"/>
      <c r="Z1706" s="241"/>
      <c r="AA1706" s="241"/>
      <c r="AB1706" s="241"/>
      <c r="AC1706" s="241"/>
      <c r="AD1706" s="241"/>
      <c r="AE1706" s="241"/>
      <c r="AF1706" s="241"/>
      <c r="AG1706" s="241"/>
      <c r="AH1706" s="241"/>
      <c r="AI1706" s="241"/>
      <c r="AP1706" s="300"/>
      <c r="AT1706" s="300"/>
    </row>
    <row r="1707" spans="1:46" s="299" customFormat="1" ht="15" customHeight="1" x14ac:dyDescent="0.25">
      <c r="A1707" s="284"/>
      <c r="B1707" s="284"/>
      <c r="C1707" s="241"/>
      <c r="D1707" s="241"/>
      <c r="E1707" s="241"/>
      <c r="F1707" s="241"/>
      <c r="G1707" s="241"/>
      <c r="H1707" s="241"/>
      <c r="I1707" s="241"/>
      <c r="J1707" s="241"/>
      <c r="K1707" s="241"/>
      <c r="L1707" s="241"/>
      <c r="M1707" s="241"/>
      <c r="N1707" s="241"/>
      <c r="O1707" s="241"/>
      <c r="P1707" s="241"/>
      <c r="Q1707" s="241"/>
      <c r="R1707" s="241"/>
      <c r="S1707" s="241"/>
      <c r="T1707" s="241"/>
      <c r="U1707" s="241"/>
      <c r="V1707" s="241"/>
      <c r="W1707" s="241"/>
      <c r="X1707" s="241"/>
      <c r="Y1707" s="241"/>
      <c r="Z1707" s="241"/>
      <c r="AA1707" s="241"/>
      <c r="AB1707" s="241"/>
      <c r="AC1707" s="241"/>
      <c r="AD1707" s="241"/>
      <c r="AE1707" s="241"/>
      <c r="AF1707" s="241"/>
      <c r="AG1707" s="241"/>
      <c r="AH1707" s="241"/>
      <c r="AI1707" s="241"/>
      <c r="AP1707" s="300"/>
      <c r="AT1707" s="300"/>
    </row>
    <row r="1708" spans="1:46" s="299" customFormat="1" ht="15" customHeight="1" x14ac:dyDescent="0.25">
      <c r="A1708" s="284"/>
      <c r="B1708" s="284"/>
      <c r="C1708" s="241"/>
      <c r="D1708" s="241"/>
      <c r="E1708" s="241"/>
      <c r="F1708" s="241"/>
      <c r="G1708" s="241"/>
      <c r="H1708" s="241"/>
      <c r="I1708" s="241"/>
      <c r="J1708" s="241"/>
      <c r="K1708" s="241"/>
      <c r="L1708" s="241"/>
      <c r="M1708" s="241"/>
      <c r="N1708" s="241"/>
      <c r="O1708" s="241"/>
      <c r="P1708" s="241"/>
      <c r="Q1708" s="241"/>
      <c r="R1708" s="241"/>
      <c r="S1708" s="241"/>
      <c r="T1708" s="241"/>
      <c r="U1708" s="241"/>
      <c r="V1708" s="241"/>
      <c r="W1708" s="241"/>
      <c r="X1708" s="241"/>
      <c r="Y1708" s="241"/>
      <c r="Z1708" s="241"/>
      <c r="AA1708" s="241"/>
      <c r="AB1708" s="241"/>
      <c r="AC1708" s="241"/>
      <c r="AD1708" s="241"/>
      <c r="AE1708" s="241"/>
      <c r="AF1708" s="241"/>
      <c r="AG1708" s="241"/>
      <c r="AH1708" s="241"/>
      <c r="AI1708" s="241"/>
      <c r="AP1708" s="300"/>
      <c r="AT1708" s="300"/>
    </row>
    <row r="1709" spans="1:46" s="299" customFormat="1" ht="15" customHeight="1" x14ac:dyDescent="0.25">
      <c r="A1709" s="284"/>
      <c r="B1709" s="284"/>
      <c r="C1709" s="241"/>
      <c r="D1709" s="241"/>
      <c r="E1709" s="241"/>
      <c r="F1709" s="241"/>
      <c r="G1709" s="241"/>
      <c r="H1709" s="241"/>
      <c r="I1709" s="241"/>
      <c r="J1709" s="241"/>
      <c r="K1709" s="241"/>
      <c r="L1709" s="241"/>
      <c r="M1709" s="241"/>
      <c r="N1709" s="241"/>
      <c r="O1709" s="241"/>
      <c r="P1709" s="241"/>
      <c r="Q1709" s="241"/>
      <c r="R1709" s="241"/>
      <c r="S1709" s="241"/>
      <c r="T1709" s="241"/>
      <c r="U1709" s="241"/>
      <c r="V1709" s="241"/>
      <c r="W1709" s="241"/>
      <c r="X1709" s="241"/>
      <c r="Y1709" s="241"/>
      <c r="Z1709" s="241"/>
      <c r="AA1709" s="241"/>
      <c r="AB1709" s="241"/>
      <c r="AC1709" s="241"/>
      <c r="AD1709" s="241"/>
      <c r="AE1709" s="241"/>
      <c r="AF1709" s="241"/>
      <c r="AG1709" s="241"/>
      <c r="AH1709" s="241"/>
      <c r="AI1709" s="241"/>
      <c r="AP1709" s="300"/>
      <c r="AT1709" s="300"/>
    </row>
    <row r="1710" spans="1:46" s="299" customFormat="1" ht="15" customHeight="1" x14ac:dyDescent="0.25">
      <c r="A1710" s="284"/>
      <c r="B1710" s="284"/>
      <c r="C1710" s="241"/>
      <c r="D1710" s="241"/>
      <c r="E1710" s="241"/>
      <c r="F1710" s="241"/>
      <c r="G1710" s="241"/>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P1710" s="300"/>
      <c r="AT1710" s="300"/>
    </row>
    <row r="1711" spans="1:46" s="299" customFormat="1" ht="15" customHeight="1" x14ac:dyDescent="0.25">
      <c r="A1711" s="284"/>
      <c r="B1711" s="284"/>
      <c r="C1711" s="241"/>
      <c r="D1711" s="241"/>
      <c r="E1711" s="241"/>
      <c r="F1711" s="241"/>
      <c r="G1711" s="241"/>
      <c r="H1711" s="241"/>
      <c r="I1711" s="241"/>
      <c r="J1711" s="241"/>
      <c r="K1711" s="241"/>
      <c r="L1711" s="241"/>
      <c r="M1711" s="241"/>
      <c r="N1711" s="241"/>
      <c r="O1711" s="241"/>
      <c r="P1711" s="241"/>
      <c r="Q1711" s="241"/>
      <c r="R1711" s="241"/>
      <c r="S1711" s="241"/>
      <c r="T1711" s="241"/>
      <c r="U1711" s="241"/>
      <c r="V1711" s="241"/>
      <c r="W1711" s="241"/>
      <c r="X1711" s="241"/>
      <c r="Y1711" s="241"/>
      <c r="Z1711" s="241"/>
      <c r="AA1711" s="241"/>
      <c r="AB1711" s="241"/>
      <c r="AC1711" s="241"/>
      <c r="AD1711" s="241"/>
      <c r="AE1711" s="241"/>
      <c r="AF1711" s="241"/>
      <c r="AG1711" s="241"/>
      <c r="AH1711" s="241"/>
      <c r="AI1711" s="241"/>
      <c r="AP1711" s="300"/>
      <c r="AT1711" s="300"/>
    </row>
    <row r="1712" spans="1:46" s="299" customFormat="1" ht="15" customHeight="1" x14ac:dyDescent="0.25">
      <c r="A1712" s="284"/>
      <c r="B1712" s="284"/>
      <c r="C1712" s="241"/>
      <c r="D1712" s="241"/>
      <c r="E1712" s="241"/>
      <c r="F1712" s="241"/>
      <c r="G1712" s="241"/>
      <c r="H1712" s="241"/>
      <c r="I1712" s="241"/>
      <c r="J1712" s="241"/>
      <c r="K1712" s="241"/>
      <c r="L1712" s="241"/>
      <c r="M1712" s="241"/>
      <c r="N1712" s="241"/>
      <c r="O1712" s="241"/>
      <c r="P1712" s="241"/>
      <c r="Q1712" s="241"/>
      <c r="R1712" s="241"/>
      <c r="S1712" s="241"/>
      <c r="T1712" s="241"/>
      <c r="U1712" s="241"/>
      <c r="V1712" s="241"/>
      <c r="W1712" s="241"/>
      <c r="X1712" s="241"/>
      <c r="Y1712" s="241"/>
      <c r="Z1712" s="241"/>
      <c r="AA1712" s="241"/>
      <c r="AB1712" s="241"/>
      <c r="AC1712" s="241"/>
      <c r="AD1712" s="241"/>
      <c r="AE1712" s="241"/>
      <c r="AF1712" s="241"/>
      <c r="AG1712" s="241"/>
      <c r="AH1712" s="241"/>
      <c r="AI1712" s="241"/>
      <c r="AP1712" s="300"/>
      <c r="AT1712" s="300"/>
    </row>
    <row r="1713" spans="1:46" s="299" customFormat="1" ht="15" customHeight="1" x14ac:dyDescent="0.25">
      <c r="A1713" s="284"/>
      <c r="B1713" s="284"/>
      <c r="C1713" s="241"/>
      <c r="D1713" s="241"/>
      <c r="E1713" s="241"/>
      <c r="F1713" s="241"/>
      <c r="G1713" s="241"/>
      <c r="H1713" s="241"/>
      <c r="I1713" s="241"/>
      <c r="J1713" s="241"/>
      <c r="K1713" s="241"/>
      <c r="L1713" s="241"/>
      <c r="M1713" s="241"/>
      <c r="N1713" s="241"/>
      <c r="O1713" s="241"/>
      <c r="P1713" s="241"/>
      <c r="Q1713" s="241"/>
      <c r="R1713" s="241"/>
      <c r="S1713" s="241"/>
      <c r="T1713" s="241"/>
      <c r="U1713" s="241"/>
      <c r="V1713" s="241"/>
      <c r="W1713" s="241"/>
      <c r="X1713" s="241"/>
      <c r="Y1713" s="241"/>
      <c r="Z1713" s="241"/>
      <c r="AA1713" s="241"/>
      <c r="AB1713" s="241"/>
      <c r="AC1713" s="241"/>
      <c r="AD1713" s="241"/>
      <c r="AE1713" s="241"/>
      <c r="AF1713" s="241"/>
      <c r="AG1713" s="241"/>
      <c r="AH1713" s="241"/>
      <c r="AI1713" s="241"/>
      <c r="AP1713" s="300"/>
      <c r="AT1713" s="300"/>
    </row>
    <row r="1714" spans="1:46" s="299" customFormat="1" ht="15" customHeight="1" x14ac:dyDescent="0.25">
      <c r="A1714" s="284"/>
      <c r="B1714" s="284"/>
      <c r="C1714" s="241"/>
      <c r="D1714" s="241"/>
      <c r="E1714" s="241"/>
      <c r="F1714" s="241"/>
      <c r="G1714" s="241"/>
      <c r="H1714" s="241"/>
      <c r="I1714" s="241"/>
      <c r="J1714" s="241"/>
      <c r="K1714" s="241"/>
      <c r="L1714" s="241"/>
      <c r="M1714" s="241"/>
      <c r="N1714" s="241"/>
      <c r="O1714" s="241"/>
      <c r="P1714" s="241"/>
      <c r="Q1714" s="241"/>
      <c r="R1714" s="241"/>
      <c r="S1714" s="241"/>
      <c r="T1714" s="241"/>
      <c r="U1714" s="241"/>
      <c r="V1714" s="241"/>
      <c r="W1714" s="241"/>
      <c r="X1714" s="241"/>
      <c r="Y1714" s="241"/>
      <c r="Z1714" s="241"/>
      <c r="AA1714" s="241"/>
      <c r="AB1714" s="241"/>
      <c r="AC1714" s="241"/>
      <c r="AD1714" s="241"/>
      <c r="AE1714" s="241"/>
      <c r="AF1714" s="241"/>
      <c r="AG1714" s="241"/>
      <c r="AH1714" s="241"/>
      <c r="AI1714" s="241"/>
      <c r="AP1714" s="300"/>
      <c r="AT1714" s="300"/>
    </row>
    <row r="1715" spans="1:46" s="299" customFormat="1" ht="15" customHeight="1" x14ac:dyDescent="0.25">
      <c r="A1715" s="284"/>
      <c r="B1715" s="284"/>
      <c r="C1715" s="241"/>
      <c r="D1715" s="241"/>
      <c r="E1715" s="241"/>
      <c r="F1715" s="241"/>
      <c r="G1715" s="241"/>
      <c r="H1715" s="241"/>
      <c r="I1715" s="241"/>
      <c r="J1715" s="241"/>
      <c r="K1715" s="241"/>
      <c r="L1715" s="241"/>
      <c r="M1715" s="241"/>
      <c r="N1715" s="241"/>
      <c r="O1715" s="241"/>
      <c r="P1715" s="241"/>
      <c r="Q1715" s="241"/>
      <c r="R1715" s="241"/>
      <c r="S1715" s="241"/>
      <c r="T1715" s="241"/>
      <c r="U1715" s="241"/>
      <c r="V1715" s="241"/>
      <c r="W1715" s="241"/>
      <c r="X1715" s="241"/>
      <c r="Y1715" s="241"/>
      <c r="Z1715" s="241"/>
      <c r="AA1715" s="241"/>
      <c r="AB1715" s="241"/>
      <c r="AC1715" s="241"/>
      <c r="AD1715" s="241"/>
      <c r="AE1715" s="241"/>
      <c r="AF1715" s="241"/>
      <c r="AG1715" s="241"/>
      <c r="AH1715" s="241"/>
      <c r="AI1715" s="241"/>
      <c r="AP1715" s="300"/>
      <c r="AT1715" s="300"/>
    </row>
    <row r="1716" spans="1:46" s="299" customFormat="1" ht="15" customHeight="1" x14ac:dyDescent="0.25">
      <c r="A1716" s="284"/>
      <c r="B1716" s="284"/>
      <c r="C1716" s="241"/>
      <c r="D1716" s="241"/>
      <c r="E1716" s="241"/>
      <c r="F1716" s="241"/>
      <c r="G1716" s="241"/>
      <c r="H1716" s="241"/>
      <c r="I1716" s="241"/>
      <c r="J1716" s="241"/>
      <c r="K1716" s="241"/>
      <c r="L1716" s="241"/>
      <c r="M1716" s="241"/>
      <c r="N1716" s="241"/>
      <c r="O1716" s="241"/>
      <c r="P1716" s="241"/>
      <c r="Q1716" s="241"/>
      <c r="R1716" s="241"/>
      <c r="S1716" s="241"/>
      <c r="T1716" s="241"/>
      <c r="U1716" s="241"/>
      <c r="V1716" s="241"/>
      <c r="W1716" s="241"/>
      <c r="X1716" s="241"/>
      <c r="Y1716" s="241"/>
      <c r="Z1716" s="241"/>
      <c r="AA1716" s="241"/>
      <c r="AB1716" s="241"/>
      <c r="AC1716" s="241"/>
      <c r="AD1716" s="241"/>
      <c r="AE1716" s="241"/>
      <c r="AF1716" s="241"/>
      <c r="AG1716" s="241"/>
      <c r="AH1716" s="241"/>
      <c r="AI1716" s="241"/>
      <c r="AP1716" s="300"/>
      <c r="AT1716" s="300"/>
    </row>
    <row r="1717" spans="1:46" s="299" customFormat="1" ht="15" customHeight="1" x14ac:dyDescent="0.25">
      <c r="A1717" s="284"/>
      <c r="B1717" s="284"/>
      <c r="C1717" s="241"/>
      <c r="D1717" s="241"/>
      <c r="E1717" s="241"/>
      <c r="F1717" s="241"/>
      <c r="G1717" s="241"/>
      <c r="H1717" s="241"/>
      <c r="I1717" s="241"/>
      <c r="J1717" s="241"/>
      <c r="K1717" s="241"/>
      <c r="L1717" s="241"/>
      <c r="M1717" s="241"/>
      <c r="N1717" s="241"/>
      <c r="O1717" s="241"/>
      <c r="P1717" s="241"/>
      <c r="Q1717" s="241"/>
      <c r="R1717" s="241"/>
      <c r="S1717" s="241"/>
      <c r="T1717" s="241"/>
      <c r="U1717" s="241"/>
      <c r="V1717" s="241"/>
      <c r="W1717" s="241"/>
      <c r="X1717" s="241"/>
      <c r="Y1717" s="241"/>
      <c r="Z1717" s="241"/>
      <c r="AA1717" s="241"/>
      <c r="AB1717" s="241"/>
      <c r="AC1717" s="241"/>
      <c r="AD1717" s="241"/>
      <c r="AE1717" s="241"/>
      <c r="AF1717" s="241"/>
      <c r="AG1717" s="241"/>
      <c r="AH1717" s="241"/>
      <c r="AI1717" s="241"/>
      <c r="AP1717" s="300"/>
      <c r="AT1717" s="300"/>
    </row>
    <row r="1718" spans="1:46" s="299" customFormat="1" ht="15" customHeight="1" x14ac:dyDescent="0.25">
      <c r="A1718" s="284"/>
      <c r="B1718" s="284"/>
      <c r="C1718" s="241"/>
      <c r="D1718" s="241"/>
      <c r="E1718" s="241"/>
      <c r="F1718" s="241"/>
      <c r="G1718" s="241"/>
      <c r="H1718" s="241"/>
      <c r="I1718" s="241"/>
      <c r="J1718" s="241"/>
      <c r="K1718" s="241"/>
      <c r="L1718" s="241"/>
      <c r="M1718" s="241"/>
      <c r="N1718" s="241"/>
      <c r="O1718" s="241"/>
      <c r="P1718" s="241"/>
      <c r="Q1718" s="241"/>
      <c r="R1718" s="241"/>
      <c r="S1718" s="241"/>
      <c r="T1718" s="241"/>
      <c r="U1718" s="241"/>
      <c r="V1718" s="241"/>
      <c r="W1718" s="241"/>
      <c r="X1718" s="241"/>
      <c r="Y1718" s="241"/>
      <c r="Z1718" s="241"/>
      <c r="AA1718" s="241"/>
      <c r="AB1718" s="241"/>
      <c r="AC1718" s="241"/>
      <c r="AD1718" s="241"/>
      <c r="AE1718" s="241"/>
      <c r="AF1718" s="241"/>
      <c r="AG1718" s="241"/>
      <c r="AH1718" s="241"/>
      <c r="AI1718" s="241"/>
      <c r="AP1718" s="300"/>
      <c r="AT1718" s="300"/>
    </row>
    <row r="1719" spans="1:46" s="299" customFormat="1" ht="15" customHeight="1" x14ac:dyDescent="0.25">
      <c r="A1719" s="284"/>
      <c r="B1719" s="284"/>
      <c r="C1719" s="241"/>
      <c r="D1719" s="241"/>
      <c r="E1719" s="241"/>
      <c r="F1719" s="241"/>
      <c r="G1719" s="241"/>
      <c r="H1719" s="241"/>
      <c r="I1719" s="241"/>
      <c r="J1719" s="241"/>
      <c r="K1719" s="241"/>
      <c r="L1719" s="241"/>
      <c r="M1719" s="241"/>
      <c r="N1719" s="241"/>
      <c r="O1719" s="241"/>
      <c r="P1719" s="241"/>
      <c r="Q1719" s="241"/>
      <c r="R1719" s="241"/>
      <c r="S1719" s="241"/>
      <c r="T1719" s="241"/>
      <c r="U1719" s="241"/>
      <c r="V1719" s="241"/>
      <c r="W1719" s="241"/>
      <c r="X1719" s="241"/>
      <c r="Y1719" s="241"/>
      <c r="Z1719" s="241"/>
      <c r="AA1719" s="241"/>
      <c r="AB1719" s="241"/>
      <c r="AC1719" s="241"/>
      <c r="AD1719" s="241"/>
      <c r="AE1719" s="241"/>
      <c r="AF1719" s="241"/>
      <c r="AG1719" s="241"/>
      <c r="AH1719" s="241"/>
      <c r="AI1719" s="241"/>
      <c r="AP1719" s="300"/>
      <c r="AT1719" s="300"/>
    </row>
    <row r="1720" spans="1:46" s="299" customFormat="1" ht="15" customHeight="1" x14ac:dyDescent="0.25">
      <c r="A1720" s="284"/>
      <c r="B1720" s="284"/>
      <c r="C1720" s="241"/>
      <c r="D1720" s="241"/>
      <c r="E1720" s="241"/>
      <c r="F1720" s="241"/>
      <c r="G1720" s="241"/>
      <c r="H1720" s="241"/>
      <c r="I1720" s="241"/>
      <c r="J1720" s="241"/>
      <c r="K1720" s="241"/>
      <c r="L1720" s="241"/>
      <c r="M1720" s="241"/>
      <c r="N1720" s="241"/>
      <c r="O1720" s="241"/>
      <c r="P1720" s="241"/>
      <c r="Q1720" s="241"/>
      <c r="R1720" s="241"/>
      <c r="S1720" s="241"/>
      <c r="T1720" s="241"/>
      <c r="U1720" s="241"/>
      <c r="V1720" s="241"/>
      <c r="W1720" s="241"/>
      <c r="X1720" s="241"/>
      <c r="Y1720" s="241"/>
      <c r="Z1720" s="241"/>
      <c r="AA1720" s="241"/>
      <c r="AB1720" s="241"/>
      <c r="AC1720" s="241"/>
      <c r="AD1720" s="241"/>
      <c r="AE1720" s="241"/>
      <c r="AF1720" s="241"/>
      <c r="AG1720" s="241"/>
      <c r="AH1720" s="241"/>
      <c r="AI1720" s="241"/>
      <c r="AP1720" s="300"/>
      <c r="AT1720" s="300"/>
    </row>
    <row r="1721" spans="1:46" s="299" customFormat="1" ht="15" customHeight="1" x14ac:dyDescent="0.25">
      <c r="A1721" s="284"/>
      <c r="B1721" s="284"/>
      <c r="C1721" s="241"/>
      <c r="D1721" s="241"/>
      <c r="E1721" s="241"/>
      <c r="F1721" s="241"/>
      <c r="G1721" s="241"/>
      <c r="H1721" s="241"/>
      <c r="I1721" s="241"/>
      <c r="J1721" s="241"/>
      <c r="K1721" s="241"/>
      <c r="L1721" s="241"/>
      <c r="M1721" s="241"/>
      <c r="N1721" s="241"/>
      <c r="O1721" s="241"/>
      <c r="P1721" s="241"/>
      <c r="Q1721" s="241"/>
      <c r="R1721" s="241"/>
      <c r="S1721" s="241"/>
      <c r="T1721" s="241"/>
      <c r="U1721" s="241"/>
      <c r="V1721" s="241"/>
      <c r="W1721" s="241"/>
      <c r="X1721" s="241"/>
      <c r="Y1721" s="241"/>
      <c r="Z1721" s="241"/>
      <c r="AA1721" s="241"/>
      <c r="AB1721" s="241"/>
      <c r="AC1721" s="241"/>
      <c r="AD1721" s="241"/>
      <c r="AE1721" s="241"/>
      <c r="AF1721" s="241"/>
      <c r="AG1721" s="241"/>
      <c r="AH1721" s="241"/>
      <c r="AI1721" s="241"/>
      <c r="AP1721" s="300"/>
      <c r="AT1721" s="300"/>
    </row>
    <row r="1722" spans="1:46" s="299" customFormat="1" ht="15" customHeight="1" x14ac:dyDescent="0.25">
      <c r="A1722" s="284"/>
      <c r="B1722" s="284"/>
      <c r="C1722" s="241"/>
      <c r="D1722" s="241"/>
      <c r="E1722" s="241"/>
      <c r="F1722" s="241"/>
      <c r="G1722" s="241"/>
      <c r="H1722" s="241"/>
      <c r="I1722" s="241"/>
      <c r="J1722" s="241"/>
      <c r="K1722" s="241"/>
      <c r="L1722" s="241"/>
      <c r="M1722" s="241"/>
      <c r="N1722" s="241"/>
      <c r="O1722" s="241"/>
      <c r="P1722" s="241"/>
      <c r="Q1722" s="241"/>
      <c r="R1722" s="241"/>
      <c r="S1722" s="241"/>
      <c r="T1722" s="241"/>
      <c r="U1722" s="241"/>
      <c r="V1722" s="241"/>
      <c r="W1722" s="241"/>
      <c r="X1722" s="241"/>
      <c r="Y1722" s="241"/>
      <c r="Z1722" s="241"/>
      <c r="AA1722" s="241"/>
      <c r="AB1722" s="241"/>
      <c r="AC1722" s="241"/>
      <c r="AD1722" s="241"/>
      <c r="AE1722" s="241"/>
      <c r="AF1722" s="241"/>
      <c r="AG1722" s="241"/>
      <c r="AH1722" s="241"/>
      <c r="AI1722" s="241"/>
      <c r="AP1722" s="300"/>
      <c r="AT1722" s="300"/>
    </row>
    <row r="1723" spans="1:46" s="299" customFormat="1" ht="15" customHeight="1" x14ac:dyDescent="0.25">
      <c r="A1723" s="284"/>
      <c r="B1723" s="284"/>
      <c r="C1723" s="241"/>
      <c r="D1723" s="241"/>
      <c r="E1723" s="241"/>
      <c r="F1723" s="241"/>
      <c r="G1723" s="241"/>
      <c r="H1723" s="241"/>
      <c r="I1723" s="241"/>
      <c r="J1723" s="241"/>
      <c r="K1723" s="241"/>
      <c r="L1723" s="241"/>
      <c r="M1723" s="241"/>
      <c r="N1723" s="241"/>
      <c r="O1723" s="241"/>
      <c r="P1723" s="241"/>
      <c r="Q1723" s="241"/>
      <c r="R1723" s="241"/>
      <c r="S1723" s="241"/>
      <c r="T1723" s="241"/>
      <c r="U1723" s="241"/>
      <c r="V1723" s="241"/>
      <c r="W1723" s="241"/>
      <c r="X1723" s="241"/>
      <c r="Y1723" s="241"/>
      <c r="Z1723" s="241"/>
      <c r="AA1723" s="241"/>
      <c r="AB1723" s="241"/>
      <c r="AC1723" s="241"/>
      <c r="AD1723" s="241"/>
      <c r="AE1723" s="241"/>
      <c r="AF1723" s="241"/>
      <c r="AG1723" s="241"/>
      <c r="AH1723" s="241"/>
      <c r="AI1723" s="241"/>
      <c r="AP1723" s="300"/>
      <c r="AT1723" s="300"/>
    </row>
    <row r="1724" spans="1:46" s="299" customFormat="1" ht="15" customHeight="1" x14ac:dyDescent="0.25">
      <c r="A1724" s="284"/>
      <c r="B1724" s="284"/>
      <c r="C1724" s="241"/>
      <c r="D1724" s="241"/>
      <c r="E1724" s="241"/>
      <c r="F1724" s="241"/>
      <c r="G1724" s="241"/>
      <c r="H1724" s="241"/>
      <c r="I1724" s="241"/>
      <c r="J1724" s="241"/>
      <c r="K1724" s="241"/>
      <c r="L1724" s="241"/>
      <c r="M1724" s="241"/>
      <c r="N1724" s="241"/>
      <c r="O1724" s="241"/>
      <c r="P1724" s="241"/>
      <c r="Q1724" s="241"/>
      <c r="R1724" s="241"/>
      <c r="S1724" s="241"/>
      <c r="T1724" s="241"/>
      <c r="U1724" s="241"/>
      <c r="V1724" s="241"/>
      <c r="W1724" s="241"/>
      <c r="X1724" s="241"/>
      <c r="Y1724" s="241"/>
      <c r="Z1724" s="241"/>
      <c r="AA1724" s="241"/>
      <c r="AB1724" s="241"/>
      <c r="AC1724" s="241"/>
      <c r="AD1724" s="241"/>
      <c r="AE1724" s="241"/>
      <c r="AF1724" s="241"/>
      <c r="AG1724" s="241"/>
      <c r="AH1724" s="241"/>
      <c r="AI1724" s="241"/>
      <c r="AP1724" s="300"/>
      <c r="AT1724" s="300"/>
    </row>
    <row r="1725" spans="1:46" s="299" customFormat="1" ht="15" customHeight="1" x14ac:dyDescent="0.25">
      <c r="A1725" s="284"/>
      <c r="B1725" s="284"/>
      <c r="C1725" s="241"/>
      <c r="D1725" s="241"/>
      <c r="E1725" s="241"/>
      <c r="F1725" s="241"/>
      <c r="G1725" s="241"/>
      <c r="H1725" s="241"/>
      <c r="I1725" s="241"/>
      <c r="J1725" s="241"/>
      <c r="K1725" s="241"/>
      <c r="L1725" s="241"/>
      <c r="M1725" s="241"/>
      <c r="N1725" s="241"/>
      <c r="O1725" s="241"/>
      <c r="P1725" s="241"/>
      <c r="Q1725" s="241"/>
      <c r="R1725" s="241"/>
      <c r="S1725" s="241"/>
      <c r="T1725" s="241"/>
      <c r="U1725" s="241"/>
      <c r="V1725" s="241"/>
      <c r="W1725" s="241"/>
      <c r="X1725" s="241"/>
      <c r="Y1725" s="241"/>
      <c r="Z1725" s="241"/>
      <c r="AA1725" s="241"/>
      <c r="AB1725" s="241"/>
      <c r="AC1725" s="241"/>
      <c r="AD1725" s="241"/>
      <c r="AE1725" s="241"/>
      <c r="AF1725" s="241"/>
      <c r="AG1725" s="241"/>
      <c r="AH1725" s="241"/>
      <c r="AI1725" s="241"/>
      <c r="AP1725" s="300"/>
      <c r="AT1725" s="300"/>
    </row>
    <row r="1726" spans="1:46" s="299" customFormat="1" ht="15" customHeight="1" x14ac:dyDescent="0.25">
      <c r="A1726" s="284"/>
      <c r="B1726" s="284"/>
      <c r="C1726" s="241"/>
      <c r="D1726" s="241"/>
      <c r="E1726" s="241"/>
      <c r="F1726" s="241"/>
      <c r="G1726" s="241"/>
      <c r="H1726" s="241"/>
      <c r="I1726" s="241"/>
      <c r="J1726" s="241"/>
      <c r="K1726" s="241"/>
      <c r="L1726" s="241"/>
      <c r="M1726" s="241"/>
      <c r="N1726" s="241"/>
      <c r="O1726" s="241"/>
      <c r="P1726" s="241"/>
      <c r="Q1726" s="241"/>
      <c r="R1726" s="241"/>
      <c r="S1726" s="241"/>
      <c r="T1726" s="241"/>
      <c r="U1726" s="241"/>
      <c r="V1726" s="241"/>
      <c r="W1726" s="241"/>
      <c r="X1726" s="241"/>
      <c r="Y1726" s="241"/>
      <c r="Z1726" s="241"/>
      <c r="AA1726" s="241"/>
      <c r="AB1726" s="241"/>
      <c r="AC1726" s="241"/>
      <c r="AD1726" s="241"/>
      <c r="AE1726" s="241"/>
      <c r="AF1726" s="241"/>
      <c r="AG1726" s="241"/>
      <c r="AH1726" s="241"/>
      <c r="AI1726" s="241"/>
      <c r="AP1726" s="300"/>
      <c r="AT1726" s="300"/>
    </row>
    <row r="1727" spans="1:46" s="299" customFormat="1" ht="15" customHeight="1" x14ac:dyDescent="0.25">
      <c r="A1727" s="284"/>
      <c r="B1727" s="284"/>
      <c r="C1727" s="241"/>
      <c r="D1727" s="241"/>
      <c r="E1727" s="241"/>
      <c r="F1727" s="241"/>
      <c r="G1727" s="241"/>
      <c r="H1727" s="241"/>
      <c r="I1727" s="241"/>
      <c r="J1727" s="241"/>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P1727" s="300"/>
      <c r="AT1727" s="300"/>
    </row>
    <row r="1728" spans="1:46" s="299" customFormat="1" ht="15" customHeight="1" x14ac:dyDescent="0.25">
      <c r="A1728" s="284"/>
      <c r="B1728" s="284"/>
      <c r="C1728" s="241"/>
      <c r="D1728" s="241"/>
      <c r="E1728" s="241"/>
      <c r="F1728" s="241"/>
      <c r="G1728" s="241"/>
      <c r="H1728" s="241"/>
      <c r="I1728" s="241"/>
      <c r="J1728" s="241"/>
      <c r="K1728" s="241"/>
      <c r="L1728" s="241"/>
      <c r="M1728" s="241"/>
      <c r="N1728" s="241"/>
      <c r="O1728" s="241"/>
      <c r="P1728" s="241"/>
      <c r="Q1728" s="241"/>
      <c r="R1728" s="241"/>
      <c r="S1728" s="241"/>
      <c r="T1728" s="241"/>
      <c r="U1728" s="241"/>
      <c r="V1728" s="241"/>
      <c r="W1728" s="241"/>
      <c r="X1728" s="241"/>
      <c r="Y1728" s="241"/>
      <c r="Z1728" s="241"/>
      <c r="AA1728" s="241"/>
      <c r="AB1728" s="241"/>
      <c r="AC1728" s="241"/>
      <c r="AD1728" s="241"/>
      <c r="AE1728" s="241"/>
      <c r="AF1728" s="241"/>
      <c r="AG1728" s="241"/>
      <c r="AH1728" s="241"/>
      <c r="AI1728" s="241"/>
      <c r="AP1728" s="300"/>
      <c r="AT1728" s="300"/>
    </row>
    <row r="1729" spans="1:46" s="299" customFormat="1" ht="15" customHeight="1" x14ac:dyDescent="0.25">
      <c r="A1729" s="284"/>
      <c r="B1729" s="284"/>
      <c r="C1729" s="241"/>
      <c r="D1729" s="241"/>
      <c r="E1729" s="241"/>
      <c r="F1729" s="241"/>
      <c r="G1729" s="241"/>
      <c r="H1729" s="241"/>
      <c r="I1729" s="241"/>
      <c r="J1729" s="241"/>
      <c r="K1729" s="241"/>
      <c r="L1729" s="241"/>
      <c r="M1729" s="241"/>
      <c r="N1729" s="241"/>
      <c r="O1729" s="241"/>
      <c r="P1729" s="241"/>
      <c r="Q1729" s="241"/>
      <c r="R1729" s="241"/>
      <c r="S1729" s="241"/>
      <c r="T1729" s="241"/>
      <c r="U1729" s="241"/>
      <c r="V1729" s="241"/>
      <c r="W1729" s="241"/>
      <c r="X1729" s="241"/>
      <c r="Y1729" s="241"/>
      <c r="Z1729" s="241"/>
      <c r="AA1729" s="241"/>
      <c r="AB1729" s="241"/>
      <c r="AC1729" s="241"/>
      <c r="AD1729" s="241"/>
      <c r="AE1729" s="241"/>
      <c r="AF1729" s="241"/>
      <c r="AG1729" s="241"/>
      <c r="AH1729" s="241"/>
      <c r="AI1729" s="241"/>
      <c r="AP1729" s="300"/>
      <c r="AT1729" s="300"/>
    </row>
    <row r="1730" spans="1:46" s="299" customFormat="1" ht="15" customHeight="1" x14ac:dyDescent="0.25">
      <c r="A1730" s="284"/>
      <c r="B1730" s="284"/>
      <c r="C1730" s="241"/>
      <c r="D1730" s="241"/>
      <c r="E1730" s="241"/>
      <c r="F1730" s="241"/>
      <c r="G1730" s="241"/>
      <c r="H1730" s="241"/>
      <c r="I1730" s="241"/>
      <c r="J1730" s="241"/>
      <c r="K1730" s="241"/>
      <c r="L1730" s="241"/>
      <c r="M1730" s="241"/>
      <c r="N1730" s="241"/>
      <c r="O1730" s="241"/>
      <c r="P1730" s="241"/>
      <c r="Q1730" s="241"/>
      <c r="R1730" s="241"/>
      <c r="S1730" s="241"/>
      <c r="T1730" s="241"/>
      <c r="U1730" s="241"/>
      <c r="V1730" s="241"/>
      <c r="W1730" s="241"/>
      <c r="X1730" s="241"/>
      <c r="Y1730" s="241"/>
      <c r="Z1730" s="241"/>
      <c r="AA1730" s="241"/>
      <c r="AB1730" s="241"/>
      <c r="AC1730" s="241"/>
      <c r="AD1730" s="241"/>
      <c r="AE1730" s="241"/>
      <c r="AF1730" s="241"/>
      <c r="AG1730" s="241"/>
      <c r="AH1730" s="241"/>
      <c r="AI1730" s="241"/>
      <c r="AP1730" s="300"/>
      <c r="AT1730" s="300"/>
    </row>
    <row r="1731" spans="1:46" s="299" customFormat="1" ht="15" customHeight="1" x14ac:dyDescent="0.25">
      <c r="A1731" s="284"/>
      <c r="B1731" s="284"/>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241"/>
      <c r="AF1731" s="241"/>
      <c r="AG1731" s="241"/>
      <c r="AH1731" s="241"/>
      <c r="AI1731" s="241"/>
      <c r="AP1731" s="300"/>
      <c r="AT1731" s="300"/>
    </row>
    <row r="1732" spans="1:46" s="299" customFormat="1" ht="15" customHeight="1" x14ac:dyDescent="0.25">
      <c r="A1732" s="284"/>
      <c r="B1732" s="284"/>
      <c r="C1732" s="241"/>
      <c r="D1732" s="241"/>
      <c r="E1732" s="241"/>
      <c r="F1732" s="241"/>
      <c r="G1732" s="241"/>
      <c r="H1732" s="241"/>
      <c r="I1732" s="241"/>
      <c r="J1732" s="241"/>
      <c r="K1732" s="241"/>
      <c r="L1732" s="241"/>
      <c r="M1732" s="241"/>
      <c r="N1732" s="241"/>
      <c r="O1732" s="241"/>
      <c r="P1732" s="241"/>
      <c r="Q1732" s="241"/>
      <c r="R1732" s="241"/>
      <c r="S1732" s="241"/>
      <c r="T1732" s="241"/>
      <c r="U1732" s="241"/>
      <c r="V1732" s="241"/>
      <c r="W1732" s="241"/>
      <c r="X1732" s="241"/>
      <c r="Y1732" s="241"/>
      <c r="Z1732" s="241"/>
      <c r="AA1732" s="241"/>
      <c r="AB1732" s="241"/>
      <c r="AC1732" s="241"/>
      <c r="AD1732" s="241"/>
      <c r="AE1732" s="241"/>
      <c r="AF1732" s="241"/>
      <c r="AG1732" s="241"/>
      <c r="AH1732" s="241"/>
      <c r="AI1732" s="241"/>
      <c r="AP1732" s="300"/>
      <c r="AT1732" s="300"/>
    </row>
    <row r="1733" spans="1:46" s="299" customFormat="1" ht="15" customHeight="1" x14ac:dyDescent="0.25">
      <c r="A1733" s="284"/>
      <c r="B1733" s="284"/>
      <c r="C1733" s="241"/>
      <c r="D1733" s="241"/>
      <c r="E1733" s="241"/>
      <c r="F1733" s="241"/>
      <c r="G1733" s="241"/>
      <c r="H1733" s="241"/>
      <c r="I1733" s="241"/>
      <c r="J1733" s="241"/>
      <c r="K1733" s="241"/>
      <c r="L1733" s="241"/>
      <c r="M1733" s="241"/>
      <c r="N1733" s="241"/>
      <c r="O1733" s="241"/>
      <c r="P1733" s="241"/>
      <c r="Q1733" s="241"/>
      <c r="R1733" s="241"/>
      <c r="S1733" s="241"/>
      <c r="T1733" s="241"/>
      <c r="U1733" s="241"/>
      <c r="V1733" s="241"/>
      <c r="W1733" s="241"/>
      <c r="X1733" s="241"/>
      <c r="Y1733" s="241"/>
      <c r="Z1733" s="241"/>
      <c r="AA1733" s="241"/>
      <c r="AB1733" s="241"/>
      <c r="AC1733" s="241"/>
      <c r="AD1733" s="241"/>
      <c r="AE1733" s="241"/>
      <c r="AF1733" s="241"/>
      <c r="AG1733" s="241"/>
      <c r="AH1733" s="241"/>
      <c r="AI1733" s="241"/>
      <c r="AP1733" s="300"/>
      <c r="AT1733" s="300"/>
    </row>
    <row r="1734" spans="1:46" s="299" customFormat="1" ht="15" customHeight="1" x14ac:dyDescent="0.25">
      <c r="A1734" s="284"/>
      <c r="B1734" s="284"/>
      <c r="C1734" s="241"/>
      <c r="D1734" s="241"/>
      <c r="E1734" s="241"/>
      <c r="F1734" s="241"/>
      <c r="G1734" s="241"/>
      <c r="H1734" s="241"/>
      <c r="I1734" s="241"/>
      <c r="J1734" s="241"/>
      <c r="K1734" s="241"/>
      <c r="L1734" s="241"/>
      <c r="M1734" s="241"/>
      <c r="N1734" s="241"/>
      <c r="O1734" s="241"/>
      <c r="P1734" s="241"/>
      <c r="Q1734" s="241"/>
      <c r="R1734" s="241"/>
      <c r="S1734" s="241"/>
      <c r="T1734" s="241"/>
      <c r="U1734" s="241"/>
      <c r="V1734" s="241"/>
      <c r="W1734" s="241"/>
      <c r="X1734" s="241"/>
      <c r="Y1734" s="241"/>
      <c r="Z1734" s="241"/>
      <c r="AA1734" s="241"/>
      <c r="AB1734" s="241"/>
      <c r="AC1734" s="241"/>
      <c r="AD1734" s="241"/>
      <c r="AE1734" s="241"/>
      <c r="AF1734" s="241"/>
      <c r="AG1734" s="241"/>
      <c r="AH1734" s="241"/>
      <c r="AI1734" s="241"/>
      <c r="AP1734" s="300"/>
      <c r="AT1734" s="300"/>
    </row>
    <row r="1735" spans="1:46" s="299" customFormat="1" ht="15" customHeight="1" x14ac:dyDescent="0.25">
      <c r="A1735" s="284"/>
      <c r="B1735" s="284"/>
      <c r="C1735" s="241"/>
      <c r="D1735" s="241"/>
      <c r="E1735" s="241"/>
      <c r="F1735" s="241"/>
      <c r="G1735" s="241"/>
      <c r="H1735" s="241"/>
      <c r="I1735" s="241"/>
      <c r="J1735" s="241"/>
      <c r="K1735" s="241"/>
      <c r="L1735" s="241"/>
      <c r="M1735" s="241"/>
      <c r="N1735" s="241"/>
      <c r="O1735" s="241"/>
      <c r="P1735" s="241"/>
      <c r="Q1735" s="241"/>
      <c r="R1735" s="241"/>
      <c r="S1735" s="241"/>
      <c r="T1735" s="241"/>
      <c r="U1735" s="241"/>
      <c r="V1735" s="241"/>
      <c r="W1735" s="241"/>
      <c r="X1735" s="241"/>
      <c r="Y1735" s="241"/>
      <c r="Z1735" s="241"/>
      <c r="AA1735" s="241"/>
      <c r="AB1735" s="241"/>
      <c r="AC1735" s="241"/>
      <c r="AD1735" s="241"/>
      <c r="AE1735" s="241"/>
      <c r="AF1735" s="241"/>
      <c r="AG1735" s="241"/>
      <c r="AH1735" s="241"/>
      <c r="AI1735" s="241"/>
      <c r="AP1735" s="300"/>
      <c r="AT1735" s="300"/>
    </row>
    <row r="1736" spans="1:46" s="299" customFormat="1" ht="15" customHeight="1" x14ac:dyDescent="0.25">
      <c r="A1736" s="284"/>
      <c r="B1736" s="284"/>
      <c r="C1736" s="241"/>
      <c r="D1736" s="241"/>
      <c r="E1736" s="241"/>
      <c r="F1736" s="241"/>
      <c r="G1736" s="241"/>
      <c r="H1736" s="241"/>
      <c r="I1736" s="241"/>
      <c r="J1736" s="241"/>
      <c r="K1736" s="241"/>
      <c r="L1736" s="241"/>
      <c r="M1736" s="241"/>
      <c r="N1736" s="241"/>
      <c r="O1736" s="241"/>
      <c r="P1736" s="241"/>
      <c r="Q1736" s="241"/>
      <c r="R1736" s="241"/>
      <c r="S1736" s="241"/>
      <c r="T1736" s="241"/>
      <c r="U1736" s="241"/>
      <c r="V1736" s="241"/>
      <c r="W1736" s="241"/>
      <c r="X1736" s="241"/>
      <c r="Y1736" s="241"/>
      <c r="Z1736" s="241"/>
      <c r="AA1736" s="241"/>
      <c r="AB1736" s="241"/>
      <c r="AC1736" s="241"/>
      <c r="AD1736" s="241"/>
      <c r="AE1736" s="241"/>
      <c r="AF1736" s="241"/>
      <c r="AG1736" s="241"/>
      <c r="AH1736" s="241"/>
      <c r="AI1736" s="241"/>
      <c r="AP1736" s="300"/>
      <c r="AT1736" s="300"/>
    </row>
    <row r="1737" spans="1:46" s="299" customFormat="1" ht="15" customHeight="1" x14ac:dyDescent="0.25">
      <c r="A1737" s="284"/>
      <c r="B1737" s="284"/>
      <c r="C1737" s="241"/>
      <c r="D1737" s="241"/>
      <c r="E1737" s="241"/>
      <c r="F1737" s="241"/>
      <c r="G1737" s="241"/>
      <c r="H1737" s="241"/>
      <c r="I1737" s="241"/>
      <c r="J1737" s="241"/>
      <c r="K1737" s="241"/>
      <c r="L1737" s="241"/>
      <c r="M1737" s="241"/>
      <c r="N1737" s="241"/>
      <c r="O1737" s="241"/>
      <c r="P1737" s="241"/>
      <c r="Q1737" s="241"/>
      <c r="R1737" s="241"/>
      <c r="S1737" s="241"/>
      <c r="T1737" s="241"/>
      <c r="U1737" s="241"/>
      <c r="V1737" s="241"/>
      <c r="W1737" s="241"/>
      <c r="X1737" s="241"/>
      <c r="Y1737" s="241"/>
      <c r="Z1737" s="241"/>
      <c r="AA1737" s="241"/>
      <c r="AB1737" s="241"/>
      <c r="AC1737" s="241"/>
      <c r="AD1737" s="241"/>
      <c r="AE1737" s="241"/>
      <c r="AF1737" s="241"/>
      <c r="AG1737" s="241"/>
      <c r="AH1737" s="241"/>
      <c r="AI1737" s="241"/>
      <c r="AP1737" s="300"/>
      <c r="AT1737" s="300"/>
    </row>
    <row r="1738" spans="1:46" s="299" customFormat="1" ht="15" customHeight="1" x14ac:dyDescent="0.25">
      <c r="A1738" s="284"/>
      <c r="B1738" s="284"/>
      <c r="C1738" s="241"/>
      <c r="D1738" s="241"/>
      <c r="E1738" s="241"/>
      <c r="F1738" s="241"/>
      <c r="G1738" s="241"/>
      <c r="H1738" s="241"/>
      <c r="I1738" s="241"/>
      <c r="J1738" s="241"/>
      <c r="K1738" s="241"/>
      <c r="L1738" s="241"/>
      <c r="M1738" s="241"/>
      <c r="N1738" s="241"/>
      <c r="O1738" s="241"/>
      <c r="P1738" s="241"/>
      <c r="Q1738" s="241"/>
      <c r="R1738" s="241"/>
      <c r="S1738" s="241"/>
      <c r="T1738" s="241"/>
      <c r="U1738" s="241"/>
      <c r="V1738" s="241"/>
      <c r="W1738" s="241"/>
      <c r="X1738" s="241"/>
      <c r="Y1738" s="241"/>
      <c r="Z1738" s="241"/>
      <c r="AA1738" s="241"/>
      <c r="AB1738" s="241"/>
      <c r="AC1738" s="241"/>
      <c r="AD1738" s="241"/>
      <c r="AE1738" s="241"/>
      <c r="AF1738" s="241"/>
      <c r="AG1738" s="241"/>
      <c r="AH1738" s="241"/>
      <c r="AI1738" s="241"/>
      <c r="AP1738" s="300"/>
      <c r="AT1738" s="300"/>
    </row>
    <row r="1739" spans="1:46" s="299" customFormat="1" ht="15" customHeight="1" x14ac:dyDescent="0.25">
      <c r="A1739" s="284"/>
      <c r="B1739" s="284"/>
      <c r="C1739" s="241"/>
      <c r="D1739" s="241"/>
      <c r="E1739" s="241"/>
      <c r="F1739" s="241"/>
      <c r="G1739" s="241"/>
      <c r="H1739" s="241"/>
      <c r="I1739" s="241"/>
      <c r="J1739" s="241"/>
      <c r="K1739" s="241"/>
      <c r="L1739" s="241"/>
      <c r="M1739" s="241"/>
      <c r="N1739" s="241"/>
      <c r="O1739" s="241"/>
      <c r="P1739" s="241"/>
      <c r="Q1739" s="241"/>
      <c r="R1739" s="241"/>
      <c r="S1739" s="241"/>
      <c r="T1739" s="241"/>
      <c r="U1739" s="241"/>
      <c r="V1739" s="241"/>
      <c r="W1739" s="241"/>
      <c r="X1739" s="241"/>
      <c r="Y1739" s="241"/>
      <c r="Z1739" s="241"/>
      <c r="AA1739" s="241"/>
      <c r="AB1739" s="241"/>
      <c r="AC1739" s="241"/>
      <c r="AD1739" s="241"/>
      <c r="AE1739" s="241"/>
      <c r="AF1739" s="241"/>
      <c r="AG1739" s="241"/>
      <c r="AH1739" s="241"/>
      <c r="AI1739" s="241"/>
      <c r="AP1739" s="300"/>
      <c r="AT1739" s="300"/>
    </row>
    <row r="1740" spans="1:46" s="299" customFormat="1" ht="15" customHeight="1" x14ac:dyDescent="0.25">
      <c r="A1740" s="284"/>
      <c r="B1740" s="284"/>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241"/>
      <c r="AF1740" s="241"/>
      <c r="AG1740" s="241"/>
      <c r="AH1740" s="241"/>
      <c r="AI1740" s="241"/>
      <c r="AP1740" s="300"/>
      <c r="AT1740" s="300"/>
    </row>
    <row r="1741" spans="1:46" s="299" customFormat="1" ht="15" customHeight="1" x14ac:dyDescent="0.25">
      <c r="A1741" s="284"/>
      <c r="B1741" s="284"/>
      <c r="C1741" s="241"/>
      <c r="D1741" s="241"/>
      <c r="E1741" s="241"/>
      <c r="F1741" s="241"/>
      <c r="G1741" s="241"/>
      <c r="H1741" s="241"/>
      <c r="I1741" s="241"/>
      <c r="J1741" s="241"/>
      <c r="K1741" s="241"/>
      <c r="L1741" s="241"/>
      <c r="M1741" s="241"/>
      <c r="N1741" s="241"/>
      <c r="O1741" s="241"/>
      <c r="P1741" s="241"/>
      <c r="Q1741" s="241"/>
      <c r="R1741" s="241"/>
      <c r="S1741" s="241"/>
      <c r="T1741" s="241"/>
      <c r="U1741" s="241"/>
      <c r="V1741" s="241"/>
      <c r="W1741" s="241"/>
      <c r="X1741" s="241"/>
      <c r="Y1741" s="241"/>
      <c r="Z1741" s="241"/>
      <c r="AA1741" s="241"/>
      <c r="AB1741" s="241"/>
      <c r="AC1741" s="241"/>
      <c r="AD1741" s="241"/>
      <c r="AE1741" s="241"/>
      <c r="AF1741" s="241"/>
      <c r="AG1741" s="241"/>
      <c r="AH1741" s="241"/>
      <c r="AI1741" s="241"/>
      <c r="AP1741" s="300"/>
      <c r="AT1741" s="300"/>
    </row>
    <row r="1742" spans="1:46" s="299" customFormat="1" ht="15" customHeight="1" x14ac:dyDescent="0.25">
      <c r="A1742" s="284"/>
      <c r="B1742" s="284"/>
      <c r="C1742" s="241"/>
      <c r="D1742" s="241"/>
      <c r="E1742" s="241"/>
      <c r="F1742" s="241"/>
      <c r="G1742" s="241"/>
      <c r="H1742" s="241"/>
      <c r="I1742" s="241"/>
      <c r="J1742" s="241"/>
      <c r="K1742" s="241"/>
      <c r="L1742" s="241"/>
      <c r="M1742" s="241"/>
      <c r="N1742" s="241"/>
      <c r="O1742" s="241"/>
      <c r="P1742" s="241"/>
      <c r="Q1742" s="241"/>
      <c r="R1742" s="241"/>
      <c r="S1742" s="241"/>
      <c r="T1742" s="241"/>
      <c r="U1742" s="241"/>
      <c r="V1742" s="241"/>
      <c r="W1742" s="241"/>
      <c r="X1742" s="241"/>
      <c r="Y1742" s="241"/>
      <c r="Z1742" s="241"/>
      <c r="AA1742" s="241"/>
      <c r="AB1742" s="241"/>
      <c r="AC1742" s="241"/>
      <c r="AD1742" s="241"/>
      <c r="AE1742" s="241"/>
      <c r="AF1742" s="241"/>
      <c r="AG1742" s="241"/>
      <c r="AH1742" s="241"/>
      <c r="AI1742" s="241"/>
      <c r="AP1742" s="300"/>
      <c r="AT1742" s="300"/>
    </row>
    <row r="1743" spans="1:46" s="299" customFormat="1" ht="15" customHeight="1" x14ac:dyDescent="0.25">
      <c r="A1743" s="284"/>
      <c r="B1743" s="284"/>
      <c r="C1743" s="241"/>
      <c r="D1743" s="241"/>
      <c r="E1743" s="241"/>
      <c r="F1743" s="241"/>
      <c r="G1743" s="241"/>
      <c r="H1743" s="241"/>
      <c r="I1743" s="241"/>
      <c r="J1743" s="241"/>
      <c r="K1743" s="241"/>
      <c r="L1743" s="241"/>
      <c r="M1743" s="241"/>
      <c r="N1743" s="241"/>
      <c r="O1743" s="241"/>
      <c r="P1743" s="241"/>
      <c r="Q1743" s="241"/>
      <c r="R1743" s="241"/>
      <c r="S1743" s="241"/>
      <c r="T1743" s="241"/>
      <c r="U1743" s="241"/>
      <c r="V1743" s="241"/>
      <c r="W1743" s="241"/>
      <c r="X1743" s="241"/>
      <c r="Y1743" s="241"/>
      <c r="Z1743" s="241"/>
      <c r="AA1743" s="241"/>
      <c r="AB1743" s="241"/>
      <c r="AC1743" s="241"/>
      <c r="AD1743" s="241"/>
      <c r="AE1743" s="241"/>
      <c r="AF1743" s="241"/>
      <c r="AG1743" s="241"/>
      <c r="AH1743" s="241"/>
      <c r="AI1743" s="241"/>
      <c r="AP1743" s="300"/>
      <c r="AT1743" s="300"/>
    </row>
    <row r="1744" spans="1:46" s="299" customFormat="1" ht="15" customHeight="1" x14ac:dyDescent="0.25">
      <c r="A1744" s="284"/>
      <c r="B1744" s="284"/>
      <c r="C1744" s="241"/>
      <c r="D1744" s="241"/>
      <c r="E1744" s="241"/>
      <c r="F1744" s="241"/>
      <c r="G1744" s="241"/>
      <c r="H1744" s="241"/>
      <c r="I1744" s="241"/>
      <c r="J1744" s="241"/>
      <c r="K1744" s="241"/>
      <c r="L1744" s="241"/>
      <c r="M1744" s="241"/>
      <c r="N1744" s="241"/>
      <c r="O1744" s="241"/>
      <c r="P1744" s="241"/>
      <c r="Q1744" s="241"/>
      <c r="R1744" s="241"/>
      <c r="S1744" s="241"/>
      <c r="T1744" s="241"/>
      <c r="U1744" s="241"/>
      <c r="V1744" s="241"/>
      <c r="W1744" s="241"/>
      <c r="X1744" s="241"/>
      <c r="Y1744" s="241"/>
      <c r="Z1744" s="241"/>
      <c r="AA1744" s="241"/>
      <c r="AB1744" s="241"/>
      <c r="AC1744" s="241"/>
      <c r="AD1744" s="241"/>
      <c r="AE1744" s="241"/>
      <c r="AF1744" s="241"/>
      <c r="AG1744" s="241"/>
      <c r="AH1744" s="241"/>
      <c r="AI1744" s="241"/>
      <c r="AP1744" s="300"/>
      <c r="AT1744" s="300"/>
    </row>
    <row r="1745" spans="1:46" s="299" customFormat="1" ht="15" customHeight="1" x14ac:dyDescent="0.25">
      <c r="A1745" s="284"/>
      <c r="B1745" s="284"/>
      <c r="C1745" s="241"/>
      <c r="D1745" s="241"/>
      <c r="E1745" s="241"/>
      <c r="F1745" s="241"/>
      <c r="G1745" s="241"/>
      <c r="H1745" s="241"/>
      <c r="I1745" s="241"/>
      <c r="J1745" s="241"/>
      <c r="K1745" s="241"/>
      <c r="L1745" s="241"/>
      <c r="M1745" s="241"/>
      <c r="N1745" s="241"/>
      <c r="O1745" s="241"/>
      <c r="P1745" s="241"/>
      <c r="Q1745" s="241"/>
      <c r="R1745" s="241"/>
      <c r="S1745" s="241"/>
      <c r="T1745" s="241"/>
      <c r="U1745" s="241"/>
      <c r="V1745" s="241"/>
      <c r="W1745" s="241"/>
      <c r="X1745" s="241"/>
      <c r="Y1745" s="241"/>
      <c r="Z1745" s="241"/>
      <c r="AA1745" s="241"/>
      <c r="AB1745" s="241"/>
      <c r="AC1745" s="241"/>
      <c r="AD1745" s="241"/>
      <c r="AE1745" s="241"/>
      <c r="AF1745" s="241"/>
      <c r="AG1745" s="241"/>
      <c r="AH1745" s="241"/>
      <c r="AI1745" s="241"/>
      <c r="AP1745" s="300"/>
      <c r="AT1745" s="300"/>
    </row>
    <row r="1746" spans="1:46" s="299" customFormat="1" ht="15" customHeight="1" x14ac:dyDescent="0.25">
      <c r="A1746" s="284"/>
      <c r="B1746" s="284"/>
      <c r="C1746" s="241"/>
      <c r="D1746" s="241"/>
      <c r="E1746" s="241"/>
      <c r="F1746" s="241"/>
      <c r="G1746" s="241"/>
      <c r="H1746" s="241"/>
      <c r="I1746" s="241"/>
      <c r="J1746" s="241"/>
      <c r="K1746" s="241"/>
      <c r="L1746" s="241"/>
      <c r="M1746" s="241"/>
      <c r="N1746" s="241"/>
      <c r="O1746" s="241"/>
      <c r="P1746" s="241"/>
      <c r="Q1746" s="241"/>
      <c r="R1746" s="241"/>
      <c r="S1746" s="241"/>
      <c r="T1746" s="241"/>
      <c r="U1746" s="241"/>
      <c r="V1746" s="241"/>
      <c r="W1746" s="241"/>
      <c r="X1746" s="241"/>
      <c r="Y1746" s="241"/>
      <c r="Z1746" s="241"/>
      <c r="AA1746" s="241"/>
      <c r="AB1746" s="241"/>
      <c r="AC1746" s="241"/>
      <c r="AD1746" s="241"/>
      <c r="AE1746" s="241"/>
      <c r="AF1746" s="241"/>
      <c r="AG1746" s="241"/>
      <c r="AH1746" s="241"/>
      <c r="AI1746" s="241"/>
      <c r="AP1746" s="300"/>
      <c r="AT1746" s="300"/>
    </row>
    <row r="1747" spans="1:46" s="299" customFormat="1" ht="15" customHeight="1" x14ac:dyDescent="0.25">
      <c r="A1747" s="284"/>
      <c r="B1747" s="284"/>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s="241"/>
      <c r="AG1747" s="241"/>
      <c r="AH1747" s="241"/>
      <c r="AI1747" s="241"/>
      <c r="AP1747" s="300"/>
      <c r="AT1747" s="300"/>
    </row>
    <row r="1748" spans="1:46" s="299" customFormat="1" ht="15" customHeight="1" x14ac:dyDescent="0.25">
      <c r="A1748" s="284"/>
      <c r="B1748" s="284"/>
      <c r="C1748" s="241"/>
      <c r="D1748" s="241"/>
      <c r="E1748" s="241"/>
      <c r="F1748" s="241"/>
      <c r="G1748" s="241"/>
      <c r="H1748" s="241"/>
      <c r="I1748" s="241"/>
      <c r="J1748" s="241"/>
      <c r="K1748" s="241"/>
      <c r="L1748" s="241"/>
      <c r="M1748" s="241"/>
      <c r="N1748" s="241"/>
      <c r="O1748" s="241"/>
      <c r="P1748" s="241"/>
      <c r="Q1748" s="241"/>
      <c r="R1748" s="241"/>
      <c r="S1748" s="241"/>
      <c r="T1748" s="241"/>
      <c r="U1748" s="241"/>
      <c r="V1748" s="241"/>
      <c r="W1748" s="241"/>
      <c r="X1748" s="241"/>
      <c r="Y1748" s="241"/>
      <c r="Z1748" s="241"/>
      <c r="AA1748" s="241"/>
      <c r="AB1748" s="241"/>
      <c r="AC1748" s="241"/>
      <c r="AD1748" s="241"/>
      <c r="AE1748" s="241"/>
      <c r="AF1748" s="241"/>
      <c r="AG1748" s="241"/>
      <c r="AH1748" s="241"/>
      <c r="AI1748" s="241"/>
      <c r="AP1748" s="300"/>
      <c r="AT1748" s="300"/>
    </row>
    <row r="1749" spans="1:46" s="299" customFormat="1" ht="15" customHeight="1" x14ac:dyDescent="0.25">
      <c r="A1749" s="284"/>
      <c r="B1749" s="284"/>
      <c r="C1749" s="241"/>
      <c r="D1749" s="241"/>
      <c r="E1749" s="241"/>
      <c r="F1749" s="241"/>
      <c r="G1749" s="241"/>
      <c r="H1749" s="241"/>
      <c r="I1749" s="241"/>
      <c r="J1749" s="241"/>
      <c r="K1749" s="241"/>
      <c r="L1749" s="241"/>
      <c r="M1749" s="241"/>
      <c r="N1749" s="241"/>
      <c r="O1749" s="241"/>
      <c r="P1749" s="241"/>
      <c r="Q1749" s="241"/>
      <c r="R1749" s="241"/>
      <c r="S1749" s="241"/>
      <c r="T1749" s="241"/>
      <c r="U1749" s="241"/>
      <c r="V1749" s="241"/>
      <c r="W1749" s="241"/>
      <c r="X1749" s="241"/>
      <c r="Y1749" s="241"/>
      <c r="Z1749" s="241"/>
      <c r="AA1749" s="241"/>
      <c r="AB1749" s="241"/>
      <c r="AC1749" s="241"/>
      <c r="AD1749" s="241"/>
      <c r="AE1749" s="241"/>
      <c r="AF1749" s="241"/>
      <c r="AG1749" s="241"/>
      <c r="AH1749" s="241"/>
      <c r="AI1749" s="241"/>
      <c r="AP1749" s="300"/>
      <c r="AT1749" s="300"/>
    </row>
    <row r="1750" spans="1:46" s="299" customFormat="1" ht="15" customHeight="1" x14ac:dyDescent="0.25">
      <c r="A1750" s="284"/>
      <c r="B1750" s="284"/>
      <c r="C1750" s="241"/>
      <c r="D1750" s="241"/>
      <c r="E1750" s="241"/>
      <c r="F1750" s="241"/>
      <c r="G1750" s="241"/>
      <c r="H1750" s="241"/>
      <c r="I1750" s="241"/>
      <c r="J1750" s="241"/>
      <c r="K1750" s="241"/>
      <c r="L1750" s="241"/>
      <c r="M1750" s="241"/>
      <c r="N1750" s="241"/>
      <c r="O1750" s="241"/>
      <c r="P1750" s="241"/>
      <c r="Q1750" s="241"/>
      <c r="R1750" s="241"/>
      <c r="S1750" s="241"/>
      <c r="T1750" s="241"/>
      <c r="U1750" s="241"/>
      <c r="V1750" s="241"/>
      <c r="W1750" s="241"/>
      <c r="X1750" s="241"/>
      <c r="Y1750" s="241"/>
      <c r="Z1750" s="241"/>
      <c r="AA1750" s="241"/>
      <c r="AB1750" s="241"/>
      <c r="AC1750" s="241"/>
      <c r="AD1750" s="241"/>
      <c r="AE1750" s="241"/>
      <c r="AF1750" s="241"/>
      <c r="AG1750" s="241"/>
      <c r="AH1750" s="241"/>
      <c r="AI1750" s="241"/>
      <c r="AP1750" s="300"/>
      <c r="AT1750" s="300"/>
    </row>
    <row r="1751" spans="1:46" s="299" customFormat="1" ht="15" customHeight="1" x14ac:dyDescent="0.25">
      <c r="A1751" s="284"/>
      <c r="B1751" s="284"/>
      <c r="C1751" s="241"/>
      <c r="D1751" s="241"/>
      <c r="E1751" s="241"/>
      <c r="F1751" s="241"/>
      <c r="G1751" s="241"/>
      <c r="H1751" s="241"/>
      <c r="I1751" s="241"/>
      <c r="J1751" s="241"/>
      <c r="K1751" s="241"/>
      <c r="L1751" s="241"/>
      <c r="M1751" s="241"/>
      <c r="N1751" s="241"/>
      <c r="O1751" s="241"/>
      <c r="P1751" s="241"/>
      <c r="Q1751" s="241"/>
      <c r="R1751" s="241"/>
      <c r="S1751" s="241"/>
      <c r="T1751" s="241"/>
      <c r="U1751" s="241"/>
      <c r="V1751" s="241"/>
      <c r="W1751" s="241"/>
      <c r="X1751" s="241"/>
      <c r="Y1751" s="241"/>
      <c r="Z1751" s="241"/>
      <c r="AA1751" s="241"/>
      <c r="AB1751" s="241"/>
      <c r="AC1751" s="241"/>
      <c r="AD1751" s="241"/>
      <c r="AE1751" s="241"/>
      <c r="AF1751" s="241"/>
      <c r="AG1751" s="241"/>
      <c r="AH1751" s="241"/>
      <c r="AI1751" s="241"/>
      <c r="AP1751" s="300"/>
      <c r="AT1751" s="300"/>
    </row>
    <row r="1752" spans="1:46" s="299" customFormat="1" ht="15" customHeight="1" x14ac:dyDescent="0.25">
      <c r="A1752" s="284"/>
      <c r="B1752" s="284"/>
      <c r="C1752" s="241"/>
      <c r="D1752" s="241"/>
      <c r="E1752" s="241"/>
      <c r="F1752" s="241"/>
      <c r="G1752" s="241"/>
      <c r="H1752" s="241"/>
      <c r="I1752" s="241"/>
      <c r="J1752" s="241"/>
      <c r="K1752" s="241"/>
      <c r="L1752" s="241"/>
      <c r="M1752" s="241"/>
      <c r="N1752" s="241"/>
      <c r="O1752" s="241"/>
      <c r="P1752" s="241"/>
      <c r="Q1752" s="241"/>
      <c r="R1752" s="241"/>
      <c r="S1752" s="241"/>
      <c r="T1752" s="241"/>
      <c r="U1752" s="241"/>
      <c r="V1752" s="241"/>
      <c r="W1752" s="241"/>
      <c r="X1752" s="241"/>
      <c r="Y1752" s="241"/>
      <c r="Z1752" s="241"/>
      <c r="AA1752" s="241"/>
      <c r="AB1752" s="241"/>
      <c r="AC1752" s="241"/>
      <c r="AD1752" s="241"/>
      <c r="AE1752" s="241"/>
      <c r="AF1752" s="241"/>
      <c r="AG1752" s="241"/>
      <c r="AH1752" s="241"/>
      <c r="AI1752" s="241"/>
      <c r="AP1752" s="300"/>
      <c r="AT1752" s="300"/>
    </row>
    <row r="1753" spans="1:46" s="299" customFormat="1" ht="15" customHeight="1" x14ac:dyDescent="0.25">
      <c r="A1753" s="284"/>
      <c r="B1753" s="284"/>
      <c r="C1753" s="241"/>
      <c r="D1753" s="241"/>
      <c r="E1753" s="241"/>
      <c r="F1753" s="241"/>
      <c r="G1753" s="241"/>
      <c r="H1753" s="241"/>
      <c r="I1753" s="241"/>
      <c r="J1753" s="241"/>
      <c r="K1753" s="241"/>
      <c r="L1753" s="241"/>
      <c r="M1753" s="241"/>
      <c r="N1753" s="241"/>
      <c r="O1753" s="241"/>
      <c r="P1753" s="241"/>
      <c r="Q1753" s="241"/>
      <c r="R1753" s="241"/>
      <c r="S1753" s="241"/>
      <c r="T1753" s="241"/>
      <c r="U1753" s="241"/>
      <c r="V1753" s="241"/>
      <c r="W1753" s="241"/>
      <c r="X1753" s="241"/>
      <c r="Y1753" s="241"/>
      <c r="Z1753" s="241"/>
      <c r="AA1753" s="241"/>
      <c r="AB1753" s="241"/>
      <c r="AC1753" s="241"/>
      <c r="AD1753" s="241"/>
      <c r="AE1753" s="241"/>
      <c r="AF1753" s="241"/>
      <c r="AG1753" s="241"/>
      <c r="AH1753" s="241"/>
      <c r="AI1753" s="241"/>
      <c r="AP1753" s="300"/>
      <c r="AT1753" s="300"/>
    </row>
    <row r="1754" spans="1:46" s="299" customFormat="1" ht="15" customHeight="1" x14ac:dyDescent="0.25">
      <c r="A1754" s="284"/>
      <c r="B1754" s="284"/>
      <c r="C1754" s="241"/>
      <c r="D1754" s="241"/>
      <c r="E1754" s="241"/>
      <c r="F1754" s="241"/>
      <c r="G1754" s="241"/>
      <c r="H1754" s="241"/>
      <c r="I1754" s="241"/>
      <c r="J1754" s="241"/>
      <c r="K1754" s="241"/>
      <c r="L1754" s="241"/>
      <c r="M1754" s="241"/>
      <c r="N1754" s="241"/>
      <c r="O1754" s="241"/>
      <c r="P1754" s="241"/>
      <c r="Q1754" s="241"/>
      <c r="R1754" s="241"/>
      <c r="S1754" s="241"/>
      <c r="T1754" s="241"/>
      <c r="U1754" s="241"/>
      <c r="V1754" s="241"/>
      <c r="W1754" s="241"/>
      <c r="X1754" s="241"/>
      <c r="Y1754" s="241"/>
      <c r="Z1754" s="241"/>
      <c r="AA1754" s="241"/>
      <c r="AB1754" s="241"/>
      <c r="AC1754" s="241"/>
      <c r="AD1754" s="241"/>
      <c r="AE1754" s="241"/>
      <c r="AF1754" s="241"/>
      <c r="AG1754" s="241"/>
      <c r="AH1754" s="241"/>
      <c r="AI1754" s="241"/>
      <c r="AP1754" s="300"/>
      <c r="AT1754" s="300"/>
    </row>
    <row r="1755" spans="1:46" s="299" customFormat="1" ht="15" customHeight="1" x14ac:dyDescent="0.25">
      <c r="A1755" s="284"/>
      <c r="B1755" s="284"/>
      <c r="C1755" s="241"/>
      <c r="D1755" s="241"/>
      <c r="E1755" s="241"/>
      <c r="F1755" s="241"/>
      <c r="G1755" s="241"/>
      <c r="H1755" s="241"/>
      <c r="I1755" s="241"/>
      <c r="J1755" s="241"/>
      <c r="K1755" s="241"/>
      <c r="L1755" s="241"/>
      <c r="M1755" s="241"/>
      <c r="N1755" s="241"/>
      <c r="O1755" s="241"/>
      <c r="P1755" s="241"/>
      <c r="Q1755" s="241"/>
      <c r="R1755" s="241"/>
      <c r="S1755" s="241"/>
      <c r="T1755" s="241"/>
      <c r="U1755" s="241"/>
      <c r="V1755" s="241"/>
      <c r="W1755" s="241"/>
      <c r="X1755" s="241"/>
      <c r="Y1755" s="241"/>
      <c r="Z1755" s="241"/>
      <c r="AA1755" s="241"/>
      <c r="AB1755" s="241"/>
      <c r="AC1755" s="241"/>
      <c r="AD1755" s="241"/>
      <c r="AE1755" s="241"/>
      <c r="AF1755" s="241"/>
      <c r="AG1755" s="241"/>
      <c r="AH1755" s="241"/>
      <c r="AI1755" s="241"/>
      <c r="AP1755" s="300"/>
      <c r="AT1755" s="300"/>
    </row>
    <row r="1756" spans="1:46" s="299" customFormat="1" ht="15" customHeight="1" x14ac:dyDescent="0.25">
      <c r="A1756" s="284"/>
      <c r="B1756" s="284"/>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241"/>
      <c r="AF1756" s="241"/>
      <c r="AG1756" s="241"/>
      <c r="AH1756" s="241"/>
      <c r="AI1756" s="241"/>
      <c r="AP1756" s="300"/>
      <c r="AT1756" s="300"/>
    </row>
    <row r="1757" spans="1:46" s="299" customFormat="1" ht="15" customHeight="1" x14ac:dyDescent="0.25">
      <c r="A1757" s="284"/>
      <c r="B1757" s="284"/>
      <c r="C1757" s="241"/>
      <c r="D1757" s="241"/>
      <c r="E1757" s="241"/>
      <c r="F1757" s="241"/>
      <c r="G1757" s="241"/>
      <c r="H1757" s="241"/>
      <c r="I1757" s="241"/>
      <c r="J1757" s="241"/>
      <c r="K1757" s="241"/>
      <c r="L1757" s="241"/>
      <c r="M1757" s="241"/>
      <c r="N1757" s="241"/>
      <c r="O1757" s="241"/>
      <c r="P1757" s="241"/>
      <c r="Q1757" s="241"/>
      <c r="R1757" s="241"/>
      <c r="S1757" s="241"/>
      <c r="T1757" s="241"/>
      <c r="U1757" s="241"/>
      <c r="V1757" s="241"/>
      <c r="W1757" s="241"/>
      <c r="X1757" s="241"/>
      <c r="Y1757" s="241"/>
      <c r="Z1757" s="241"/>
      <c r="AA1757" s="241"/>
      <c r="AB1757" s="241"/>
      <c r="AC1757" s="241"/>
      <c r="AD1757" s="241"/>
      <c r="AE1757" s="241"/>
      <c r="AF1757" s="241"/>
      <c r="AG1757" s="241"/>
      <c r="AH1757" s="241"/>
      <c r="AI1757" s="241"/>
      <c r="AP1757" s="300"/>
      <c r="AT1757" s="300"/>
    </row>
    <row r="1758" spans="1:46" s="299" customFormat="1" ht="15" customHeight="1" x14ac:dyDescent="0.25">
      <c r="A1758" s="284"/>
      <c r="B1758" s="284"/>
      <c r="C1758" s="241"/>
      <c r="D1758" s="241"/>
      <c r="E1758" s="241"/>
      <c r="F1758" s="241"/>
      <c r="G1758" s="241"/>
      <c r="H1758" s="241"/>
      <c r="I1758" s="241"/>
      <c r="J1758" s="241"/>
      <c r="K1758" s="241"/>
      <c r="L1758" s="241"/>
      <c r="M1758" s="241"/>
      <c r="N1758" s="241"/>
      <c r="O1758" s="241"/>
      <c r="P1758" s="241"/>
      <c r="Q1758" s="241"/>
      <c r="R1758" s="241"/>
      <c r="S1758" s="241"/>
      <c r="T1758" s="241"/>
      <c r="U1758" s="241"/>
      <c r="V1758" s="241"/>
      <c r="W1758" s="241"/>
      <c r="X1758" s="241"/>
      <c r="Y1758" s="241"/>
      <c r="Z1758" s="241"/>
      <c r="AA1758" s="241"/>
      <c r="AB1758" s="241"/>
      <c r="AC1758" s="241"/>
      <c r="AD1758" s="241"/>
      <c r="AE1758" s="241"/>
      <c r="AF1758" s="241"/>
      <c r="AG1758" s="241"/>
      <c r="AH1758" s="241"/>
      <c r="AI1758" s="241"/>
      <c r="AP1758" s="300"/>
      <c r="AT1758" s="300"/>
    </row>
    <row r="1759" spans="1:46" s="299" customFormat="1" ht="15" customHeight="1" x14ac:dyDescent="0.25">
      <c r="A1759" s="284"/>
      <c r="B1759" s="284"/>
      <c r="C1759" s="241"/>
      <c r="D1759" s="241"/>
      <c r="E1759" s="241"/>
      <c r="F1759" s="241"/>
      <c r="G1759" s="241"/>
      <c r="H1759" s="241"/>
      <c r="I1759" s="241"/>
      <c r="J1759" s="241"/>
      <c r="K1759" s="241"/>
      <c r="L1759" s="241"/>
      <c r="M1759" s="241"/>
      <c r="N1759" s="241"/>
      <c r="O1759" s="241"/>
      <c r="P1759" s="241"/>
      <c r="Q1759" s="241"/>
      <c r="R1759" s="241"/>
      <c r="S1759" s="241"/>
      <c r="T1759" s="241"/>
      <c r="U1759" s="241"/>
      <c r="V1759" s="241"/>
      <c r="W1759" s="241"/>
      <c r="X1759" s="241"/>
      <c r="Y1759" s="241"/>
      <c r="Z1759" s="241"/>
      <c r="AA1759" s="241"/>
      <c r="AB1759" s="241"/>
      <c r="AC1759" s="241"/>
      <c r="AD1759" s="241"/>
      <c r="AE1759" s="241"/>
      <c r="AF1759" s="241"/>
      <c r="AG1759" s="241"/>
      <c r="AH1759" s="241"/>
      <c r="AI1759" s="241"/>
      <c r="AP1759" s="300"/>
      <c r="AT1759" s="300"/>
    </row>
    <row r="1760" spans="1:46" s="299" customFormat="1" ht="15" customHeight="1" x14ac:dyDescent="0.25">
      <c r="A1760" s="284"/>
      <c r="B1760" s="284"/>
      <c r="C1760" s="241"/>
      <c r="D1760" s="241"/>
      <c r="E1760" s="241"/>
      <c r="F1760" s="241"/>
      <c r="G1760" s="241"/>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P1760" s="300"/>
      <c r="AT1760" s="300"/>
    </row>
    <row r="1761" spans="1:46" s="299" customFormat="1" ht="15" customHeight="1" x14ac:dyDescent="0.25">
      <c r="A1761" s="284"/>
      <c r="B1761" s="284"/>
      <c r="C1761" s="241"/>
      <c r="D1761" s="241"/>
      <c r="E1761" s="241"/>
      <c r="F1761" s="241"/>
      <c r="G1761" s="241"/>
      <c r="H1761" s="241"/>
      <c r="I1761" s="241"/>
      <c r="J1761" s="241"/>
      <c r="K1761" s="241"/>
      <c r="L1761" s="241"/>
      <c r="M1761" s="241"/>
      <c r="N1761" s="241"/>
      <c r="O1761" s="241"/>
      <c r="P1761" s="241"/>
      <c r="Q1761" s="241"/>
      <c r="R1761" s="241"/>
      <c r="S1761" s="241"/>
      <c r="T1761" s="241"/>
      <c r="U1761" s="241"/>
      <c r="V1761" s="241"/>
      <c r="W1761" s="241"/>
      <c r="X1761" s="241"/>
      <c r="Y1761" s="241"/>
      <c r="Z1761" s="241"/>
      <c r="AA1761" s="241"/>
      <c r="AB1761" s="241"/>
      <c r="AC1761" s="241"/>
      <c r="AD1761" s="241"/>
      <c r="AE1761" s="241"/>
      <c r="AF1761" s="241"/>
      <c r="AG1761" s="241"/>
      <c r="AH1761" s="241"/>
      <c r="AI1761" s="241"/>
      <c r="AP1761" s="300"/>
      <c r="AT1761" s="300"/>
    </row>
    <row r="1762" spans="1:46" s="299" customFormat="1" ht="15" customHeight="1" x14ac:dyDescent="0.25">
      <c r="A1762" s="284"/>
      <c r="B1762" s="284"/>
      <c r="C1762" s="241"/>
      <c r="D1762" s="241"/>
      <c r="E1762" s="241"/>
      <c r="F1762" s="241"/>
      <c r="G1762" s="241"/>
      <c r="H1762" s="241"/>
      <c r="I1762" s="241"/>
      <c r="J1762" s="241"/>
      <c r="K1762" s="241"/>
      <c r="L1762" s="241"/>
      <c r="M1762" s="241"/>
      <c r="N1762" s="241"/>
      <c r="O1762" s="241"/>
      <c r="P1762" s="241"/>
      <c r="Q1762" s="241"/>
      <c r="R1762" s="241"/>
      <c r="S1762" s="241"/>
      <c r="T1762" s="241"/>
      <c r="U1762" s="241"/>
      <c r="V1762" s="241"/>
      <c r="W1762" s="241"/>
      <c r="X1762" s="241"/>
      <c r="Y1762" s="241"/>
      <c r="Z1762" s="241"/>
      <c r="AA1762" s="241"/>
      <c r="AB1762" s="241"/>
      <c r="AC1762" s="241"/>
      <c r="AD1762" s="241"/>
      <c r="AE1762" s="241"/>
      <c r="AF1762" s="241"/>
      <c r="AG1762" s="241"/>
      <c r="AH1762" s="241"/>
      <c r="AI1762" s="241"/>
      <c r="AP1762" s="300"/>
      <c r="AT1762" s="300"/>
    </row>
    <row r="1763" spans="1:46" s="299" customFormat="1" ht="15" customHeight="1" x14ac:dyDescent="0.25">
      <c r="A1763" s="284"/>
      <c r="B1763" s="284"/>
      <c r="C1763" s="241"/>
      <c r="D1763" s="241"/>
      <c r="E1763" s="241"/>
      <c r="F1763" s="241"/>
      <c r="G1763" s="241"/>
      <c r="H1763" s="241"/>
      <c r="I1763" s="241"/>
      <c r="J1763" s="241"/>
      <c r="K1763" s="241"/>
      <c r="L1763" s="241"/>
      <c r="M1763" s="241"/>
      <c r="N1763" s="241"/>
      <c r="O1763" s="241"/>
      <c r="P1763" s="241"/>
      <c r="Q1763" s="241"/>
      <c r="R1763" s="241"/>
      <c r="S1763" s="241"/>
      <c r="T1763" s="241"/>
      <c r="U1763" s="241"/>
      <c r="V1763" s="241"/>
      <c r="W1763" s="241"/>
      <c r="X1763" s="241"/>
      <c r="Y1763" s="241"/>
      <c r="Z1763" s="241"/>
      <c r="AA1763" s="241"/>
      <c r="AB1763" s="241"/>
      <c r="AC1763" s="241"/>
      <c r="AD1763" s="241"/>
      <c r="AE1763" s="241"/>
      <c r="AF1763" s="241"/>
      <c r="AG1763" s="241"/>
      <c r="AH1763" s="241"/>
      <c r="AI1763" s="241"/>
      <c r="AP1763" s="300"/>
      <c r="AT1763" s="300"/>
    </row>
    <row r="1764" spans="1:46" s="299" customFormat="1" ht="15" customHeight="1" x14ac:dyDescent="0.25">
      <c r="A1764" s="284"/>
      <c r="B1764" s="284"/>
      <c r="C1764" s="241"/>
      <c r="D1764" s="241"/>
      <c r="E1764" s="241"/>
      <c r="F1764" s="241"/>
      <c r="G1764" s="241"/>
      <c r="H1764" s="241"/>
      <c r="I1764" s="241"/>
      <c r="J1764" s="241"/>
      <c r="K1764" s="241"/>
      <c r="L1764" s="241"/>
      <c r="M1764" s="241"/>
      <c r="N1764" s="241"/>
      <c r="O1764" s="241"/>
      <c r="P1764" s="241"/>
      <c r="Q1764" s="241"/>
      <c r="R1764" s="241"/>
      <c r="S1764" s="241"/>
      <c r="T1764" s="241"/>
      <c r="U1764" s="241"/>
      <c r="V1764" s="241"/>
      <c r="W1764" s="241"/>
      <c r="X1764" s="241"/>
      <c r="Y1764" s="241"/>
      <c r="Z1764" s="241"/>
      <c r="AA1764" s="241"/>
      <c r="AB1764" s="241"/>
      <c r="AC1764" s="241"/>
      <c r="AD1764" s="241"/>
      <c r="AE1764" s="241"/>
      <c r="AF1764" s="241"/>
      <c r="AG1764" s="241"/>
      <c r="AH1764" s="241"/>
      <c r="AI1764" s="241"/>
      <c r="AP1764" s="300"/>
      <c r="AT1764" s="300"/>
    </row>
    <row r="1765" spans="1:46" s="299" customFormat="1" ht="15" customHeight="1" x14ac:dyDescent="0.25">
      <c r="A1765" s="284"/>
      <c r="B1765" s="284"/>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241"/>
      <c r="AF1765" s="241"/>
      <c r="AG1765" s="241"/>
      <c r="AH1765" s="241"/>
      <c r="AI1765" s="241"/>
      <c r="AP1765" s="300"/>
      <c r="AT1765" s="300"/>
    </row>
    <row r="1766" spans="1:46" s="299" customFormat="1" ht="15" customHeight="1" x14ac:dyDescent="0.25">
      <c r="A1766" s="284"/>
      <c r="B1766" s="284"/>
      <c r="C1766" s="241"/>
      <c r="D1766" s="241"/>
      <c r="E1766" s="241"/>
      <c r="F1766" s="241"/>
      <c r="G1766" s="241"/>
      <c r="H1766" s="241"/>
      <c r="I1766" s="241"/>
      <c r="J1766" s="241"/>
      <c r="K1766" s="241"/>
      <c r="L1766" s="241"/>
      <c r="M1766" s="241"/>
      <c r="N1766" s="241"/>
      <c r="O1766" s="241"/>
      <c r="P1766" s="241"/>
      <c r="Q1766" s="241"/>
      <c r="R1766" s="241"/>
      <c r="S1766" s="241"/>
      <c r="T1766" s="241"/>
      <c r="U1766" s="241"/>
      <c r="V1766" s="241"/>
      <c r="W1766" s="241"/>
      <c r="X1766" s="241"/>
      <c r="Y1766" s="241"/>
      <c r="Z1766" s="241"/>
      <c r="AA1766" s="241"/>
      <c r="AB1766" s="241"/>
      <c r="AC1766" s="241"/>
      <c r="AD1766" s="241"/>
      <c r="AE1766" s="241"/>
      <c r="AF1766" s="241"/>
      <c r="AG1766" s="241"/>
      <c r="AH1766" s="241"/>
      <c r="AI1766" s="241"/>
      <c r="AP1766" s="300"/>
      <c r="AT1766" s="300"/>
    </row>
    <row r="1767" spans="1:46" s="299" customFormat="1" ht="15" customHeight="1" x14ac:dyDescent="0.25">
      <c r="A1767" s="284"/>
      <c r="B1767" s="284"/>
      <c r="C1767" s="241"/>
      <c r="D1767" s="241"/>
      <c r="E1767" s="241"/>
      <c r="F1767" s="241"/>
      <c r="G1767" s="241"/>
      <c r="H1767" s="241"/>
      <c r="I1767" s="241"/>
      <c r="J1767" s="241"/>
      <c r="K1767" s="241"/>
      <c r="L1767" s="241"/>
      <c r="M1767" s="241"/>
      <c r="N1767" s="241"/>
      <c r="O1767" s="241"/>
      <c r="P1767" s="241"/>
      <c r="Q1767" s="241"/>
      <c r="R1767" s="241"/>
      <c r="S1767" s="241"/>
      <c r="T1767" s="241"/>
      <c r="U1767" s="241"/>
      <c r="V1767" s="241"/>
      <c r="W1767" s="241"/>
      <c r="X1767" s="241"/>
      <c r="Y1767" s="241"/>
      <c r="Z1767" s="241"/>
      <c r="AA1767" s="241"/>
      <c r="AB1767" s="241"/>
      <c r="AC1767" s="241"/>
      <c r="AD1767" s="241"/>
      <c r="AE1767" s="241"/>
      <c r="AF1767" s="241"/>
      <c r="AG1767" s="241"/>
      <c r="AH1767" s="241"/>
      <c r="AI1767" s="241"/>
      <c r="AP1767" s="300"/>
      <c r="AT1767" s="300"/>
    </row>
    <row r="1768" spans="1:46" s="299" customFormat="1" ht="15" customHeight="1" x14ac:dyDescent="0.25">
      <c r="A1768" s="284"/>
      <c r="B1768" s="284"/>
      <c r="C1768" s="241"/>
      <c r="D1768" s="241"/>
      <c r="E1768" s="241"/>
      <c r="F1768" s="241"/>
      <c r="G1768" s="241"/>
      <c r="H1768" s="241"/>
      <c r="I1768" s="241"/>
      <c r="J1768" s="241"/>
      <c r="K1768" s="241"/>
      <c r="L1768" s="241"/>
      <c r="M1768" s="241"/>
      <c r="N1768" s="241"/>
      <c r="O1768" s="241"/>
      <c r="P1768" s="241"/>
      <c r="Q1768" s="241"/>
      <c r="R1768" s="241"/>
      <c r="S1768" s="241"/>
      <c r="T1768" s="241"/>
      <c r="U1768" s="241"/>
      <c r="V1768" s="241"/>
      <c r="W1768" s="241"/>
      <c r="X1768" s="241"/>
      <c r="Y1768" s="241"/>
      <c r="Z1768" s="241"/>
      <c r="AA1768" s="241"/>
      <c r="AB1768" s="241"/>
      <c r="AC1768" s="241"/>
      <c r="AD1768" s="241"/>
      <c r="AE1768" s="241"/>
      <c r="AF1768" s="241"/>
      <c r="AG1768" s="241"/>
      <c r="AH1768" s="241"/>
      <c r="AI1768" s="241"/>
      <c r="AP1768" s="300"/>
      <c r="AT1768" s="300"/>
    </row>
    <row r="1769" spans="1:46" s="299" customFormat="1" ht="15" customHeight="1" x14ac:dyDescent="0.25">
      <c r="A1769" s="284"/>
      <c r="B1769" s="284"/>
      <c r="C1769" s="241"/>
      <c r="D1769" s="241"/>
      <c r="E1769" s="241"/>
      <c r="F1769" s="241"/>
      <c r="G1769" s="241"/>
      <c r="H1769" s="241"/>
      <c r="I1769" s="241"/>
      <c r="J1769" s="241"/>
      <c r="K1769" s="241"/>
      <c r="L1769" s="241"/>
      <c r="M1769" s="241"/>
      <c r="N1769" s="241"/>
      <c r="O1769" s="241"/>
      <c r="P1769" s="241"/>
      <c r="Q1769" s="241"/>
      <c r="R1769" s="241"/>
      <c r="S1769" s="241"/>
      <c r="T1769" s="241"/>
      <c r="U1769" s="241"/>
      <c r="V1769" s="241"/>
      <c r="W1769" s="241"/>
      <c r="X1769" s="241"/>
      <c r="Y1769" s="241"/>
      <c r="Z1769" s="241"/>
      <c r="AA1769" s="241"/>
      <c r="AB1769" s="241"/>
      <c r="AC1769" s="241"/>
      <c r="AD1769" s="241"/>
      <c r="AE1769" s="241"/>
      <c r="AF1769" s="241"/>
      <c r="AG1769" s="241"/>
      <c r="AH1769" s="241"/>
      <c r="AI1769" s="241"/>
      <c r="AP1769" s="300"/>
      <c r="AT1769" s="300"/>
    </row>
    <row r="1770" spans="1:46" s="299" customFormat="1" ht="15" customHeight="1" x14ac:dyDescent="0.25">
      <c r="A1770" s="284"/>
      <c r="B1770" s="284"/>
      <c r="C1770" s="241"/>
      <c r="D1770" s="241"/>
      <c r="E1770" s="241"/>
      <c r="F1770" s="241"/>
      <c r="G1770" s="241"/>
      <c r="H1770" s="241"/>
      <c r="I1770" s="241"/>
      <c r="J1770" s="241"/>
      <c r="K1770" s="241"/>
      <c r="L1770" s="241"/>
      <c r="M1770" s="241"/>
      <c r="N1770" s="241"/>
      <c r="O1770" s="241"/>
      <c r="P1770" s="241"/>
      <c r="Q1770" s="241"/>
      <c r="R1770" s="241"/>
      <c r="S1770" s="241"/>
      <c r="T1770" s="241"/>
      <c r="U1770" s="241"/>
      <c r="V1770" s="241"/>
      <c r="W1770" s="241"/>
      <c r="X1770" s="241"/>
      <c r="Y1770" s="241"/>
      <c r="Z1770" s="241"/>
      <c r="AA1770" s="241"/>
      <c r="AB1770" s="241"/>
      <c r="AC1770" s="241"/>
      <c r="AD1770" s="241"/>
      <c r="AE1770" s="241"/>
      <c r="AF1770" s="241"/>
      <c r="AG1770" s="241"/>
      <c r="AH1770" s="241"/>
      <c r="AI1770" s="241"/>
      <c r="AP1770" s="300"/>
      <c r="AT1770" s="300"/>
    </row>
    <row r="1771" spans="1:46" s="299" customFormat="1" ht="15" customHeight="1" x14ac:dyDescent="0.25">
      <c r="A1771" s="284"/>
      <c r="B1771" s="284"/>
      <c r="C1771" s="241"/>
      <c r="D1771" s="241"/>
      <c r="E1771" s="241"/>
      <c r="F1771" s="241"/>
      <c r="G1771" s="241"/>
      <c r="H1771" s="241"/>
      <c r="I1771" s="241"/>
      <c r="J1771" s="241"/>
      <c r="K1771" s="241"/>
      <c r="L1771" s="241"/>
      <c r="M1771" s="241"/>
      <c r="N1771" s="241"/>
      <c r="O1771" s="241"/>
      <c r="P1771" s="241"/>
      <c r="Q1771" s="241"/>
      <c r="R1771" s="241"/>
      <c r="S1771" s="241"/>
      <c r="T1771" s="241"/>
      <c r="U1771" s="241"/>
      <c r="V1771" s="241"/>
      <c r="W1771" s="241"/>
      <c r="X1771" s="241"/>
      <c r="Y1771" s="241"/>
      <c r="Z1771" s="241"/>
      <c r="AA1771" s="241"/>
      <c r="AB1771" s="241"/>
      <c r="AC1771" s="241"/>
      <c r="AD1771" s="241"/>
      <c r="AE1771" s="241"/>
      <c r="AF1771" s="241"/>
      <c r="AG1771" s="241"/>
      <c r="AH1771" s="241"/>
      <c r="AI1771" s="241"/>
      <c r="AP1771" s="300"/>
      <c r="AT1771" s="300"/>
    </row>
    <row r="1772" spans="1:46" s="299" customFormat="1" ht="15" customHeight="1" x14ac:dyDescent="0.25">
      <c r="A1772" s="284"/>
      <c r="B1772" s="284"/>
      <c r="C1772" s="241"/>
      <c r="D1772" s="241"/>
      <c r="E1772" s="241"/>
      <c r="F1772" s="241"/>
      <c r="G1772" s="241"/>
      <c r="H1772" s="241"/>
      <c r="I1772" s="241"/>
      <c r="J1772" s="241"/>
      <c r="K1772" s="241"/>
      <c r="L1772" s="241"/>
      <c r="M1772" s="241"/>
      <c r="N1772" s="241"/>
      <c r="O1772" s="241"/>
      <c r="P1772" s="241"/>
      <c r="Q1772" s="241"/>
      <c r="R1772" s="241"/>
      <c r="S1772" s="241"/>
      <c r="T1772" s="241"/>
      <c r="U1772" s="241"/>
      <c r="V1772" s="241"/>
      <c r="W1772" s="241"/>
      <c r="X1772" s="241"/>
      <c r="Y1772" s="241"/>
      <c r="Z1772" s="241"/>
      <c r="AA1772" s="241"/>
      <c r="AB1772" s="241"/>
      <c r="AC1772" s="241"/>
      <c r="AD1772" s="241"/>
      <c r="AE1772" s="241"/>
      <c r="AF1772" s="241"/>
      <c r="AG1772" s="241"/>
      <c r="AH1772" s="241"/>
      <c r="AI1772" s="241"/>
      <c r="AP1772" s="300"/>
      <c r="AT1772" s="300"/>
    </row>
    <row r="1773" spans="1:46" s="299" customFormat="1" ht="15" customHeight="1" x14ac:dyDescent="0.25">
      <c r="A1773" s="284"/>
      <c r="B1773" s="284"/>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s="241"/>
      <c r="AG1773" s="241"/>
      <c r="AH1773" s="241"/>
      <c r="AI1773" s="241"/>
      <c r="AP1773" s="300"/>
      <c r="AT1773" s="300"/>
    </row>
    <row r="1774" spans="1:46" s="299" customFormat="1" ht="15" customHeight="1" x14ac:dyDescent="0.25">
      <c r="A1774" s="284"/>
      <c r="B1774" s="284"/>
      <c r="C1774" s="241"/>
      <c r="D1774" s="241"/>
      <c r="E1774" s="241"/>
      <c r="F1774" s="241"/>
      <c r="G1774" s="241"/>
      <c r="H1774" s="241"/>
      <c r="I1774" s="241"/>
      <c r="J1774" s="241"/>
      <c r="K1774" s="241"/>
      <c r="L1774" s="241"/>
      <c r="M1774" s="241"/>
      <c r="N1774" s="241"/>
      <c r="O1774" s="241"/>
      <c r="P1774" s="241"/>
      <c r="Q1774" s="241"/>
      <c r="R1774" s="241"/>
      <c r="S1774" s="241"/>
      <c r="T1774" s="241"/>
      <c r="U1774" s="241"/>
      <c r="V1774" s="241"/>
      <c r="W1774" s="241"/>
      <c r="X1774" s="241"/>
      <c r="Y1774" s="241"/>
      <c r="Z1774" s="241"/>
      <c r="AA1774" s="241"/>
      <c r="AB1774" s="241"/>
      <c r="AC1774" s="241"/>
      <c r="AD1774" s="241"/>
      <c r="AE1774" s="241"/>
      <c r="AF1774" s="241"/>
      <c r="AG1774" s="241"/>
      <c r="AH1774" s="241"/>
      <c r="AI1774" s="241"/>
      <c r="AP1774" s="300"/>
      <c r="AT1774" s="300"/>
    </row>
    <row r="1775" spans="1:46" s="299" customFormat="1" ht="15" customHeight="1" x14ac:dyDescent="0.25">
      <c r="A1775" s="284"/>
      <c r="B1775" s="284"/>
      <c r="C1775" s="241"/>
      <c r="D1775" s="241"/>
      <c r="E1775" s="241"/>
      <c r="F1775" s="241"/>
      <c r="G1775" s="241"/>
      <c r="H1775" s="241"/>
      <c r="I1775" s="241"/>
      <c r="J1775" s="241"/>
      <c r="K1775" s="241"/>
      <c r="L1775" s="241"/>
      <c r="M1775" s="241"/>
      <c r="N1775" s="241"/>
      <c r="O1775" s="241"/>
      <c r="P1775" s="241"/>
      <c r="Q1775" s="241"/>
      <c r="R1775" s="241"/>
      <c r="S1775" s="241"/>
      <c r="T1775" s="241"/>
      <c r="U1775" s="241"/>
      <c r="V1775" s="241"/>
      <c r="W1775" s="241"/>
      <c r="X1775" s="241"/>
      <c r="Y1775" s="241"/>
      <c r="Z1775" s="241"/>
      <c r="AA1775" s="241"/>
      <c r="AB1775" s="241"/>
      <c r="AC1775" s="241"/>
      <c r="AD1775" s="241"/>
      <c r="AE1775" s="241"/>
      <c r="AF1775" s="241"/>
      <c r="AG1775" s="241"/>
      <c r="AH1775" s="241"/>
      <c r="AI1775" s="241"/>
      <c r="AP1775" s="300"/>
      <c r="AT1775" s="300"/>
    </row>
    <row r="1776" spans="1:46" s="299" customFormat="1" ht="15" customHeight="1" x14ac:dyDescent="0.25">
      <c r="A1776" s="284"/>
      <c r="B1776" s="284"/>
      <c r="C1776" s="241"/>
      <c r="D1776" s="241"/>
      <c r="E1776" s="241"/>
      <c r="F1776" s="241"/>
      <c r="G1776" s="241"/>
      <c r="H1776" s="241"/>
      <c r="I1776" s="241"/>
      <c r="J1776" s="241"/>
      <c r="K1776" s="241"/>
      <c r="L1776" s="241"/>
      <c r="M1776" s="241"/>
      <c r="N1776" s="241"/>
      <c r="O1776" s="241"/>
      <c r="P1776" s="241"/>
      <c r="Q1776" s="241"/>
      <c r="R1776" s="241"/>
      <c r="S1776" s="241"/>
      <c r="T1776" s="241"/>
      <c r="U1776" s="241"/>
      <c r="V1776" s="241"/>
      <c r="W1776" s="241"/>
      <c r="X1776" s="241"/>
      <c r="Y1776" s="241"/>
      <c r="Z1776" s="241"/>
      <c r="AA1776" s="241"/>
      <c r="AB1776" s="241"/>
      <c r="AC1776" s="241"/>
      <c r="AD1776" s="241"/>
      <c r="AE1776" s="241"/>
      <c r="AF1776" s="241"/>
      <c r="AG1776" s="241"/>
      <c r="AH1776" s="241"/>
      <c r="AI1776" s="241"/>
      <c r="AP1776" s="300"/>
      <c r="AT1776" s="300"/>
    </row>
    <row r="1777" spans="1:46" s="299" customFormat="1" ht="15" customHeight="1" x14ac:dyDescent="0.25">
      <c r="A1777" s="284"/>
      <c r="B1777" s="284"/>
      <c r="C1777" s="241"/>
      <c r="D1777" s="241"/>
      <c r="E1777" s="241"/>
      <c r="F1777" s="241"/>
      <c r="G1777" s="241"/>
      <c r="H1777" s="241"/>
      <c r="I1777" s="241"/>
      <c r="J1777" s="241"/>
      <c r="K1777" s="241"/>
      <c r="L1777" s="241"/>
      <c r="M1777" s="241"/>
      <c r="N1777" s="241"/>
      <c r="O1777" s="241"/>
      <c r="P1777" s="241"/>
      <c r="Q1777" s="241"/>
      <c r="R1777" s="241"/>
      <c r="S1777" s="241"/>
      <c r="T1777" s="241"/>
      <c r="U1777" s="241"/>
      <c r="V1777" s="241"/>
      <c r="W1777" s="241"/>
      <c r="X1777" s="241"/>
      <c r="Y1777" s="241"/>
      <c r="Z1777" s="241"/>
      <c r="AA1777" s="241"/>
      <c r="AB1777" s="241"/>
      <c r="AC1777" s="241"/>
      <c r="AD1777" s="241"/>
      <c r="AE1777" s="241"/>
      <c r="AF1777" s="241"/>
      <c r="AG1777" s="241"/>
      <c r="AH1777" s="241"/>
      <c r="AI1777" s="241"/>
      <c r="AP1777" s="300"/>
      <c r="AT1777" s="300"/>
    </row>
    <row r="1778" spans="1:46" s="299" customFormat="1" ht="15" customHeight="1" x14ac:dyDescent="0.25">
      <c r="A1778" s="284"/>
      <c r="B1778" s="284"/>
      <c r="C1778" s="241"/>
      <c r="D1778" s="241"/>
      <c r="E1778" s="241"/>
      <c r="F1778" s="241"/>
      <c r="G1778" s="241"/>
      <c r="H1778" s="241"/>
      <c r="I1778" s="241"/>
      <c r="J1778" s="241"/>
      <c r="K1778" s="241"/>
      <c r="L1778" s="241"/>
      <c r="M1778" s="241"/>
      <c r="N1778" s="241"/>
      <c r="O1778" s="241"/>
      <c r="P1778" s="241"/>
      <c r="Q1778" s="241"/>
      <c r="R1778" s="241"/>
      <c r="S1778" s="241"/>
      <c r="T1778" s="241"/>
      <c r="U1778" s="241"/>
      <c r="V1778" s="241"/>
      <c r="W1778" s="241"/>
      <c r="X1778" s="241"/>
      <c r="Y1778" s="241"/>
      <c r="Z1778" s="241"/>
      <c r="AA1778" s="241"/>
      <c r="AB1778" s="241"/>
      <c r="AC1778" s="241"/>
      <c r="AD1778" s="241"/>
      <c r="AE1778" s="241"/>
      <c r="AF1778" s="241"/>
      <c r="AG1778" s="241"/>
      <c r="AH1778" s="241"/>
      <c r="AI1778" s="241"/>
      <c r="AP1778" s="300"/>
      <c r="AT1778" s="300"/>
    </row>
    <row r="1779" spans="1:46" s="299" customFormat="1" ht="15" customHeight="1" x14ac:dyDescent="0.25">
      <c r="A1779" s="284"/>
      <c r="B1779" s="284"/>
      <c r="C1779" s="241"/>
      <c r="D1779" s="241"/>
      <c r="E1779" s="241"/>
      <c r="F1779" s="241"/>
      <c r="G1779" s="241"/>
      <c r="H1779" s="241"/>
      <c r="I1779" s="241"/>
      <c r="J1779" s="241"/>
      <c r="K1779" s="241"/>
      <c r="L1779" s="241"/>
      <c r="M1779" s="241"/>
      <c r="N1779" s="241"/>
      <c r="O1779" s="241"/>
      <c r="P1779" s="241"/>
      <c r="Q1779" s="241"/>
      <c r="R1779" s="241"/>
      <c r="S1779" s="241"/>
      <c r="T1779" s="241"/>
      <c r="U1779" s="241"/>
      <c r="V1779" s="241"/>
      <c r="W1779" s="241"/>
      <c r="X1779" s="241"/>
      <c r="Y1779" s="241"/>
      <c r="Z1779" s="241"/>
      <c r="AA1779" s="241"/>
      <c r="AB1779" s="241"/>
      <c r="AC1779" s="241"/>
      <c r="AD1779" s="241"/>
      <c r="AE1779" s="241"/>
      <c r="AF1779" s="241"/>
      <c r="AG1779" s="241"/>
      <c r="AH1779" s="241"/>
      <c r="AI1779" s="241"/>
      <c r="AP1779" s="300"/>
      <c r="AT1779" s="300"/>
    </row>
    <row r="1780" spans="1:46" s="299" customFormat="1" ht="15" customHeight="1" x14ac:dyDescent="0.25">
      <c r="A1780" s="284"/>
      <c r="B1780" s="284"/>
      <c r="C1780" s="241"/>
      <c r="D1780" s="241"/>
      <c r="E1780" s="241"/>
      <c r="F1780" s="241"/>
      <c r="G1780" s="241"/>
      <c r="H1780" s="241"/>
      <c r="I1780" s="241"/>
      <c r="J1780" s="241"/>
      <c r="K1780" s="241"/>
      <c r="L1780" s="241"/>
      <c r="M1780" s="241"/>
      <c r="N1780" s="241"/>
      <c r="O1780" s="241"/>
      <c r="P1780" s="241"/>
      <c r="Q1780" s="241"/>
      <c r="R1780" s="241"/>
      <c r="S1780" s="241"/>
      <c r="T1780" s="241"/>
      <c r="U1780" s="241"/>
      <c r="V1780" s="241"/>
      <c r="W1780" s="241"/>
      <c r="X1780" s="241"/>
      <c r="Y1780" s="241"/>
      <c r="Z1780" s="241"/>
      <c r="AA1780" s="241"/>
      <c r="AB1780" s="241"/>
      <c r="AC1780" s="241"/>
      <c r="AD1780" s="241"/>
      <c r="AE1780" s="241"/>
      <c r="AF1780" s="241"/>
      <c r="AG1780" s="241"/>
      <c r="AH1780" s="241"/>
      <c r="AI1780" s="241"/>
      <c r="AP1780" s="300"/>
      <c r="AT1780" s="300"/>
    </row>
    <row r="1781" spans="1:46" s="299" customFormat="1" ht="15" customHeight="1" x14ac:dyDescent="0.25">
      <c r="A1781" s="284"/>
      <c r="B1781" s="284"/>
      <c r="C1781" s="241"/>
      <c r="D1781" s="241"/>
      <c r="E1781" s="241"/>
      <c r="F1781" s="241"/>
      <c r="G1781" s="241"/>
      <c r="H1781" s="241"/>
      <c r="I1781" s="241"/>
      <c r="J1781" s="241"/>
      <c r="K1781" s="241"/>
      <c r="L1781" s="241"/>
      <c r="M1781" s="241"/>
      <c r="N1781" s="241"/>
      <c r="O1781" s="241"/>
      <c r="P1781" s="241"/>
      <c r="Q1781" s="241"/>
      <c r="R1781" s="241"/>
      <c r="S1781" s="241"/>
      <c r="T1781" s="241"/>
      <c r="U1781" s="241"/>
      <c r="V1781" s="241"/>
      <c r="W1781" s="241"/>
      <c r="X1781" s="241"/>
      <c r="Y1781" s="241"/>
      <c r="Z1781" s="241"/>
      <c r="AA1781" s="241"/>
      <c r="AB1781" s="241"/>
      <c r="AC1781" s="241"/>
      <c r="AD1781" s="241"/>
      <c r="AE1781" s="241"/>
      <c r="AF1781" s="241"/>
      <c r="AG1781" s="241"/>
      <c r="AH1781" s="241"/>
      <c r="AI1781" s="241"/>
      <c r="AP1781" s="300"/>
      <c r="AT1781" s="300"/>
    </row>
    <row r="1782" spans="1:46" s="299" customFormat="1" ht="15" customHeight="1" x14ac:dyDescent="0.25">
      <c r="A1782" s="284"/>
      <c r="B1782" s="284"/>
      <c r="C1782" s="241"/>
      <c r="D1782" s="241"/>
      <c r="E1782" s="241"/>
      <c r="F1782" s="241"/>
      <c r="G1782" s="241"/>
      <c r="H1782" s="241"/>
      <c r="I1782" s="241"/>
      <c r="J1782" s="241"/>
      <c r="K1782" s="241"/>
      <c r="L1782" s="241"/>
      <c r="M1782" s="241"/>
      <c r="N1782" s="241"/>
      <c r="O1782" s="241"/>
      <c r="P1782" s="241"/>
      <c r="Q1782" s="241"/>
      <c r="R1782" s="241"/>
      <c r="S1782" s="241"/>
      <c r="T1782" s="241"/>
      <c r="U1782" s="241"/>
      <c r="V1782" s="241"/>
      <c r="W1782" s="241"/>
      <c r="X1782" s="241"/>
      <c r="Y1782" s="241"/>
      <c r="Z1782" s="241"/>
      <c r="AA1782" s="241"/>
      <c r="AB1782" s="241"/>
      <c r="AC1782" s="241"/>
      <c r="AD1782" s="241"/>
      <c r="AE1782" s="241"/>
      <c r="AF1782" s="241"/>
      <c r="AG1782" s="241"/>
      <c r="AH1782" s="241"/>
      <c r="AI1782" s="241"/>
      <c r="AP1782" s="300"/>
      <c r="AT1782" s="300"/>
    </row>
    <row r="1783" spans="1:46" s="299" customFormat="1" ht="15" customHeight="1" x14ac:dyDescent="0.25">
      <c r="A1783" s="284"/>
      <c r="B1783" s="284"/>
      <c r="C1783" s="241"/>
      <c r="D1783" s="241"/>
      <c r="E1783" s="241"/>
      <c r="F1783" s="241"/>
      <c r="G1783" s="241"/>
      <c r="H1783" s="241"/>
      <c r="I1783" s="241"/>
      <c r="J1783" s="241"/>
      <c r="K1783" s="241"/>
      <c r="L1783" s="241"/>
      <c r="M1783" s="241"/>
      <c r="N1783" s="241"/>
      <c r="O1783" s="241"/>
      <c r="P1783" s="241"/>
      <c r="Q1783" s="241"/>
      <c r="R1783" s="241"/>
      <c r="S1783" s="241"/>
      <c r="T1783" s="241"/>
      <c r="U1783" s="241"/>
      <c r="V1783" s="241"/>
      <c r="W1783" s="241"/>
      <c r="X1783" s="241"/>
      <c r="Y1783" s="241"/>
      <c r="Z1783" s="241"/>
      <c r="AA1783" s="241"/>
      <c r="AB1783" s="241"/>
      <c r="AC1783" s="241"/>
      <c r="AD1783" s="241"/>
      <c r="AE1783" s="241"/>
      <c r="AF1783" s="241"/>
      <c r="AG1783" s="241"/>
      <c r="AH1783" s="241"/>
      <c r="AI1783" s="241"/>
      <c r="AP1783" s="300"/>
      <c r="AT1783" s="300"/>
    </row>
    <row r="1784" spans="1:46" s="299" customFormat="1" ht="15" customHeight="1" x14ac:dyDescent="0.25">
      <c r="A1784" s="284"/>
      <c r="B1784" s="284"/>
      <c r="C1784" s="241"/>
      <c r="D1784" s="241"/>
      <c r="E1784" s="241"/>
      <c r="F1784" s="241"/>
      <c r="G1784" s="241"/>
      <c r="H1784" s="241"/>
      <c r="I1784" s="241"/>
      <c r="J1784" s="241"/>
      <c r="K1784" s="241"/>
      <c r="L1784" s="241"/>
      <c r="M1784" s="241"/>
      <c r="N1784" s="241"/>
      <c r="O1784" s="241"/>
      <c r="P1784" s="241"/>
      <c r="Q1784" s="241"/>
      <c r="R1784" s="241"/>
      <c r="S1784" s="241"/>
      <c r="T1784" s="241"/>
      <c r="U1784" s="241"/>
      <c r="V1784" s="241"/>
      <c r="W1784" s="241"/>
      <c r="X1784" s="241"/>
      <c r="Y1784" s="241"/>
      <c r="Z1784" s="241"/>
      <c r="AA1784" s="241"/>
      <c r="AB1784" s="241"/>
      <c r="AC1784" s="241"/>
      <c r="AD1784" s="241"/>
      <c r="AE1784" s="241"/>
      <c r="AF1784" s="241"/>
      <c r="AG1784" s="241"/>
      <c r="AH1784" s="241"/>
      <c r="AI1784" s="241"/>
      <c r="AP1784" s="300"/>
      <c r="AT1784" s="300"/>
    </row>
    <row r="1785" spans="1:46" s="299" customFormat="1" ht="15" customHeight="1" x14ac:dyDescent="0.25">
      <c r="A1785" s="284"/>
      <c r="B1785" s="284"/>
      <c r="C1785" s="241"/>
      <c r="D1785" s="241"/>
      <c r="E1785" s="241"/>
      <c r="F1785" s="241"/>
      <c r="G1785" s="241"/>
      <c r="H1785" s="241"/>
      <c r="I1785" s="241"/>
      <c r="J1785" s="241"/>
      <c r="K1785" s="241"/>
      <c r="L1785" s="241"/>
      <c r="M1785" s="241"/>
      <c r="N1785" s="241"/>
      <c r="O1785" s="241"/>
      <c r="P1785" s="241"/>
      <c r="Q1785" s="241"/>
      <c r="R1785" s="241"/>
      <c r="S1785" s="241"/>
      <c r="T1785" s="241"/>
      <c r="U1785" s="241"/>
      <c r="V1785" s="241"/>
      <c r="W1785" s="241"/>
      <c r="X1785" s="241"/>
      <c r="Y1785" s="241"/>
      <c r="Z1785" s="241"/>
      <c r="AA1785" s="241"/>
      <c r="AB1785" s="241"/>
      <c r="AC1785" s="241"/>
      <c r="AD1785" s="241"/>
      <c r="AE1785" s="241"/>
      <c r="AF1785" s="241"/>
      <c r="AG1785" s="241"/>
      <c r="AH1785" s="241"/>
      <c r="AI1785" s="241"/>
      <c r="AP1785" s="300"/>
      <c r="AT1785" s="300"/>
    </row>
    <row r="1786" spans="1:46" s="299" customFormat="1" ht="15" customHeight="1" x14ac:dyDescent="0.25">
      <c r="A1786" s="284"/>
      <c r="B1786" s="284"/>
      <c r="C1786" s="241"/>
      <c r="D1786" s="241"/>
      <c r="E1786" s="241"/>
      <c r="F1786" s="241"/>
      <c r="G1786" s="241"/>
      <c r="H1786" s="241"/>
      <c r="I1786" s="241"/>
      <c r="J1786" s="241"/>
      <c r="K1786" s="241"/>
      <c r="L1786" s="241"/>
      <c r="M1786" s="241"/>
      <c r="N1786" s="241"/>
      <c r="O1786" s="241"/>
      <c r="P1786" s="241"/>
      <c r="Q1786" s="241"/>
      <c r="R1786" s="241"/>
      <c r="S1786" s="241"/>
      <c r="T1786" s="241"/>
      <c r="U1786" s="241"/>
      <c r="V1786" s="241"/>
      <c r="W1786" s="241"/>
      <c r="X1786" s="241"/>
      <c r="Y1786" s="241"/>
      <c r="Z1786" s="241"/>
      <c r="AA1786" s="241"/>
      <c r="AB1786" s="241"/>
      <c r="AC1786" s="241"/>
      <c r="AD1786" s="241"/>
      <c r="AE1786" s="241"/>
      <c r="AF1786" s="241"/>
      <c r="AG1786" s="241"/>
      <c r="AH1786" s="241"/>
      <c r="AI1786" s="241"/>
      <c r="AP1786" s="300"/>
      <c r="AT1786" s="300"/>
    </row>
    <row r="1787" spans="1:46" s="299" customFormat="1" ht="15" customHeight="1" x14ac:dyDescent="0.25">
      <c r="A1787" s="284"/>
      <c r="B1787" s="284"/>
      <c r="C1787" s="241"/>
      <c r="D1787" s="241"/>
      <c r="E1787" s="241"/>
      <c r="F1787" s="241"/>
      <c r="G1787" s="241"/>
      <c r="H1787" s="241"/>
      <c r="I1787" s="241"/>
      <c r="J1787" s="241"/>
      <c r="K1787" s="241"/>
      <c r="L1787" s="241"/>
      <c r="M1787" s="241"/>
      <c r="N1787" s="241"/>
      <c r="O1787" s="241"/>
      <c r="P1787" s="241"/>
      <c r="Q1787" s="241"/>
      <c r="R1787" s="241"/>
      <c r="S1787" s="241"/>
      <c r="T1787" s="241"/>
      <c r="U1787" s="241"/>
      <c r="V1787" s="241"/>
      <c r="W1787" s="241"/>
      <c r="X1787" s="241"/>
      <c r="Y1787" s="241"/>
      <c r="Z1787" s="241"/>
      <c r="AA1787" s="241"/>
      <c r="AB1787" s="241"/>
      <c r="AC1787" s="241"/>
      <c r="AD1787" s="241"/>
      <c r="AE1787" s="241"/>
      <c r="AF1787" s="241"/>
      <c r="AG1787" s="241"/>
      <c r="AH1787" s="241"/>
      <c r="AI1787" s="241"/>
      <c r="AP1787" s="300"/>
      <c r="AT1787" s="300"/>
    </row>
    <row r="1788" spans="1:46" s="299" customFormat="1" ht="15" customHeight="1" x14ac:dyDescent="0.25">
      <c r="A1788" s="284"/>
      <c r="B1788" s="284"/>
      <c r="C1788" s="241"/>
      <c r="D1788" s="241"/>
      <c r="E1788" s="241"/>
      <c r="F1788" s="241"/>
      <c r="G1788" s="241"/>
      <c r="H1788" s="241"/>
      <c r="I1788" s="241"/>
      <c r="J1788" s="241"/>
      <c r="K1788" s="241"/>
      <c r="L1788" s="241"/>
      <c r="M1788" s="241"/>
      <c r="N1788" s="241"/>
      <c r="O1788" s="241"/>
      <c r="P1788" s="241"/>
      <c r="Q1788" s="241"/>
      <c r="R1788" s="241"/>
      <c r="S1788" s="241"/>
      <c r="T1788" s="241"/>
      <c r="U1788" s="241"/>
      <c r="V1788" s="241"/>
      <c r="W1788" s="241"/>
      <c r="X1788" s="241"/>
      <c r="Y1788" s="241"/>
      <c r="Z1788" s="241"/>
      <c r="AA1788" s="241"/>
      <c r="AB1788" s="241"/>
      <c r="AC1788" s="241"/>
      <c r="AD1788" s="241"/>
      <c r="AE1788" s="241"/>
      <c r="AF1788" s="241"/>
      <c r="AG1788" s="241"/>
      <c r="AH1788" s="241"/>
      <c r="AI1788" s="241"/>
      <c r="AP1788" s="300"/>
      <c r="AT1788" s="300"/>
    </row>
    <row r="1789" spans="1:46" s="299" customFormat="1" ht="15" customHeight="1" x14ac:dyDescent="0.25">
      <c r="A1789" s="284"/>
      <c r="B1789" s="284"/>
      <c r="C1789" s="241"/>
      <c r="D1789" s="241"/>
      <c r="E1789" s="241"/>
      <c r="F1789" s="241"/>
      <c r="G1789" s="241"/>
      <c r="H1789" s="241"/>
      <c r="I1789" s="241"/>
      <c r="J1789" s="241"/>
      <c r="K1789" s="241"/>
      <c r="L1789" s="241"/>
      <c r="M1789" s="241"/>
      <c r="N1789" s="241"/>
      <c r="O1789" s="241"/>
      <c r="P1789" s="241"/>
      <c r="Q1789" s="241"/>
      <c r="R1789" s="241"/>
      <c r="S1789" s="241"/>
      <c r="T1789" s="241"/>
      <c r="U1789" s="241"/>
      <c r="V1789" s="241"/>
      <c r="W1789" s="241"/>
      <c r="X1789" s="241"/>
      <c r="Y1789" s="241"/>
      <c r="Z1789" s="241"/>
      <c r="AA1789" s="241"/>
      <c r="AB1789" s="241"/>
      <c r="AC1789" s="241"/>
      <c r="AD1789" s="241"/>
      <c r="AE1789" s="241"/>
      <c r="AF1789" s="241"/>
      <c r="AG1789" s="241"/>
      <c r="AH1789" s="241"/>
      <c r="AI1789" s="241"/>
      <c r="AP1789" s="300"/>
      <c r="AT1789" s="300"/>
    </row>
    <row r="1790" spans="1:46" s="299" customFormat="1" ht="15" customHeight="1" x14ac:dyDescent="0.25">
      <c r="A1790" s="284"/>
      <c r="B1790" s="284"/>
      <c r="C1790" s="241"/>
      <c r="D1790" s="241"/>
      <c r="E1790" s="241"/>
      <c r="F1790" s="241"/>
      <c r="G1790" s="241"/>
      <c r="H1790" s="241"/>
      <c r="I1790" s="241"/>
      <c r="J1790" s="241"/>
      <c r="K1790" s="241"/>
      <c r="L1790" s="241"/>
      <c r="M1790" s="241"/>
      <c r="N1790" s="241"/>
      <c r="O1790" s="241"/>
      <c r="P1790" s="241"/>
      <c r="Q1790" s="241"/>
      <c r="R1790" s="241"/>
      <c r="S1790" s="241"/>
      <c r="T1790" s="241"/>
      <c r="U1790" s="241"/>
      <c r="V1790" s="241"/>
      <c r="W1790" s="241"/>
      <c r="X1790" s="241"/>
      <c r="Y1790" s="241"/>
      <c r="Z1790" s="241"/>
      <c r="AA1790" s="241"/>
      <c r="AB1790" s="241"/>
      <c r="AC1790" s="241"/>
      <c r="AD1790" s="241"/>
      <c r="AE1790" s="241"/>
      <c r="AF1790" s="241"/>
      <c r="AG1790" s="241"/>
      <c r="AH1790" s="241"/>
      <c r="AI1790" s="241"/>
      <c r="AP1790" s="300"/>
      <c r="AT1790" s="300"/>
    </row>
    <row r="1791" spans="1:46" s="299" customFormat="1" ht="15" customHeight="1" x14ac:dyDescent="0.25">
      <c r="A1791" s="284"/>
      <c r="B1791" s="284"/>
      <c r="C1791" s="241"/>
      <c r="D1791" s="241"/>
      <c r="E1791" s="241"/>
      <c r="F1791" s="241"/>
      <c r="G1791" s="241"/>
      <c r="H1791" s="241"/>
      <c r="I1791" s="241"/>
      <c r="J1791" s="241"/>
      <c r="K1791" s="241"/>
      <c r="L1791" s="241"/>
      <c r="M1791" s="241"/>
      <c r="N1791" s="241"/>
      <c r="O1791" s="241"/>
      <c r="P1791" s="241"/>
      <c r="Q1791" s="241"/>
      <c r="R1791" s="241"/>
      <c r="S1791" s="241"/>
      <c r="T1791" s="241"/>
      <c r="U1791" s="241"/>
      <c r="V1791" s="241"/>
      <c r="W1791" s="241"/>
      <c r="X1791" s="241"/>
      <c r="Y1791" s="241"/>
      <c r="Z1791" s="241"/>
      <c r="AA1791" s="241"/>
      <c r="AB1791" s="241"/>
      <c r="AC1791" s="241"/>
      <c r="AD1791" s="241"/>
      <c r="AE1791" s="241"/>
      <c r="AF1791" s="241"/>
      <c r="AG1791" s="241"/>
      <c r="AH1791" s="241"/>
      <c r="AI1791" s="241"/>
      <c r="AP1791" s="300"/>
      <c r="AT1791" s="300"/>
    </row>
    <row r="1792" spans="1:46" s="299" customFormat="1" ht="15" customHeight="1" x14ac:dyDescent="0.25">
      <c r="A1792" s="284"/>
      <c r="B1792" s="284"/>
      <c r="C1792" s="241"/>
      <c r="D1792" s="241"/>
      <c r="E1792" s="241"/>
      <c r="F1792" s="241"/>
      <c r="G1792" s="241"/>
      <c r="H1792" s="241"/>
      <c r="I1792" s="241"/>
      <c r="J1792" s="241"/>
      <c r="K1792" s="241"/>
      <c r="L1792" s="241"/>
      <c r="M1792" s="241"/>
      <c r="N1792" s="241"/>
      <c r="O1792" s="241"/>
      <c r="P1792" s="241"/>
      <c r="Q1792" s="241"/>
      <c r="R1792" s="241"/>
      <c r="S1792" s="241"/>
      <c r="T1792" s="241"/>
      <c r="U1792" s="241"/>
      <c r="V1792" s="241"/>
      <c r="W1792" s="241"/>
      <c r="X1792" s="241"/>
      <c r="Y1792" s="241"/>
      <c r="Z1792" s="241"/>
      <c r="AA1792" s="241"/>
      <c r="AB1792" s="241"/>
      <c r="AC1792" s="241"/>
      <c r="AD1792" s="241"/>
      <c r="AE1792" s="241"/>
      <c r="AF1792" s="241"/>
      <c r="AG1792" s="241"/>
      <c r="AH1792" s="241"/>
      <c r="AI1792" s="241"/>
      <c r="AP1792" s="300"/>
      <c r="AT1792" s="300"/>
    </row>
    <row r="1793" spans="1:46" s="299" customFormat="1" ht="15" customHeight="1" x14ac:dyDescent="0.25">
      <c r="A1793" s="284"/>
      <c r="B1793" s="284"/>
      <c r="C1793" s="241"/>
      <c r="D1793" s="241"/>
      <c r="E1793" s="241"/>
      <c r="F1793" s="241"/>
      <c r="G1793" s="241"/>
      <c r="H1793" s="241"/>
      <c r="I1793" s="241"/>
      <c r="J1793" s="241"/>
      <c r="K1793" s="241"/>
      <c r="L1793" s="241"/>
      <c r="M1793" s="241"/>
      <c r="N1793" s="241"/>
      <c r="O1793" s="241"/>
      <c r="P1793" s="241"/>
      <c r="Q1793" s="241"/>
      <c r="R1793" s="241"/>
      <c r="S1793" s="241"/>
      <c r="T1793" s="241"/>
      <c r="U1793" s="241"/>
      <c r="V1793" s="241"/>
      <c r="W1793" s="241"/>
      <c r="X1793" s="241"/>
      <c r="Y1793" s="241"/>
      <c r="Z1793" s="241"/>
      <c r="AA1793" s="241"/>
      <c r="AB1793" s="241"/>
      <c r="AC1793" s="241"/>
      <c r="AD1793" s="241"/>
      <c r="AE1793" s="241"/>
      <c r="AF1793" s="241"/>
      <c r="AG1793" s="241"/>
      <c r="AH1793" s="241"/>
      <c r="AI1793" s="241"/>
      <c r="AP1793" s="300"/>
      <c r="AT1793" s="300"/>
    </row>
    <row r="1794" spans="1:46" s="299" customFormat="1" ht="15" customHeight="1" x14ac:dyDescent="0.25">
      <c r="A1794" s="284"/>
      <c r="B1794" s="284"/>
      <c r="C1794" s="241"/>
      <c r="D1794" s="241"/>
      <c r="E1794" s="241"/>
      <c r="F1794" s="241"/>
      <c r="G1794" s="241"/>
      <c r="H1794" s="241"/>
      <c r="I1794" s="241"/>
      <c r="J1794" s="241"/>
      <c r="K1794" s="241"/>
      <c r="L1794" s="241"/>
      <c r="M1794" s="241"/>
      <c r="N1794" s="241"/>
      <c r="O1794" s="241"/>
      <c r="P1794" s="241"/>
      <c r="Q1794" s="241"/>
      <c r="R1794" s="241"/>
      <c r="S1794" s="241"/>
      <c r="T1794" s="241"/>
      <c r="U1794" s="241"/>
      <c r="V1794" s="241"/>
      <c r="W1794" s="241"/>
      <c r="X1794" s="241"/>
      <c r="Y1794" s="241"/>
      <c r="Z1794" s="241"/>
      <c r="AA1794" s="241"/>
      <c r="AB1794" s="241"/>
      <c r="AC1794" s="241"/>
      <c r="AD1794" s="241"/>
      <c r="AE1794" s="241"/>
      <c r="AF1794" s="241"/>
      <c r="AG1794" s="241"/>
      <c r="AH1794" s="241"/>
      <c r="AI1794" s="241"/>
      <c r="AP1794" s="300"/>
      <c r="AT1794" s="300"/>
    </row>
    <row r="1795" spans="1:46" s="299" customFormat="1" ht="15" customHeight="1" x14ac:dyDescent="0.25">
      <c r="A1795" s="284"/>
      <c r="B1795" s="284"/>
      <c r="C1795" s="241"/>
      <c r="D1795" s="241"/>
      <c r="E1795" s="241"/>
      <c r="F1795" s="241"/>
      <c r="G1795" s="241"/>
      <c r="H1795" s="241"/>
      <c r="I1795" s="241"/>
      <c r="J1795" s="241"/>
      <c r="K1795" s="241"/>
      <c r="L1795" s="241"/>
      <c r="M1795" s="241"/>
      <c r="N1795" s="241"/>
      <c r="O1795" s="241"/>
      <c r="P1795" s="241"/>
      <c r="Q1795" s="241"/>
      <c r="R1795" s="241"/>
      <c r="S1795" s="241"/>
      <c r="T1795" s="241"/>
      <c r="U1795" s="241"/>
      <c r="V1795" s="241"/>
      <c r="W1795" s="241"/>
      <c r="X1795" s="241"/>
      <c r="Y1795" s="241"/>
      <c r="Z1795" s="241"/>
      <c r="AA1795" s="241"/>
      <c r="AB1795" s="241"/>
      <c r="AC1795" s="241"/>
      <c r="AD1795" s="241"/>
      <c r="AE1795" s="241"/>
      <c r="AF1795" s="241"/>
      <c r="AG1795" s="241"/>
      <c r="AH1795" s="241"/>
      <c r="AI1795" s="241"/>
      <c r="AP1795" s="300"/>
      <c r="AT1795" s="300"/>
    </row>
    <row r="1796" spans="1:46" s="299" customFormat="1" ht="15" customHeight="1" x14ac:dyDescent="0.25">
      <c r="A1796" s="284"/>
      <c r="B1796" s="284"/>
      <c r="C1796" s="241"/>
      <c r="D1796" s="241"/>
      <c r="E1796" s="241"/>
      <c r="F1796" s="241"/>
      <c r="G1796" s="241"/>
      <c r="H1796" s="241"/>
      <c r="I1796" s="241"/>
      <c r="J1796" s="241"/>
      <c r="K1796" s="241"/>
      <c r="L1796" s="241"/>
      <c r="M1796" s="241"/>
      <c r="N1796" s="241"/>
      <c r="O1796" s="241"/>
      <c r="P1796" s="241"/>
      <c r="Q1796" s="241"/>
      <c r="R1796" s="241"/>
      <c r="S1796" s="241"/>
      <c r="T1796" s="241"/>
      <c r="U1796" s="241"/>
      <c r="V1796" s="241"/>
      <c r="W1796" s="241"/>
      <c r="X1796" s="241"/>
      <c r="Y1796" s="241"/>
      <c r="Z1796" s="241"/>
      <c r="AA1796" s="241"/>
      <c r="AB1796" s="241"/>
      <c r="AC1796" s="241"/>
      <c r="AD1796" s="241"/>
      <c r="AE1796" s="241"/>
      <c r="AF1796" s="241"/>
      <c r="AG1796" s="241"/>
      <c r="AH1796" s="241"/>
      <c r="AI1796" s="241"/>
      <c r="AP1796" s="300"/>
      <c r="AT1796" s="300"/>
    </row>
    <row r="1797" spans="1:46" s="299" customFormat="1" ht="15" customHeight="1" x14ac:dyDescent="0.25">
      <c r="A1797" s="284"/>
      <c r="B1797" s="284"/>
      <c r="C1797" s="241"/>
      <c r="D1797" s="241"/>
      <c r="E1797" s="241"/>
      <c r="F1797" s="241"/>
      <c r="G1797" s="241"/>
      <c r="H1797" s="241"/>
      <c r="I1797" s="241"/>
      <c r="J1797" s="241"/>
      <c r="K1797" s="241"/>
      <c r="L1797" s="241"/>
      <c r="M1797" s="241"/>
      <c r="N1797" s="241"/>
      <c r="O1797" s="241"/>
      <c r="P1797" s="241"/>
      <c r="Q1797" s="241"/>
      <c r="R1797" s="241"/>
      <c r="S1797" s="241"/>
      <c r="T1797" s="241"/>
      <c r="U1797" s="241"/>
      <c r="V1797" s="241"/>
      <c r="W1797" s="241"/>
      <c r="X1797" s="241"/>
      <c r="Y1797" s="241"/>
      <c r="Z1797" s="241"/>
      <c r="AA1797" s="241"/>
      <c r="AB1797" s="241"/>
      <c r="AC1797" s="241"/>
      <c r="AD1797" s="241"/>
      <c r="AE1797" s="241"/>
      <c r="AF1797" s="241"/>
      <c r="AG1797" s="241"/>
      <c r="AH1797" s="241"/>
      <c r="AI1797" s="241"/>
      <c r="AP1797" s="300"/>
      <c r="AT1797" s="300"/>
    </row>
    <row r="1798" spans="1:46" s="299" customFormat="1" ht="15" customHeight="1" x14ac:dyDescent="0.25">
      <c r="A1798" s="284"/>
      <c r="B1798" s="284"/>
      <c r="C1798" s="241"/>
      <c r="D1798" s="241"/>
      <c r="E1798" s="241"/>
      <c r="F1798" s="241"/>
      <c r="G1798" s="241"/>
      <c r="H1798" s="241"/>
      <c r="I1798" s="241"/>
      <c r="J1798" s="241"/>
      <c r="K1798" s="241"/>
      <c r="L1798" s="241"/>
      <c r="M1798" s="241"/>
      <c r="N1798" s="241"/>
      <c r="O1798" s="241"/>
      <c r="P1798" s="241"/>
      <c r="Q1798" s="241"/>
      <c r="R1798" s="241"/>
      <c r="S1798" s="241"/>
      <c r="T1798" s="241"/>
      <c r="U1798" s="241"/>
      <c r="V1798" s="241"/>
      <c r="W1798" s="241"/>
      <c r="X1798" s="241"/>
      <c r="Y1798" s="241"/>
      <c r="Z1798" s="241"/>
      <c r="AA1798" s="241"/>
      <c r="AB1798" s="241"/>
      <c r="AC1798" s="241"/>
      <c r="AD1798" s="241"/>
      <c r="AE1798" s="241"/>
      <c r="AF1798" s="241"/>
      <c r="AG1798" s="241"/>
      <c r="AH1798" s="241"/>
      <c r="AI1798" s="241"/>
      <c r="AP1798" s="300"/>
      <c r="AT1798" s="300"/>
    </row>
    <row r="1799" spans="1:46" s="299" customFormat="1" ht="15" customHeight="1" x14ac:dyDescent="0.25">
      <c r="A1799" s="284"/>
      <c r="B1799" s="284"/>
      <c r="C1799" s="241"/>
      <c r="D1799" s="241"/>
      <c r="E1799" s="241"/>
      <c r="F1799" s="241"/>
      <c r="G1799" s="241"/>
      <c r="H1799" s="241"/>
      <c r="I1799" s="241"/>
      <c r="J1799" s="241"/>
      <c r="K1799" s="241"/>
      <c r="L1799" s="241"/>
      <c r="M1799" s="241"/>
      <c r="N1799" s="241"/>
      <c r="O1799" s="241"/>
      <c r="P1799" s="241"/>
      <c r="Q1799" s="241"/>
      <c r="R1799" s="241"/>
      <c r="S1799" s="241"/>
      <c r="T1799" s="241"/>
      <c r="U1799" s="241"/>
      <c r="V1799" s="241"/>
      <c r="W1799" s="241"/>
      <c r="X1799" s="241"/>
      <c r="Y1799" s="241"/>
      <c r="Z1799" s="241"/>
      <c r="AA1799" s="241"/>
      <c r="AB1799" s="241"/>
      <c r="AC1799" s="241"/>
      <c r="AD1799" s="241"/>
      <c r="AE1799" s="241"/>
      <c r="AF1799" s="241"/>
      <c r="AG1799" s="241"/>
      <c r="AH1799" s="241"/>
      <c r="AI1799" s="241"/>
      <c r="AP1799" s="300"/>
      <c r="AT1799" s="300"/>
    </row>
    <row r="1800" spans="1:46" s="299" customFormat="1" ht="15" customHeight="1" x14ac:dyDescent="0.25">
      <c r="A1800" s="284"/>
      <c r="B1800" s="284"/>
      <c r="C1800" s="241"/>
      <c r="D1800" s="241"/>
      <c r="E1800" s="241"/>
      <c r="F1800" s="241"/>
      <c r="G1800" s="241"/>
      <c r="H1800" s="241"/>
      <c r="I1800" s="241"/>
      <c r="J1800" s="241"/>
      <c r="K1800" s="241"/>
      <c r="L1800" s="241"/>
      <c r="M1800" s="241"/>
      <c r="N1800" s="241"/>
      <c r="O1800" s="241"/>
      <c r="P1800" s="241"/>
      <c r="Q1800" s="241"/>
      <c r="R1800" s="241"/>
      <c r="S1800" s="241"/>
      <c r="T1800" s="241"/>
      <c r="U1800" s="241"/>
      <c r="V1800" s="241"/>
      <c r="W1800" s="241"/>
      <c r="X1800" s="241"/>
      <c r="Y1800" s="241"/>
      <c r="Z1800" s="241"/>
      <c r="AA1800" s="241"/>
      <c r="AB1800" s="241"/>
      <c r="AC1800" s="241"/>
      <c r="AD1800" s="241"/>
      <c r="AE1800" s="241"/>
      <c r="AF1800" s="241"/>
      <c r="AG1800" s="241"/>
      <c r="AH1800" s="241"/>
      <c r="AI1800" s="241"/>
      <c r="AP1800" s="300"/>
      <c r="AT1800" s="300"/>
    </row>
    <row r="1801" spans="1:46" s="299" customFormat="1" ht="15" customHeight="1" x14ac:dyDescent="0.25">
      <c r="A1801" s="284"/>
      <c r="B1801" s="284"/>
      <c r="C1801" s="241"/>
      <c r="D1801" s="241"/>
      <c r="E1801" s="241"/>
      <c r="F1801" s="241"/>
      <c r="G1801" s="241"/>
      <c r="H1801" s="241"/>
      <c r="I1801" s="241"/>
      <c r="J1801" s="241"/>
      <c r="K1801" s="241"/>
      <c r="L1801" s="241"/>
      <c r="M1801" s="241"/>
      <c r="N1801" s="241"/>
      <c r="O1801" s="241"/>
      <c r="P1801" s="241"/>
      <c r="Q1801" s="241"/>
      <c r="R1801" s="241"/>
      <c r="S1801" s="241"/>
      <c r="T1801" s="241"/>
      <c r="U1801" s="241"/>
      <c r="V1801" s="241"/>
      <c r="W1801" s="241"/>
      <c r="X1801" s="241"/>
      <c r="Y1801" s="241"/>
      <c r="Z1801" s="241"/>
      <c r="AA1801" s="241"/>
      <c r="AB1801" s="241"/>
      <c r="AC1801" s="241"/>
      <c r="AD1801" s="241"/>
      <c r="AE1801" s="241"/>
      <c r="AF1801" s="241"/>
      <c r="AG1801" s="241"/>
      <c r="AH1801" s="241"/>
      <c r="AI1801" s="241"/>
      <c r="AP1801" s="300"/>
      <c r="AT1801" s="300"/>
    </row>
    <row r="1802" spans="1:46" s="299" customFormat="1" ht="15" customHeight="1" x14ac:dyDescent="0.25">
      <c r="A1802" s="284"/>
      <c r="B1802" s="284"/>
      <c r="C1802" s="241"/>
      <c r="D1802" s="241"/>
      <c r="E1802" s="241"/>
      <c r="F1802" s="241"/>
      <c r="G1802" s="241"/>
      <c r="H1802" s="241"/>
      <c r="I1802" s="241"/>
      <c r="J1802" s="241"/>
      <c r="K1802" s="241"/>
      <c r="L1802" s="241"/>
      <c r="M1802" s="241"/>
      <c r="N1802" s="241"/>
      <c r="O1802" s="241"/>
      <c r="P1802" s="241"/>
      <c r="Q1802" s="241"/>
      <c r="R1802" s="241"/>
      <c r="S1802" s="241"/>
      <c r="T1802" s="241"/>
      <c r="U1802" s="241"/>
      <c r="V1802" s="241"/>
      <c r="W1802" s="241"/>
      <c r="X1802" s="241"/>
      <c r="Y1802" s="241"/>
      <c r="Z1802" s="241"/>
      <c r="AA1802" s="241"/>
      <c r="AB1802" s="241"/>
      <c r="AC1802" s="241"/>
      <c r="AD1802" s="241"/>
      <c r="AE1802" s="241"/>
      <c r="AF1802" s="241"/>
      <c r="AG1802" s="241"/>
      <c r="AH1802" s="241"/>
      <c r="AI1802" s="241"/>
      <c r="AP1802" s="300"/>
      <c r="AT1802" s="300"/>
    </row>
    <row r="1803" spans="1:46" s="299" customFormat="1" ht="15" customHeight="1" x14ac:dyDescent="0.25">
      <c r="A1803" s="284"/>
      <c r="B1803" s="284"/>
      <c r="C1803" s="241"/>
      <c r="D1803" s="241"/>
      <c r="E1803" s="241"/>
      <c r="F1803" s="241"/>
      <c r="G1803" s="241"/>
      <c r="H1803" s="241"/>
      <c r="I1803" s="241"/>
      <c r="J1803" s="241"/>
      <c r="K1803" s="241"/>
      <c r="L1803" s="241"/>
      <c r="M1803" s="241"/>
      <c r="N1803" s="241"/>
      <c r="O1803" s="241"/>
      <c r="P1803" s="241"/>
      <c r="Q1803" s="241"/>
      <c r="R1803" s="241"/>
      <c r="S1803" s="241"/>
      <c r="T1803" s="241"/>
      <c r="U1803" s="241"/>
      <c r="V1803" s="241"/>
      <c r="W1803" s="241"/>
      <c r="X1803" s="241"/>
      <c r="Y1803" s="241"/>
      <c r="Z1803" s="241"/>
      <c r="AA1803" s="241"/>
      <c r="AB1803" s="241"/>
      <c r="AC1803" s="241"/>
      <c r="AD1803" s="241"/>
      <c r="AE1803" s="241"/>
      <c r="AF1803" s="241"/>
      <c r="AG1803" s="241"/>
      <c r="AH1803" s="241"/>
      <c r="AI1803" s="241"/>
      <c r="AP1803" s="300"/>
      <c r="AT1803" s="300"/>
    </row>
    <row r="1804" spans="1:46" s="299" customFormat="1" ht="15" customHeight="1" x14ac:dyDescent="0.25">
      <c r="A1804" s="284"/>
      <c r="B1804" s="284"/>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s="241"/>
      <c r="AG1804" s="241"/>
      <c r="AH1804" s="241"/>
      <c r="AI1804" s="241"/>
      <c r="AP1804" s="300"/>
      <c r="AT1804" s="300"/>
    </row>
    <row r="1805" spans="1:46" s="299" customFormat="1" ht="15" customHeight="1" x14ac:dyDescent="0.25">
      <c r="A1805" s="284"/>
      <c r="B1805" s="284"/>
      <c r="C1805" s="241"/>
      <c r="D1805" s="241"/>
      <c r="E1805" s="241"/>
      <c r="F1805" s="241"/>
      <c r="G1805" s="241"/>
      <c r="H1805" s="241"/>
      <c r="I1805" s="241"/>
      <c r="J1805" s="241"/>
      <c r="K1805" s="241"/>
      <c r="L1805" s="241"/>
      <c r="M1805" s="241"/>
      <c r="N1805" s="241"/>
      <c r="O1805" s="241"/>
      <c r="P1805" s="241"/>
      <c r="Q1805" s="241"/>
      <c r="R1805" s="241"/>
      <c r="S1805" s="241"/>
      <c r="T1805" s="241"/>
      <c r="U1805" s="241"/>
      <c r="V1805" s="241"/>
      <c r="W1805" s="241"/>
      <c r="X1805" s="241"/>
      <c r="Y1805" s="241"/>
      <c r="Z1805" s="241"/>
      <c r="AA1805" s="241"/>
      <c r="AB1805" s="241"/>
      <c r="AC1805" s="241"/>
      <c r="AD1805" s="241"/>
      <c r="AE1805" s="241"/>
      <c r="AF1805" s="241"/>
      <c r="AG1805" s="241"/>
      <c r="AH1805" s="241"/>
      <c r="AI1805" s="241"/>
      <c r="AP1805" s="300"/>
      <c r="AT1805" s="300"/>
    </row>
    <row r="1806" spans="1:46" s="299" customFormat="1" ht="15" customHeight="1" x14ac:dyDescent="0.25">
      <c r="A1806" s="284"/>
      <c r="B1806" s="284"/>
      <c r="C1806" s="241"/>
      <c r="D1806" s="241"/>
      <c r="E1806" s="241"/>
      <c r="F1806" s="241"/>
      <c r="G1806" s="241"/>
      <c r="H1806" s="241"/>
      <c r="I1806" s="241"/>
      <c r="J1806" s="241"/>
      <c r="K1806" s="241"/>
      <c r="L1806" s="241"/>
      <c r="M1806" s="241"/>
      <c r="N1806" s="241"/>
      <c r="O1806" s="241"/>
      <c r="P1806" s="241"/>
      <c r="Q1806" s="241"/>
      <c r="R1806" s="241"/>
      <c r="S1806" s="241"/>
      <c r="T1806" s="241"/>
      <c r="U1806" s="241"/>
      <c r="V1806" s="241"/>
      <c r="W1806" s="241"/>
      <c r="X1806" s="241"/>
      <c r="Y1806" s="241"/>
      <c r="Z1806" s="241"/>
      <c r="AA1806" s="241"/>
      <c r="AB1806" s="241"/>
      <c r="AC1806" s="241"/>
      <c r="AD1806" s="241"/>
      <c r="AE1806" s="241"/>
      <c r="AF1806" s="241"/>
      <c r="AG1806" s="241"/>
      <c r="AH1806" s="241"/>
      <c r="AI1806" s="241"/>
      <c r="AP1806" s="300"/>
      <c r="AT1806" s="300"/>
    </row>
    <row r="1807" spans="1:46" s="299" customFormat="1" ht="15" customHeight="1" x14ac:dyDescent="0.25">
      <c r="A1807" s="284"/>
      <c r="B1807" s="284"/>
      <c r="C1807" s="241"/>
      <c r="D1807" s="241"/>
      <c r="E1807" s="241"/>
      <c r="F1807" s="241"/>
      <c r="G1807" s="241"/>
      <c r="H1807" s="241"/>
      <c r="I1807" s="241"/>
      <c r="J1807" s="241"/>
      <c r="K1807" s="241"/>
      <c r="L1807" s="241"/>
      <c r="M1807" s="241"/>
      <c r="N1807" s="241"/>
      <c r="O1807" s="241"/>
      <c r="P1807" s="241"/>
      <c r="Q1807" s="241"/>
      <c r="R1807" s="241"/>
      <c r="S1807" s="241"/>
      <c r="T1807" s="241"/>
      <c r="U1807" s="241"/>
      <c r="V1807" s="241"/>
      <c r="W1807" s="241"/>
      <c r="X1807" s="241"/>
      <c r="Y1807" s="241"/>
      <c r="Z1807" s="241"/>
      <c r="AA1807" s="241"/>
      <c r="AB1807" s="241"/>
      <c r="AC1807" s="241"/>
      <c r="AD1807" s="241"/>
      <c r="AE1807" s="241"/>
      <c r="AF1807" s="241"/>
      <c r="AG1807" s="241"/>
      <c r="AH1807" s="241"/>
      <c r="AI1807" s="241"/>
      <c r="AP1807" s="300"/>
      <c r="AT1807" s="300"/>
    </row>
    <row r="1808" spans="1:46" s="299" customFormat="1" ht="15" customHeight="1" x14ac:dyDescent="0.25">
      <c r="A1808" s="284"/>
      <c r="B1808" s="284"/>
      <c r="C1808" s="241"/>
      <c r="D1808" s="241"/>
      <c r="E1808" s="241"/>
      <c r="F1808" s="241"/>
      <c r="G1808" s="241"/>
      <c r="H1808" s="241"/>
      <c r="I1808" s="241"/>
      <c r="J1808" s="241"/>
      <c r="K1808" s="241"/>
      <c r="L1808" s="241"/>
      <c r="M1808" s="241"/>
      <c r="N1808" s="241"/>
      <c r="O1808" s="241"/>
      <c r="P1808" s="241"/>
      <c r="Q1808" s="241"/>
      <c r="R1808" s="241"/>
      <c r="S1808" s="241"/>
      <c r="T1808" s="241"/>
      <c r="U1808" s="241"/>
      <c r="V1808" s="241"/>
      <c r="W1808" s="241"/>
      <c r="X1808" s="241"/>
      <c r="Y1808" s="241"/>
      <c r="Z1808" s="241"/>
      <c r="AA1808" s="241"/>
      <c r="AB1808" s="241"/>
      <c r="AC1808" s="241"/>
      <c r="AD1808" s="241"/>
      <c r="AE1808" s="241"/>
      <c r="AF1808" s="241"/>
      <c r="AG1808" s="241"/>
      <c r="AH1808" s="241"/>
      <c r="AI1808" s="241"/>
      <c r="AP1808" s="300"/>
      <c r="AT1808" s="300"/>
    </row>
    <row r="1809" spans="1:46" s="299" customFormat="1" ht="15" customHeight="1" x14ac:dyDescent="0.25">
      <c r="A1809" s="284"/>
      <c r="B1809" s="284"/>
      <c r="C1809" s="241"/>
      <c r="D1809" s="241"/>
      <c r="E1809" s="241"/>
      <c r="F1809" s="241"/>
      <c r="G1809" s="241"/>
      <c r="H1809" s="241"/>
      <c r="I1809" s="241"/>
      <c r="J1809" s="241"/>
      <c r="K1809" s="241"/>
      <c r="L1809" s="241"/>
      <c r="M1809" s="241"/>
      <c r="N1809" s="241"/>
      <c r="O1809" s="241"/>
      <c r="P1809" s="241"/>
      <c r="Q1809" s="241"/>
      <c r="R1809" s="241"/>
      <c r="S1809" s="241"/>
      <c r="T1809" s="241"/>
      <c r="U1809" s="241"/>
      <c r="V1809" s="241"/>
      <c r="W1809" s="241"/>
      <c r="X1809" s="241"/>
      <c r="Y1809" s="241"/>
      <c r="Z1809" s="241"/>
      <c r="AA1809" s="241"/>
      <c r="AB1809" s="241"/>
      <c r="AC1809" s="241"/>
      <c r="AD1809" s="241"/>
      <c r="AE1809" s="241"/>
      <c r="AF1809" s="241"/>
      <c r="AG1809" s="241"/>
      <c r="AH1809" s="241"/>
      <c r="AI1809" s="241"/>
      <c r="AP1809" s="300"/>
      <c r="AT1809" s="300"/>
    </row>
    <row r="1810" spans="1:46" s="299" customFormat="1" ht="15" customHeight="1" x14ac:dyDescent="0.25">
      <c r="A1810" s="284"/>
      <c r="B1810" s="284"/>
      <c r="C1810" s="241"/>
      <c r="D1810" s="241"/>
      <c r="E1810" s="241"/>
      <c r="F1810" s="241"/>
      <c r="G1810" s="241"/>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P1810" s="300"/>
      <c r="AT1810" s="300"/>
    </row>
    <row r="1811" spans="1:46" s="299" customFormat="1" ht="15" customHeight="1" x14ac:dyDescent="0.25">
      <c r="A1811" s="284"/>
      <c r="B1811" s="284"/>
      <c r="C1811" s="241"/>
      <c r="D1811" s="241"/>
      <c r="E1811" s="241"/>
      <c r="F1811" s="241"/>
      <c r="G1811" s="241"/>
      <c r="H1811" s="241"/>
      <c r="I1811" s="241"/>
      <c r="J1811" s="241"/>
      <c r="K1811" s="241"/>
      <c r="L1811" s="241"/>
      <c r="M1811" s="241"/>
      <c r="N1811" s="241"/>
      <c r="O1811" s="241"/>
      <c r="P1811" s="241"/>
      <c r="Q1811" s="241"/>
      <c r="R1811" s="241"/>
      <c r="S1811" s="241"/>
      <c r="T1811" s="241"/>
      <c r="U1811" s="241"/>
      <c r="V1811" s="241"/>
      <c r="W1811" s="241"/>
      <c r="X1811" s="241"/>
      <c r="Y1811" s="241"/>
      <c r="Z1811" s="241"/>
      <c r="AA1811" s="241"/>
      <c r="AB1811" s="241"/>
      <c r="AC1811" s="241"/>
      <c r="AD1811" s="241"/>
      <c r="AE1811" s="241"/>
      <c r="AF1811" s="241"/>
      <c r="AG1811" s="241"/>
      <c r="AH1811" s="241"/>
      <c r="AI1811" s="241"/>
      <c r="AP1811" s="300"/>
      <c r="AT1811" s="300"/>
    </row>
    <row r="1812" spans="1:46" s="299" customFormat="1" ht="15" customHeight="1" x14ac:dyDescent="0.25">
      <c r="A1812" s="284"/>
      <c r="B1812" s="284"/>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241"/>
      <c r="AF1812" s="241"/>
      <c r="AG1812" s="241"/>
      <c r="AH1812" s="241"/>
      <c r="AI1812" s="241"/>
      <c r="AP1812" s="300"/>
      <c r="AT1812" s="300"/>
    </row>
    <row r="1813" spans="1:46" s="299" customFormat="1" ht="15" customHeight="1" x14ac:dyDescent="0.25">
      <c r="A1813" s="284"/>
      <c r="B1813" s="284"/>
      <c r="C1813" s="241"/>
      <c r="D1813" s="241"/>
      <c r="E1813" s="241"/>
      <c r="F1813" s="241"/>
      <c r="G1813" s="241"/>
      <c r="H1813" s="241"/>
      <c r="I1813" s="241"/>
      <c r="J1813" s="241"/>
      <c r="K1813" s="241"/>
      <c r="L1813" s="241"/>
      <c r="M1813" s="241"/>
      <c r="N1813" s="241"/>
      <c r="O1813" s="241"/>
      <c r="P1813" s="241"/>
      <c r="Q1813" s="241"/>
      <c r="R1813" s="241"/>
      <c r="S1813" s="241"/>
      <c r="T1813" s="241"/>
      <c r="U1813" s="241"/>
      <c r="V1813" s="241"/>
      <c r="W1813" s="241"/>
      <c r="X1813" s="241"/>
      <c r="Y1813" s="241"/>
      <c r="Z1813" s="241"/>
      <c r="AA1813" s="241"/>
      <c r="AB1813" s="241"/>
      <c r="AC1813" s="241"/>
      <c r="AD1813" s="241"/>
      <c r="AE1813" s="241"/>
      <c r="AF1813" s="241"/>
      <c r="AG1813" s="241"/>
      <c r="AH1813" s="241"/>
      <c r="AI1813" s="241"/>
      <c r="AP1813" s="300"/>
      <c r="AT1813" s="300"/>
    </row>
    <row r="1814" spans="1:46" s="299" customFormat="1" ht="15" customHeight="1" x14ac:dyDescent="0.25">
      <c r="A1814" s="284"/>
      <c r="B1814" s="284"/>
      <c r="C1814" s="241"/>
      <c r="D1814" s="241"/>
      <c r="E1814" s="241"/>
      <c r="F1814" s="241"/>
      <c r="G1814" s="241"/>
      <c r="H1814" s="241"/>
      <c r="I1814" s="241"/>
      <c r="J1814" s="241"/>
      <c r="K1814" s="241"/>
      <c r="L1814" s="241"/>
      <c r="M1814" s="241"/>
      <c r="N1814" s="241"/>
      <c r="O1814" s="241"/>
      <c r="P1814" s="241"/>
      <c r="Q1814" s="241"/>
      <c r="R1814" s="241"/>
      <c r="S1814" s="241"/>
      <c r="T1814" s="241"/>
      <c r="U1814" s="241"/>
      <c r="V1814" s="241"/>
      <c r="W1814" s="241"/>
      <c r="X1814" s="241"/>
      <c r="Y1814" s="241"/>
      <c r="Z1814" s="241"/>
      <c r="AA1814" s="241"/>
      <c r="AB1814" s="241"/>
      <c r="AC1814" s="241"/>
      <c r="AD1814" s="241"/>
      <c r="AE1814" s="241"/>
      <c r="AF1814" s="241"/>
      <c r="AG1814" s="241"/>
      <c r="AH1814" s="241"/>
      <c r="AI1814" s="241"/>
      <c r="AP1814" s="300"/>
      <c r="AT1814" s="300"/>
    </row>
    <row r="1815" spans="1:46" s="299" customFormat="1" ht="15" customHeight="1" x14ac:dyDescent="0.25">
      <c r="A1815" s="284"/>
      <c r="B1815" s="284"/>
      <c r="C1815" s="241"/>
      <c r="D1815" s="241"/>
      <c r="E1815" s="241"/>
      <c r="F1815" s="241"/>
      <c r="G1815" s="241"/>
      <c r="H1815" s="241"/>
      <c r="I1815" s="241"/>
      <c r="J1815" s="241"/>
      <c r="K1815" s="241"/>
      <c r="L1815" s="241"/>
      <c r="M1815" s="241"/>
      <c r="N1815" s="241"/>
      <c r="O1815" s="241"/>
      <c r="P1815" s="241"/>
      <c r="Q1815" s="241"/>
      <c r="R1815" s="241"/>
      <c r="S1815" s="241"/>
      <c r="T1815" s="241"/>
      <c r="U1815" s="241"/>
      <c r="V1815" s="241"/>
      <c r="W1815" s="241"/>
      <c r="X1815" s="241"/>
      <c r="Y1815" s="241"/>
      <c r="Z1815" s="241"/>
      <c r="AA1815" s="241"/>
      <c r="AB1815" s="241"/>
      <c r="AC1815" s="241"/>
      <c r="AD1815" s="241"/>
      <c r="AE1815" s="241"/>
      <c r="AF1815" s="241"/>
      <c r="AG1815" s="241"/>
      <c r="AH1815" s="241"/>
      <c r="AI1815" s="241"/>
      <c r="AP1815" s="300"/>
      <c r="AT1815" s="300"/>
    </row>
    <row r="1816" spans="1:46" s="299" customFormat="1" ht="15" customHeight="1" x14ac:dyDescent="0.25">
      <c r="A1816" s="284"/>
      <c r="B1816" s="284"/>
      <c r="C1816" s="241"/>
      <c r="D1816" s="241"/>
      <c r="E1816" s="241"/>
      <c r="F1816" s="241"/>
      <c r="G1816" s="241"/>
      <c r="H1816" s="241"/>
      <c r="I1816" s="241"/>
      <c r="J1816" s="241"/>
      <c r="K1816" s="241"/>
      <c r="L1816" s="241"/>
      <c r="M1816" s="241"/>
      <c r="N1816" s="241"/>
      <c r="O1816" s="241"/>
      <c r="P1816" s="241"/>
      <c r="Q1816" s="241"/>
      <c r="R1816" s="241"/>
      <c r="S1816" s="241"/>
      <c r="T1816" s="241"/>
      <c r="U1816" s="241"/>
      <c r="V1816" s="241"/>
      <c r="W1816" s="241"/>
      <c r="X1816" s="241"/>
      <c r="Y1816" s="241"/>
      <c r="Z1816" s="241"/>
      <c r="AA1816" s="241"/>
      <c r="AB1816" s="241"/>
      <c r="AC1816" s="241"/>
      <c r="AD1816" s="241"/>
      <c r="AE1816" s="241"/>
      <c r="AF1816" s="241"/>
      <c r="AG1816" s="241"/>
      <c r="AH1816" s="241"/>
      <c r="AI1816" s="241"/>
      <c r="AP1816" s="300"/>
      <c r="AT1816" s="300"/>
    </row>
    <row r="1817" spans="1:46" s="299" customFormat="1" ht="15" customHeight="1" x14ac:dyDescent="0.25">
      <c r="A1817" s="284"/>
      <c r="B1817" s="284"/>
      <c r="C1817" s="241"/>
      <c r="D1817" s="241"/>
      <c r="E1817" s="241"/>
      <c r="F1817" s="241"/>
      <c r="G1817" s="241"/>
      <c r="H1817" s="241"/>
      <c r="I1817" s="241"/>
      <c r="J1817" s="241"/>
      <c r="K1817" s="241"/>
      <c r="L1817" s="241"/>
      <c r="M1817" s="241"/>
      <c r="N1817" s="241"/>
      <c r="O1817" s="241"/>
      <c r="P1817" s="241"/>
      <c r="Q1817" s="241"/>
      <c r="R1817" s="241"/>
      <c r="S1817" s="241"/>
      <c r="T1817" s="241"/>
      <c r="U1817" s="241"/>
      <c r="V1817" s="241"/>
      <c r="W1817" s="241"/>
      <c r="X1817" s="241"/>
      <c r="Y1817" s="241"/>
      <c r="Z1817" s="241"/>
      <c r="AA1817" s="241"/>
      <c r="AB1817" s="241"/>
      <c r="AC1817" s="241"/>
      <c r="AD1817" s="241"/>
      <c r="AE1817" s="241"/>
      <c r="AF1817" s="241"/>
      <c r="AG1817" s="241"/>
      <c r="AH1817" s="241"/>
      <c r="AI1817" s="241"/>
      <c r="AP1817" s="300"/>
      <c r="AT1817" s="300"/>
    </row>
    <row r="1818" spans="1:46" s="299" customFormat="1" ht="15" customHeight="1" x14ac:dyDescent="0.25">
      <c r="A1818" s="284"/>
      <c r="B1818" s="284"/>
      <c r="C1818" s="241"/>
      <c r="D1818" s="241"/>
      <c r="E1818" s="241"/>
      <c r="F1818" s="241"/>
      <c r="G1818" s="241"/>
      <c r="H1818" s="241"/>
      <c r="I1818" s="241"/>
      <c r="J1818" s="241"/>
      <c r="K1818" s="241"/>
      <c r="L1818" s="241"/>
      <c r="M1818" s="241"/>
      <c r="N1818" s="241"/>
      <c r="O1818" s="241"/>
      <c r="P1818" s="241"/>
      <c r="Q1818" s="241"/>
      <c r="R1818" s="241"/>
      <c r="S1818" s="241"/>
      <c r="T1818" s="241"/>
      <c r="U1818" s="241"/>
      <c r="V1818" s="241"/>
      <c r="W1818" s="241"/>
      <c r="X1818" s="241"/>
      <c r="Y1818" s="241"/>
      <c r="Z1818" s="241"/>
      <c r="AA1818" s="241"/>
      <c r="AB1818" s="241"/>
      <c r="AC1818" s="241"/>
      <c r="AD1818" s="241"/>
      <c r="AE1818" s="241"/>
      <c r="AF1818" s="241"/>
      <c r="AG1818" s="241"/>
      <c r="AH1818" s="241"/>
      <c r="AI1818" s="241"/>
      <c r="AP1818" s="300"/>
      <c r="AT1818" s="300"/>
    </row>
    <row r="1819" spans="1:46" s="299" customFormat="1" ht="15" customHeight="1" x14ac:dyDescent="0.25">
      <c r="A1819" s="284"/>
      <c r="B1819" s="284"/>
      <c r="C1819" s="241"/>
      <c r="D1819" s="241"/>
      <c r="E1819" s="241"/>
      <c r="F1819" s="241"/>
      <c r="G1819" s="241"/>
      <c r="H1819" s="241"/>
      <c r="I1819" s="241"/>
      <c r="J1819" s="241"/>
      <c r="K1819" s="241"/>
      <c r="L1819" s="241"/>
      <c r="M1819" s="241"/>
      <c r="N1819" s="241"/>
      <c r="O1819" s="241"/>
      <c r="P1819" s="241"/>
      <c r="Q1819" s="241"/>
      <c r="R1819" s="241"/>
      <c r="S1819" s="241"/>
      <c r="T1819" s="241"/>
      <c r="U1819" s="241"/>
      <c r="V1819" s="241"/>
      <c r="W1819" s="241"/>
      <c r="X1819" s="241"/>
      <c r="Y1819" s="241"/>
      <c r="Z1819" s="241"/>
      <c r="AA1819" s="241"/>
      <c r="AB1819" s="241"/>
      <c r="AC1819" s="241"/>
      <c r="AD1819" s="241"/>
      <c r="AE1819" s="241"/>
      <c r="AF1819" s="241"/>
      <c r="AG1819" s="241"/>
      <c r="AH1819" s="241"/>
      <c r="AI1819" s="241"/>
      <c r="AP1819" s="300"/>
      <c r="AT1819" s="300"/>
    </row>
    <row r="1820" spans="1:46" s="299" customFormat="1" ht="15" customHeight="1" x14ac:dyDescent="0.25">
      <c r="A1820" s="284"/>
      <c r="B1820" s="284"/>
      <c r="C1820" s="241"/>
      <c r="D1820" s="241"/>
      <c r="E1820" s="241"/>
      <c r="F1820" s="241"/>
      <c r="G1820" s="241"/>
      <c r="H1820" s="241"/>
      <c r="I1820" s="241"/>
      <c r="J1820" s="241"/>
      <c r="K1820" s="241"/>
      <c r="L1820" s="241"/>
      <c r="M1820" s="241"/>
      <c r="N1820" s="241"/>
      <c r="O1820" s="241"/>
      <c r="P1820" s="241"/>
      <c r="Q1820" s="241"/>
      <c r="R1820" s="241"/>
      <c r="S1820" s="241"/>
      <c r="T1820" s="241"/>
      <c r="U1820" s="241"/>
      <c r="V1820" s="241"/>
      <c r="W1820" s="241"/>
      <c r="X1820" s="241"/>
      <c r="Y1820" s="241"/>
      <c r="Z1820" s="241"/>
      <c r="AA1820" s="241"/>
      <c r="AB1820" s="241"/>
      <c r="AC1820" s="241"/>
      <c r="AD1820" s="241"/>
      <c r="AE1820" s="241"/>
      <c r="AF1820" s="241"/>
      <c r="AG1820" s="241"/>
      <c r="AH1820" s="241"/>
      <c r="AI1820" s="241"/>
      <c r="AP1820" s="300"/>
      <c r="AT1820" s="300"/>
    </row>
    <row r="1821" spans="1:46" s="299" customFormat="1" ht="15" customHeight="1" x14ac:dyDescent="0.25">
      <c r="A1821" s="284"/>
      <c r="B1821" s="284"/>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241"/>
      <c r="AF1821" s="241"/>
      <c r="AG1821" s="241"/>
      <c r="AH1821" s="241"/>
      <c r="AI1821" s="241"/>
      <c r="AP1821" s="300"/>
      <c r="AT1821" s="300"/>
    </row>
    <row r="1822" spans="1:46" s="299" customFormat="1" ht="15" customHeight="1" x14ac:dyDescent="0.25">
      <c r="A1822" s="284"/>
      <c r="B1822" s="284"/>
      <c r="C1822" s="241"/>
      <c r="D1822" s="241"/>
      <c r="E1822" s="241"/>
      <c r="F1822" s="241"/>
      <c r="G1822" s="241"/>
      <c r="H1822" s="241"/>
      <c r="I1822" s="241"/>
      <c r="J1822" s="241"/>
      <c r="K1822" s="241"/>
      <c r="L1822" s="241"/>
      <c r="M1822" s="241"/>
      <c r="N1822" s="241"/>
      <c r="O1822" s="241"/>
      <c r="P1822" s="241"/>
      <c r="Q1822" s="241"/>
      <c r="R1822" s="241"/>
      <c r="S1822" s="241"/>
      <c r="T1822" s="241"/>
      <c r="U1822" s="241"/>
      <c r="V1822" s="241"/>
      <c r="W1822" s="241"/>
      <c r="X1822" s="241"/>
      <c r="Y1822" s="241"/>
      <c r="Z1822" s="241"/>
      <c r="AA1822" s="241"/>
      <c r="AB1822" s="241"/>
      <c r="AC1822" s="241"/>
      <c r="AD1822" s="241"/>
      <c r="AE1822" s="241"/>
      <c r="AF1822" s="241"/>
      <c r="AG1822" s="241"/>
      <c r="AH1822" s="241"/>
      <c r="AI1822" s="241"/>
      <c r="AP1822" s="300"/>
      <c r="AT1822" s="300"/>
    </row>
    <row r="1823" spans="1:46" s="299" customFormat="1" ht="15" customHeight="1" x14ac:dyDescent="0.25">
      <c r="A1823" s="284"/>
      <c r="B1823" s="284"/>
      <c r="C1823" s="241"/>
      <c r="D1823" s="241"/>
      <c r="E1823" s="241"/>
      <c r="F1823" s="241"/>
      <c r="G1823" s="241"/>
      <c r="H1823" s="241"/>
      <c r="I1823" s="241"/>
      <c r="J1823" s="241"/>
      <c r="K1823" s="241"/>
      <c r="L1823" s="241"/>
      <c r="M1823" s="241"/>
      <c r="N1823" s="241"/>
      <c r="O1823" s="241"/>
      <c r="P1823" s="241"/>
      <c r="Q1823" s="241"/>
      <c r="R1823" s="241"/>
      <c r="S1823" s="241"/>
      <c r="T1823" s="241"/>
      <c r="U1823" s="241"/>
      <c r="V1823" s="241"/>
      <c r="W1823" s="241"/>
      <c r="X1823" s="241"/>
      <c r="Y1823" s="241"/>
      <c r="Z1823" s="241"/>
      <c r="AA1823" s="241"/>
      <c r="AB1823" s="241"/>
      <c r="AC1823" s="241"/>
      <c r="AD1823" s="241"/>
      <c r="AE1823" s="241"/>
      <c r="AF1823" s="241"/>
      <c r="AG1823" s="241"/>
      <c r="AH1823" s="241"/>
      <c r="AI1823" s="241"/>
      <c r="AP1823" s="300"/>
      <c r="AT1823" s="300"/>
    </row>
    <row r="1824" spans="1:46" s="299" customFormat="1" ht="15" customHeight="1" x14ac:dyDescent="0.25">
      <c r="A1824" s="284"/>
      <c r="B1824" s="284"/>
      <c r="C1824" s="241"/>
      <c r="D1824" s="241"/>
      <c r="E1824" s="241"/>
      <c r="F1824" s="241"/>
      <c r="G1824" s="241"/>
      <c r="H1824" s="241"/>
      <c r="I1824" s="241"/>
      <c r="J1824" s="241"/>
      <c r="K1824" s="241"/>
      <c r="L1824" s="241"/>
      <c r="M1824" s="241"/>
      <c r="N1824" s="241"/>
      <c r="O1824" s="241"/>
      <c r="P1824" s="241"/>
      <c r="Q1824" s="241"/>
      <c r="R1824" s="241"/>
      <c r="S1824" s="241"/>
      <c r="T1824" s="241"/>
      <c r="U1824" s="241"/>
      <c r="V1824" s="241"/>
      <c r="W1824" s="241"/>
      <c r="X1824" s="241"/>
      <c r="Y1824" s="241"/>
      <c r="Z1824" s="241"/>
      <c r="AA1824" s="241"/>
      <c r="AB1824" s="241"/>
      <c r="AC1824" s="241"/>
      <c r="AD1824" s="241"/>
      <c r="AE1824" s="241"/>
      <c r="AF1824" s="241"/>
      <c r="AG1824" s="241"/>
      <c r="AH1824" s="241"/>
      <c r="AI1824" s="241"/>
      <c r="AP1824" s="300"/>
      <c r="AT1824" s="300"/>
    </row>
    <row r="1825" spans="1:46" s="299" customFormat="1" ht="15" customHeight="1" x14ac:dyDescent="0.25">
      <c r="A1825" s="284"/>
      <c r="B1825" s="284"/>
      <c r="C1825" s="241"/>
      <c r="D1825" s="241"/>
      <c r="E1825" s="241"/>
      <c r="F1825" s="241"/>
      <c r="G1825" s="241"/>
      <c r="H1825" s="241"/>
      <c r="I1825" s="241"/>
      <c r="J1825" s="241"/>
      <c r="K1825" s="241"/>
      <c r="L1825" s="241"/>
      <c r="M1825" s="241"/>
      <c r="N1825" s="241"/>
      <c r="O1825" s="241"/>
      <c r="P1825" s="241"/>
      <c r="Q1825" s="241"/>
      <c r="R1825" s="241"/>
      <c r="S1825" s="241"/>
      <c r="T1825" s="241"/>
      <c r="U1825" s="241"/>
      <c r="V1825" s="241"/>
      <c r="W1825" s="241"/>
      <c r="X1825" s="241"/>
      <c r="Y1825" s="241"/>
      <c r="Z1825" s="241"/>
      <c r="AA1825" s="241"/>
      <c r="AB1825" s="241"/>
      <c r="AC1825" s="241"/>
      <c r="AD1825" s="241"/>
      <c r="AE1825" s="241"/>
      <c r="AF1825" s="241"/>
      <c r="AG1825" s="241"/>
      <c r="AH1825" s="241"/>
      <c r="AI1825" s="241"/>
      <c r="AP1825" s="300"/>
      <c r="AT1825" s="300"/>
    </row>
    <row r="1826" spans="1:46" s="299" customFormat="1" ht="15" customHeight="1" x14ac:dyDescent="0.25">
      <c r="A1826" s="284"/>
      <c r="B1826" s="284"/>
      <c r="C1826" s="241"/>
      <c r="D1826" s="241"/>
      <c r="E1826" s="241"/>
      <c r="F1826" s="241"/>
      <c r="G1826" s="241"/>
      <c r="H1826" s="241"/>
      <c r="I1826" s="241"/>
      <c r="J1826" s="241"/>
      <c r="K1826" s="241"/>
      <c r="L1826" s="241"/>
      <c r="M1826" s="241"/>
      <c r="N1826" s="241"/>
      <c r="O1826" s="241"/>
      <c r="P1826" s="241"/>
      <c r="Q1826" s="241"/>
      <c r="R1826" s="241"/>
      <c r="S1826" s="241"/>
      <c r="T1826" s="241"/>
      <c r="U1826" s="241"/>
      <c r="V1826" s="241"/>
      <c r="W1826" s="241"/>
      <c r="X1826" s="241"/>
      <c r="Y1826" s="241"/>
      <c r="Z1826" s="241"/>
      <c r="AA1826" s="241"/>
      <c r="AB1826" s="241"/>
      <c r="AC1826" s="241"/>
      <c r="AD1826" s="241"/>
      <c r="AE1826" s="241"/>
      <c r="AF1826" s="241"/>
      <c r="AG1826" s="241"/>
      <c r="AH1826" s="241"/>
      <c r="AI1826" s="241"/>
      <c r="AP1826" s="300"/>
      <c r="AT1826" s="300"/>
    </row>
    <row r="1827" spans="1:46" s="299" customFormat="1" ht="15" customHeight="1" x14ac:dyDescent="0.25">
      <c r="A1827" s="284"/>
      <c r="B1827" s="284"/>
      <c r="C1827" s="241"/>
      <c r="D1827" s="241"/>
      <c r="E1827" s="241"/>
      <c r="F1827" s="241"/>
      <c r="G1827" s="241"/>
      <c r="H1827" s="241"/>
      <c r="I1827" s="241"/>
      <c r="J1827" s="241"/>
      <c r="K1827" s="241"/>
      <c r="L1827" s="241"/>
      <c r="M1827" s="241"/>
      <c r="N1827" s="241"/>
      <c r="O1827" s="241"/>
      <c r="P1827" s="241"/>
      <c r="Q1827" s="241"/>
      <c r="R1827" s="241"/>
      <c r="S1827" s="241"/>
      <c r="T1827" s="241"/>
      <c r="U1827" s="241"/>
      <c r="V1827" s="241"/>
      <c r="W1827" s="241"/>
      <c r="X1827" s="241"/>
      <c r="Y1827" s="241"/>
      <c r="Z1827" s="241"/>
      <c r="AA1827" s="241"/>
      <c r="AB1827" s="241"/>
      <c r="AC1827" s="241"/>
      <c r="AD1827" s="241"/>
      <c r="AE1827" s="241"/>
      <c r="AF1827" s="241"/>
      <c r="AG1827" s="241"/>
      <c r="AH1827" s="241"/>
      <c r="AI1827" s="241"/>
      <c r="AP1827" s="300"/>
      <c r="AT1827" s="300"/>
    </row>
    <row r="1828" spans="1:46" s="299" customFormat="1" ht="15" customHeight="1" x14ac:dyDescent="0.25">
      <c r="A1828" s="284"/>
      <c r="B1828" s="284"/>
      <c r="C1828" s="241"/>
      <c r="D1828" s="241"/>
      <c r="E1828" s="241"/>
      <c r="F1828" s="241"/>
      <c r="G1828" s="241"/>
      <c r="H1828" s="241"/>
      <c r="I1828" s="241"/>
      <c r="J1828" s="241"/>
      <c r="K1828" s="241"/>
      <c r="L1828" s="241"/>
      <c r="M1828" s="241"/>
      <c r="N1828" s="241"/>
      <c r="O1828" s="241"/>
      <c r="P1828" s="241"/>
      <c r="Q1828" s="241"/>
      <c r="R1828" s="241"/>
      <c r="S1828" s="241"/>
      <c r="T1828" s="241"/>
      <c r="U1828" s="241"/>
      <c r="V1828" s="241"/>
      <c r="W1828" s="241"/>
      <c r="X1828" s="241"/>
      <c r="Y1828" s="241"/>
      <c r="Z1828" s="241"/>
      <c r="AA1828" s="241"/>
      <c r="AB1828" s="241"/>
      <c r="AC1828" s="241"/>
      <c r="AD1828" s="241"/>
      <c r="AE1828" s="241"/>
      <c r="AF1828" s="241"/>
      <c r="AG1828" s="241"/>
      <c r="AH1828" s="241"/>
      <c r="AI1828" s="241"/>
      <c r="AP1828" s="300"/>
      <c r="AT1828" s="300"/>
    </row>
    <row r="1829" spans="1:46" s="299" customFormat="1" ht="15" customHeight="1" x14ac:dyDescent="0.25">
      <c r="A1829" s="284"/>
      <c r="B1829" s="284"/>
      <c r="C1829" s="241"/>
      <c r="D1829" s="241"/>
      <c r="E1829" s="241"/>
      <c r="F1829" s="241"/>
      <c r="G1829" s="241"/>
      <c r="H1829" s="241"/>
      <c r="I1829" s="241"/>
      <c r="J1829" s="241"/>
      <c r="K1829" s="241"/>
      <c r="L1829" s="241"/>
      <c r="M1829" s="241"/>
      <c r="N1829" s="241"/>
      <c r="O1829" s="241"/>
      <c r="P1829" s="241"/>
      <c r="Q1829" s="241"/>
      <c r="R1829" s="241"/>
      <c r="S1829" s="241"/>
      <c r="T1829" s="241"/>
      <c r="U1829" s="241"/>
      <c r="V1829" s="241"/>
      <c r="W1829" s="241"/>
      <c r="X1829" s="241"/>
      <c r="Y1829" s="241"/>
      <c r="Z1829" s="241"/>
      <c r="AA1829" s="241"/>
      <c r="AB1829" s="241"/>
      <c r="AC1829" s="241"/>
      <c r="AD1829" s="241"/>
      <c r="AE1829" s="241"/>
      <c r="AF1829" s="241"/>
      <c r="AG1829" s="241"/>
      <c r="AH1829" s="241"/>
      <c r="AI1829" s="241"/>
      <c r="AP1829" s="300"/>
      <c r="AT1829" s="300"/>
    </row>
    <row r="1830" spans="1:46" s="299" customFormat="1" ht="15" customHeight="1" x14ac:dyDescent="0.25">
      <c r="A1830" s="284"/>
      <c r="B1830" s="284"/>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s="241"/>
      <c r="AG1830" s="241"/>
      <c r="AH1830" s="241"/>
      <c r="AI1830" s="241"/>
      <c r="AP1830" s="300"/>
      <c r="AT1830" s="300"/>
    </row>
    <row r="1831" spans="1:46" s="299" customFormat="1" ht="15" customHeight="1" x14ac:dyDescent="0.25">
      <c r="A1831" s="284"/>
      <c r="B1831" s="284"/>
      <c r="C1831" s="241"/>
      <c r="D1831" s="241"/>
      <c r="E1831" s="241"/>
      <c r="F1831" s="241"/>
      <c r="G1831" s="241"/>
      <c r="H1831" s="241"/>
      <c r="I1831" s="241"/>
      <c r="J1831" s="241"/>
      <c r="K1831" s="241"/>
      <c r="L1831" s="241"/>
      <c r="M1831" s="241"/>
      <c r="N1831" s="241"/>
      <c r="O1831" s="241"/>
      <c r="P1831" s="241"/>
      <c r="Q1831" s="241"/>
      <c r="R1831" s="241"/>
      <c r="S1831" s="241"/>
      <c r="T1831" s="241"/>
      <c r="U1831" s="241"/>
      <c r="V1831" s="241"/>
      <c r="W1831" s="241"/>
      <c r="X1831" s="241"/>
      <c r="Y1831" s="241"/>
      <c r="Z1831" s="241"/>
      <c r="AA1831" s="241"/>
      <c r="AB1831" s="241"/>
      <c r="AC1831" s="241"/>
      <c r="AD1831" s="241"/>
      <c r="AE1831" s="241"/>
      <c r="AF1831" s="241"/>
      <c r="AG1831" s="241"/>
      <c r="AH1831" s="241"/>
      <c r="AI1831" s="241"/>
      <c r="AP1831" s="300"/>
      <c r="AT1831" s="300"/>
    </row>
    <row r="1832" spans="1:46" s="299" customFormat="1" ht="15" customHeight="1" x14ac:dyDescent="0.25">
      <c r="A1832" s="284"/>
      <c r="B1832" s="284"/>
      <c r="C1832" s="241"/>
      <c r="D1832" s="241"/>
      <c r="E1832" s="241"/>
      <c r="F1832" s="241"/>
      <c r="G1832" s="241"/>
      <c r="H1832" s="241"/>
      <c r="I1832" s="241"/>
      <c r="J1832" s="241"/>
      <c r="K1832" s="241"/>
      <c r="L1832" s="241"/>
      <c r="M1832" s="241"/>
      <c r="N1832" s="241"/>
      <c r="O1832" s="241"/>
      <c r="P1832" s="241"/>
      <c r="Q1832" s="241"/>
      <c r="R1832" s="241"/>
      <c r="S1832" s="241"/>
      <c r="T1832" s="241"/>
      <c r="U1832" s="241"/>
      <c r="V1832" s="241"/>
      <c r="W1832" s="241"/>
      <c r="X1832" s="241"/>
      <c r="Y1832" s="241"/>
      <c r="Z1832" s="241"/>
      <c r="AA1832" s="241"/>
      <c r="AB1832" s="241"/>
      <c r="AC1832" s="241"/>
      <c r="AD1832" s="241"/>
      <c r="AE1832" s="241"/>
      <c r="AF1832" s="241"/>
      <c r="AG1832" s="241"/>
      <c r="AH1832" s="241"/>
      <c r="AI1832" s="241"/>
      <c r="AP1832" s="300"/>
      <c r="AT1832" s="300"/>
    </row>
    <row r="1833" spans="1:46" s="299" customFormat="1" ht="15" customHeight="1" x14ac:dyDescent="0.25">
      <c r="A1833" s="284"/>
      <c r="B1833" s="284"/>
      <c r="C1833" s="241"/>
      <c r="D1833" s="241"/>
      <c r="E1833" s="241"/>
      <c r="F1833" s="241"/>
      <c r="G1833" s="241"/>
      <c r="H1833" s="241"/>
      <c r="I1833" s="241"/>
      <c r="J1833" s="241"/>
      <c r="K1833" s="241"/>
      <c r="L1833" s="241"/>
      <c r="M1833" s="241"/>
      <c r="N1833" s="241"/>
      <c r="O1833" s="241"/>
      <c r="P1833" s="241"/>
      <c r="Q1833" s="241"/>
      <c r="R1833" s="241"/>
      <c r="S1833" s="241"/>
      <c r="T1833" s="241"/>
      <c r="U1833" s="241"/>
      <c r="V1833" s="241"/>
      <c r="W1833" s="241"/>
      <c r="X1833" s="241"/>
      <c r="Y1833" s="241"/>
      <c r="Z1833" s="241"/>
      <c r="AA1833" s="241"/>
      <c r="AB1833" s="241"/>
      <c r="AC1833" s="241"/>
      <c r="AD1833" s="241"/>
      <c r="AE1833" s="241"/>
      <c r="AF1833" s="241"/>
      <c r="AG1833" s="241"/>
      <c r="AH1833" s="241"/>
      <c r="AI1833" s="241"/>
      <c r="AP1833" s="300"/>
      <c r="AT1833" s="300"/>
    </row>
    <row r="1834" spans="1:46" s="299" customFormat="1" ht="15" customHeight="1" x14ac:dyDescent="0.25">
      <c r="A1834" s="284"/>
      <c r="B1834" s="284"/>
      <c r="C1834" s="241"/>
      <c r="D1834" s="241"/>
      <c r="E1834" s="241"/>
      <c r="F1834" s="241"/>
      <c r="G1834" s="241"/>
      <c r="H1834" s="241"/>
      <c r="I1834" s="241"/>
      <c r="J1834" s="241"/>
      <c r="K1834" s="241"/>
      <c r="L1834" s="241"/>
      <c r="M1834" s="241"/>
      <c r="N1834" s="241"/>
      <c r="O1834" s="241"/>
      <c r="P1834" s="241"/>
      <c r="Q1834" s="241"/>
      <c r="R1834" s="241"/>
      <c r="S1834" s="241"/>
      <c r="T1834" s="241"/>
      <c r="U1834" s="241"/>
      <c r="V1834" s="241"/>
      <c r="W1834" s="241"/>
      <c r="X1834" s="241"/>
      <c r="Y1834" s="241"/>
      <c r="Z1834" s="241"/>
      <c r="AA1834" s="241"/>
      <c r="AB1834" s="241"/>
      <c r="AC1834" s="241"/>
      <c r="AD1834" s="241"/>
      <c r="AE1834" s="241"/>
      <c r="AF1834" s="241"/>
      <c r="AG1834" s="241"/>
      <c r="AH1834" s="241"/>
      <c r="AI1834" s="241"/>
      <c r="AP1834" s="300"/>
      <c r="AT1834" s="300"/>
    </row>
    <row r="1835" spans="1:46" s="299" customFormat="1" ht="15" customHeight="1" x14ac:dyDescent="0.25">
      <c r="A1835" s="284"/>
      <c r="B1835" s="284"/>
      <c r="C1835" s="241"/>
      <c r="D1835" s="241"/>
      <c r="E1835" s="241"/>
      <c r="F1835" s="241"/>
      <c r="G1835" s="241"/>
      <c r="H1835" s="241"/>
      <c r="I1835" s="241"/>
      <c r="J1835" s="241"/>
      <c r="K1835" s="241"/>
      <c r="L1835" s="241"/>
      <c r="M1835" s="241"/>
      <c r="N1835" s="241"/>
      <c r="O1835" s="241"/>
      <c r="P1835" s="241"/>
      <c r="Q1835" s="241"/>
      <c r="R1835" s="241"/>
      <c r="S1835" s="241"/>
      <c r="T1835" s="241"/>
      <c r="U1835" s="241"/>
      <c r="V1835" s="241"/>
      <c r="W1835" s="241"/>
      <c r="X1835" s="241"/>
      <c r="Y1835" s="241"/>
      <c r="Z1835" s="241"/>
      <c r="AA1835" s="241"/>
      <c r="AB1835" s="241"/>
      <c r="AC1835" s="241"/>
      <c r="AD1835" s="241"/>
      <c r="AE1835" s="241"/>
      <c r="AF1835" s="241"/>
      <c r="AG1835" s="241"/>
      <c r="AH1835" s="241"/>
      <c r="AI1835" s="241"/>
      <c r="AP1835" s="300"/>
      <c r="AT1835" s="300"/>
    </row>
    <row r="1836" spans="1:46" s="299" customFormat="1" ht="15" customHeight="1" x14ac:dyDescent="0.25">
      <c r="A1836" s="284"/>
      <c r="B1836" s="284"/>
      <c r="C1836" s="241"/>
      <c r="D1836" s="241"/>
      <c r="E1836" s="241"/>
      <c r="F1836" s="241"/>
      <c r="G1836" s="241"/>
      <c r="H1836" s="241"/>
      <c r="I1836" s="241"/>
      <c r="J1836" s="241"/>
      <c r="K1836" s="241"/>
      <c r="L1836" s="241"/>
      <c r="M1836" s="241"/>
      <c r="N1836" s="241"/>
      <c r="O1836" s="241"/>
      <c r="P1836" s="241"/>
      <c r="Q1836" s="241"/>
      <c r="R1836" s="241"/>
      <c r="S1836" s="241"/>
      <c r="T1836" s="241"/>
      <c r="U1836" s="241"/>
      <c r="V1836" s="241"/>
      <c r="W1836" s="241"/>
      <c r="X1836" s="241"/>
      <c r="Y1836" s="241"/>
      <c r="Z1836" s="241"/>
      <c r="AA1836" s="241"/>
      <c r="AB1836" s="241"/>
      <c r="AC1836" s="241"/>
      <c r="AD1836" s="241"/>
      <c r="AE1836" s="241"/>
      <c r="AF1836" s="241"/>
      <c r="AG1836" s="241"/>
      <c r="AH1836" s="241"/>
      <c r="AI1836" s="241"/>
      <c r="AP1836" s="300"/>
      <c r="AT1836" s="300"/>
    </row>
    <row r="1837" spans="1:46" s="299" customFormat="1" ht="15" customHeight="1" x14ac:dyDescent="0.25">
      <c r="A1837" s="284"/>
      <c r="B1837" s="284"/>
      <c r="C1837" s="241"/>
      <c r="D1837" s="241"/>
      <c r="E1837" s="241"/>
      <c r="F1837" s="241"/>
      <c r="G1837" s="241"/>
      <c r="H1837" s="241"/>
      <c r="I1837" s="241"/>
      <c r="J1837" s="241"/>
      <c r="K1837" s="241"/>
      <c r="L1837" s="241"/>
      <c r="M1837" s="241"/>
      <c r="N1837" s="241"/>
      <c r="O1837" s="241"/>
      <c r="P1837" s="241"/>
      <c r="Q1837" s="241"/>
      <c r="R1837" s="241"/>
      <c r="S1837" s="241"/>
      <c r="T1837" s="241"/>
      <c r="U1837" s="241"/>
      <c r="V1837" s="241"/>
      <c r="W1837" s="241"/>
      <c r="X1837" s="241"/>
      <c r="Y1837" s="241"/>
      <c r="Z1837" s="241"/>
      <c r="AA1837" s="241"/>
      <c r="AB1837" s="241"/>
      <c r="AC1837" s="241"/>
      <c r="AD1837" s="241"/>
      <c r="AE1837" s="241"/>
      <c r="AF1837" s="241"/>
      <c r="AG1837" s="241"/>
      <c r="AH1837" s="241"/>
      <c r="AI1837" s="241"/>
      <c r="AP1837" s="300"/>
      <c r="AT1837" s="300"/>
    </row>
    <row r="1838" spans="1:46" s="299" customFormat="1" ht="15" customHeight="1" x14ac:dyDescent="0.25">
      <c r="A1838" s="284"/>
      <c r="B1838" s="284"/>
      <c r="C1838" s="241"/>
      <c r="D1838" s="241"/>
      <c r="E1838" s="241"/>
      <c r="F1838" s="241"/>
      <c r="G1838" s="241"/>
      <c r="H1838" s="241"/>
      <c r="I1838" s="241"/>
      <c r="J1838" s="241"/>
      <c r="K1838" s="241"/>
      <c r="L1838" s="241"/>
      <c r="M1838" s="241"/>
      <c r="N1838" s="241"/>
      <c r="O1838" s="241"/>
      <c r="P1838" s="241"/>
      <c r="Q1838" s="241"/>
      <c r="R1838" s="241"/>
      <c r="S1838" s="241"/>
      <c r="T1838" s="241"/>
      <c r="U1838" s="241"/>
      <c r="V1838" s="241"/>
      <c r="W1838" s="241"/>
      <c r="X1838" s="241"/>
      <c r="Y1838" s="241"/>
      <c r="Z1838" s="241"/>
      <c r="AA1838" s="241"/>
      <c r="AB1838" s="241"/>
      <c r="AC1838" s="241"/>
      <c r="AD1838" s="241"/>
      <c r="AE1838" s="241"/>
      <c r="AF1838" s="241"/>
      <c r="AG1838" s="241"/>
      <c r="AH1838" s="241"/>
      <c r="AI1838" s="241"/>
      <c r="AP1838" s="300"/>
      <c r="AT1838" s="300"/>
    </row>
    <row r="1839" spans="1:46" s="299" customFormat="1" ht="15" customHeight="1" x14ac:dyDescent="0.25">
      <c r="A1839" s="284"/>
      <c r="B1839" s="284"/>
      <c r="C1839" s="241"/>
      <c r="D1839" s="241"/>
      <c r="E1839" s="241"/>
      <c r="F1839" s="241"/>
      <c r="G1839" s="241"/>
      <c r="H1839" s="241"/>
      <c r="I1839" s="241"/>
      <c r="J1839" s="241"/>
      <c r="K1839" s="241"/>
      <c r="L1839" s="241"/>
      <c r="M1839" s="241"/>
      <c r="N1839" s="241"/>
      <c r="O1839" s="241"/>
      <c r="P1839" s="241"/>
      <c r="Q1839" s="241"/>
      <c r="R1839" s="241"/>
      <c r="S1839" s="241"/>
      <c r="T1839" s="241"/>
      <c r="U1839" s="241"/>
      <c r="V1839" s="241"/>
      <c r="W1839" s="241"/>
      <c r="X1839" s="241"/>
      <c r="Y1839" s="241"/>
      <c r="Z1839" s="241"/>
      <c r="AA1839" s="241"/>
      <c r="AB1839" s="241"/>
      <c r="AC1839" s="241"/>
      <c r="AD1839" s="241"/>
      <c r="AE1839" s="241"/>
      <c r="AF1839" s="241"/>
      <c r="AG1839" s="241"/>
      <c r="AH1839" s="241"/>
      <c r="AI1839" s="241"/>
      <c r="AP1839" s="300"/>
      <c r="AT1839" s="300"/>
    </row>
    <row r="1840" spans="1:46" s="299" customFormat="1" ht="15" customHeight="1" x14ac:dyDescent="0.25">
      <c r="A1840" s="284"/>
      <c r="B1840" s="284"/>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241"/>
      <c r="AF1840" s="241"/>
      <c r="AG1840" s="241"/>
      <c r="AH1840" s="241"/>
      <c r="AI1840" s="241"/>
      <c r="AP1840" s="300"/>
      <c r="AT1840" s="300"/>
    </row>
    <row r="1841" spans="1:46" s="299" customFormat="1" ht="15" customHeight="1" x14ac:dyDescent="0.25">
      <c r="A1841" s="284"/>
      <c r="B1841" s="284"/>
      <c r="C1841" s="241"/>
      <c r="D1841" s="241"/>
      <c r="E1841" s="241"/>
      <c r="F1841" s="241"/>
      <c r="G1841" s="241"/>
      <c r="H1841" s="241"/>
      <c r="I1841" s="241"/>
      <c r="J1841" s="241"/>
      <c r="K1841" s="241"/>
      <c r="L1841" s="241"/>
      <c r="M1841" s="241"/>
      <c r="N1841" s="241"/>
      <c r="O1841" s="241"/>
      <c r="P1841" s="241"/>
      <c r="Q1841" s="241"/>
      <c r="R1841" s="241"/>
      <c r="S1841" s="241"/>
      <c r="T1841" s="241"/>
      <c r="U1841" s="241"/>
      <c r="V1841" s="241"/>
      <c r="W1841" s="241"/>
      <c r="X1841" s="241"/>
      <c r="Y1841" s="241"/>
      <c r="Z1841" s="241"/>
      <c r="AA1841" s="241"/>
      <c r="AB1841" s="241"/>
      <c r="AC1841" s="241"/>
      <c r="AD1841" s="241"/>
      <c r="AE1841" s="241"/>
      <c r="AF1841" s="241"/>
      <c r="AG1841" s="241"/>
      <c r="AH1841" s="241"/>
      <c r="AI1841" s="241"/>
      <c r="AP1841" s="300"/>
      <c r="AT1841" s="300"/>
    </row>
    <row r="1842" spans="1:46" s="299" customFormat="1" ht="15" customHeight="1" x14ac:dyDescent="0.25">
      <c r="A1842" s="284"/>
      <c r="B1842" s="284"/>
      <c r="C1842" s="241"/>
      <c r="D1842" s="241"/>
      <c r="E1842" s="241"/>
      <c r="F1842" s="241"/>
      <c r="G1842" s="241"/>
      <c r="H1842" s="241"/>
      <c r="I1842" s="241"/>
      <c r="J1842" s="241"/>
      <c r="K1842" s="241"/>
      <c r="L1842" s="241"/>
      <c r="M1842" s="241"/>
      <c r="N1842" s="241"/>
      <c r="O1842" s="241"/>
      <c r="P1842" s="241"/>
      <c r="Q1842" s="241"/>
      <c r="R1842" s="241"/>
      <c r="S1842" s="241"/>
      <c r="T1842" s="241"/>
      <c r="U1842" s="241"/>
      <c r="V1842" s="241"/>
      <c r="W1842" s="241"/>
      <c r="X1842" s="241"/>
      <c r="Y1842" s="241"/>
      <c r="Z1842" s="241"/>
      <c r="AA1842" s="241"/>
      <c r="AB1842" s="241"/>
      <c r="AC1842" s="241"/>
      <c r="AD1842" s="241"/>
      <c r="AE1842" s="241"/>
      <c r="AF1842" s="241"/>
      <c r="AG1842" s="241"/>
      <c r="AH1842" s="241"/>
      <c r="AI1842" s="241"/>
      <c r="AP1842" s="300"/>
      <c r="AT1842" s="300"/>
    </row>
    <row r="1843" spans="1:46" s="299" customFormat="1" ht="15" customHeight="1" x14ac:dyDescent="0.25">
      <c r="A1843" s="284"/>
      <c r="B1843" s="284"/>
      <c r="C1843" s="241"/>
      <c r="D1843" s="241"/>
      <c r="E1843" s="241"/>
      <c r="F1843" s="241"/>
      <c r="G1843" s="241"/>
      <c r="H1843" s="241"/>
      <c r="I1843" s="241"/>
      <c r="J1843" s="241"/>
      <c r="K1843" s="241"/>
      <c r="L1843" s="241"/>
      <c r="M1843" s="241"/>
      <c r="N1843" s="241"/>
      <c r="O1843" s="241"/>
      <c r="P1843" s="241"/>
      <c r="Q1843" s="241"/>
      <c r="R1843" s="241"/>
      <c r="S1843" s="241"/>
      <c r="T1843" s="241"/>
      <c r="U1843" s="241"/>
      <c r="V1843" s="241"/>
      <c r="W1843" s="241"/>
      <c r="X1843" s="241"/>
      <c r="Y1843" s="241"/>
      <c r="Z1843" s="241"/>
      <c r="AA1843" s="241"/>
      <c r="AB1843" s="241"/>
      <c r="AC1843" s="241"/>
      <c r="AD1843" s="241"/>
      <c r="AE1843" s="241"/>
      <c r="AF1843" s="241"/>
      <c r="AG1843" s="241"/>
      <c r="AH1843" s="241"/>
      <c r="AI1843" s="241"/>
      <c r="AP1843" s="300"/>
      <c r="AT1843" s="300"/>
    </row>
    <row r="1844" spans="1:46" s="299" customFormat="1" ht="15" customHeight="1" x14ac:dyDescent="0.25">
      <c r="A1844" s="284"/>
      <c r="B1844" s="284"/>
      <c r="C1844" s="241"/>
      <c r="D1844" s="241"/>
      <c r="E1844" s="241"/>
      <c r="F1844" s="241"/>
      <c r="G1844" s="241"/>
      <c r="H1844" s="241"/>
      <c r="I1844" s="241"/>
      <c r="J1844" s="241"/>
      <c r="K1844" s="241"/>
      <c r="L1844" s="241"/>
      <c r="M1844" s="241"/>
      <c r="N1844" s="241"/>
      <c r="O1844" s="241"/>
      <c r="P1844" s="241"/>
      <c r="Q1844" s="241"/>
      <c r="R1844" s="241"/>
      <c r="S1844" s="241"/>
      <c r="T1844" s="241"/>
      <c r="U1844" s="241"/>
      <c r="V1844" s="241"/>
      <c r="W1844" s="241"/>
      <c r="X1844" s="241"/>
      <c r="Y1844" s="241"/>
      <c r="Z1844" s="241"/>
      <c r="AA1844" s="241"/>
      <c r="AB1844" s="241"/>
      <c r="AC1844" s="241"/>
      <c r="AD1844" s="241"/>
      <c r="AE1844" s="241"/>
      <c r="AF1844" s="241"/>
      <c r="AG1844" s="241"/>
      <c r="AH1844" s="241"/>
      <c r="AI1844" s="241"/>
      <c r="AP1844" s="300"/>
      <c r="AT1844" s="300"/>
    </row>
    <row r="1845" spans="1:46" s="299" customFormat="1" ht="15" customHeight="1" x14ac:dyDescent="0.25">
      <c r="A1845" s="284"/>
      <c r="B1845" s="284"/>
      <c r="C1845" s="241"/>
      <c r="D1845" s="241"/>
      <c r="E1845" s="241"/>
      <c r="F1845" s="241"/>
      <c r="G1845" s="241"/>
      <c r="H1845" s="241"/>
      <c r="I1845" s="241"/>
      <c r="J1845" s="241"/>
      <c r="K1845" s="241"/>
      <c r="L1845" s="241"/>
      <c r="M1845" s="241"/>
      <c r="N1845" s="241"/>
      <c r="O1845" s="241"/>
      <c r="P1845" s="241"/>
      <c r="Q1845" s="241"/>
      <c r="R1845" s="241"/>
      <c r="S1845" s="241"/>
      <c r="T1845" s="241"/>
      <c r="U1845" s="241"/>
      <c r="V1845" s="241"/>
      <c r="W1845" s="241"/>
      <c r="X1845" s="241"/>
      <c r="Y1845" s="241"/>
      <c r="Z1845" s="241"/>
      <c r="AA1845" s="241"/>
      <c r="AB1845" s="241"/>
      <c r="AC1845" s="241"/>
      <c r="AD1845" s="241"/>
      <c r="AE1845" s="241"/>
      <c r="AF1845" s="241"/>
      <c r="AG1845" s="241"/>
      <c r="AH1845" s="241"/>
      <c r="AI1845" s="241"/>
      <c r="AP1845" s="300"/>
      <c r="AT1845" s="300"/>
    </row>
    <row r="1846" spans="1:46" s="299" customFormat="1" ht="15" customHeight="1" x14ac:dyDescent="0.25">
      <c r="A1846" s="284"/>
      <c r="B1846" s="284"/>
      <c r="C1846" s="241"/>
      <c r="D1846" s="241"/>
      <c r="E1846" s="241"/>
      <c r="F1846" s="241"/>
      <c r="G1846" s="241"/>
      <c r="H1846" s="241"/>
      <c r="I1846" s="241"/>
      <c r="J1846" s="241"/>
      <c r="K1846" s="241"/>
      <c r="L1846" s="241"/>
      <c r="M1846" s="241"/>
      <c r="N1846" s="241"/>
      <c r="O1846" s="241"/>
      <c r="P1846" s="241"/>
      <c r="Q1846" s="241"/>
      <c r="R1846" s="241"/>
      <c r="S1846" s="241"/>
      <c r="T1846" s="241"/>
      <c r="U1846" s="241"/>
      <c r="V1846" s="241"/>
      <c r="W1846" s="241"/>
      <c r="X1846" s="241"/>
      <c r="Y1846" s="241"/>
      <c r="Z1846" s="241"/>
      <c r="AA1846" s="241"/>
      <c r="AB1846" s="241"/>
      <c r="AC1846" s="241"/>
      <c r="AD1846" s="241"/>
      <c r="AE1846" s="241"/>
      <c r="AF1846" s="241"/>
      <c r="AG1846" s="241"/>
      <c r="AH1846" s="241"/>
      <c r="AI1846" s="241"/>
      <c r="AP1846" s="300"/>
      <c r="AT1846" s="300"/>
    </row>
    <row r="1847" spans="1:46" s="299" customFormat="1" ht="15" customHeight="1" x14ac:dyDescent="0.25">
      <c r="A1847" s="284"/>
      <c r="B1847" s="284"/>
      <c r="C1847" s="241"/>
      <c r="D1847" s="241"/>
      <c r="E1847" s="241"/>
      <c r="F1847" s="241"/>
      <c r="G1847" s="241"/>
      <c r="H1847" s="241"/>
      <c r="I1847" s="241"/>
      <c r="J1847" s="241"/>
      <c r="K1847" s="241"/>
      <c r="L1847" s="241"/>
      <c r="M1847" s="241"/>
      <c r="N1847" s="241"/>
      <c r="O1847" s="241"/>
      <c r="P1847" s="241"/>
      <c r="Q1847" s="241"/>
      <c r="R1847" s="241"/>
      <c r="S1847" s="241"/>
      <c r="T1847" s="241"/>
      <c r="U1847" s="241"/>
      <c r="V1847" s="241"/>
      <c r="W1847" s="241"/>
      <c r="X1847" s="241"/>
      <c r="Y1847" s="241"/>
      <c r="Z1847" s="241"/>
      <c r="AA1847" s="241"/>
      <c r="AB1847" s="241"/>
      <c r="AC1847" s="241"/>
      <c r="AD1847" s="241"/>
      <c r="AE1847" s="241"/>
      <c r="AF1847" s="241"/>
      <c r="AG1847" s="241"/>
      <c r="AH1847" s="241"/>
      <c r="AI1847" s="241"/>
      <c r="AP1847" s="300"/>
      <c r="AT1847" s="300"/>
    </row>
    <row r="1848" spans="1:46" s="299" customFormat="1" ht="15" customHeight="1" x14ac:dyDescent="0.25">
      <c r="A1848" s="284"/>
      <c r="B1848" s="284"/>
      <c r="C1848" s="241"/>
      <c r="D1848" s="241"/>
      <c r="E1848" s="241"/>
      <c r="F1848" s="241"/>
      <c r="G1848" s="241"/>
      <c r="H1848" s="241"/>
      <c r="I1848" s="241"/>
      <c r="J1848" s="241"/>
      <c r="K1848" s="241"/>
      <c r="L1848" s="241"/>
      <c r="M1848" s="241"/>
      <c r="N1848" s="241"/>
      <c r="O1848" s="241"/>
      <c r="P1848" s="241"/>
      <c r="Q1848" s="241"/>
      <c r="R1848" s="241"/>
      <c r="S1848" s="241"/>
      <c r="T1848" s="241"/>
      <c r="U1848" s="241"/>
      <c r="V1848" s="241"/>
      <c r="W1848" s="241"/>
      <c r="X1848" s="241"/>
      <c r="Y1848" s="241"/>
      <c r="Z1848" s="241"/>
      <c r="AA1848" s="241"/>
      <c r="AB1848" s="241"/>
      <c r="AC1848" s="241"/>
      <c r="AD1848" s="241"/>
      <c r="AE1848" s="241"/>
      <c r="AF1848" s="241"/>
      <c r="AG1848" s="241"/>
      <c r="AH1848" s="241"/>
      <c r="AI1848" s="241"/>
      <c r="AP1848" s="300"/>
      <c r="AT1848" s="300"/>
    </row>
    <row r="1849" spans="1:46" s="299" customFormat="1" ht="15" customHeight="1" x14ac:dyDescent="0.25">
      <c r="A1849" s="284"/>
      <c r="B1849" s="284"/>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241"/>
      <c r="AF1849" s="241"/>
      <c r="AG1849" s="241"/>
      <c r="AH1849" s="241"/>
      <c r="AI1849" s="241"/>
      <c r="AP1849" s="300"/>
      <c r="AT1849" s="300"/>
    </row>
    <row r="1850" spans="1:46" s="299" customFormat="1" ht="15" customHeight="1" x14ac:dyDescent="0.25">
      <c r="A1850" s="284"/>
      <c r="B1850" s="284"/>
      <c r="C1850" s="241"/>
      <c r="D1850" s="241"/>
      <c r="E1850" s="241"/>
      <c r="F1850" s="241"/>
      <c r="G1850" s="241"/>
      <c r="H1850" s="241"/>
      <c r="I1850" s="241"/>
      <c r="J1850" s="241"/>
      <c r="K1850" s="241"/>
      <c r="L1850" s="241"/>
      <c r="M1850" s="241"/>
      <c r="N1850" s="241"/>
      <c r="O1850" s="241"/>
      <c r="P1850" s="241"/>
      <c r="Q1850" s="241"/>
      <c r="R1850" s="241"/>
      <c r="S1850" s="241"/>
      <c r="T1850" s="241"/>
      <c r="U1850" s="241"/>
      <c r="V1850" s="241"/>
      <c r="W1850" s="241"/>
      <c r="X1850" s="241"/>
      <c r="Y1850" s="241"/>
      <c r="Z1850" s="241"/>
      <c r="AA1850" s="241"/>
      <c r="AB1850" s="241"/>
      <c r="AC1850" s="241"/>
      <c r="AD1850" s="241"/>
      <c r="AE1850" s="241"/>
      <c r="AF1850" s="241"/>
      <c r="AG1850" s="241"/>
      <c r="AH1850" s="241"/>
      <c r="AI1850" s="241"/>
      <c r="AP1850" s="300"/>
      <c r="AT1850" s="300"/>
    </row>
    <row r="1851" spans="1:46" s="299" customFormat="1" ht="15" customHeight="1" x14ac:dyDescent="0.25">
      <c r="A1851" s="284"/>
      <c r="B1851" s="284"/>
      <c r="C1851" s="241"/>
      <c r="D1851" s="241"/>
      <c r="E1851" s="241"/>
      <c r="F1851" s="241"/>
      <c r="G1851" s="241"/>
      <c r="H1851" s="241"/>
      <c r="I1851" s="241"/>
      <c r="J1851" s="241"/>
      <c r="K1851" s="241"/>
      <c r="L1851" s="241"/>
      <c r="M1851" s="241"/>
      <c r="N1851" s="241"/>
      <c r="O1851" s="241"/>
      <c r="P1851" s="241"/>
      <c r="Q1851" s="241"/>
      <c r="R1851" s="241"/>
      <c r="S1851" s="241"/>
      <c r="T1851" s="241"/>
      <c r="U1851" s="241"/>
      <c r="V1851" s="241"/>
      <c r="W1851" s="241"/>
      <c r="X1851" s="241"/>
      <c r="Y1851" s="241"/>
      <c r="Z1851" s="241"/>
      <c r="AA1851" s="241"/>
      <c r="AB1851" s="241"/>
      <c r="AC1851" s="241"/>
      <c r="AD1851" s="241"/>
      <c r="AE1851" s="241"/>
      <c r="AF1851" s="241"/>
      <c r="AG1851" s="241"/>
      <c r="AH1851" s="241"/>
      <c r="AI1851" s="241"/>
      <c r="AP1851" s="300"/>
      <c r="AT1851" s="300"/>
    </row>
    <row r="1852" spans="1:46" s="299" customFormat="1" ht="15" customHeight="1" x14ac:dyDescent="0.25">
      <c r="A1852" s="284"/>
      <c r="B1852" s="284"/>
      <c r="C1852" s="241"/>
      <c r="D1852" s="241"/>
      <c r="E1852" s="241"/>
      <c r="F1852" s="241"/>
      <c r="G1852" s="241"/>
      <c r="H1852" s="241"/>
      <c r="I1852" s="241"/>
      <c r="J1852" s="241"/>
      <c r="K1852" s="241"/>
      <c r="L1852" s="241"/>
      <c r="M1852" s="241"/>
      <c r="N1852" s="241"/>
      <c r="O1852" s="241"/>
      <c r="P1852" s="241"/>
      <c r="Q1852" s="241"/>
      <c r="R1852" s="241"/>
      <c r="S1852" s="241"/>
      <c r="T1852" s="241"/>
      <c r="U1852" s="241"/>
      <c r="V1852" s="241"/>
      <c r="W1852" s="241"/>
      <c r="X1852" s="241"/>
      <c r="Y1852" s="241"/>
      <c r="Z1852" s="241"/>
      <c r="AA1852" s="241"/>
      <c r="AB1852" s="241"/>
      <c r="AC1852" s="241"/>
      <c r="AD1852" s="241"/>
      <c r="AE1852" s="241"/>
      <c r="AF1852" s="241"/>
      <c r="AG1852" s="241"/>
      <c r="AH1852" s="241"/>
      <c r="AI1852" s="241"/>
      <c r="AP1852" s="300"/>
      <c r="AT1852" s="300"/>
    </row>
    <row r="1853" spans="1:46" s="299" customFormat="1" ht="15" customHeight="1" x14ac:dyDescent="0.25">
      <c r="A1853" s="284"/>
      <c r="B1853" s="284"/>
      <c r="C1853" s="241"/>
      <c r="D1853" s="241"/>
      <c r="E1853" s="241"/>
      <c r="F1853" s="241"/>
      <c r="G1853" s="241"/>
      <c r="H1853" s="241"/>
      <c r="I1853" s="241"/>
      <c r="J1853" s="241"/>
      <c r="K1853" s="241"/>
      <c r="L1853" s="241"/>
      <c r="M1853" s="241"/>
      <c r="N1853" s="241"/>
      <c r="O1853" s="241"/>
      <c r="P1853" s="241"/>
      <c r="Q1853" s="241"/>
      <c r="R1853" s="241"/>
      <c r="S1853" s="241"/>
      <c r="T1853" s="241"/>
      <c r="U1853" s="241"/>
      <c r="V1853" s="241"/>
      <c r="W1853" s="241"/>
      <c r="X1853" s="241"/>
      <c r="Y1853" s="241"/>
      <c r="Z1853" s="241"/>
      <c r="AA1853" s="241"/>
      <c r="AB1853" s="241"/>
      <c r="AC1853" s="241"/>
      <c r="AD1853" s="241"/>
      <c r="AE1853" s="241"/>
      <c r="AF1853" s="241"/>
      <c r="AG1853" s="241"/>
      <c r="AH1853" s="241"/>
      <c r="AI1853" s="241"/>
      <c r="AP1853" s="300"/>
      <c r="AT1853" s="300"/>
    </row>
    <row r="1854" spans="1:46" s="299" customFormat="1" ht="15" customHeight="1" x14ac:dyDescent="0.25">
      <c r="A1854" s="284"/>
      <c r="B1854" s="284"/>
      <c r="C1854" s="241"/>
      <c r="D1854" s="241"/>
      <c r="E1854" s="241"/>
      <c r="F1854" s="241"/>
      <c r="G1854" s="241"/>
      <c r="H1854" s="241"/>
      <c r="I1854" s="241"/>
      <c r="J1854" s="241"/>
      <c r="K1854" s="241"/>
      <c r="L1854" s="241"/>
      <c r="M1854" s="241"/>
      <c r="N1854" s="241"/>
      <c r="O1854" s="241"/>
      <c r="P1854" s="241"/>
      <c r="Q1854" s="241"/>
      <c r="R1854" s="241"/>
      <c r="S1854" s="241"/>
      <c r="T1854" s="241"/>
      <c r="U1854" s="241"/>
      <c r="V1854" s="241"/>
      <c r="W1854" s="241"/>
      <c r="X1854" s="241"/>
      <c r="Y1854" s="241"/>
      <c r="Z1854" s="241"/>
      <c r="AA1854" s="241"/>
      <c r="AB1854" s="241"/>
      <c r="AC1854" s="241"/>
      <c r="AD1854" s="241"/>
      <c r="AE1854" s="241"/>
      <c r="AF1854" s="241"/>
      <c r="AG1854" s="241"/>
      <c r="AH1854" s="241"/>
      <c r="AI1854" s="241"/>
      <c r="AP1854" s="300"/>
      <c r="AT1854" s="300"/>
    </row>
    <row r="1855" spans="1:46" s="299" customFormat="1" ht="15" customHeight="1" x14ac:dyDescent="0.25">
      <c r="A1855" s="284"/>
      <c r="B1855" s="284"/>
      <c r="C1855" s="241"/>
      <c r="D1855" s="241"/>
      <c r="E1855" s="241"/>
      <c r="F1855" s="241"/>
      <c r="G1855" s="241"/>
      <c r="H1855" s="241"/>
      <c r="I1855" s="241"/>
      <c r="J1855" s="241"/>
      <c r="K1855" s="241"/>
      <c r="L1855" s="241"/>
      <c r="M1855" s="241"/>
      <c r="N1855" s="241"/>
      <c r="O1855" s="241"/>
      <c r="P1855" s="241"/>
      <c r="Q1855" s="241"/>
      <c r="R1855" s="241"/>
      <c r="S1855" s="241"/>
      <c r="T1855" s="241"/>
      <c r="U1855" s="241"/>
      <c r="V1855" s="241"/>
      <c r="W1855" s="241"/>
      <c r="X1855" s="241"/>
      <c r="Y1855" s="241"/>
      <c r="Z1855" s="241"/>
      <c r="AA1855" s="241"/>
      <c r="AB1855" s="241"/>
      <c r="AC1855" s="241"/>
      <c r="AD1855" s="241"/>
      <c r="AE1855" s="241"/>
      <c r="AF1855" s="241"/>
      <c r="AG1855" s="241"/>
      <c r="AH1855" s="241"/>
      <c r="AI1855" s="241"/>
      <c r="AP1855" s="300"/>
      <c r="AT1855" s="300"/>
    </row>
    <row r="1856" spans="1:46" s="299" customFormat="1" ht="15" customHeight="1" x14ac:dyDescent="0.25">
      <c r="A1856" s="284"/>
      <c r="B1856" s="284"/>
      <c r="C1856" s="241"/>
      <c r="D1856" s="241"/>
      <c r="E1856" s="241"/>
      <c r="F1856" s="241"/>
      <c r="G1856" s="241"/>
      <c r="H1856" s="241"/>
      <c r="I1856" s="241"/>
      <c r="J1856" s="241"/>
      <c r="K1856" s="241"/>
      <c r="L1856" s="241"/>
      <c r="M1856" s="241"/>
      <c r="N1856" s="241"/>
      <c r="O1856" s="241"/>
      <c r="P1856" s="241"/>
      <c r="Q1856" s="241"/>
      <c r="R1856" s="241"/>
      <c r="S1856" s="241"/>
      <c r="T1856" s="241"/>
      <c r="U1856" s="241"/>
      <c r="V1856" s="241"/>
      <c r="W1856" s="241"/>
      <c r="X1856" s="241"/>
      <c r="Y1856" s="241"/>
      <c r="Z1856" s="241"/>
      <c r="AA1856" s="241"/>
      <c r="AB1856" s="241"/>
      <c r="AC1856" s="241"/>
      <c r="AD1856" s="241"/>
      <c r="AE1856" s="241"/>
      <c r="AF1856" s="241"/>
      <c r="AG1856" s="241"/>
      <c r="AH1856" s="241"/>
      <c r="AI1856" s="241"/>
      <c r="AP1856" s="300"/>
      <c r="AT1856" s="300"/>
    </row>
    <row r="1857" spans="1:46" s="299" customFormat="1" ht="15" customHeight="1" x14ac:dyDescent="0.25">
      <c r="A1857" s="284"/>
      <c r="B1857" s="284"/>
      <c r="C1857" s="241"/>
      <c r="D1857" s="241"/>
      <c r="E1857" s="241"/>
      <c r="F1857" s="241"/>
      <c r="G1857" s="241"/>
      <c r="H1857" s="241"/>
      <c r="I1857" s="241"/>
      <c r="J1857" s="241"/>
      <c r="K1857" s="241"/>
      <c r="L1857" s="241"/>
      <c r="M1857" s="241"/>
      <c r="N1857" s="241"/>
      <c r="O1857" s="241"/>
      <c r="P1857" s="241"/>
      <c r="Q1857" s="241"/>
      <c r="R1857" s="241"/>
      <c r="S1857" s="241"/>
      <c r="T1857" s="241"/>
      <c r="U1857" s="241"/>
      <c r="V1857" s="241"/>
      <c r="W1857" s="241"/>
      <c r="X1857" s="241"/>
      <c r="Y1857" s="241"/>
      <c r="Z1857" s="241"/>
      <c r="AA1857" s="241"/>
      <c r="AB1857" s="241"/>
      <c r="AC1857" s="241"/>
      <c r="AD1857" s="241"/>
      <c r="AE1857" s="241"/>
      <c r="AF1857" s="241"/>
      <c r="AG1857" s="241"/>
      <c r="AH1857" s="241"/>
      <c r="AI1857" s="241"/>
      <c r="AP1857" s="300"/>
      <c r="AT1857" s="300"/>
    </row>
    <row r="1858" spans="1:46" s="299" customFormat="1" ht="15" customHeight="1" x14ac:dyDescent="0.25">
      <c r="A1858" s="284"/>
      <c r="B1858" s="284"/>
      <c r="C1858" s="241"/>
      <c r="D1858" s="241"/>
      <c r="E1858" s="241"/>
      <c r="F1858" s="241"/>
      <c r="G1858" s="241"/>
      <c r="H1858" s="241"/>
      <c r="I1858" s="241"/>
      <c r="J1858" s="241"/>
      <c r="K1858" s="241"/>
      <c r="L1858" s="241"/>
      <c r="M1858" s="241"/>
      <c r="N1858" s="241"/>
      <c r="O1858" s="241"/>
      <c r="P1858" s="241"/>
      <c r="Q1858" s="241"/>
      <c r="R1858" s="241"/>
      <c r="S1858" s="241"/>
      <c r="T1858" s="241"/>
      <c r="U1858" s="241"/>
      <c r="V1858" s="241"/>
      <c r="W1858" s="241"/>
      <c r="X1858" s="241"/>
      <c r="Y1858" s="241"/>
      <c r="Z1858" s="241"/>
      <c r="AA1858" s="241"/>
      <c r="AB1858" s="241"/>
      <c r="AC1858" s="241"/>
      <c r="AD1858" s="241"/>
      <c r="AE1858" s="241"/>
      <c r="AF1858" s="241"/>
      <c r="AG1858" s="241"/>
      <c r="AH1858" s="241"/>
      <c r="AI1858" s="241"/>
      <c r="AP1858" s="300"/>
      <c r="AT1858" s="300"/>
    </row>
    <row r="1859" spans="1:46" s="299" customFormat="1" ht="15" customHeight="1" x14ac:dyDescent="0.25">
      <c r="A1859" s="284"/>
      <c r="B1859" s="284"/>
      <c r="C1859" s="241"/>
      <c r="D1859" s="241"/>
      <c r="E1859" s="241"/>
      <c r="F1859" s="241"/>
      <c r="G1859" s="241"/>
      <c r="H1859" s="241"/>
      <c r="I1859" s="241"/>
      <c r="J1859" s="241"/>
      <c r="K1859" s="241"/>
      <c r="L1859" s="241"/>
      <c r="M1859" s="241"/>
      <c r="N1859" s="241"/>
      <c r="O1859" s="241"/>
      <c r="P1859" s="241"/>
      <c r="Q1859" s="241"/>
      <c r="R1859" s="241"/>
      <c r="S1859" s="241"/>
      <c r="T1859" s="241"/>
      <c r="U1859" s="241"/>
      <c r="V1859" s="241"/>
      <c r="W1859" s="241"/>
      <c r="X1859" s="241"/>
      <c r="Y1859" s="241"/>
      <c r="Z1859" s="241"/>
      <c r="AA1859" s="241"/>
      <c r="AB1859" s="241"/>
      <c r="AC1859" s="241"/>
      <c r="AD1859" s="241"/>
      <c r="AE1859" s="241"/>
      <c r="AF1859" s="241"/>
      <c r="AG1859" s="241"/>
      <c r="AH1859" s="241"/>
      <c r="AI1859" s="241"/>
      <c r="AP1859" s="300"/>
      <c r="AT1859" s="300"/>
    </row>
    <row r="1860" spans="1:46" s="299" customFormat="1" ht="15" customHeight="1" x14ac:dyDescent="0.25">
      <c r="A1860" s="284"/>
      <c r="B1860" s="284"/>
      <c r="C1860" s="241"/>
      <c r="D1860" s="241"/>
      <c r="E1860" s="241"/>
      <c r="F1860" s="241"/>
      <c r="G1860" s="241"/>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P1860" s="300"/>
      <c r="AT1860" s="300"/>
    </row>
    <row r="1861" spans="1:46" s="299" customFormat="1" ht="15" customHeight="1" x14ac:dyDescent="0.25">
      <c r="A1861" s="284"/>
      <c r="B1861" s="284"/>
      <c r="C1861" s="241"/>
      <c r="D1861" s="241"/>
      <c r="E1861" s="241"/>
      <c r="F1861" s="241"/>
      <c r="G1861" s="241"/>
      <c r="H1861" s="241"/>
      <c r="I1861" s="241"/>
      <c r="J1861" s="241"/>
      <c r="K1861" s="241"/>
      <c r="L1861" s="241"/>
      <c r="M1861" s="241"/>
      <c r="N1861" s="241"/>
      <c r="O1861" s="241"/>
      <c r="P1861" s="241"/>
      <c r="Q1861" s="241"/>
      <c r="R1861" s="241"/>
      <c r="S1861" s="241"/>
      <c r="T1861" s="241"/>
      <c r="U1861" s="241"/>
      <c r="V1861" s="241"/>
      <c r="W1861" s="241"/>
      <c r="X1861" s="241"/>
      <c r="Y1861" s="241"/>
      <c r="Z1861" s="241"/>
      <c r="AA1861" s="241"/>
      <c r="AB1861" s="241"/>
      <c r="AC1861" s="241"/>
      <c r="AD1861" s="241"/>
      <c r="AE1861" s="241"/>
      <c r="AF1861" s="241"/>
      <c r="AG1861" s="241"/>
      <c r="AH1861" s="241"/>
      <c r="AI1861" s="241"/>
      <c r="AP1861" s="300"/>
      <c r="AT1861" s="300"/>
    </row>
    <row r="1862" spans="1:46" s="299" customFormat="1" ht="15" customHeight="1" x14ac:dyDescent="0.25">
      <c r="A1862" s="284"/>
      <c r="B1862" s="284"/>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s="241"/>
      <c r="AG1862" s="241"/>
      <c r="AH1862" s="241"/>
      <c r="AI1862" s="241"/>
      <c r="AP1862" s="300"/>
      <c r="AT1862" s="300"/>
    </row>
    <row r="1863" spans="1:46" s="299" customFormat="1" ht="15" customHeight="1" x14ac:dyDescent="0.25">
      <c r="A1863" s="284"/>
      <c r="B1863" s="284"/>
      <c r="C1863" s="241"/>
      <c r="D1863" s="241"/>
      <c r="E1863" s="241"/>
      <c r="F1863" s="241"/>
      <c r="G1863" s="241"/>
      <c r="H1863" s="241"/>
      <c r="I1863" s="241"/>
      <c r="J1863" s="241"/>
      <c r="K1863" s="241"/>
      <c r="L1863" s="241"/>
      <c r="M1863" s="241"/>
      <c r="N1863" s="241"/>
      <c r="O1863" s="241"/>
      <c r="P1863" s="241"/>
      <c r="Q1863" s="241"/>
      <c r="R1863" s="241"/>
      <c r="S1863" s="241"/>
      <c r="T1863" s="241"/>
      <c r="U1863" s="241"/>
      <c r="V1863" s="241"/>
      <c r="W1863" s="241"/>
      <c r="X1863" s="241"/>
      <c r="Y1863" s="241"/>
      <c r="Z1863" s="241"/>
      <c r="AA1863" s="241"/>
      <c r="AB1863" s="241"/>
      <c r="AC1863" s="241"/>
      <c r="AD1863" s="241"/>
      <c r="AE1863" s="241"/>
      <c r="AF1863" s="241"/>
      <c r="AG1863" s="241"/>
      <c r="AH1863" s="241"/>
      <c r="AI1863" s="241"/>
      <c r="AP1863" s="300"/>
      <c r="AT1863" s="300"/>
    </row>
    <row r="1864" spans="1:46" s="299" customFormat="1" ht="15" customHeight="1" x14ac:dyDescent="0.25">
      <c r="A1864" s="284"/>
      <c r="B1864" s="284"/>
      <c r="C1864" s="241"/>
      <c r="D1864" s="241"/>
      <c r="E1864" s="241"/>
      <c r="F1864" s="241"/>
      <c r="G1864" s="241"/>
      <c r="H1864" s="241"/>
      <c r="I1864" s="241"/>
      <c r="J1864" s="241"/>
      <c r="K1864" s="241"/>
      <c r="L1864" s="241"/>
      <c r="M1864" s="241"/>
      <c r="N1864" s="241"/>
      <c r="O1864" s="241"/>
      <c r="P1864" s="241"/>
      <c r="Q1864" s="241"/>
      <c r="R1864" s="241"/>
      <c r="S1864" s="241"/>
      <c r="T1864" s="241"/>
      <c r="U1864" s="241"/>
      <c r="V1864" s="241"/>
      <c r="W1864" s="241"/>
      <c r="X1864" s="241"/>
      <c r="Y1864" s="241"/>
      <c r="Z1864" s="241"/>
      <c r="AA1864" s="241"/>
      <c r="AB1864" s="241"/>
      <c r="AC1864" s="241"/>
      <c r="AD1864" s="241"/>
      <c r="AE1864" s="241"/>
      <c r="AF1864" s="241"/>
      <c r="AG1864" s="241"/>
      <c r="AH1864" s="241"/>
      <c r="AI1864" s="241"/>
      <c r="AP1864" s="300"/>
      <c r="AT1864" s="300"/>
    </row>
    <row r="1865" spans="1:46" s="299" customFormat="1" ht="15" customHeight="1" x14ac:dyDescent="0.25">
      <c r="A1865" s="284"/>
      <c r="B1865" s="284"/>
      <c r="C1865" s="241"/>
      <c r="D1865" s="241"/>
      <c r="E1865" s="241"/>
      <c r="F1865" s="241"/>
      <c r="G1865" s="241"/>
      <c r="H1865" s="241"/>
      <c r="I1865" s="241"/>
      <c r="J1865" s="241"/>
      <c r="K1865" s="241"/>
      <c r="L1865" s="241"/>
      <c r="M1865" s="241"/>
      <c r="N1865" s="241"/>
      <c r="O1865" s="241"/>
      <c r="P1865" s="241"/>
      <c r="Q1865" s="241"/>
      <c r="R1865" s="241"/>
      <c r="S1865" s="241"/>
      <c r="T1865" s="241"/>
      <c r="U1865" s="241"/>
      <c r="V1865" s="241"/>
      <c r="W1865" s="241"/>
      <c r="X1865" s="241"/>
      <c r="Y1865" s="241"/>
      <c r="Z1865" s="241"/>
      <c r="AA1865" s="241"/>
      <c r="AB1865" s="241"/>
      <c r="AC1865" s="241"/>
      <c r="AD1865" s="241"/>
      <c r="AE1865" s="241"/>
      <c r="AF1865" s="241"/>
      <c r="AG1865" s="241"/>
      <c r="AH1865" s="241"/>
      <c r="AI1865" s="241"/>
      <c r="AP1865" s="300"/>
      <c r="AT1865" s="300"/>
    </row>
    <row r="1866" spans="1:46" s="299" customFormat="1" ht="15" customHeight="1" x14ac:dyDescent="0.25">
      <c r="A1866" s="284"/>
      <c r="B1866" s="284"/>
      <c r="C1866" s="241"/>
      <c r="D1866" s="241"/>
      <c r="E1866" s="241"/>
      <c r="F1866" s="241"/>
      <c r="G1866" s="241"/>
      <c r="H1866" s="241"/>
      <c r="I1866" s="241"/>
      <c r="J1866" s="241"/>
      <c r="K1866" s="241"/>
      <c r="L1866" s="241"/>
      <c r="M1866" s="241"/>
      <c r="N1866" s="241"/>
      <c r="O1866" s="241"/>
      <c r="P1866" s="241"/>
      <c r="Q1866" s="241"/>
      <c r="R1866" s="241"/>
      <c r="S1866" s="241"/>
      <c r="T1866" s="241"/>
      <c r="U1866" s="241"/>
      <c r="V1866" s="241"/>
      <c r="W1866" s="241"/>
      <c r="X1866" s="241"/>
      <c r="Y1866" s="241"/>
      <c r="Z1866" s="241"/>
      <c r="AA1866" s="241"/>
      <c r="AB1866" s="241"/>
      <c r="AC1866" s="241"/>
      <c r="AD1866" s="241"/>
      <c r="AE1866" s="241"/>
      <c r="AF1866" s="241"/>
      <c r="AG1866" s="241"/>
      <c r="AH1866" s="241"/>
      <c r="AI1866" s="241"/>
      <c r="AP1866" s="300"/>
      <c r="AT1866" s="300"/>
    </row>
    <row r="1867" spans="1:46" s="299" customFormat="1" ht="15" customHeight="1" x14ac:dyDescent="0.25">
      <c r="A1867" s="284"/>
      <c r="B1867" s="284"/>
      <c r="C1867" s="241"/>
      <c r="D1867" s="241"/>
      <c r="E1867" s="241"/>
      <c r="F1867" s="241"/>
      <c r="G1867" s="241"/>
      <c r="H1867" s="241"/>
      <c r="I1867" s="241"/>
      <c r="J1867" s="241"/>
      <c r="K1867" s="241"/>
      <c r="L1867" s="241"/>
      <c r="M1867" s="241"/>
      <c r="N1867" s="241"/>
      <c r="O1867" s="241"/>
      <c r="P1867" s="241"/>
      <c r="Q1867" s="241"/>
      <c r="R1867" s="241"/>
      <c r="S1867" s="241"/>
      <c r="T1867" s="241"/>
      <c r="U1867" s="241"/>
      <c r="V1867" s="241"/>
      <c r="W1867" s="241"/>
      <c r="X1867" s="241"/>
      <c r="Y1867" s="241"/>
      <c r="Z1867" s="241"/>
      <c r="AA1867" s="241"/>
      <c r="AB1867" s="241"/>
      <c r="AC1867" s="241"/>
      <c r="AD1867" s="241"/>
      <c r="AE1867" s="241"/>
      <c r="AF1867" s="241"/>
      <c r="AG1867" s="241"/>
      <c r="AH1867" s="241"/>
      <c r="AI1867" s="241"/>
      <c r="AP1867" s="300"/>
      <c r="AT1867" s="300"/>
    </row>
    <row r="1868" spans="1:46" s="299" customFormat="1" ht="15" customHeight="1" x14ac:dyDescent="0.25">
      <c r="A1868" s="284"/>
      <c r="B1868" s="284"/>
      <c r="C1868" s="241"/>
      <c r="D1868" s="241"/>
      <c r="E1868" s="241"/>
      <c r="F1868" s="241"/>
      <c r="G1868" s="241"/>
      <c r="H1868" s="241"/>
      <c r="I1868" s="241"/>
      <c r="J1868" s="241"/>
      <c r="K1868" s="241"/>
      <c r="L1868" s="241"/>
      <c r="M1868" s="241"/>
      <c r="N1868" s="241"/>
      <c r="O1868" s="241"/>
      <c r="P1868" s="241"/>
      <c r="Q1868" s="241"/>
      <c r="R1868" s="241"/>
      <c r="S1868" s="241"/>
      <c r="T1868" s="241"/>
      <c r="U1868" s="241"/>
      <c r="V1868" s="241"/>
      <c r="W1868" s="241"/>
      <c r="X1868" s="241"/>
      <c r="Y1868" s="241"/>
      <c r="Z1868" s="241"/>
      <c r="AA1868" s="241"/>
      <c r="AB1868" s="241"/>
      <c r="AC1868" s="241"/>
      <c r="AD1868" s="241"/>
      <c r="AE1868" s="241"/>
      <c r="AF1868" s="241"/>
      <c r="AG1868" s="241"/>
      <c r="AH1868" s="241"/>
      <c r="AI1868" s="241"/>
      <c r="AP1868" s="300"/>
      <c r="AT1868" s="300"/>
    </row>
    <row r="1869" spans="1:46" s="299" customFormat="1" ht="15" customHeight="1" x14ac:dyDescent="0.25">
      <c r="A1869" s="284"/>
      <c r="B1869" s="284"/>
      <c r="C1869" s="241"/>
      <c r="D1869" s="241"/>
      <c r="E1869" s="241"/>
      <c r="F1869" s="241"/>
      <c r="G1869" s="241"/>
      <c r="H1869" s="241"/>
      <c r="I1869" s="241"/>
      <c r="J1869" s="241"/>
      <c r="K1869" s="241"/>
      <c r="L1869" s="241"/>
      <c r="M1869" s="241"/>
      <c r="N1869" s="241"/>
      <c r="O1869" s="241"/>
      <c r="P1869" s="241"/>
      <c r="Q1869" s="241"/>
      <c r="R1869" s="241"/>
      <c r="S1869" s="241"/>
      <c r="T1869" s="241"/>
      <c r="U1869" s="241"/>
      <c r="V1869" s="241"/>
      <c r="W1869" s="241"/>
      <c r="X1869" s="241"/>
      <c r="Y1869" s="241"/>
      <c r="Z1869" s="241"/>
      <c r="AA1869" s="241"/>
      <c r="AB1869" s="241"/>
      <c r="AC1869" s="241"/>
      <c r="AD1869" s="241"/>
      <c r="AE1869" s="241"/>
      <c r="AF1869" s="241"/>
      <c r="AG1869" s="241"/>
      <c r="AH1869" s="241"/>
      <c r="AI1869" s="241"/>
      <c r="AP1869" s="300"/>
      <c r="AT1869" s="300"/>
    </row>
    <row r="1870" spans="1:46" s="299" customFormat="1" ht="15" customHeight="1" x14ac:dyDescent="0.25">
      <c r="A1870" s="284"/>
      <c r="B1870" s="284"/>
      <c r="C1870" s="241"/>
      <c r="D1870" s="241"/>
      <c r="E1870" s="241"/>
      <c r="F1870" s="241"/>
      <c r="G1870" s="241"/>
      <c r="H1870" s="241"/>
      <c r="I1870" s="241"/>
      <c r="J1870" s="241"/>
      <c r="K1870" s="241"/>
      <c r="L1870" s="241"/>
      <c r="M1870" s="241"/>
      <c r="N1870" s="241"/>
      <c r="O1870" s="241"/>
      <c r="P1870" s="241"/>
      <c r="Q1870" s="241"/>
      <c r="R1870" s="241"/>
      <c r="S1870" s="241"/>
      <c r="T1870" s="241"/>
      <c r="U1870" s="241"/>
      <c r="V1870" s="241"/>
      <c r="W1870" s="241"/>
      <c r="X1870" s="241"/>
      <c r="Y1870" s="241"/>
      <c r="Z1870" s="241"/>
      <c r="AA1870" s="241"/>
      <c r="AB1870" s="241"/>
      <c r="AC1870" s="241"/>
      <c r="AD1870" s="241"/>
      <c r="AE1870" s="241"/>
      <c r="AF1870" s="241"/>
      <c r="AG1870" s="241"/>
      <c r="AH1870" s="241"/>
      <c r="AI1870" s="241"/>
      <c r="AP1870" s="300"/>
      <c r="AT1870" s="300"/>
    </row>
    <row r="1871" spans="1:46" s="299" customFormat="1" ht="15" customHeight="1" x14ac:dyDescent="0.25">
      <c r="A1871" s="284"/>
      <c r="B1871" s="284"/>
      <c r="C1871" s="241"/>
      <c r="D1871" s="241"/>
      <c r="E1871" s="241"/>
      <c r="F1871" s="241"/>
      <c r="G1871" s="241"/>
      <c r="H1871" s="241"/>
      <c r="I1871" s="241"/>
      <c r="J1871" s="241"/>
      <c r="K1871" s="241"/>
      <c r="L1871" s="241"/>
      <c r="M1871" s="241"/>
      <c r="N1871" s="241"/>
      <c r="O1871" s="241"/>
      <c r="P1871" s="241"/>
      <c r="Q1871" s="241"/>
      <c r="R1871" s="241"/>
      <c r="S1871" s="241"/>
      <c r="T1871" s="241"/>
      <c r="U1871" s="241"/>
      <c r="V1871" s="241"/>
      <c r="W1871" s="241"/>
      <c r="X1871" s="241"/>
      <c r="Y1871" s="241"/>
      <c r="Z1871" s="241"/>
      <c r="AA1871" s="241"/>
      <c r="AB1871" s="241"/>
      <c r="AC1871" s="241"/>
      <c r="AD1871" s="241"/>
      <c r="AE1871" s="241"/>
      <c r="AF1871" s="241"/>
      <c r="AG1871" s="241"/>
      <c r="AH1871" s="241"/>
      <c r="AI1871" s="241"/>
      <c r="AP1871" s="300"/>
      <c r="AT1871" s="300"/>
    </row>
    <row r="1872" spans="1:46" s="299" customFormat="1" ht="15" customHeight="1" x14ac:dyDescent="0.25">
      <c r="A1872" s="284"/>
      <c r="B1872" s="284"/>
      <c r="C1872" s="241"/>
      <c r="D1872" s="241"/>
      <c r="E1872" s="241"/>
      <c r="F1872" s="241"/>
      <c r="G1872" s="241"/>
      <c r="H1872" s="241"/>
      <c r="I1872" s="241"/>
      <c r="J1872" s="241"/>
      <c r="K1872" s="241"/>
      <c r="L1872" s="241"/>
      <c r="M1872" s="241"/>
      <c r="N1872" s="241"/>
      <c r="O1872" s="241"/>
      <c r="P1872" s="241"/>
      <c r="Q1872" s="241"/>
      <c r="R1872" s="241"/>
      <c r="S1872" s="241"/>
      <c r="T1872" s="241"/>
      <c r="U1872" s="241"/>
      <c r="V1872" s="241"/>
      <c r="W1872" s="241"/>
      <c r="X1872" s="241"/>
      <c r="Y1872" s="241"/>
      <c r="Z1872" s="241"/>
      <c r="AA1872" s="241"/>
      <c r="AB1872" s="241"/>
      <c r="AC1872" s="241"/>
      <c r="AD1872" s="241"/>
      <c r="AE1872" s="241"/>
      <c r="AF1872" s="241"/>
      <c r="AG1872" s="241"/>
      <c r="AH1872" s="241"/>
      <c r="AI1872" s="241"/>
      <c r="AP1872" s="300"/>
      <c r="AT1872" s="300"/>
    </row>
    <row r="1873" spans="1:46" s="299" customFormat="1" ht="15" customHeight="1" x14ac:dyDescent="0.25">
      <c r="A1873" s="284"/>
      <c r="B1873" s="284"/>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241"/>
      <c r="AF1873" s="241"/>
      <c r="AG1873" s="241"/>
      <c r="AH1873" s="241"/>
      <c r="AI1873" s="241"/>
      <c r="AP1873" s="300"/>
      <c r="AT1873" s="300"/>
    </row>
    <row r="1874" spans="1:46" s="299" customFormat="1" ht="15" customHeight="1" x14ac:dyDescent="0.25">
      <c r="A1874" s="284"/>
      <c r="B1874" s="284"/>
      <c r="C1874" s="241"/>
      <c r="D1874" s="241"/>
      <c r="E1874" s="241"/>
      <c r="F1874" s="241"/>
      <c r="G1874" s="241"/>
      <c r="H1874" s="241"/>
      <c r="I1874" s="241"/>
      <c r="J1874" s="241"/>
      <c r="K1874" s="241"/>
      <c r="L1874" s="241"/>
      <c r="M1874" s="241"/>
      <c r="N1874" s="241"/>
      <c r="O1874" s="241"/>
      <c r="P1874" s="241"/>
      <c r="Q1874" s="241"/>
      <c r="R1874" s="241"/>
      <c r="S1874" s="241"/>
      <c r="T1874" s="241"/>
      <c r="U1874" s="241"/>
      <c r="V1874" s="241"/>
      <c r="W1874" s="241"/>
      <c r="X1874" s="241"/>
      <c r="Y1874" s="241"/>
      <c r="Z1874" s="241"/>
      <c r="AA1874" s="241"/>
      <c r="AB1874" s="241"/>
      <c r="AC1874" s="241"/>
      <c r="AD1874" s="241"/>
      <c r="AE1874" s="241"/>
      <c r="AF1874" s="241"/>
      <c r="AG1874" s="241"/>
      <c r="AH1874" s="241"/>
      <c r="AI1874" s="241"/>
      <c r="AP1874" s="300"/>
      <c r="AT1874" s="300"/>
    </row>
    <row r="1875" spans="1:46" s="299" customFormat="1" ht="15" customHeight="1" x14ac:dyDescent="0.25">
      <c r="A1875" s="284"/>
      <c r="B1875" s="284"/>
      <c r="C1875" s="241"/>
      <c r="D1875" s="241"/>
      <c r="E1875" s="241"/>
      <c r="F1875" s="241"/>
      <c r="G1875" s="241"/>
      <c r="H1875" s="241"/>
      <c r="I1875" s="241"/>
      <c r="J1875" s="241"/>
      <c r="K1875" s="241"/>
      <c r="L1875" s="241"/>
      <c r="M1875" s="241"/>
      <c r="N1875" s="241"/>
      <c r="O1875" s="241"/>
      <c r="P1875" s="241"/>
      <c r="Q1875" s="241"/>
      <c r="R1875" s="241"/>
      <c r="S1875" s="241"/>
      <c r="T1875" s="241"/>
      <c r="U1875" s="241"/>
      <c r="V1875" s="241"/>
      <c r="W1875" s="241"/>
      <c r="X1875" s="241"/>
      <c r="Y1875" s="241"/>
      <c r="Z1875" s="241"/>
      <c r="AA1875" s="241"/>
      <c r="AB1875" s="241"/>
      <c r="AC1875" s="241"/>
      <c r="AD1875" s="241"/>
      <c r="AE1875" s="241"/>
      <c r="AF1875" s="241"/>
      <c r="AG1875" s="241"/>
      <c r="AH1875" s="241"/>
      <c r="AI1875" s="241"/>
      <c r="AP1875" s="300"/>
      <c r="AT1875" s="300"/>
    </row>
    <row r="1876" spans="1:46" s="299" customFormat="1" ht="15" customHeight="1" x14ac:dyDescent="0.25">
      <c r="A1876" s="284"/>
      <c r="B1876" s="284"/>
      <c r="C1876" s="241"/>
      <c r="D1876" s="241"/>
      <c r="E1876" s="241"/>
      <c r="F1876" s="241"/>
      <c r="G1876" s="241"/>
      <c r="H1876" s="241"/>
      <c r="I1876" s="241"/>
      <c r="J1876" s="241"/>
      <c r="K1876" s="241"/>
      <c r="L1876" s="241"/>
      <c r="M1876" s="241"/>
      <c r="N1876" s="241"/>
      <c r="O1876" s="241"/>
      <c r="P1876" s="241"/>
      <c r="Q1876" s="241"/>
      <c r="R1876" s="241"/>
      <c r="S1876" s="241"/>
      <c r="T1876" s="241"/>
      <c r="U1876" s="241"/>
      <c r="V1876" s="241"/>
      <c r="W1876" s="241"/>
      <c r="X1876" s="241"/>
      <c r="Y1876" s="241"/>
      <c r="Z1876" s="241"/>
      <c r="AA1876" s="241"/>
      <c r="AB1876" s="241"/>
      <c r="AC1876" s="241"/>
      <c r="AD1876" s="241"/>
      <c r="AE1876" s="241"/>
      <c r="AF1876" s="241"/>
      <c r="AG1876" s="241"/>
      <c r="AH1876" s="241"/>
      <c r="AI1876" s="241"/>
      <c r="AP1876" s="300"/>
      <c r="AT1876" s="300"/>
    </row>
    <row r="1877" spans="1:46" s="299" customFormat="1" ht="15" customHeight="1" x14ac:dyDescent="0.25">
      <c r="A1877" s="284"/>
      <c r="B1877" s="284"/>
      <c r="C1877" s="241"/>
      <c r="D1877" s="241"/>
      <c r="E1877" s="241"/>
      <c r="F1877" s="241"/>
      <c r="G1877" s="241"/>
      <c r="H1877" s="241"/>
      <c r="I1877" s="241"/>
      <c r="J1877" s="241"/>
      <c r="K1877" s="241"/>
      <c r="L1877" s="241"/>
      <c r="M1877" s="241"/>
      <c r="N1877" s="241"/>
      <c r="O1877" s="241"/>
      <c r="P1877" s="241"/>
      <c r="Q1877" s="241"/>
      <c r="R1877" s="241"/>
      <c r="S1877" s="241"/>
      <c r="T1877" s="241"/>
      <c r="U1877" s="241"/>
      <c r="V1877" s="241"/>
      <c r="W1877" s="241"/>
      <c r="X1877" s="241"/>
      <c r="Y1877" s="241"/>
      <c r="Z1877" s="241"/>
      <c r="AA1877" s="241"/>
      <c r="AB1877" s="241"/>
      <c r="AC1877" s="241"/>
      <c r="AD1877" s="241"/>
      <c r="AE1877" s="241"/>
      <c r="AF1877" s="241"/>
      <c r="AG1877" s="241"/>
      <c r="AH1877" s="241"/>
      <c r="AI1877" s="241"/>
      <c r="AP1877" s="300"/>
      <c r="AT1877" s="300"/>
    </row>
    <row r="1878" spans="1:46" s="299" customFormat="1" ht="15" customHeight="1" x14ac:dyDescent="0.25">
      <c r="A1878" s="284"/>
      <c r="B1878" s="284"/>
      <c r="C1878" s="241"/>
      <c r="D1878" s="241"/>
      <c r="E1878" s="241"/>
      <c r="F1878" s="241"/>
      <c r="G1878" s="241"/>
      <c r="H1878" s="241"/>
      <c r="I1878" s="241"/>
      <c r="J1878" s="241"/>
      <c r="K1878" s="241"/>
      <c r="L1878" s="241"/>
      <c r="M1878" s="241"/>
      <c r="N1878" s="241"/>
      <c r="O1878" s="241"/>
      <c r="P1878" s="241"/>
      <c r="Q1878" s="241"/>
      <c r="R1878" s="241"/>
      <c r="S1878" s="241"/>
      <c r="T1878" s="241"/>
      <c r="U1878" s="241"/>
      <c r="V1878" s="241"/>
      <c r="W1878" s="241"/>
      <c r="X1878" s="241"/>
      <c r="Y1878" s="241"/>
      <c r="Z1878" s="241"/>
      <c r="AA1878" s="241"/>
      <c r="AB1878" s="241"/>
      <c r="AC1878" s="241"/>
      <c r="AD1878" s="241"/>
      <c r="AE1878" s="241"/>
      <c r="AF1878" s="241"/>
      <c r="AG1878" s="241"/>
      <c r="AH1878" s="241"/>
      <c r="AI1878" s="241"/>
      <c r="AP1878" s="300"/>
      <c r="AT1878" s="300"/>
    </row>
    <row r="1879" spans="1:46" s="299" customFormat="1" ht="15" customHeight="1" x14ac:dyDescent="0.25">
      <c r="A1879" s="284"/>
      <c r="B1879" s="284"/>
      <c r="C1879" s="241"/>
      <c r="D1879" s="241"/>
      <c r="E1879" s="241"/>
      <c r="F1879" s="241"/>
      <c r="G1879" s="241"/>
      <c r="H1879" s="241"/>
      <c r="I1879" s="241"/>
      <c r="J1879" s="241"/>
      <c r="K1879" s="241"/>
      <c r="L1879" s="241"/>
      <c r="M1879" s="241"/>
      <c r="N1879" s="241"/>
      <c r="O1879" s="241"/>
      <c r="P1879" s="241"/>
      <c r="Q1879" s="241"/>
      <c r="R1879" s="241"/>
      <c r="S1879" s="241"/>
      <c r="T1879" s="241"/>
      <c r="U1879" s="241"/>
      <c r="V1879" s="241"/>
      <c r="W1879" s="241"/>
      <c r="X1879" s="241"/>
      <c r="Y1879" s="241"/>
      <c r="Z1879" s="241"/>
      <c r="AA1879" s="241"/>
      <c r="AB1879" s="241"/>
      <c r="AC1879" s="241"/>
      <c r="AD1879" s="241"/>
      <c r="AE1879" s="241"/>
      <c r="AF1879" s="241"/>
      <c r="AG1879" s="241"/>
      <c r="AH1879" s="241"/>
      <c r="AI1879" s="241"/>
      <c r="AP1879" s="300"/>
      <c r="AT1879" s="300"/>
    </row>
    <row r="1880" spans="1:46" s="299" customFormat="1" ht="15" customHeight="1" x14ac:dyDescent="0.25">
      <c r="A1880" s="284"/>
      <c r="B1880" s="284"/>
      <c r="C1880" s="241"/>
      <c r="D1880" s="241"/>
      <c r="E1880" s="241"/>
      <c r="F1880" s="241"/>
      <c r="G1880" s="241"/>
      <c r="H1880" s="241"/>
      <c r="I1880" s="241"/>
      <c r="J1880" s="241"/>
      <c r="K1880" s="241"/>
      <c r="L1880" s="241"/>
      <c r="M1880" s="241"/>
      <c r="N1880" s="241"/>
      <c r="O1880" s="241"/>
      <c r="P1880" s="241"/>
      <c r="Q1880" s="241"/>
      <c r="R1880" s="241"/>
      <c r="S1880" s="241"/>
      <c r="T1880" s="241"/>
      <c r="U1880" s="241"/>
      <c r="V1880" s="241"/>
      <c r="W1880" s="241"/>
      <c r="X1880" s="241"/>
      <c r="Y1880" s="241"/>
      <c r="Z1880" s="241"/>
      <c r="AA1880" s="241"/>
      <c r="AB1880" s="241"/>
      <c r="AC1880" s="241"/>
      <c r="AD1880" s="241"/>
      <c r="AE1880" s="241"/>
      <c r="AF1880" s="241"/>
      <c r="AG1880" s="241"/>
      <c r="AH1880" s="241"/>
      <c r="AI1880" s="241"/>
      <c r="AP1880" s="300"/>
      <c r="AT1880" s="300"/>
    </row>
    <row r="1881" spans="1:46" s="299" customFormat="1" ht="15" customHeight="1" x14ac:dyDescent="0.25">
      <c r="A1881" s="284"/>
      <c r="B1881" s="284"/>
      <c r="C1881" s="241"/>
      <c r="D1881" s="241"/>
      <c r="E1881" s="241"/>
      <c r="F1881" s="241"/>
      <c r="G1881" s="241"/>
      <c r="H1881" s="241"/>
      <c r="I1881" s="241"/>
      <c r="J1881" s="241"/>
      <c r="K1881" s="241"/>
      <c r="L1881" s="241"/>
      <c r="M1881" s="241"/>
      <c r="N1881" s="241"/>
      <c r="O1881" s="241"/>
      <c r="P1881" s="241"/>
      <c r="Q1881" s="241"/>
      <c r="R1881" s="241"/>
      <c r="S1881" s="241"/>
      <c r="T1881" s="241"/>
      <c r="U1881" s="241"/>
      <c r="V1881" s="241"/>
      <c r="W1881" s="241"/>
      <c r="X1881" s="241"/>
      <c r="Y1881" s="241"/>
      <c r="Z1881" s="241"/>
      <c r="AA1881" s="241"/>
      <c r="AB1881" s="241"/>
      <c r="AC1881" s="241"/>
      <c r="AD1881" s="241"/>
      <c r="AE1881" s="241"/>
      <c r="AF1881" s="241"/>
      <c r="AG1881" s="241"/>
      <c r="AH1881" s="241"/>
      <c r="AI1881" s="241"/>
      <c r="AP1881" s="300"/>
      <c r="AT1881" s="300"/>
    </row>
    <row r="1882" spans="1:46" s="299" customFormat="1" ht="15" customHeight="1" x14ac:dyDescent="0.25">
      <c r="A1882" s="284"/>
      <c r="B1882" s="284"/>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241"/>
      <c r="AF1882" s="241"/>
      <c r="AG1882" s="241"/>
      <c r="AH1882" s="241"/>
      <c r="AI1882" s="241"/>
      <c r="AP1882" s="300"/>
      <c r="AT1882" s="300"/>
    </row>
    <row r="1883" spans="1:46" s="299" customFormat="1" ht="15" customHeight="1" x14ac:dyDescent="0.25">
      <c r="A1883" s="284"/>
      <c r="B1883" s="284"/>
      <c r="C1883" s="241"/>
      <c r="D1883" s="241"/>
      <c r="E1883" s="241"/>
      <c r="F1883" s="241"/>
      <c r="G1883" s="241"/>
      <c r="H1883" s="241"/>
      <c r="I1883" s="241"/>
      <c r="J1883" s="241"/>
      <c r="K1883" s="241"/>
      <c r="L1883" s="241"/>
      <c r="M1883" s="241"/>
      <c r="N1883" s="241"/>
      <c r="O1883" s="241"/>
      <c r="P1883" s="241"/>
      <c r="Q1883" s="241"/>
      <c r="R1883" s="241"/>
      <c r="S1883" s="241"/>
      <c r="T1883" s="241"/>
      <c r="U1883" s="241"/>
      <c r="V1883" s="241"/>
      <c r="W1883" s="241"/>
      <c r="X1883" s="241"/>
      <c r="Y1883" s="241"/>
      <c r="Z1883" s="241"/>
      <c r="AA1883" s="241"/>
      <c r="AB1883" s="241"/>
      <c r="AC1883" s="241"/>
      <c r="AD1883" s="241"/>
      <c r="AE1883" s="241"/>
      <c r="AF1883" s="241"/>
      <c r="AG1883" s="241"/>
      <c r="AH1883" s="241"/>
      <c r="AI1883" s="241"/>
      <c r="AP1883" s="300"/>
      <c r="AT1883" s="300"/>
    </row>
    <row r="1884" spans="1:46" s="299" customFormat="1" ht="15" customHeight="1" x14ac:dyDescent="0.25">
      <c r="A1884" s="284"/>
      <c r="B1884" s="284"/>
      <c r="C1884" s="241"/>
      <c r="D1884" s="241"/>
      <c r="E1884" s="241"/>
      <c r="F1884" s="241"/>
      <c r="G1884" s="241"/>
      <c r="H1884" s="241"/>
      <c r="I1884" s="241"/>
      <c r="J1884" s="241"/>
      <c r="K1884" s="241"/>
      <c r="L1884" s="241"/>
      <c r="M1884" s="241"/>
      <c r="N1884" s="241"/>
      <c r="O1884" s="241"/>
      <c r="P1884" s="241"/>
      <c r="Q1884" s="241"/>
      <c r="R1884" s="241"/>
      <c r="S1884" s="241"/>
      <c r="T1884" s="241"/>
      <c r="U1884" s="241"/>
      <c r="V1884" s="241"/>
      <c r="W1884" s="241"/>
      <c r="X1884" s="241"/>
      <c r="Y1884" s="241"/>
      <c r="Z1884" s="241"/>
      <c r="AA1884" s="241"/>
      <c r="AB1884" s="241"/>
      <c r="AC1884" s="241"/>
      <c r="AD1884" s="241"/>
      <c r="AE1884" s="241"/>
      <c r="AF1884" s="241"/>
      <c r="AG1884" s="241"/>
      <c r="AH1884" s="241"/>
      <c r="AI1884" s="241"/>
      <c r="AP1884" s="300"/>
      <c r="AT1884" s="300"/>
    </row>
    <row r="1885" spans="1:46" s="299" customFormat="1" ht="15" customHeight="1" x14ac:dyDescent="0.25">
      <c r="A1885" s="284"/>
      <c r="B1885" s="284"/>
      <c r="C1885" s="241"/>
      <c r="D1885" s="241"/>
      <c r="E1885" s="241"/>
      <c r="F1885" s="241"/>
      <c r="G1885" s="241"/>
      <c r="H1885" s="241"/>
      <c r="I1885" s="241"/>
      <c r="J1885" s="241"/>
      <c r="K1885" s="241"/>
      <c r="L1885" s="241"/>
      <c r="M1885" s="241"/>
      <c r="N1885" s="241"/>
      <c r="O1885" s="241"/>
      <c r="P1885" s="241"/>
      <c r="Q1885" s="241"/>
      <c r="R1885" s="241"/>
      <c r="S1885" s="241"/>
      <c r="T1885" s="241"/>
      <c r="U1885" s="241"/>
      <c r="V1885" s="241"/>
      <c r="W1885" s="241"/>
      <c r="X1885" s="241"/>
      <c r="Y1885" s="241"/>
      <c r="Z1885" s="241"/>
      <c r="AA1885" s="241"/>
      <c r="AB1885" s="241"/>
      <c r="AC1885" s="241"/>
      <c r="AD1885" s="241"/>
      <c r="AE1885" s="241"/>
      <c r="AF1885" s="241"/>
      <c r="AG1885" s="241"/>
      <c r="AH1885" s="241"/>
      <c r="AI1885" s="241"/>
      <c r="AP1885" s="300"/>
      <c r="AT1885" s="300"/>
    </row>
    <row r="1886" spans="1:46" s="299" customFormat="1" ht="15" customHeight="1" x14ac:dyDescent="0.25">
      <c r="A1886" s="284"/>
      <c r="B1886" s="284"/>
      <c r="C1886" s="241"/>
      <c r="D1886" s="241"/>
      <c r="E1886" s="241"/>
      <c r="F1886" s="241"/>
      <c r="G1886" s="241"/>
      <c r="H1886" s="241"/>
      <c r="I1886" s="241"/>
      <c r="J1886" s="241"/>
      <c r="K1886" s="241"/>
      <c r="L1886" s="241"/>
      <c r="M1886" s="241"/>
      <c r="N1886" s="241"/>
      <c r="O1886" s="241"/>
      <c r="P1886" s="241"/>
      <c r="Q1886" s="241"/>
      <c r="R1886" s="241"/>
      <c r="S1886" s="241"/>
      <c r="T1886" s="241"/>
      <c r="U1886" s="241"/>
      <c r="V1886" s="241"/>
      <c r="W1886" s="241"/>
      <c r="X1886" s="241"/>
      <c r="Y1886" s="241"/>
      <c r="Z1886" s="241"/>
      <c r="AA1886" s="241"/>
      <c r="AB1886" s="241"/>
      <c r="AC1886" s="241"/>
      <c r="AD1886" s="241"/>
      <c r="AE1886" s="241"/>
      <c r="AF1886" s="241"/>
      <c r="AG1886" s="241"/>
      <c r="AH1886" s="241"/>
      <c r="AI1886" s="241"/>
      <c r="AP1886" s="300"/>
      <c r="AT1886" s="300"/>
    </row>
    <row r="1887" spans="1:46" s="299" customFormat="1" ht="15" customHeight="1" x14ac:dyDescent="0.25">
      <c r="A1887" s="284"/>
      <c r="B1887" s="284"/>
      <c r="C1887" s="241"/>
      <c r="D1887" s="241"/>
      <c r="E1887" s="241"/>
      <c r="F1887" s="241"/>
      <c r="G1887" s="241"/>
      <c r="H1887" s="241"/>
      <c r="I1887" s="241"/>
      <c r="J1887" s="241"/>
      <c r="K1887" s="241"/>
      <c r="L1887" s="241"/>
      <c r="M1887" s="241"/>
      <c r="N1887" s="241"/>
      <c r="O1887" s="241"/>
      <c r="P1887" s="241"/>
      <c r="Q1887" s="241"/>
      <c r="R1887" s="241"/>
      <c r="S1887" s="241"/>
      <c r="T1887" s="241"/>
      <c r="U1887" s="241"/>
      <c r="V1887" s="241"/>
      <c r="W1887" s="241"/>
      <c r="X1887" s="241"/>
      <c r="Y1887" s="241"/>
      <c r="Z1887" s="241"/>
      <c r="AA1887" s="241"/>
      <c r="AB1887" s="241"/>
      <c r="AC1887" s="241"/>
      <c r="AD1887" s="241"/>
      <c r="AE1887" s="241"/>
      <c r="AF1887" s="241"/>
      <c r="AG1887" s="241"/>
      <c r="AH1887" s="241"/>
      <c r="AI1887" s="241"/>
      <c r="AP1887" s="300"/>
      <c r="AT1887" s="300"/>
    </row>
    <row r="1888" spans="1:46" s="299" customFormat="1" ht="15" customHeight="1" x14ac:dyDescent="0.25">
      <c r="A1888" s="284"/>
      <c r="B1888" s="284"/>
      <c r="C1888" s="241"/>
      <c r="D1888" s="241"/>
      <c r="E1888" s="241"/>
      <c r="F1888" s="241"/>
      <c r="G1888" s="241"/>
      <c r="H1888" s="241"/>
      <c r="I1888" s="241"/>
      <c r="J1888" s="241"/>
      <c r="K1888" s="241"/>
      <c r="L1888" s="241"/>
      <c r="M1888" s="241"/>
      <c r="N1888" s="241"/>
      <c r="O1888" s="241"/>
      <c r="P1888" s="241"/>
      <c r="Q1888" s="241"/>
      <c r="R1888" s="241"/>
      <c r="S1888" s="241"/>
      <c r="T1888" s="241"/>
      <c r="U1888" s="241"/>
      <c r="V1888" s="241"/>
      <c r="W1888" s="241"/>
      <c r="X1888" s="241"/>
      <c r="Y1888" s="241"/>
      <c r="Z1888" s="241"/>
      <c r="AA1888" s="241"/>
      <c r="AB1888" s="241"/>
      <c r="AC1888" s="241"/>
      <c r="AD1888" s="241"/>
      <c r="AE1888" s="241"/>
      <c r="AF1888" s="241"/>
      <c r="AG1888" s="241"/>
      <c r="AH1888" s="241"/>
      <c r="AI1888" s="241"/>
      <c r="AP1888" s="300"/>
      <c r="AT1888" s="300"/>
    </row>
    <row r="1889" spans="1:46" s="299" customFormat="1" ht="15" customHeight="1" x14ac:dyDescent="0.25">
      <c r="A1889" s="284"/>
      <c r="B1889" s="284"/>
      <c r="C1889" s="241"/>
      <c r="D1889" s="241"/>
      <c r="E1889" s="241"/>
      <c r="F1889" s="241"/>
      <c r="G1889" s="241"/>
      <c r="H1889" s="241"/>
      <c r="I1889" s="241"/>
      <c r="J1889" s="241"/>
      <c r="K1889" s="241"/>
      <c r="L1889" s="241"/>
      <c r="M1889" s="241"/>
      <c r="N1889" s="241"/>
      <c r="O1889" s="241"/>
      <c r="P1889" s="241"/>
      <c r="Q1889" s="241"/>
      <c r="R1889" s="241"/>
      <c r="S1889" s="241"/>
      <c r="T1889" s="241"/>
      <c r="U1889" s="241"/>
      <c r="V1889" s="241"/>
      <c r="W1889" s="241"/>
      <c r="X1889" s="241"/>
      <c r="Y1889" s="241"/>
      <c r="Z1889" s="241"/>
      <c r="AA1889" s="241"/>
      <c r="AB1889" s="241"/>
      <c r="AC1889" s="241"/>
      <c r="AD1889" s="241"/>
      <c r="AE1889" s="241"/>
      <c r="AF1889" s="241"/>
      <c r="AG1889" s="241"/>
      <c r="AH1889" s="241"/>
      <c r="AI1889" s="241"/>
      <c r="AP1889" s="300"/>
      <c r="AT1889" s="300"/>
    </row>
    <row r="1890" spans="1:46" s="299" customFormat="1" ht="15" customHeight="1" x14ac:dyDescent="0.25">
      <c r="A1890" s="284"/>
      <c r="B1890" s="284"/>
      <c r="C1890" s="241"/>
      <c r="D1890" s="241"/>
      <c r="E1890" s="241"/>
      <c r="F1890" s="241"/>
      <c r="G1890" s="241"/>
      <c r="H1890" s="241"/>
      <c r="I1890" s="241"/>
      <c r="J1890" s="241"/>
      <c r="K1890" s="241"/>
      <c r="L1890" s="241"/>
      <c r="M1890" s="241"/>
      <c r="N1890" s="241"/>
      <c r="O1890" s="241"/>
      <c r="P1890" s="241"/>
      <c r="Q1890" s="241"/>
      <c r="R1890" s="241"/>
      <c r="S1890" s="241"/>
      <c r="T1890" s="241"/>
      <c r="U1890" s="241"/>
      <c r="V1890" s="241"/>
      <c r="W1890" s="241"/>
      <c r="X1890" s="241"/>
      <c r="Y1890" s="241"/>
      <c r="Z1890" s="241"/>
      <c r="AA1890" s="241"/>
      <c r="AB1890" s="241"/>
      <c r="AC1890" s="241"/>
      <c r="AD1890" s="241"/>
      <c r="AE1890" s="241"/>
      <c r="AF1890" s="241"/>
      <c r="AG1890" s="241"/>
      <c r="AH1890" s="241"/>
      <c r="AI1890" s="241"/>
      <c r="AP1890" s="300"/>
      <c r="AT1890" s="300"/>
    </row>
    <row r="1891" spans="1:46" s="299" customFormat="1" ht="15" customHeight="1" x14ac:dyDescent="0.25">
      <c r="A1891" s="284"/>
      <c r="B1891" s="284"/>
      <c r="C1891" s="241"/>
      <c r="D1891" s="241"/>
      <c r="E1891" s="241"/>
      <c r="F1891" s="241"/>
      <c r="G1891" s="241"/>
      <c r="H1891" s="241"/>
      <c r="I1891" s="241"/>
      <c r="J1891" s="241"/>
      <c r="K1891" s="241"/>
      <c r="L1891" s="241"/>
      <c r="M1891" s="241"/>
      <c r="N1891" s="241"/>
      <c r="O1891" s="241"/>
      <c r="P1891" s="241"/>
      <c r="Q1891" s="241"/>
      <c r="R1891" s="241"/>
      <c r="S1891" s="241"/>
      <c r="T1891" s="241"/>
      <c r="U1891" s="241"/>
      <c r="V1891" s="241"/>
      <c r="W1891" s="241"/>
      <c r="X1891" s="241"/>
      <c r="Y1891" s="241"/>
      <c r="Z1891" s="241"/>
      <c r="AA1891" s="241"/>
      <c r="AB1891" s="241"/>
      <c r="AC1891" s="241"/>
      <c r="AD1891" s="241"/>
      <c r="AE1891" s="241"/>
      <c r="AF1891" s="241"/>
      <c r="AG1891" s="241"/>
      <c r="AH1891" s="241"/>
      <c r="AI1891" s="241"/>
      <c r="AP1891" s="300"/>
      <c r="AT1891" s="300"/>
    </row>
    <row r="1892" spans="1:46" s="299" customFormat="1" ht="15" customHeight="1" x14ac:dyDescent="0.25">
      <c r="A1892" s="284"/>
      <c r="B1892" s="284"/>
      <c r="C1892" s="241"/>
      <c r="D1892" s="241"/>
      <c r="E1892" s="241"/>
      <c r="F1892" s="241"/>
      <c r="G1892" s="241"/>
      <c r="H1892" s="241"/>
      <c r="I1892" s="241"/>
      <c r="J1892" s="241"/>
      <c r="K1892" s="241"/>
      <c r="L1892" s="241"/>
      <c r="M1892" s="241"/>
      <c r="N1892" s="241"/>
      <c r="O1892" s="241"/>
      <c r="P1892" s="241"/>
      <c r="Q1892" s="241"/>
      <c r="R1892" s="241"/>
      <c r="S1892" s="241"/>
      <c r="T1892" s="241"/>
      <c r="U1892" s="241"/>
      <c r="V1892" s="241"/>
      <c r="W1892" s="241"/>
      <c r="X1892" s="241"/>
      <c r="Y1892" s="241"/>
      <c r="Z1892" s="241"/>
      <c r="AA1892" s="241"/>
      <c r="AB1892" s="241"/>
      <c r="AC1892" s="241"/>
      <c r="AD1892" s="241"/>
      <c r="AE1892" s="241"/>
      <c r="AF1892" s="241"/>
      <c r="AG1892" s="241"/>
      <c r="AH1892" s="241"/>
      <c r="AI1892" s="241"/>
      <c r="AP1892" s="300"/>
      <c r="AT1892" s="300"/>
    </row>
    <row r="1893" spans="1:46" s="299" customFormat="1" ht="15" customHeight="1" x14ac:dyDescent="0.25">
      <c r="A1893" s="284"/>
      <c r="B1893" s="284"/>
      <c r="C1893" s="241"/>
      <c r="D1893" s="241"/>
      <c r="E1893" s="241"/>
      <c r="F1893" s="241"/>
      <c r="G1893" s="241"/>
      <c r="H1893" s="241"/>
      <c r="I1893" s="241"/>
      <c r="J1893" s="241"/>
      <c r="K1893" s="241"/>
      <c r="L1893" s="241"/>
      <c r="M1893" s="241"/>
      <c r="N1893" s="241"/>
      <c r="O1893" s="241"/>
      <c r="P1893" s="241"/>
      <c r="Q1893" s="241"/>
      <c r="R1893" s="241"/>
      <c r="S1893" s="241"/>
      <c r="T1893" s="241"/>
      <c r="U1893" s="241"/>
      <c r="V1893" s="241"/>
      <c r="W1893" s="241"/>
      <c r="X1893" s="241"/>
      <c r="Y1893" s="241"/>
      <c r="Z1893" s="241"/>
      <c r="AA1893" s="241"/>
      <c r="AB1893" s="241"/>
      <c r="AC1893" s="241"/>
      <c r="AD1893" s="241"/>
      <c r="AE1893" s="241"/>
      <c r="AF1893" s="241"/>
      <c r="AG1893" s="241"/>
      <c r="AH1893" s="241"/>
      <c r="AI1893" s="241"/>
      <c r="AP1893" s="300"/>
      <c r="AT1893" s="300"/>
    </row>
    <row r="1894" spans="1:46" s="299" customFormat="1" ht="15" customHeight="1" x14ac:dyDescent="0.25">
      <c r="A1894" s="284"/>
      <c r="B1894" s="284"/>
      <c r="C1894" s="241"/>
      <c r="D1894" s="241"/>
      <c r="E1894" s="241"/>
      <c r="F1894" s="241"/>
      <c r="G1894" s="241"/>
      <c r="H1894" s="241"/>
      <c r="I1894" s="241"/>
      <c r="J1894" s="241"/>
      <c r="K1894" s="241"/>
      <c r="L1894" s="241"/>
      <c r="M1894" s="241"/>
      <c r="N1894" s="241"/>
      <c r="O1894" s="241"/>
      <c r="P1894" s="241"/>
      <c r="Q1894" s="241"/>
      <c r="R1894" s="241"/>
      <c r="S1894" s="241"/>
      <c r="T1894" s="241"/>
      <c r="U1894" s="241"/>
      <c r="V1894" s="241"/>
      <c r="W1894" s="241"/>
      <c r="X1894" s="241"/>
      <c r="Y1894" s="241"/>
      <c r="Z1894" s="241"/>
      <c r="AA1894" s="241"/>
      <c r="AB1894" s="241"/>
      <c r="AC1894" s="241"/>
      <c r="AD1894" s="241"/>
      <c r="AE1894" s="241"/>
      <c r="AF1894" s="241"/>
      <c r="AG1894" s="241"/>
      <c r="AH1894" s="241"/>
      <c r="AI1894" s="241"/>
      <c r="AP1894" s="300"/>
      <c r="AT1894" s="300"/>
    </row>
    <row r="1895" spans="1:46" s="299" customFormat="1" ht="15" customHeight="1" x14ac:dyDescent="0.25">
      <c r="A1895" s="284"/>
      <c r="B1895" s="284"/>
      <c r="C1895" s="241"/>
      <c r="D1895" s="241"/>
      <c r="E1895" s="241"/>
      <c r="F1895" s="241"/>
      <c r="G1895" s="241"/>
      <c r="H1895" s="241"/>
      <c r="I1895" s="241"/>
      <c r="J1895" s="241"/>
      <c r="K1895" s="241"/>
      <c r="L1895" s="241"/>
      <c r="M1895" s="241"/>
      <c r="N1895" s="241"/>
      <c r="O1895" s="241"/>
      <c r="P1895" s="241"/>
      <c r="Q1895" s="241"/>
      <c r="R1895" s="241"/>
      <c r="S1895" s="241"/>
      <c r="T1895" s="241"/>
      <c r="U1895" s="241"/>
      <c r="V1895" s="241"/>
      <c r="W1895" s="241"/>
      <c r="X1895" s="241"/>
      <c r="Y1895" s="241"/>
      <c r="Z1895" s="241"/>
      <c r="AA1895" s="241"/>
      <c r="AB1895" s="241"/>
      <c r="AC1895" s="241"/>
      <c r="AD1895" s="241"/>
      <c r="AE1895" s="241"/>
      <c r="AF1895" s="241"/>
      <c r="AG1895" s="241"/>
      <c r="AH1895" s="241"/>
      <c r="AI1895" s="241"/>
      <c r="AP1895" s="300"/>
      <c r="AT1895" s="300"/>
    </row>
    <row r="1896" spans="1:46" s="299" customFormat="1" ht="15" customHeight="1" x14ac:dyDescent="0.25">
      <c r="A1896" s="284"/>
      <c r="B1896" s="284"/>
      <c r="C1896" s="241"/>
      <c r="D1896" s="241"/>
      <c r="E1896" s="241"/>
      <c r="F1896" s="241"/>
      <c r="G1896" s="241"/>
      <c r="H1896" s="241"/>
      <c r="I1896" s="241"/>
      <c r="J1896" s="241"/>
      <c r="K1896" s="241"/>
      <c r="L1896" s="241"/>
      <c r="M1896" s="241"/>
      <c r="N1896" s="241"/>
      <c r="O1896" s="241"/>
      <c r="P1896" s="241"/>
      <c r="Q1896" s="241"/>
      <c r="R1896" s="241"/>
      <c r="S1896" s="241"/>
      <c r="T1896" s="241"/>
      <c r="U1896" s="241"/>
      <c r="V1896" s="241"/>
      <c r="W1896" s="241"/>
      <c r="X1896" s="241"/>
      <c r="Y1896" s="241"/>
      <c r="Z1896" s="241"/>
      <c r="AA1896" s="241"/>
      <c r="AB1896" s="241"/>
      <c r="AC1896" s="241"/>
      <c r="AD1896" s="241"/>
      <c r="AE1896" s="241"/>
      <c r="AF1896" s="241"/>
      <c r="AG1896" s="241"/>
      <c r="AH1896" s="241"/>
      <c r="AI1896" s="241"/>
      <c r="AP1896" s="300"/>
      <c r="AT1896" s="300"/>
    </row>
    <row r="1897" spans="1:46" s="299" customFormat="1" ht="15" customHeight="1" x14ac:dyDescent="0.25">
      <c r="A1897" s="284"/>
      <c r="B1897" s="284"/>
      <c r="C1897" s="241"/>
      <c r="D1897" s="241"/>
      <c r="E1897" s="241"/>
      <c r="F1897" s="241"/>
      <c r="G1897" s="241"/>
      <c r="H1897" s="241"/>
      <c r="I1897" s="241"/>
      <c r="J1897" s="241"/>
      <c r="K1897" s="241"/>
      <c r="L1897" s="241"/>
      <c r="M1897" s="241"/>
      <c r="N1897" s="241"/>
      <c r="O1897" s="241"/>
      <c r="P1897" s="241"/>
      <c r="Q1897" s="241"/>
      <c r="R1897" s="241"/>
      <c r="S1897" s="241"/>
      <c r="T1897" s="241"/>
      <c r="U1897" s="241"/>
      <c r="V1897" s="241"/>
      <c r="W1897" s="241"/>
      <c r="X1897" s="241"/>
      <c r="Y1897" s="241"/>
      <c r="Z1897" s="241"/>
      <c r="AA1897" s="241"/>
      <c r="AB1897" s="241"/>
      <c r="AC1897" s="241"/>
      <c r="AD1897" s="241"/>
      <c r="AE1897" s="241"/>
      <c r="AF1897" s="241"/>
      <c r="AG1897" s="241"/>
      <c r="AH1897" s="241"/>
      <c r="AI1897" s="241"/>
      <c r="AP1897" s="300"/>
      <c r="AT1897" s="300"/>
    </row>
    <row r="1898" spans="1:46" s="299" customFormat="1" ht="15" customHeight="1" x14ac:dyDescent="0.25">
      <c r="A1898" s="284"/>
      <c r="B1898" s="284"/>
      <c r="C1898" s="241"/>
      <c r="D1898" s="241"/>
      <c r="E1898" s="241"/>
      <c r="F1898" s="241"/>
      <c r="G1898" s="241"/>
      <c r="H1898" s="241"/>
      <c r="I1898" s="241"/>
      <c r="J1898" s="241"/>
      <c r="K1898" s="241"/>
      <c r="L1898" s="241"/>
      <c r="M1898" s="241"/>
      <c r="N1898" s="241"/>
      <c r="O1898" s="241"/>
      <c r="P1898" s="241"/>
      <c r="Q1898" s="241"/>
      <c r="R1898" s="241"/>
      <c r="S1898" s="241"/>
      <c r="T1898" s="241"/>
      <c r="U1898" s="241"/>
      <c r="V1898" s="241"/>
      <c r="W1898" s="241"/>
      <c r="X1898" s="241"/>
      <c r="Y1898" s="241"/>
      <c r="Z1898" s="241"/>
      <c r="AA1898" s="241"/>
      <c r="AB1898" s="241"/>
      <c r="AC1898" s="241"/>
      <c r="AD1898" s="241"/>
      <c r="AE1898" s="241"/>
      <c r="AF1898" s="241"/>
      <c r="AG1898" s="241"/>
      <c r="AH1898" s="241"/>
      <c r="AI1898" s="241"/>
      <c r="AP1898" s="300"/>
      <c r="AT1898" s="300"/>
    </row>
    <row r="1899" spans="1:46" s="299" customFormat="1" ht="15" customHeight="1" x14ac:dyDescent="0.25">
      <c r="A1899" s="284"/>
      <c r="B1899" s="284"/>
      <c r="C1899" s="241"/>
      <c r="D1899" s="241"/>
      <c r="E1899" s="241"/>
      <c r="F1899" s="241"/>
      <c r="G1899" s="241"/>
      <c r="H1899" s="241"/>
      <c r="I1899" s="241"/>
      <c r="J1899" s="241"/>
      <c r="K1899" s="241"/>
      <c r="L1899" s="241"/>
      <c r="M1899" s="241"/>
      <c r="N1899" s="241"/>
      <c r="O1899" s="241"/>
      <c r="P1899" s="241"/>
      <c r="Q1899" s="241"/>
      <c r="R1899" s="241"/>
      <c r="S1899" s="241"/>
      <c r="T1899" s="241"/>
      <c r="U1899" s="241"/>
      <c r="V1899" s="241"/>
      <c r="W1899" s="241"/>
      <c r="X1899" s="241"/>
      <c r="Y1899" s="241"/>
      <c r="Z1899" s="241"/>
      <c r="AA1899" s="241"/>
      <c r="AB1899" s="241"/>
      <c r="AC1899" s="241"/>
      <c r="AD1899" s="241"/>
      <c r="AE1899" s="241"/>
      <c r="AF1899" s="241"/>
      <c r="AG1899" s="241"/>
      <c r="AH1899" s="241"/>
      <c r="AI1899" s="241"/>
      <c r="AP1899" s="300"/>
      <c r="AT1899" s="300"/>
    </row>
    <row r="1900" spans="1:46" s="299" customFormat="1" ht="15" customHeight="1" x14ac:dyDescent="0.25">
      <c r="A1900" s="284"/>
      <c r="B1900" s="284"/>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s="241"/>
      <c r="AG1900" s="241"/>
      <c r="AH1900" s="241"/>
      <c r="AI1900" s="241"/>
      <c r="AP1900" s="300"/>
      <c r="AT1900" s="300"/>
    </row>
    <row r="1901" spans="1:46" s="299" customFormat="1" ht="15" customHeight="1" x14ac:dyDescent="0.25">
      <c r="A1901" s="284"/>
      <c r="B1901" s="284"/>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241"/>
      <c r="AF1901" s="241"/>
      <c r="AG1901" s="241"/>
      <c r="AH1901" s="241"/>
      <c r="AI1901" s="241"/>
      <c r="AP1901" s="300"/>
      <c r="AT1901" s="300"/>
    </row>
    <row r="1902" spans="1:46" s="299" customFormat="1" ht="15" customHeight="1" x14ac:dyDescent="0.25">
      <c r="A1902" s="284"/>
      <c r="B1902" s="284"/>
      <c r="C1902" s="241"/>
      <c r="D1902" s="241"/>
      <c r="E1902" s="241"/>
      <c r="F1902" s="241"/>
      <c r="G1902" s="241"/>
      <c r="H1902" s="241"/>
      <c r="I1902" s="241"/>
      <c r="J1902" s="241"/>
      <c r="K1902" s="241"/>
      <c r="L1902" s="241"/>
      <c r="M1902" s="241"/>
      <c r="N1902" s="241"/>
      <c r="O1902" s="241"/>
      <c r="P1902" s="241"/>
      <c r="Q1902" s="241"/>
      <c r="R1902" s="241"/>
      <c r="S1902" s="241"/>
      <c r="T1902" s="241"/>
      <c r="U1902" s="241"/>
      <c r="V1902" s="241"/>
      <c r="W1902" s="241"/>
      <c r="X1902" s="241"/>
      <c r="Y1902" s="241"/>
      <c r="Z1902" s="241"/>
      <c r="AA1902" s="241"/>
      <c r="AB1902" s="241"/>
      <c r="AC1902" s="241"/>
      <c r="AD1902" s="241"/>
      <c r="AE1902" s="241"/>
      <c r="AF1902" s="241"/>
      <c r="AG1902" s="241"/>
      <c r="AH1902" s="241"/>
      <c r="AI1902" s="241"/>
      <c r="AP1902" s="300"/>
      <c r="AT1902" s="300"/>
    </row>
    <row r="1903" spans="1:46" s="299" customFormat="1" ht="15" customHeight="1" x14ac:dyDescent="0.25">
      <c r="A1903" s="284"/>
      <c r="B1903" s="284"/>
      <c r="C1903" s="241"/>
      <c r="D1903" s="241"/>
      <c r="E1903" s="241"/>
      <c r="F1903" s="241"/>
      <c r="G1903" s="241"/>
      <c r="H1903" s="241"/>
      <c r="I1903" s="241"/>
      <c r="J1903" s="241"/>
      <c r="K1903" s="241"/>
      <c r="L1903" s="241"/>
      <c r="M1903" s="241"/>
      <c r="N1903" s="241"/>
      <c r="O1903" s="241"/>
      <c r="P1903" s="241"/>
      <c r="Q1903" s="241"/>
      <c r="R1903" s="241"/>
      <c r="S1903" s="241"/>
      <c r="T1903" s="241"/>
      <c r="U1903" s="241"/>
      <c r="V1903" s="241"/>
      <c r="W1903" s="241"/>
      <c r="X1903" s="241"/>
      <c r="Y1903" s="241"/>
      <c r="Z1903" s="241"/>
      <c r="AA1903" s="241"/>
      <c r="AB1903" s="241"/>
      <c r="AC1903" s="241"/>
      <c r="AD1903" s="241"/>
      <c r="AE1903" s="241"/>
      <c r="AF1903" s="241"/>
      <c r="AG1903" s="241"/>
      <c r="AH1903" s="241"/>
      <c r="AI1903" s="241"/>
      <c r="AP1903" s="300"/>
      <c r="AT1903" s="300"/>
    </row>
    <row r="1904" spans="1:46" s="299" customFormat="1" ht="15" customHeight="1" x14ac:dyDescent="0.25">
      <c r="A1904" s="284"/>
      <c r="B1904" s="284"/>
      <c r="C1904" s="241"/>
      <c r="D1904" s="241"/>
      <c r="E1904" s="241"/>
      <c r="F1904" s="241"/>
      <c r="G1904" s="241"/>
      <c r="H1904" s="241"/>
      <c r="I1904" s="241"/>
      <c r="J1904" s="241"/>
      <c r="K1904" s="241"/>
      <c r="L1904" s="241"/>
      <c r="M1904" s="241"/>
      <c r="N1904" s="241"/>
      <c r="O1904" s="241"/>
      <c r="P1904" s="241"/>
      <c r="Q1904" s="241"/>
      <c r="R1904" s="241"/>
      <c r="S1904" s="241"/>
      <c r="T1904" s="241"/>
      <c r="U1904" s="241"/>
      <c r="V1904" s="241"/>
      <c r="W1904" s="241"/>
      <c r="X1904" s="241"/>
      <c r="Y1904" s="241"/>
      <c r="Z1904" s="241"/>
      <c r="AA1904" s="241"/>
      <c r="AB1904" s="241"/>
      <c r="AC1904" s="241"/>
      <c r="AD1904" s="241"/>
      <c r="AE1904" s="241"/>
      <c r="AF1904" s="241"/>
      <c r="AG1904" s="241"/>
      <c r="AH1904" s="241"/>
      <c r="AI1904" s="241"/>
      <c r="AP1904" s="300"/>
      <c r="AT1904" s="300"/>
    </row>
    <row r="1905" spans="1:46" s="299" customFormat="1" ht="15" customHeight="1" x14ac:dyDescent="0.25">
      <c r="A1905" s="284"/>
      <c r="B1905" s="284"/>
      <c r="C1905" s="241"/>
      <c r="D1905" s="241"/>
      <c r="E1905" s="241"/>
      <c r="F1905" s="241"/>
      <c r="G1905" s="241"/>
      <c r="H1905" s="241"/>
      <c r="I1905" s="241"/>
      <c r="J1905" s="241"/>
      <c r="K1905" s="241"/>
      <c r="L1905" s="241"/>
      <c r="M1905" s="241"/>
      <c r="N1905" s="241"/>
      <c r="O1905" s="241"/>
      <c r="P1905" s="241"/>
      <c r="Q1905" s="241"/>
      <c r="R1905" s="241"/>
      <c r="S1905" s="241"/>
      <c r="T1905" s="241"/>
      <c r="U1905" s="241"/>
      <c r="V1905" s="241"/>
      <c r="W1905" s="241"/>
      <c r="X1905" s="241"/>
      <c r="Y1905" s="241"/>
      <c r="Z1905" s="241"/>
      <c r="AA1905" s="241"/>
      <c r="AB1905" s="241"/>
      <c r="AC1905" s="241"/>
      <c r="AD1905" s="241"/>
      <c r="AE1905" s="241"/>
      <c r="AF1905" s="241"/>
      <c r="AG1905" s="241"/>
      <c r="AH1905" s="241"/>
      <c r="AI1905" s="241"/>
      <c r="AP1905" s="300"/>
      <c r="AT1905" s="300"/>
    </row>
    <row r="1906" spans="1:46" s="299" customFormat="1" ht="15" customHeight="1" x14ac:dyDescent="0.25">
      <c r="A1906" s="284"/>
      <c r="B1906" s="284"/>
      <c r="C1906" s="241"/>
      <c r="D1906" s="241"/>
      <c r="E1906" s="241"/>
      <c r="F1906" s="241"/>
      <c r="G1906" s="241"/>
      <c r="H1906" s="241"/>
      <c r="I1906" s="241"/>
      <c r="J1906" s="241"/>
      <c r="K1906" s="241"/>
      <c r="L1906" s="241"/>
      <c r="M1906" s="241"/>
      <c r="N1906" s="241"/>
      <c r="O1906" s="241"/>
      <c r="P1906" s="241"/>
      <c r="Q1906" s="241"/>
      <c r="R1906" s="241"/>
      <c r="S1906" s="241"/>
      <c r="T1906" s="241"/>
      <c r="U1906" s="241"/>
      <c r="V1906" s="241"/>
      <c r="W1906" s="241"/>
      <c r="X1906" s="241"/>
      <c r="Y1906" s="241"/>
      <c r="Z1906" s="241"/>
      <c r="AA1906" s="241"/>
      <c r="AB1906" s="241"/>
      <c r="AC1906" s="241"/>
      <c r="AD1906" s="241"/>
      <c r="AE1906" s="241"/>
      <c r="AF1906" s="241"/>
      <c r="AG1906" s="241"/>
      <c r="AH1906" s="241"/>
      <c r="AI1906" s="241"/>
      <c r="AP1906" s="300"/>
      <c r="AT1906" s="300"/>
    </row>
    <row r="1907" spans="1:46" s="299" customFormat="1" ht="15" customHeight="1" x14ac:dyDescent="0.25">
      <c r="A1907" s="284"/>
      <c r="B1907" s="284"/>
      <c r="C1907" s="241"/>
      <c r="D1907" s="241"/>
      <c r="E1907" s="241"/>
      <c r="F1907" s="241"/>
      <c r="G1907" s="241"/>
      <c r="H1907" s="241"/>
      <c r="I1907" s="241"/>
      <c r="J1907" s="241"/>
      <c r="K1907" s="241"/>
      <c r="L1907" s="241"/>
      <c r="M1907" s="241"/>
      <c r="N1907" s="241"/>
      <c r="O1907" s="241"/>
      <c r="P1907" s="241"/>
      <c r="Q1907" s="241"/>
      <c r="R1907" s="241"/>
      <c r="S1907" s="241"/>
      <c r="T1907" s="241"/>
      <c r="U1907" s="241"/>
      <c r="V1907" s="241"/>
      <c r="W1907" s="241"/>
      <c r="X1907" s="241"/>
      <c r="Y1907" s="241"/>
      <c r="Z1907" s="241"/>
      <c r="AA1907" s="241"/>
      <c r="AB1907" s="241"/>
      <c r="AC1907" s="241"/>
      <c r="AD1907" s="241"/>
      <c r="AE1907" s="241"/>
      <c r="AF1907" s="241"/>
      <c r="AG1907" s="241"/>
      <c r="AH1907" s="241"/>
      <c r="AI1907" s="241"/>
      <c r="AP1907" s="300"/>
      <c r="AT1907" s="300"/>
    </row>
    <row r="1908" spans="1:46" s="299" customFormat="1" ht="15" customHeight="1" x14ac:dyDescent="0.25">
      <c r="A1908" s="284"/>
      <c r="B1908" s="284"/>
      <c r="C1908" s="241"/>
      <c r="D1908" s="241"/>
      <c r="E1908" s="241"/>
      <c r="F1908" s="241"/>
      <c r="G1908" s="241"/>
      <c r="H1908" s="241"/>
      <c r="I1908" s="241"/>
      <c r="J1908" s="241"/>
      <c r="K1908" s="241"/>
      <c r="L1908" s="241"/>
      <c r="M1908" s="241"/>
      <c r="N1908" s="241"/>
      <c r="O1908" s="241"/>
      <c r="P1908" s="241"/>
      <c r="Q1908" s="241"/>
      <c r="R1908" s="241"/>
      <c r="S1908" s="241"/>
      <c r="T1908" s="241"/>
      <c r="U1908" s="241"/>
      <c r="V1908" s="241"/>
      <c r="W1908" s="241"/>
      <c r="X1908" s="241"/>
      <c r="Y1908" s="241"/>
      <c r="Z1908" s="241"/>
      <c r="AA1908" s="241"/>
      <c r="AB1908" s="241"/>
      <c r="AC1908" s="241"/>
      <c r="AD1908" s="241"/>
      <c r="AE1908" s="241"/>
      <c r="AF1908" s="241"/>
      <c r="AG1908" s="241"/>
      <c r="AH1908" s="241"/>
      <c r="AI1908" s="241"/>
      <c r="AP1908" s="300"/>
      <c r="AT1908" s="300"/>
    </row>
    <row r="1909" spans="1:46" s="299" customFormat="1" ht="15" customHeight="1" x14ac:dyDescent="0.25">
      <c r="A1909" s="284"/>
      <c r="B1909" s="284"/>
      <c r="C1909" s="241"/>
      <c r="D1909" s="241"/>
      <c r="E1909" s="241"/>
      <c r="F1909" s="241"/>
      <c r="G1909" s="241"/>
      <c r="H1909" s="241"/>
      <c r="I1909" s="241"/>
      <c r="J1909" s="241"/>
      <c r="K1909" s="241"/>
      <c r="L1909" s="241"/>
      <c r="M1909" s="241"/>
      <c r="N1909" s="241"/>
      <c r="O1909" s="241"/>
      <c r="P1909" s="241"/>
      <c r="Q1909" s="241"/>
      <c r="R1909" s="241"/>
      <c r="S1909" s="241"/>
      <c r="T1909" s="241"/>
      <c r="U1909" s="241"/>
      <c r="V1909" s="241"/>
      <c r="W1909" s="241"/>
      <c r="X1909" s="241"/>
      <c r="Y1909" s="241"/>
      <c r="Z1909" s="241"/>
      <c r="AA1909" s="241"/>
      <c r="AB1909" s="241"/>
      <c r="AC1909" s="241"/>
      <c r="AD1909" s="241"/>
      <c r="AE1909" s="241"/>
      <c r="AF1909" s="241"/>
      <c r="AG1909" s="241"/>
      <c r="AH1909" s="241"/>
      <c r="AI1909" s="241"/>
      <c r="AP1909" s="300"/>
      <c r="AT1909" s="300"/>
    </row>
    <row r="1910" spans="1:46" s="299" customFormat="1" ht="15" customHeight="1" x14ac:dyDescent="0.25">
      <c r="A1910" s="284"/>
      <c r="B1910" s="284"/>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P1910" s="300"/>
      <c r="AT1910" s="300"/>
    </row>
    <row r="1911" spans="1:46" s="299" customFormat="1" ht="15" customHeight="1" x14ac:dyDescent="0.25">
      <c r="A1911" s="284"/>
      <c r="B1911" s="284"/>
      <c r="C1911" s="241"/>
      <c r="D1911" s="241"/>
      <c r="E1911" s="241"/>
      <c r="F1911" s="241"/>
      <c r="G1911" s="241"/>
      <c r="H1911" s="241"/>
      <c r="I1911" s="241"/>
      <c r="J1911" s="241"/>
      <c r="K1911" s="241"/>
      <c r="L1911" s="241"/>
      <c r="M1911" s="241"/>
      <c r="N1911" s="241"/>
      <c r="O1911" s="241"/>
      <c r="P1911" s="241"/>
      <c r="Q1911" s="241"/>
      <c r="R1911" s="241"/>
      <c r="S1911" s="241"/>
      <c r="T1911" s="241"/>
      <c r="U1911" s="241"/>
      <c r="V1911" s="241"/>
      <c r="W1911" s="241"/>
      <c r="X1911" s="241"/>
      <c r="Y1911" s="241"/>
      <c r="Z1911" s="241"/>
      <c r="AA1911" s="241"/>
      <c r="AB1911" s="241"/>
      <c r="AC1911" s="241"/>
      <c r="AD1911" s="241"/>
      <c r="AE1911" s="241"/>
      <c r="AF1911" s="241"/>
      <c r="AG1911" s="241"/>
      <c r="AH1911" s="241"/>
      <c r="AI1911" s="241"/>
      <c r="AP1911" s="300"/>
      <c r="AT1911" s="300"/>
    </row>
    <row r="1912" spans="1:46" s="299" customFormat="1" ht="15" customHeight="1" x14ac:dyDescent="0.25">
      <c r="A1912" s="284"/>
      <c r="B1912" s="284"/>
      <c r="C1912" s="241"/>
      <c r="D1912" s="241"/>
      <c r="E1912" s="241"/>
      <c r="F1912" s="241"/>
      <c r="G1912" s="241"/>
      <c r="H1912" s="241"/>
      <c r="I1912" s="241"/>
      <c r="J1912" s="241"/>
      <c r="K1912" s="241"/>
      <c r="L1912" s="241"/>
      <c r="M1912" s="241"/>
      <c r="N1912" s="241"/>
      <c r="O1912" s="241"/>
      <c r="P1912" s="241"/>
      <c r="Q1912" s="241"/>
      <c r="R1912" s="241"/>
      <c r="S1912" s="241"/>
      <c r="T1912" s="241"/>
      <c r="U1912" s="241"/>
      <c r="V1912" s="241"/>
      <c r="W1912" s="241"/>
      <c r="X1912" s="241"/>
      <c r="Y1912" s="241"/>
      <c r="Z1912" s="241"/>
      <c r="AA1912" s="241"/>
      <c r="AB1912" s="241"/>
      <c r="AC1912" s="241"/>
      <c r="AD1912" s="241"/>
      <c r="AE1912" s="241"/>
      <c r="AF1912" s="241"/>
      <c r="AG1912" s="241"/>
      <c r="AH1912" s="241"/>
      <c r="AI1912" s="241"/>
      <c r="AP1912" s="300"/>
      <c r="AT1912" s="300"/>
    </row>
    <row r="1913" spans="1:46" s="299" customFormat="1" ht="15" customHeight="1" x14ac:dyDescent="0.25">
      <c r="A1913" s="284"/>
      <c r="B1913" s="284"/>
      <c r="C1913" s="241"/>
      <c r="D1913" s="241"/>
      <c r="E1913" s="241"/>
      <c r="F1913" s="241"/>
      <c r="G1913" s="241"/>
      <c r="H1913" s="241"/>
      <c r="I1913" s="241"/>
      <c r="J1913" s="241"/>
      <c r="K1913" s="241"/>
      <c r="L1913" s="241"/>
      <c r="M1913" s="241"/>
      <c r="N1913" s="241"/>
      <c r="O1913" s="241"/>
      <c r="P1913" s="241"/>
      <c r="Q1913" s="241"/>
      <c r="R1913" s="241"/>
      <c r="S1913" s="241"/>
      <c r="T1913" s="241"/>
      <c r="U1913" s="241"/>
      <c r="V1913" s="241"/>
      <c r="W1913" s="241"/>
      <c r="X1913" s="241"/>
      <c r="Y1913" s="241"/>
      <c r="Z1913" s="241"/>
      <c r="AA1913" s="241"/>
      <c r="AB1913" s="241"/>
      <c r="AC1913" s="241"/>
      <c r="AD1913" s="241"/>
      <c r="AE1913" s="241"/>
      <c r="AF1913" s="241"/>
      <c r="AG1913" s="241"/>
      <c r="AH1913" s="241"/>
      <c r="AI1913" s="241"/>
      <c r="AP1913" s="300"/>
      <c r="AT1913" s="300"/>
    </row>
    <row r="1914" spans="1:46" s="299" customFormat="1" ht="15" customHeight="1" x14ac:dyDescent="0.25">
      <c r="A1914" s="284"/>
      <c r="B1914" s="284"/>
      <c r="C1914" s="241"/>
      <c r="D1914" s="241"/>
      <c r="E1914" s="241"/>
      <c r="F1914" s="241"/>
      <c r="G1914" s="241"/>
      <c r="H1914" s="241"/>
      <c r="I1914" s="241"/>
      <c r="J1914" s="241"/>
      <c r="K1914" s="241"/>
      <c r="L1914" s="241"/>
      <c r="M1914" s="241"/>
      <c r="N1914" s="241"/>
      <c r="O1914" s="241"/>
      <c r="P1914" s="241"/>
      <c r="Q1914" s="241"/>
      <c r="R1914" s="241"/>
      <c r="S1914" s="241"/>
      <c r="T1914" s="241"/>
      <c r="U1914" s="241"/>
      <c r="V1914" s="241"/>
      <c r="W1914" s="241"/>
      <c r="X1914" s="241"/>
      <c r="Y1914" s="241"/>
      <c r="Z1914" s="241"/>
      <c r="AA1914" s="241"/>
      <c r="AB1914" s="241"/>
      <c r="AC1914" s="241"/>
      <c r="AD1914" s="241"/>
      <c r="AE1914" s="241"/>
      <c r="AF1914" s="241"/>
      <c r="AG1914" s="241"/>
      <c r="AH1914" s="241"/>
      <c r="AI1914" s="241"/>
      <c r="AP1914" s="300"/>
      <c r="AT1914" s="300"/>
    </row>
    <row r="1915" spans="1:46" s="299" customFormat="1" ht="15" customHeight="1" x14ac:dyDescent="0.25">
      <c r="A1915" s="284"/>
      <c r="B1915" s="284"/>
      <c r="C1915" s="241"/>
      <c r="D1915" s="241"/>
      <c r="E1915" s="241"/>
      <c r="F1915" s="241"/>
      <c r="G1915" s="241"/>
      <c r="H1915" s="241"/>
      <c r="I1915" s="241"/>
      <c r="J1915" s="241"/>
      <c r="K1915" s="241"/>
      <c r="L1915" s="241"/>
      <c r="M1915" s="241"/>
      <c r="N1915" s="241"/>
      <c r="O1915" s="241"/>
      <c r="P1915" s="241"/>
      <c r="Q1915" s="241"/>
      <c r="R1915" s="241"/>
      <c r="S1915" s="241"/>
      <c r="T1915" s="241"/>
      <c r="U1915" s="241"/>
      <c r="V1915" s="241"/>
      <c r="W1915" s="241"/>
      <c r="X1915" s="241"/>
      <c r="Y1915" s="241"/>
      <c r="Z1915" s="241"/>
      <c r="AA1915" s="241"/>
      <c r="AB1915" s="241"/>
      <c r="AC1915" s="241"/>
      <c r="AD1915" s="241"/>
      <c r="AE1915" s="241"/>
      <c r="AF1915" s="241"/>
      <c r="AG1915" s="241"/>
      <c r="AH1915" s="241"/>
      <c r="AI1915" s="241"/>
      <c r="AP1915" s="300"/>
      <c r="AT1915" s="300"/>
    </row>
    <row r="1916" spans="1:46" s="299" customFormat="1" ht="15" customHeight="1" x14ac:dyDescent="0.25">
      <c r="A1916" s="284"/>
      <c r="B1916" s="284"/>
      <c r="C1916" s="241"/>
      <c r="D1916" s="241"/>
      <c r="E1916" s="241"/>
      <c r="F1916" s="241"/>
      <c r="G1916" s="241"/>
      <c r="H1916" s="241"/>
      <c r="I1916" s="241"/>
      <c r="J1916" s="241"/>
      <c r="K1916" s="241"/>
      <c r="L1916" s="241"/>
      <c r="M1916" s="241"/>
      <c r="N1916" s="241"/>
      <c r="O1916" s="241"/>
      <c r="P1916" s="241"/>
      <c r="Q1916" s="241"/>
      <c r="R1916" s="241"/>
      <c r="S1916" s="241"/>
      <c r="T1916" s="241"/>
      <c r="U1916" s="241"/>
      <c r="V1916" s="241"/>
      <c r="W1916" s="241"/>
      <c r="X1916" s="241"/>
      <c r="Y1916" s="241"/>
      <c r="Z1916" s="241"/>
      <c r="AA1916" s="241"/>
      <c r="AB1916" s="241"/>
      <c r="AC1916" s="241"/>
      <c r="AD1916" s="241"/>
      <c r="AE1916" s="241"/>
      <c r="AF1916" s="241"/>
      <c r="AG1916" s="241"/>
      <c r="AH1916" s="241"/>
      <c r="AI1916" s="241"/>
      <c r="AP1916" s="300"/>
      <c r="AT1916" s="300"/>
    </row>
    <row r="1917" spans="1:46" s="299" customFormat="1" ht="15" customHeight="1" x14ac:dyDescent="0.25">
      <c r="A1917" s="284"/>
      <c r="B1917" s="284"/>
      <c r="C1917" s="241"/>
      <c r="D1917" s="241"/>
      <c r="E1917" s="241"/>
      <c r="F1917" s="241"/>
      <c r="G1917" s="241"/>
      <c r="H1917" s="241"/>
      <c r="I1917" s="241"/>
      <c r="J1917" s="241"/>
      <c r="K1917" s="241"/>
      <c r="L1917" s="241"/>
      <c r="M1917" s="241"/>
      <c r="N1917" s="241"/>
      <c r="O1917" s="241"/>
      <c r="P1917" s="241"/>
      <c r="Q1917" s="241"/>
      <c r="R1917" s="241"/>
      <c r="S1917" s="241"/>
      <c r="T1917" s="241"/>
      <c r="U1917" s="241"/>
      <c r="V1917" s="241"/>
      <c r="W1917" s="241"/>
      <c r="X1917" s="241"/>
      <c r="Y1917" s="241"/>
      <c r="Z1917" s="241"/>
      <c r="AA1917" s="241"/>
      <c r="AB1917" s="241"/>
      <c r="AC1917" s="241"/>
      <c r="AD1917" s="241"/>
      <c r="AE1917" s="241"/>
      <c r="AF1917" s="241"/>
      <c r="AG1917" s="241"/>
      <c r="AH1917" s="241"/>
      <c r="AI1917" s="241"/>
      <c r="AP1917" s="300"/>
      <c r="AT1917" s="300"/>
    </row>
    <row r="1918" spans="1:46" s="299" customFormat="1" ht="15" customHeight="1" x14ac:dyDescent="0.25">
      <c r="A1918" s="284"/>
      <c r="B1918" s="284"/>
      <c r="C1918" s="241"/>
      <c r="D1918" s="241"/>
      <c r="E1918" s="241"/>
      <c r="F1918" s="241"/>
      <c r="G1918" s="241"/>
      <c r="H1918" s="241"/>
      <c r="I1918" s="241"/>
      <c r="J1918" s="241"/>
      <c r="K1918" s="241"/>
      <c r="L1918" s="241"/>
      <c r="M1918" s="241"/>
      <c r="N1918" s="241"/>
      <c r="O1918" s="241"/>
      <c r="P1918" s="241"/>
      <c r="Q1918" s="241"/>
      <c r="R1918" s="241"/>
      <c r="S1918" s="241"/>
      <c r="T1918" s="241"/>
      <c r="U1918" s="241"/>
      <c r="V1918" s="241"/>
      <c r="W1918" s="241"/>
      <c r="X1918" s="241"/>
      <c r="Y1918" s="241"/>
      <c r="Z1918" s="241"/>
      <c r="AA1918" s="241"/>
      <c r="AB1918" s="241"/>
      <c r="AC1918" s="241"/>
      <c r="AD1918" s="241"/>
      <c r="AE1918" s="241"/>
      <c r="AF1918" s="241"/>
      <c r="AG1918" s="241"/>
      <c r="AH1918" s="241"/>
      <c r="AI1918" s="241"/>
      <c r="AP1918" s="300"/>
      <c r="AT1918" s="300"/>
    </row>
    <row r="1919" spans="1:46" s="299" customFormat="1" ht="15" customHeight="1" x14ac:dyDescent="0.25">
      <c r="A1919" s="284"/>
      <c r="B1919" s="284"/>
      <c r="C1919" s="241"/>
      <c r="D1919" s="241"/>
      <c r="E1919" s="241"/>
      <c r="F1919" s="241"/>
      <c r="G1919" s="241"/>
      <c r="H1919" s="241"/>
      <c r="I1919" s="241"/>
      <c r="J1919" s="241"/>
      <c r="K1919" s="241"/>
      <c r="L1919" s="241"/>
      <c r="M1919" s="241"/>
      <c r="N1919" s="241"/>
      <c r="O1919" s="241"/>
      <c r="P1919" s="241"/>
      <c r="Q1919" s="241"/>
      <c r="R1919" s="241"/>
      <c r="S1919" s="241"/>
      <c r="T1919" s="241"/>
      <c r="U1919" s="241"/>
      <c r="V1919" s="241"/>
      <c r="W1919" s="241"/>
      <c r="X1919" s="241"/>
      <c r="Y1919" s="241"/>
      <c r="Z1919" s="241"/>
      <c r="AA1919" s="241"/>
      <c r="AB1919" s="241"/>
      <c r="AC1919" s="241"/>
      <c r="AD1919" s="241"/>
      <c r="AE1919" s="241"/>
      <c r="AF1919" s="241"/>
      <c r="AG1919" s="241"/>
      <c r="AH1919" s="241"/>
      <c r="AI1919" s="241"/>
      <c r="AP1919" s="300"/>
      <c r="AT1919" s="300"/>
    </row>
    <row r="1920" spans="1:46" s="299" customFormat="1" ht="15" customHeight="1" x14ac:dyDescent="0.25">
      <c r="A1920" s="284"/>
      <c r="B1920" s="284"/>
      <c r="C1920" s="241"/>
      <c r="D1920" s="241"/>
      <c r="E1920" s="241"/>
      <c r="F1920" s="241"/>
      <c r="G1920" s="241"/>
      <c r="H1920" s="241"/>
      <c r="I1920" s="241"/>
      <c r="J1920" s="241"/>
      <c r="K1920" s="241"/>
      <c r="L1920" s="241"/>
      <c r="M1920" s="241"/>
      <c r="N1920" s="241"/>
      <c r="O1920" s="241"/>
      <c r="P1920" s="241"/>
      <c r="Q1920" s="241"/>
      <c r="R1920" s="241"/>
      <c r="S1920" s="241"/>
      <c r="T1920" s="241"/>
      <c r="U1920" s="241"/>
      <c r="V1920" s="241"/>
      <c r="W1920" s="241"/>
      <c r="X1920" s="241"/>
      <c r="Y1920" s="241"/>
      <c r="Z1920" s="241"/>
      <c r="AA1920" s="241"/>
      <c r="AB1920" s="241"/>
      <c r="AC1920" s="241"/>
      <c r="AD1920" s="241"/>
      <c r="AE1920" s="241"/>
      <c r="AF1920" s="241"/>
      <c r="AG1920" s="241"/>
      <c r="AH1920" s="241"/>
      <c r="AI1920" s="241"/>
      <c r="AP1920" s="300"/>
      <c r="AT1920" s="300"/>
    </row>
    <row r="1921" spans="1:46" s="299" customFormat="1" ht="15" customHeight="1" x14ac:dyDescent="0.25">
      <c r="A1921" s="284"/>
      <c r="B1921" s="284"/>
      <c r="C1921" s="241"/>
      <c r="D1921" s="241"/>
      <c r="E1921" s="241"/>
      <c r="F1921" s="241"/>
      <c r="G1921" s="241"/>
      <c r="H1921" s="241"/>
      <c r="I1921" s="241"/>
      <c r="J1921" s="241"/>
      <c r="K1921" s="241"/>
      <c r="L1921" s="241"/>
      <c r="M1921" s="241"/>
      <c r="N1921" s="241"/>
      <c r="O1921" s="241"/>
      <c r="P1921" s="241"/>
      <c r="Q1921" s="241"/>
      <c r="R1921" s="241"/>
      <c r="S1921" s="241"/>
      <c r="T1921" s="241"/>
      <c r="U1921" s="241"/>
      <c r="V1921" s="241"/>
      <c r="W1921" s="241"/>
      <c r="X1921" s="241"/>
      <c r="Y1921" s="241"/>
      <c r="Z1921" s="241"/>
      <c r="AA1921" s="241"/>
      <c r="AB1921" s="241"/>
      <c r="AC1921" s="241"/>
      <c r="AD1921" s="241"/>
      <c r="AE1921" s="241"/>
      <c r="AF1921" s="241"/>
      <c r="AG1921" s="241"/>
      <c r="AH1921" s="241"/>
      <c r="AI1921" s="241"/>
      <c r="AP1921" s="300"/>
      <c r="AT1921" s="300"/>
    </row>
    <row r="1922" spans="1:46" s="299" customFormat="1" ht="15" customHeight="1" x14ac:dyDescent="0.25">
      <c r="A1922" s="284"/>
      <c r="B1922" s="284"/>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s="241"/>
      <c r="AG1922" s="241"/>
      <c r="AH1922" s="241"/>
      <c r="AI1922" s="241"/>
      <c r="AP1922" s="300"/>
      <c r="AT1922" s="300"/>
    </row>
    <row r="1923" spans="1:46" s="299" customFormat="1" ht="15" customHeight="1" x14ac:dyDescent="0.25">
      <c r="A1923" s="284"/>
      <c r="B1923" s="284"/>
      <c r="C1923" s="241"/>
      <c r="D1923" s="241"/>
      <c r="E1923" s="241"/>
      <c r="F1923" s="241"/>
      <c r="G1923" s="241"/>
      <c r="H1923" s="241"/>
      <c r="I1923" s="241"/>
      <c r="J1923" s="241"/>
      <c r="K1923" s="241"/>
      <c r="L1923" s="241"/>
      <c r="M1923" s="241"/>
      <c r="N1923" s="241"/>
      <c r="O1923" s="241"/>
      <c r="P1923" s="241"/>
      <c r="Q1923" s="241"/>
      <c r="R1923" s="241"/>
      <c r="S1923" s="241"/>
      <c r="T1923" s="241"/>
      <c r="U1923" s="241"/>
      <c r="V1923" s="241"/>
      <c r="W1923" s="241"/>
      <c r="X1923" s="241"/>
      <c r="Y1923" s="241"/>
      <c r="Z1923" s="241"/>
      <c r="AA1923" s="241"/>
      <c r="AB1923" s="241"/>
      <c r="AC1923" s="241"/>
      <c r="AD1923" s="241"/>
      <c r="AE1923" s="241"/>
      <c r="AF1923" s="241"/>
      <c r="AG1923" s="241"/>
      <c r="AH1923" s="241"/>
      <c r="AI1923" s="241"/>
      <c r="AP1923" s="300"/>
      <c r="AT1923" s="300"/>
    </row>
    <row r="1924" spans="1:46" s="299" customFormat="1" ht="15" customHeight="1" x14ac:dyDescent="0.25">
      <c r="A1924" s="284"/>
      <c r="B1924" s="284"/>
      <c r="C1924" s="241"/>
      <c r="D1924" s="241"/>
      <c r="E1924" s="241"/>
      <c r="F1924" s="241"/>
      <c r="G1924" s="241"/>
      <c r="H1924" s="241"/>
      <c r="I1924" s="241"/>
      <c r="J1924" s="241"/>
      <c r="K1924" s="241"/>
      <c r="L1924" s="241"/>
      <c r="M1924" s="241"/>
      <c r="N1924" s="241"/>
      <c r="O1924" s="241"/>
      <c r="P1924" s="241"/>
      <c r="Q1924" s="241"/>
      <c r="R1924" s="241"/>
      <c r="S1924" s="241"/>
      <c r="T1924" s="241"/>
      <c r="U1924" s="241"/>
      <c r="V1924" s="241"/>
      <c r="W1924" s="241"/>
      <c r="X1924" s="241"/>
      <c r="Y1924" s="241"/>
      <c r="Z1924" s="241"/>
      <c r="AA1924" s="241"/>
      <c r="AB1924" s="241"/>
      <c r="AC1924" s="241"/>
      <c r="AD1924" s="241"/>
      <c r="AE1924" s="241"/>
      <c r="AF1924" s="241"/>
      <c r="AG1924" s="241"/>
      <c r="AH1924" s="241"/>
      <c r="AI1924" s="241"/>
      <c r="AP1924" s="300"/>
      <c r="AT1924" s="300"/>
    </row>
    <row r="1925" spans="1:46" s="299" customFormat="1" ht="15" customHeight="1" x14ac:dyDescent="0.25">
      <c r="A1925" s="284"/>
      <c r="B1925" s="284"/>
      <c r="C1925" s="241"/>
      <c r="D1925" s="241"/>
      <c r="E1925" s="241"/>
      <c r="F1925" s="241"/>
      <c r="G1925" s="241"/>
      <c r="H1925" s="241"/>
      <c r="I1925" s="241"/>
      <c r="J1925" s="241"/>
      <c r="K1925" s="241"/>
      <c r="L1925" s="241"/>
      <c r="M1925" s="241"/>
      <c r="N1925" s="241"/>
      <c r="O1925" s="241"/>
      <c r="P1925" s="241"/>
      <c r="Q1925" s="241"/>
      <c r="R1925" s="241"/>
      <c r="S1925" s="241"/>
      <c r="T1925" s="241"/>
      <c r="U1925" s="241"/>
      <c r="V1925" s="241"/>
      <c r="W1925" s="241"/>
      <c r="X1925" s="241"/>
      <c r="Y1925" s="241"/>
      <c r="Z1925" s="241"/>
      <c r="AA1925" s="241"/>
      <c r="AB1925" s="241"/>
      <c r="AC1925" s="241"/>
      <c r="AD1925" s="241"/>
      <c r="AE1925" s="241"/>
      <c r="AF1925" s="241"/>
      <c r="AG1925" s="241"/>
      <c r="AH1925" s="241"/>
      <c r="AI1925" s="241"/>
      <c r="AP1925" s="300"/>
      <c r="AT1925" s="300"/>
    </row>
    <row r="1926" spans="1:46" s="299" customFormat="1" ht="15" customHeight="1" x14ac:dyDescent="0.25">
      <c r="A1926" s="284"/>
      <c r="B1926" s="284"/>
      <c r="C1926" s="241"/>
      <c r="D1926" s="241"/>
      <c r="E1926" s="241"/>
      <c r="F1926" s="241"/>
      <c r="G1926" s="241"/>
      <c r="H1926" s="241"/>
      <c r="I1926" s="241"/>
      <c r="J1926" s="241"/>
      <c r="K1926" s="241"/>
      <c r="L1926" s="241"/>
      <c r="M1926" s="241"/>
      <c r="N1926" s="241"/>
      <c r="O1926" s="241"/>
      <c r="P1926" s="241"/>
      <c r="Q1926" s="241"/>
      <c r="R1926" s="241"/>
      <c r="S1926" s="241"/>
      <c r="T1926" s="241"/>
      <c r="U1926" s="241"/>
      <c r="V1926" s="241"/>
      <c r="W1926" s="241"/>
      <c r="X1926" s="241"/>
      <c r="Y1926" s="241"/>
      <c r="Z1926" s="241"/>
      <c r="AA1926" s="241"/>
      <c r="AB1926" s="241"/>
      <c r="AC1926" s="241"/>
      <c r="AD1926" s="241"/>
      <c r="AE1926" s="241"/>
      <c r="AF1926" s="241"/>
      <c r="AG1926" s="241"/>
      <c r="AH1926" s="241"/>
      <c r="AI1926" s="241"/>
      <c r="AP1926" s="300"/>
      <c r="AT1926" s="300"/>
    </row>
    <row r="1927" spans="1:46" s="299" customFormat="1" ht="15" customHeight="1" x14ac:dyDescent="0.25">
      <c r="A1927" s="284"/>
      <c r="B1927" s="284"/>
      <c r="C1927" s="241"/>
      <c r="D1927" s="241"/>
      <c r="E1927" s="241"/>
      <c r="F1927" s="241"/>
      <c r="G1927" s="241"/>
      <c r="H1927" s="241"/>
      <c r="I1927" s="241"/>
      <c r="J1927" s="241"/>
      <c r="K1927" s="241"/>
      <c r="L1927" s="241"/>
      <c r="M1927" s="241"/>
      <c r="N1927" s="241"/>
      <c r="O1927" s="241"/>
      <c r="P1927" s="241"/>
      <c r="Q1927" s="241"/>
      <c r="R1927" s="241"/>
      <c r="S1927" s="241"/>
      <c r="T1927" s="241"/>
      <c r="U1927" s="241"/>
      <c r="V1927" s="241"/>
      <c r="W1927" s="241"/>
      <c r="X1927" s="241"/>
      <c r="Y1927" s="241"/>
      <c r="Z1927" s="241"/>
      <c r="AA1927" s="241"/>
      <c r="AB1927" s="241"/>
      <c r="AC1927" s="241"/>
      <c r="AD1927" s="241"/>
      <c r="AE1927" s="241"/>
      <c r="AF1927" s="241"/>
      <c r="AG1927" s="241"/>
      <c r="AH1927" s="241"/>
      <c r="AI1927" s="241"/>
      <c r="AP1927" s="300"/>
      <c r="AT1927" s="300"/>
    </row>
    <row r="1928" spans="1:46" s="299" customFormat="1" ht="15" customHeight="1" x14ac:dyDescent="0.25">
      <c r="A1928" s="284"/>
      <c r="B1928" s="284"/>
      <c r="C1928" s="241"/>
      <c r="D1928" s="241"/>
      <c r="E1928" s="241"/>
      <c r="F1928" s="241"/>
      <c r="G1928" s="241"/>
      <c r="H1928" s="241"/>
      <c r="I1928" s="241"/>
      <c r="J1928" s="241"/>
      <c r="K1928" s="241"/>
      <c r="L1928" s="241"/>
      <c r="M1928" s="241"/>
      <c r="N1928" s="241"/>
      <c r="O1928" s="241"/>
      <c r="P1928" s="241"/>
      <c r="Q1928" s="241"/>
      <c r="R1928" s="241"/>
      <c r="S1928" s="241"/>
      <c r="T1928" s="241"/>
      <c r="U1928" s="241"/>
      <c r="V1928" s="241"/>
      <c r="W1928" s="241"/>
      <c r="X1928" s="241"/>
      <c r="Y1928" s="241"/>
      <c r="Z1928" s="241"/>
      <c r="AA1928" s="241"/>
      <c r="AB1928" s="241"/>
      <c r="AC1928" s="241"/>
      <c r="AD1928" s="241"/>
      <c r="AE1928" s="241"/>
      <c r="AF1928" s="241"/>
      <c r="AG1928" s="241"/>
      <c r="AH1928" s="241"/>
      <c r="AI1928" s="241"/>
      <c r="AP1928" s="300"/>
      <c r="AT1928" s="300"/>
    </row>
    <row r="1929" spans="1:46" s="299" customFormat="1" ht="15" customHeight="1" x14ac:dyDescent="0.25">
      <c r="A1929" s="284"/>
      <c r="B1929" s="284"/>
      <c r="C1929" s="241"/>
      <c r="D1929" s="241"/>
      <c r="E1929" s="241"/>
      <c r="F1929" s="241"/>
      <c r="G1929" s="241"/>
      <c r="H1929" s="241"/>
      <c r="I1929" s="241"/>
      <c r="J1929" s="241"/>
      <c r="K1929" s="241"/>
      <c r="L1929" s="241"/>
      <c r="M1929" s="241"/>
      <c r="N1929" s="241"/>
      <c r="O1929" s="241"/>
      <c r="P1929" s="241"/>
      <c r="Q1929" s="241"/>
      <c r="R1929" s="241"/>
      <c r="S1929" s="241"/>
      <c r="T1929" s="241"/>
      <c r="U1929" s="241"/>
      <c r="V1929" s="241"/>
      <c r="W1929" s="241"/>
      <c r="X1929" s="241"/>
      <c r="Y1929" s="241"/>
      <c r="Z1929" s="241"/>
      <c r="AA1929" s="241"/>
      <c r="AB1929" s="241"/>
      <c r="AC1929" s="241"/>
      <c r="AD1929" s="241"/>
      <c r="AE1929" s="241"/>
      <c r="AF1929" s="241"/>
      <c r="AG1929" s="241"/>
      <c r="AH1929" s="241"/>
      <c r="AI1929" s="241"/>
      <c r="AP1929" s="300"/>
      <c r="AT1929" s="300"/>
    </row>
    <row r="1930" spans="1:46" s="299" customFormat="1" ht="15" customHeight="1" x14ac:dyDescent="0.25">
      <c r="A1930" s="284"/>
      <c r="B1930" s="284"/>
      <c r="C1930" s="241"/>
      <c r="D1930" s="241"/>
      <c r="E1930" s="241"/>
      <c r="F1930" s="241"/>
      <c r="G1930" s="241"/>
      <c r="H1930" s="241"/>
      <c r="I1930" s="241"/>
      <c r="J1930" s="241"/>
      <c r="K1930" s="241"/>
      <c r="L1930" s="241"/>
      <c r="M1930" s="241"/>
      <c r="N1930" s="241"/>
      <c r="O1930" s="241"/>
      <c r="P1930" s="241"/>
      <c r="Q1930" s="241"/>
      <c r="R1930" s="241"/>
      <c r="S1930" s="241"/>
      <c r="T1930" s="241"/>
      <c r="U1930" s="241"/>
      <c r="V1930" s="241"/>
      <c r="W1930" s="241"/>
      <c r="X1930" s="241"/>
      <c r="Y1930" s="241"/>
      <c r="Z1930" s="241"/>
      <c r="AA1930" s="241"/>
      <c r="AB1930" s="241"/>
      <c r="AC1930" s="241"/>
      <c r="AD1930" s="241"/>
      <c r="AE1930" s="241"/>
      <c r="AF1930" s="241"/>
      <c r="AG1930" s="241"/>
      <c r="AH1930" s="241"/>
      <c r="AI1930" s="241"/>
      <c r="AP1930" s="300"/>
      <c r="AT1930" s="300"/>
    </row>
    <row r="1931" spans="1:46" s="299" customFormat="1" ht="15" customHeight="1" x14ac:dyDescent="0.25">
      <c r="A1931" s="284"/>
      <c r="B1931" s="284"/>
      <c r="C1931" s="241"/>
      <c r="D1931" s="241"/>
      <c r="E1931" s="241"/>
      <c r="F1931" s="241"/>
      <c r="G1931" s="241"/>
      <c r="H1931" s="241"/>
      <c r="I1931" s="241"/>
      <c r="J1931" s="241"/>
      <c r="K1931" s="241"/>
      <c r="L1931" s="241"/>
      <c r="M1931" s="241"/>
      <c r="N1931" s="241"/>
      <c r="O1931" s="241"/>
      <c r="P1931" s="241"/>
      <c r="Q1931" s="241"/>
      <c r="R1931" s="241"/>
      <c r="S1931" s="241"/>
      <c r="T1931" s="241"/>
      <c r="U1931" s="241"/>
      <c r="V1931" s="241"/>
      <c r="W1931" s="241"/>
      <c r="X1931" s="241"/>
      <c r="Y1931" s="241"/>
      <c r="Z1931" s="241"/>
      <c r="AA1931" s="241"/>
      <c r="AB1931" s="241"/>
      <c r="AC1931" s="241"/>
      <c r="AD1931" s="241"/>
      <c r="AE1931" s="241"/>
      <c r="AF1931" s="241"/>
      <c r="AG1931" s="241"/>
      <c r="AH1931" s="241"/>
      <c r="AI1931" s="241"/>
      <c r="AP1931" s="300"/>
      <c r="AT1931" s="300"/>
    </row>
    <row r="1932" spans="1:46" s="299" customFormat="1" ht="15" customHeight="1" x14ac:dyDescent="0.25">
      <c r="A1932" s="284"/>
      <c r="B1932" s="284"/>
      <c r="C1932" s="241"/>
      <c r="D1932" s="241"/>
      <c r="E1932" s="241"/>
      <c r="F1932" s="241"/>
      <c r="G1932" s="241"/>
      <c r="H1932" s="241"/>
      <c r="I1932" s="241"/>
      <c r="J1932" s="241"/>
      <c r="K1932" s="241"/>
      <c r="L1932" s="241"/>
      <c r="M1932" s="241"/>
      <c r="N1932" s="241"/>
      <c r="O1932" s="241"/>
      <c r="P1932" s="241"/>
      <c r="Q1932" s="241"/>
      <c r="R1932" s="241"/>
      <c r="S1932" s="241"/>
      <c r="T1932" s="241"/>
      <c r="U1932" s="241"/>
      <c r="V1932" s="241"/>
      <c r="W1932" s="241"/>
      <c r="X1932" s="241"/>
      <c r="Y1932" s="241"/>
      <c r="Z1932" s="241"/>
      <c r="AA1932" s="241"/>
      <c r="AB1932" s="241"/>
      <c r="AC1932" s="241"/>
      <c r="AD1932" s="241"/>
      <c r="AE1932" s="241"/>
      <c r="AF1932" s="241"/>
      <c r="AG1932" s="241"/>
      <c r="AH1932" s="241"/>
      <c r="AI1932" s="241"/>
      <c r="AP1932" s="300"/>
      <c r="AT1932" s="300"/>
    </row>
    <row r="1933" spans="1:46" s="299" customFormat="1" ht="15" customHeight="1" x14ac:dyDescent="0.25">
      <c r="A1933" s="284"/>
      <c r="B1933" s="284"/>
      <c r="C1933" s="241"/>
      <c r="D1933" s="241"/>
      <c r="E1933" s="241"/>
      <c r="F1933" s="241"/>
      <c r="G1933" s="241"/>
      <c r="H1933" s="241"/>
      <c r="I1933" s="241"/>
      <c r="J1933" s="241"/>
      <c r="K1933" s="241"/>
      <c r="L1933" s="241"/>
      <c r="M1933" s="241"/>
      <c r="N1933" s="241"/>
      <c r="O1933" s="241"/>
      <c r="P1933" s="241"/>
      <c r="Q1933" s="241"/>
      <c r="R1933" s="241"/>
      <c r="S1933" s="241"/>
      <c r="T1933" s="241"/>
      <c r="U1933" s="241"/>
      <c r="V1933" s="241"/>
      <c r="W1933" s="241"/>
      <c r="X1933" s="241"/>
      <c r="Y1933" s="241"/>
      <c r="Z1933" s="241"/>
      <c r="AA1933" s="241"/>
      <c r="AB1933" s="241"/>
      <c r="AC1933" s="241"/>
      <c r="AD1933" s="241"/>
      <c r="AE1933" s="241"/>
      <c r="AF1933" s="241"/>
      <c r="AG1933" s="241"/>
      <c r="AH1933" s="241"/>
      <c r="AI1933" s="241"/>
      <c r="AP1933" s="300"/>
      <c r="AT1933" s="300"/>
    </row>
    <row r="1934" spans="1:46" s="299" customFormat="1" ht="15" customHeight="1" x14ac:dyDescent="0.25">
      <c r="A1934" s="284"/>
      <c r="B1934" s="284"/>
      <c r="C1934" s="241"/>
      <c r="D1934" s="241"/>
      <c r="E1934" s="241"/>
      <c r="F1934" s="241"/>
      <c r="G1934" s="241"/>
      <c r="H1934" s="241"/>
      <c r="I1934" s="241"/>
      <c r="J1934" s="241"/>
      <c r="K1934" s="241"/>
      <c r="L1934" s="241"/>
      <c r="M1934" s="241"/>
      <c r="N1934" s="241"/>
      <c r="O1934" s="241"/>
      <c r="P1934" s="241"/>
      <c r="Q1934" s="241"/>
      <c r="R1934" s="241"/>
      <c r="S1934" s="241"/>
      <c r="T1934" s="241"/>
      <c r="U1934" s="241"/>
      <c r="V1934" s="241"/>
      <c r="W1934" s="241"/>
      <c r="X1934" s="241"/>
      <c r="Y1934" s="241"/>
      <c r="Z1934" s="241"/>
      <c r="AA1934" s="241"/>
      <c r="AB1934" s="241"/>
      <c r="AC1934" s="241"/>
      <c r="AD1934" s="241"/>
      <c r="AE1934" s="241"/>
      <c r="AF1934" s="241"/>
      <c r="AG1934" s="241"/>
      <c r="AH1934" s="241"/>
      <c r="AI1934" s="241"/>
      <c r="AP1934" s="300"/>
      <c r="AT1934" s="300"/>
    </row>
    <row r="1935" spans="1:46" s="299" customFormat="1" ht="15" customHeight="1" x14ac:dyDescent="0.25">
      <c r="A1935" s="284"/>
      <c r="B1935" s="284"/>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241"/>
      <c r="AF1935" s="241"/>
      <c r="AG1935" s="241"/>
      <c r="AH1935" s="241"/>
      <c r="AI1935" s="241"/>
      <c r="AP1935" s="300"/>
      <c r="AT1935" s="300"/>
    </row>
    <row r="1936" spans="1:46" s="299" customFormat="1" ht="15" customHeight="1" x14ac:dyDescent="0.25">
      <c r="A1936" s="284"/>
      <c r="B1936" s="284"/>
      <c r="C1936" s="241"/>
      <c r="D1936" s="241"/>
      <c r="E1936" s="241"/>
      <c r="F1936" s="241"/>
      <c r="G1936" s="241"/>
      <c r="H1936" s="241"/>
      <c r="I1936" s="241"/>
      <c r="J1936" s="241"/>
      <c r="K1936" s="241"/>
      <c r="L1936" s="241"/>
      <c r="M1936" s="241"/>
      <c r="N1936" s="241"/>
      <c r="O1936" s="241"/>
      <c r="P1936" s="241"/>
      <c r="Q1936" s="241"/>
      <c r="R1936" s="241"/>
      <c r="S1936" s="241"/>
      <c r="T1936" s="241"/>
      <c r="U1936" s="241"/>
      <c r="V1936" s="241"/>
      <c r="W1936" s="241"/>
      <c r="X1936" s="241"/>
      <c r="Y1936" s="241"/>
      <c r="Z1936" s="241"/>
      <c r="AA1936" s="241"/>
      <c r="AB1936" s="241"/>
      <c r="AC1936" s="241"/>
      <c r="AD1936" s="241"/>
      <c r="AE1936" s="241"/>
      <c r="AF1936" s="241"/>
      <c r="AG1936" s="241"/>
      <c r="AH1936" s="241"/>
      <c r="AI1936" s="241"/>
      <c r="AP1936" s="300"/>
      <c r="AT1936" s="300"/>
    </row>
    <row r="1937" spans="1:46" s="299" customFormat="1" ht="15" customHeight="1" x14ac:dyDescent="0.25">
      <c r="A1937" s="284"/>
      <c r="B1937" s="284"/>
      <c r="C1937" s="241"/>
      <c r="D1937" s="241"/>
      <c r="E1937" s="241"/>
      <c r="F1937" s="241"/>
      <c r="G1937" s="241"/>
      <c r="H1937" s="241"/>
      <c r="I1937" s="241"/>
      <c r="J1937" s="241"/>
      <c r="K1937" s="241"/>
      <c r="L1937" s="241"/>
      <c r="M1937" s="241"/>
      <c r="N1937" s="241"/>
      <c r="O1937" s="241"/>
      <c r="P1937" s="241"/>
      <c r="Q1937" s="241"/>
      <c r="R1937" s="241"/>
      <c r="S1937" s="241"/>
      <c r="T1937" s="241"/>
      <c r="U1937" s="241"/>
      <c r="V1937" s="241"/>
      <c r="W1937" s="241"/>
      <c r="X1937" s="241"/>
      <c r="Y1937" s="241"/>
      <c r="Z1937" s="241"/>
      <c r="AA1937" s="241"/>
      <c r="AB1937" s="241"/>
      <c r="AC1937" s="241"/>
      <c r="AD1937" s="241"/>
      <c r="AE1937" s="241"/>
      <c r="AF1937" s="241"/>
      <c r="AG1937" s="241"/>
      <c r="AH1937" s="241"/>
      <c r="AI1937" s="241"/>
      <c r="AP1937" s="300"/>
      <c r="AT1937" s="300"/>
    </row>
    <row r="1938" spans="1:46" s="299" customFormat="1" ht="15" customHeight="1" x14ac:dyDescent="0.25">
      <c r="A1938" s="284"/>
      <c r="B1938" s="284"/>
      <c r="C1938" s="241"/>
      <c r="D1938" s="241"/>
      <c r="E1938" s="241"/>
      <c r="F1938" s="241"/>
      <c r="G1938" s="241"/>
      <c r="H1938" s="241"/>
      <c r="I1938" s="241"/>
      <c r="J1938" s="241"/>
      <c r="K1938" s="241"/>
      <c r="L1938" s="241"/>
      <c r="M1938" s="241"/>
      <c r="N1938" s="241"/>
      <c r="O1938" s="241"/>
      <c r="P1938" s="241"/>
      <c r="Q1938" s="241"/>
      <c r="R1938" s="241"/>
      <c r="S1938" s="241"/>
      <c r="T1938" s="241"/>
      <c r="U1938" s="241"/>
      <c r="V1938" s="241"/>
      <c r="W1938" s="241"/>
      <c r="X1938" s="241"/>
      <c r="Y1938" s="241"/>
      <c r="Z1938" s="241"/>
      <c r="AA1938" s="241"/>
      <c r="AB1938" s="241"/>
      <c r="AC1938" s="241"/>
      <c r="AD1938" s="241"/>
      <c r="AE1938" s="241"/>
      <c r="AF1938" s="241"/>
      <c r="AG1938" s="241"/>
      <c r="AH1938" s="241"/>
      <c r="AI1938" s="241"/>
      <c r="AP1938" s="300"/>
      <c r="AT1938" s="300"/>
    </row>
    <row r="1939" spans="1:46" s="299" customFormat="1" ht="15" customHeight="1" x14ac:dyDescent="0.25">
      <c r="A1939" s="284"/>
      <c r="B1939" s="284"/>
      <c r="C1939" s="241"/>
      <c r="D1939" s="241"/>
      <c r="E1939" s="241"/>
      <c r="F1939" s="241"/>
      <c r="G1939" s="241"/>
      <c r="H1939" s="241"/>
      <c r="I1939" s="241"/>
      <c r="J1939" s="241"/>
      <c r="K1939" s="241"/>
      <c r="L1939" s="241"/>
      <c r="M1939" s="241"/>
      <c r="N1939" s="241"/>
      <c r="O1939" s="241"/>
      <c r="P1939" s="241"/>
      <c r="Q1939" s="241"/>
      <c r="R1939" s="241"/>
      <c r="S1939" s="241"/>
      <c r="T1939" s="241"/>
      <c r="U1939" s="241"/>
      <c r="V1939" s="241"/>
      <c r="W1939" s="241"/>
      <c r="X1939" s="241"/>
      <c r="Y1939" s="241"/>
      <c r="Z1939" s="241"/>
      <c r="AA1939" s="241"/>
      <c r="AB1939" s="241"/>
      <c r="AC1939" s="241"/>
      <c r="AD1939" s="241"/>
      <c r="AE1939" s="241"/>
      <c r="AF1939" s="241"/>
      <c r="AG1939" s="241"/>
      <c r="AH1939" s="241"/>
      <c r="AI1939" s="241"/>
      <c r="AP1939" s="300"/>
      <c r="AT1939" s="300"/>
    </row>
    <row r="1940" spans="1:46" s="299" customFormat="1" ht="15" customHeight="1" x14ac:dyDescent="0.25">
      <c r="A1940" s="284"/>
      <c r="B1940" s="284"/>
      <c r="C1940" s="241"/>
      <c r="D1940" s="241"/>
      <c r="E1940" s="241"/>
      <c r="F1940" s="241"/>
      <c r="G1940" s="241"/>
      <c r="H1940" s="241"/>
      <c r="I1940" s="241"/>
      <c r="J1940" s="241"/>
      <c r="K1940" s="241"/>
      <c r="L1940" s="241"/>
      <c r="M1940" s="241"/>
      <c r="N1940" s="241"/>
      <c r="O1940" s="241"/>
      <c r="P1940" s="241"/>
      <c r="Q1940" s="241"/>
      <c r="R1940" s="241"/>
      <c r="S1940" s="241"/>
      <c r="T1940" s="241"/>
      <c r="U1940" s="241"/>
      <c r="V1940" s="241"/>
      <c r="W1940" s="241"/>
      <c r="X1940" s="241"/>
      <c r="Y1940" s="241"/>
      <c r="Z1940" s="241"/>
      <c r="AA1940" s="241"/>
      <c r="AB1940" s="241"/>
      <c r="AC1940" s="241"/>
      <c r="AD1940" s="241"/>
      <c r="AE1940" s="241"/>
      <c r="AF1940" s="241"/>
      <c r="AG1940" s="241"/>
      <c r="AH1940" s="241"/>
      <c r="AI1940" s="241"/>
      <c r="AP1940" s="300"/>
      <c r="AT1940" s="300"/>
    </row>
    <row r="1941" spans="1:46" s="299" customFormat="1" ht="15" customHeight="1" x14ac:dyDescent="0.25">
      <c r="A1941" s="284"/>
      <c r="B1941" s="284"/>
      <c r="C1941" s="241"/>
      <c r="D1941" s="241"/>
      <c r="E1941" s="241"/>
      <c r="F1941" s="241"/>
      <c r="G1941" s="241"/>
      <c r="H1941" s="241"/>
      <c r="I1941" s="241"/>
      <c r="J1941" s="241"/>
      <c r="K1941" s="241"/>
      <c r="L1941" s="241"/>
      <c r="M1941" s="241"/>
      <c r="N1941" s="241"/>
      <c r="O1941" s="241"/>
      <c r="P1941" s="241"/>
      <c r="Q1941" s="241"/>
      <c r="R1941" s="241"/>
      <c r="S1941" s="241"/>
      <c r="T1941" s="241"/>
      <c r="U1941" s="241"/>
      <c r="V1941" s="241"/>
      <c r="W1941" s="241"/>
      <c r="X1941" s="241"/>
      <c r="Y1941" s="241"/>
      <c r="Z1941" s="241"/>
      <c r="AA1941" s="241"/>
      <c r="AB1941" s="241"/>
      <c r="AC1941" s="241"/>
      <c r="AD1941" s="241"/>
      <c r="AE1941" s="241"/>
      <c r="AF1941" s="241"/>
      <c r="AG1941" s="241"/>
      <c r="AH1941" s="241"/>
      <c r="AI1941" s="241"/>
      <c r="AP1941" s="300"/>
      <c r="AT1941" s="300"/>
    </row>
    <row r="1942" spans="1:46" s="299" customFormat="1" ht="15" customHeight="1" x14ac:dyDescent="0.25">
      <c r="A1942" s="284"/>
      <c r="B1942" s="284"/>
      <c r="C1942" s="241"/>
      <c r="D1942" s="241"/>
      <c r="E1942" s="241"/>
      <c r="F1942" s="241"/>
      <c r="G1942" s="241"/>
      <c r="H1942" s="241"/>
      <c r="I1942" s="241"/>
      <c r="J1942" s="241"/>
      <c r="K1942" s="241"/>
      <c r="L1942" s="241"/>
      <c r="M1942" s="241"/>
      <c r="N1942" s="241"/>
      <c r="O1942" s="241"/>
      <c r="P1942" s="241"/>
      <c r="Q1942" s="241"/>
      <c r="R1942" s="241"/>
      <c r="S1942" s="241"/>
      <c r="T1942" s="241"/>
      <c r="U1942" s="241"/>
      <c r="V1942" s="241"/>
      <c r="W1942" s="241"/>
      <c r="X1942" s="241"/>
      <c r="Y1942" s="241"/>
      <c r="Z1942" s="241"/>
      <c r="AA1942" s="241"/>
      <c r="AB1942" s="241"/>
      <c r="AC1942" s="241"/>
      <c r="AD1942" s="241"/>
      <c r="AE1942" s="241"/>
      <c r="AF1942" s="241"/>
      <c r="AG1942" s="241"/>
      <c r="AH1942" s="241"/>
      <c r="AI1942" s="241"/>
      <c r="AP1942" s="300"/>
      <c r="AT1942" s="300"/>
    </row>
    <row r="1943" spans="1:46" s="299" customFormat="1" ht="15" customHeight="1" x14ac:dyDescent="0.25">
      <c r="A1943" s="284"/>
      <c r="B1943" s="284"/>
      <c r="C1943" s="241"/>
      <c r="D1943" s="241"/>
      <c r="E1943" s="241"/>
      <c r="F1943" s="241"/>
      <c r="G1943" s="241"/>
      <c r="H1943" s="241"/>
      <c r="I1943" s="241"/>
      <c r="J1943" s="241"/>
      <c r="K1943" s="241"/>
      <c r="L1943" s="241"/>
      <c r="M1943" s="241"/>
      <c r="N1943" s="241"/>
      <c r="O1943" s="241"/>
      <c r="P1943" s="241"/>
      <c r="Q1943" s="241"/>
      <c r="R1943" s="241"/>
      <c r="S1943" s="241"/>
      <c r="T1943" s="241"/>
      <c r="U1943" s="241"/>
      <c r="V1943" s="241"/>
      <c r="W1943" s="241"/>
      <c r="X1943" s="241"/>
      <c r="Y1943" s="241"/>
      <c r="Z1943" s="241"/>
      <c r="AA1943" s="241"/>
      <c r="AB1943" s="241"/>
      <c r="AC1943" s="241"/>
      <c r="AD1943" s="241"/>
      <c r="AE1943" s="241"/>
      <c r="AF1943" s="241"/>
      <c r="AG1943" s="241"/>
      <c r="AH1943" s="241"/>
      <c r="AI1943" s="241"/>
      <c r="AP1943" s="300"/>
      <c r="AT1943" s="300"/>
    </row>
    <row r="1944" spans="1:46" s="299" customFormat="1" ht="15" customHeight="1" x14ac:dyDescent="0.25">
      <c r="A1944" s="284"/>
      <c r="B1944" s="284"/>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241"/>
      <c r="AF1944" s="241"/>
      <c r="AG1944" s="241"/>
      <c r="AH1944" s="241"/>
      <c r="AI1944" s="241"/>
      <c r="AP1944" s="300"/>
      <c r="AT1944" s="300"/>
    </row>
    <row r="1945" spans="1:46" s="299" customFormat="1" ht="15" customHeight="1" x14ac:dyDescent="0.25">
      <c r="A1945" s="284"/>
      <c r="B1945" s="284"/>
      <c r="C1945" s="241"/>
      <c r="D1945" s="241"/>
      <c r="E1945" s="241"/>
      <c r="F1945" s="241"/>
      <c r="G1945" s="241"/>
      <c r="H1945" s="241"/>
      <c r="I1945" s="241"/>
      <c r="J1945" s="241"/>
      <c r="K1945" s="241"/>
      <c r="L1945" s="241"/>
      <c r="M1945" s="241"/>
      <c r="N1945" s="241"/>
      <c r="O1945" s="241"/>
      <c r="P1945" s="241"/>
      <c r="Q1945" s="241"/>
      <c r="R1945" s="241"/>
      <c r="S1945" s="241"/>
      <c r="T1945" s="241"/>
      <c r="U1945" s="241"/>
      <c r="V1945" s="241"/>
      <c r="W1945" s="241"/>
      <c r="X1945" s="241"/>
      <c r="Y1945" s="241"/>
      <c r="Z1945" s="241"/>
      <c r="AA1945" s="241"/>
      <c r="AB1945" s="241"/>
      <c r="AC1945" s="241"/>
      <c r="AD1945" s="241"/>
      <c r="AE1945" s="241"/>
      <c r="AF1945" s="241"/>
      <c r="AG1945" s="241"/>
      <c r="AH1945" s="241"/>
      <c r="AI1945" s="241"/>
      <c r="AP1945" s="300"/>
      <c r="AT1945" s="300"/>
    </row>
    <row r="1946" spans="1:46" s="299" customFormat="1" ht="15" customHeight="1" x14ac:dyDescent="0.25">
      <c r="A1946" s="284"/>
      <c r="B1946" s="284"/>
      <c r="C1946" s="241"/>
      <c r="D1946" s="241"/>
      <c r="E1946" s="241"/>
      <c r="F1946" s="241"/>
      <c r="G1946" s="241"/>
      <c r="H1946" s="241"/>
      <c r="I1946" s="241"/>
      <c r="J1946" s="241"/>
      <c r="K1946" s="241"/>
      <c r="L1946" s="241"/>
      <c r="M1946" s="241"/>
      <c r="N1946" s="241"/>
      <c r="O1946" s="241"/>
      <c r="P1946" s="241"/>
      <c r="Q1946" s="241"/>
      <c r="R1946" s="241"/>
      <c r="S1946" s="241"/>
      <c r="T1946" s="241"/>
      <c r="U1946" s="241"/>
      <c r="V1946" s="241"/>
      <c r="W1946" s="241"/>
      <c r="X1946" s="241"/>
      <c r="Y1946" s="241"/>
      <c r="Z1946" s="241"/>
      <c r="AA1946" s="241"/>
      <c r="AB1946" s="241"/>
      <c r="AC1946" s="241"/>
      <c r="AD1946" s="241"/>
      <c r="AE1946" s="241"/>
      <c r="AF1946" s="241"/>
      <c r="AG1946" s="241"/>
      <c r="AH1946" s="241"/>
      <c r="AI1946" s="241"/>
      <c r="AP1946" s="300"/>
      <c r="AT1946" s="300"/>
    </row>
    <row r="1947" spans="1:46" s="299" customFormat="1" ht="15" customHeight="1" x14ac:dyDescent="0.25">
      <c r="A1947" s="284"/>
      <c r="B1947" s="284"/>
      <c r="C1947" s="241"/>
      <c r="D1947" s="241"/>
      <c r="E1947" s="241"/>
      <c r="F1947" s="241"/>
      <c r="G1947" s="241"/>
      <c r="H1947" s="241"/>
      <c r="I1947" s="241"/>
      <c r="J1947" s="241"/>
      <c r="K1947" s="241"/>
      <c r="L1947" s="241"/>
      <c r="M1947" s="241"/>
      <c r="N1947" s="241"/>
      <c r="O1947" s="241"/>
      <c r="P1947" s="241"/>
      <c r="Q1947" s="241"/>
      <c r="R1947" s="241"/>
      <c r="S1947" s="241"/>
      <c r="T1947" s="241"/>
      <c r="U1947" s="241"/>
      <c r="V1947" s="241"/>
      <c r="W1947" s="241"/>
      <c r="X1947" s="241"/>
      <c r="Y1947" s="241"/>
      <c r="Z1947" s="241"/>
      <c r="AA1947" s="241"/>
      <c r="AB1947" s="241"/>
      <c r="AC1947" s="241"/>
      <c r="AD1947" s="241"/>
      <c r="AE1947" s="241"/>
      <c r="AF1947" s="241"/>
      <c r="AG1947" s="241"/>
      <c r="AH1947" s="241"/>
      <c r="AI1947" s="241"/>
      <c r="AP1947" s="300"/>
      <c r="AT1947" s="300"/>
    </row>
    <row r="1948" spans="1:46" s="299" customFormat="1" ht="15" customHeight="1" x14ac:dyDescent="0.25">
      <c r="A1948" s="284"/>
      <c r="B1948" s="284"/>
      <c r="C1948" s="241"/>
      <c r="D1948" s="241"/>
      <c r="E1948" s="241"/>
      <c r="F1948" s="241"/>
      <c r="G1948" s="241"/>
      <c r="H1948" s="241"/>
      <c r="I1948" s="241"/>
      <c r="J1948" s="241"/>
      <c r="K1948" s="241"/>
      <c r="L1948" s="241"/>
      <c r="M1948" s="241"/>
      <c r="N1948" s="241"/>
      <c r="O1948" s="241"/>
      <c r="P1948" s="241"/>
      <c r="Q1948" s="241"/>
      <c r="R1948" s="241"/>
      <c r="S1948" s="241"/>
      <c r="T1948" s="241"/>
      <c r="U1948" s="241"/>
      <c r="V1948" s="241"/>
      <c r="W1948" s="241"/>
      <c r="X1948" s="241"/>
      <c r="Y1948" s="241"/>
      <c r="Z1948" s="241"/>
      <c r="AA1948" s="241"/>
      <c r="AB1948" s="241"/>
      <c r="AC1948" s="241"/>
      <c r="AD1948" s="241"/>
      <c r="AE1948" s="241"/>
      <c r="AF1948" s="241"/>
      <c r="AG1948" s="241"/>
      <c r="AH1948" s="241"/>
      <c r="AI1948" s="241"/>
      <c r="AP1948" s="300"/>
      <c r="AT1948" s="300"/>
    </row>
    <row r="1949" spans="1:46" s="299" customFormat="1" ht="15" customHeight="1" x14ac:dyDescent="0.25">
      <c r="A1949" s="284"/>
      <c r="B1949" s="284"/>
      <c r="C1949" s="241"/>
      <c r="D1949" s="241"/>
      <c r="E1949" s="241"/>
      <c r="F1949" s="241"/>
      <c r="G1949" s="241"/>
      <c r="H1949" s="241"/>
      <c r="I1949" s="241"/>
      <c r="J1949" s="241"/>
      <c r="K1949" s="241"/>
      <c r="L1949" s="241"/>
      <c r="M1949" s="241"/>
      <c r="N1949" s="241"/>
      <c r="O1949" s="241"/>
      <c r="P1949" s="241"/>
      <c r="Q1949" s="241"/>
      <c r="R1949" s="241"/>
      <c r="S1949" s="241"/>
      <c r="T1949" s="241"/>
      <c r="U1949" s="241"/>
      <c r="V1949" s="241"/>
      <c r="W1949" s="241"/>
      <c r="X1949" s="241"/>
      <c r="Y1949" s="241"/>
      <c r="Z1949" s="241"/>
      <c r="AA1949" s="241"/>
      <c r="AB1949" s="241"/>
      <c r="AC1949" s="241"/>
      <c r="AD1949" s="241"/>
      <c r="AE1949" s="241"/>
      <c r="AF1949" s="241"/>
      <c r="AG1949" s="241"/>
      <c r="AH1949" s="241"/>
      <c r="AI1949" s="241"/>
      <c r="AP1949" s="300"/>
      <c r="AT1949" s="300"/>
    </row>
    <row r="1950" spans="1:46" s="299" customFormat="1" ht="15" customHeight="1" x14ac:dyDescent="0.25">
      <c r="A1950" s="284"/>
      <c r="B1950" s="284"/>
      <c r="C1950" s="241"/>
      <c r="D1950" s="241"/>
      <c r="E1950" s="241"/>
      <c r="F1950" s="241"/>
      <c r="G1950" s="241"/>
      <c r="H1950" s="241"/>
      <c r="I1950" s="241"/>
      <c r="J1950" s="241"/>
      <c r="K1950" s="241"/>
      <c r="L1950" s="241"/>
      <c r="M1950" s="241"/>
      <c r="N1950" s="241"/>
      <c r="O1950" s="241"/>
      <c r="P1950" s="241"/>
      <c r="Q1950" s="241"/>
      <c r="R1950" s="241"/>
      <c r="S1950" s="241"/>
      <c r="T1950" s="241"/>
      <c r="U1950" s="241"/>
      <c r="V1950" s="241"/>
      <c r="W1950" s="241"/>
      <c r="X1950" s="241"/>
      <c r="Y1950" s="241"/>
      <c r="Z1950" s="241"/>
      <c r="AA1950" s="241"/>
      <c r="AB1950" s="241"/>
      <c r="AC1950" s="241"/>
      <c r="AD1950" s="241"/>
      <c r="AE1950" s="241"/>
      <c r="AF1950" s="241"/>
      <c r="AG1950" s="241"/>
      <c r="AH1950" s="241"/>
      <c r="AI1950" s="241"/>
      <c r="AP1950" s="300"/>
      <c r="AT1950" s="300"/>
    </row>
    <row r="1951" spans="1:46" s="299" customFormat="1" ht="15" customHeight="1" x14ac:dyDescent="0.25">
      <c r="A1951" s="284"/>
      <c r="B1951" s="284"/>
      <c r="C1951" s="241"/>
      <c r="D1951" s="241"/>
      <c r="E1951" s="241"/>
      <c r="F1951" s="241"/>
      <c r="G1951" s="241"/>
      <c r="H1951" s="241"/>
      <c r="I1951" s="241"/>
      <c r="J1951" s="241"/>
      <c r="K1951" s="241"/>
      <c r="L1951" s="241"/>
      <c r="M1951" s="241"/>
      <c r="N1951" s="241"/>
      <c r="O1951" s="241"/>
      <c r="P1951" s="241"/>
      <c r="Q1951" s="241"/>
      <c r="R1951" s="241"/>
      <c r="S1951" s="241"/>
      <c r="T1951" s="241"/>
      <c r="U1951" s="241"/>
      <c r="V1951" s="241"/>
      <c r="W1951" s="241"/>
      <c r="X1951" s="241"/>
      <c r="Y1951" s="241"/>
      <c r="Z1951" s="241"/>
      <c r="AA1951" s="241"/>
      <c r="AB1951" s="241"/>
      <c r="AC1951" s="241"/>
      <c r="AD1951" s="241"/>
      <c r="AE1951" s="241"/>
      <c r="AF1951" s="241"/>
      <c r="AG1951" s="241"/>
      <c r="AH1951" s="241"/>
      <c r="AI1951" s="241"/>
      <c r="AP1951" s="300"/>
      <c r="AT1951" s="300"/>
    </row>
    <row r="1952" spans="1:46" s="299" customFormat="1" ht="15" customHeight="1" x14ac:dyDescent="0.25">
      <c r="A1952" s="284"/>
      <c r="B1952" s="284"/>
      <c r="C1952" s="241"/>
      <c r="D1952" s="241"/>
      <c r="E1952" s="241"/>
      <c r="F1952" s="241"/>
      <c r="G1952" s="241"/>
      <c r="H1952" s="241"/>
      <c r="I1952" s="241"/>
      <c r="J1952" s="241"/>
      <c r="K1952" s="241"/>
      <c r="L1952" s="241"/>
      <c r="M1952" s="241"/>
      <c r="N1952" s="241"/>
      <c r="O1952" s="241"/>
      <c r="P1952" s="241"/>
      <c r="Q1952" s="241"/>
      <c r="R1952" s="241"/>
      <c r="S1952" s="241"/>
      <c r="T1952" s="241"/>
      <c r="U1952" s="241"/>
      <c r="V1952" s="241"/>
      <c r="W1952" s="241"/>
      <c r="X1952" s="241"/>
      <c r="Y1952" s="241"/>
      <c r="Z1952" s="241"/>
      <c r="AA1952" s="241"/>
      <c r="AB1952" s="241"/>
      <c r="AC1952" s="241"/>
      <c r="AD1952" s="241"/>
      <c r="AE1952" s="241"/>
      <c r="AF1952" s="241"/>
      <c r="AG1952" s="241"/>
      <c r="AH1952" s="241"/>
      <c r="AI1952" s="241"/>
      <c r="AP1952" s="300"/>
      <c r="AT1952" s="300"/>
    </row>
    <row r="1953" spans="1:46" s="299" customFormat="1" ht="15" customHeight="1" x14ac:dyDescent="0.25">
      <c r="A1953" s="284"/>
      <c r="B1953" s="284"/>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s="241"/>
      <c r="AG1953" s="241"/>
      <c r="AH1953" s="241"/>
      <c r="AI1953" s="241"/>
      <c r="AP1953" s="300"/>
      <c r="AT1953" s="300"/>
    </row>
    <row r="1954" spans="1:46" s="299" customFormat="1" ht="15" customHeight="1" x14ac:dyDescent="0.25">
      <c r="A1954" s="284"/>
      <c r="B1954" s="284"/>
      <c r="C1954" s="241"/>
      <c r="D1954" s="241"/>
      <c r="E1954" s="241"/>
      <c r="F1954" s="241"/>
      <c r="G1954" s="241"/>
      <c r="H1954" s="241"/>
      <c r="I1954" s="241"/>
      <c r="J1954" s="241"/>
      <c r="K1954" s="241"/>
      <c r="L1954" s="241"/>
      <c r="M1954" s="241"/>
      <c r="N1954" s="241"/>
      <c r="O1954" s="241"/>
      <c r="P1954" s="241"/>
      <c r="Q1954" s="241"/>
      <c r="R1954" s="241"/>
      <c r="S1954" s="241"/>
      <c r="T1954" s="241"/>
      <c r="U1954" s="241"/>
      <c r="V1954" s="241"/>
      <c r="W1954" s="241"/>
      <c r="X1954" s="241"/>
      <c r="Y1954" s="241"/>
      <c r="Z1954" s="241"/>
      <c r="AA1954" s="241"/>
      <c r="AB1954" s="241"/>
      <c r="AC1954" s="241"/>
      <c r="AD1954" s="241"/>
      <c r="AE1954" s="241"/>
      <c r="AF1954" s="241"/>
      <c r="AG1954" s="241"/>
      <c r="AH1954" s="241"/>
      <c r="AI1954" s="241"/>
      <c r="AP1954" s="300"/>
      <c r="AT1954" s="300"/>
    </row>
    <row r="1955" spans="1:46" s="299" customFormat="1" ht="15" customHeight="1" x14ac:dyDescent="0.25">
      <c r="A1955" s="284"/>
      <c r="B1955" s="284"/>
      <c r="C1955" s="241"/>
      <c r="D1955" s="241"/>
      <c r="E1955" s="241"/>
      <c r="F1955" s="241"/>
      <c r="G1955" s="241"/>
      <c r="H1955" s="241"/>
      <c r="I1955" s="241"/>
      <c r="J1955" s="241"/>
      <c r="K1955" s="241"/>
      <c r="L1955" s="241"/>
      <c r="M1955" s="241"/>
      <c r="N1955" s="241"/>
      <c r="O1955" s="241"/>
      <c r="P1955" s="241"/>
      <c r="Q1955" s="241"/>
      <c r="R1955" s="241"/>
      <c r="S1955" s="241"/>
      <c r="T1955" s="241"/>
      <c r="U1955" s="241"/>
      <c r="V1955" s="241"/>
      <c r="W1955" s="241"/>
      <c r="X1955" s="241"/>
      <c r="Y1955" s="241"/>
      <c r="Z1955" s="241"/>
      <c r="AA1955" s="241"/>
      <c r="AB1955" s="241"/>
      <c r="AC1955" s="241"/>
      <c r="AD1955" s="241"/>
      <c r="AE1955" s="241"/>
      <c r="AF1955" s="241"/>
      <c r="AG1955" s="241"/>
      <c r="AH1955" s="241"/>
      <c r="AI1955" s="241"/>
      <c r="AP1955" s="300"/>
      <c r="AT1955" s="300"/>
    </row>
    <row r="1956" spans="1:46" s="299" customFormat="1" ht="15" customHeight="1" x14ac:dyDescent="0.25">
      <c r="A1956" s="284"/>
      <c r="B1956" s="284"/>
      <c r="C1956" s="241"/>
      <c r="D1956" s="241"/>
      <c r="E1956" s="241"/>
      <c r="F1956" s="241"/>
      <c r="G1956" s="241"/>
      <c r="H1956" s="241"/>
      <c r="I1956" s="241"/>
      <c r="J1956" s="241"/>
      <c r="K1956" s="241"/>
      <c r="L1956" s="241"/>
      <c r="M1956" s="241"/>
      <c r="N1956" s="241"/>
      <c r="O1956" s="241"/>
      <c r="P1956" s="241"/>
      <c r="Q1956" s="241"/>
      <c r="R1956" s="241"/>
      <c r="S1956" s="241"/>
      <c r="T1956" s="241"/>
      <c r="U1956" s="241"/>
      <c r="V1956" s="241"/>
      <c r="W1956" s="241"/>
      <c r="X1956" s="241"/>
      <c r="Y1956" s="241"/>
      <c r="Z1956" s="241"/>
      <c r="AA1956" s="241"/>
      <c r="AB1956" s="241"/>
      <c r="AC1956" s="241"/>
      <c r="AD1956" s="241"/>
      <c r="AE1956" s="241"/>
      <c r="AF1956" s="241"/>
      <c r="AG1956" s="241"/>
      <c r="AH1956" s="241"/>
      <c r="AI1956" s="241"/>
      <c r="AP1956" s="300"/>
      <c r="AT1956" s="300"/>
    </row>
    <row r="1957" spans="1:46" s="299" customFormat="1" ht="15" customHeight="1" x14ac:dyDescent="0.25">
      <c r="A1957" s="284"/>
      <c r="B1957" s="284"/>
      <c r="C1957" s="241"/>
      <c r="D1957" s="241"/>
      <c r="E1957" s="241"/>
      <c r="F1957" s="241"/>
      <c r="G1957" s="241"/>
      <c r="H1957" s="241"/>
      <c r="I1957" s="241"/>
      <c r="J1957" s="241"/>
      <c r="K1957" s="241"/>
      <c r="L1957" s="241"/>
      <c r="M1957" s="241"/>
      <c r="N1957" s="241"/>
      <c r="O1957" s="241"/>
      <c r="P1957" s="241"/>
      <c r="Q1957" s="241"/>
      <c r="R1957" s="241"/>
      <c r="S1957" s="241"/>
      <c r="T1957" s="241"/>
      <c r="U1957" s="241"/>
      <c r="V1957" s="241"/>
      <c r="W1957" s="241"/>
      <c r="X1957" s="241"/>
      <c r="Y1957" s="241"/>
      <c r="Z1957" s="241"/>
      <c r="AA1957" s="241"/>
      <c r="AB1957" s="241"/>
      <c r="AC1957" s="241"/>
      <c r="AD1957" s="241"/>
      <c r="AE1957" s="241"/>
      <c r="AF1957" s="241"/>
      <c r="AG1957" s="241"/>
      <c r="AH1957" s="241"/>
      <c r="AI1957" s="241"/>
      <c r="AP1957" s="300"/>
      <c r="AT1957" s="300"/>
    </row>
    <row r="1958" spans="1:46" s="299" customFormat="1" ht="15" customHeight="1" x14ac:dyDescent="0.25">
      <c r="A1958" s="284"/>
      <c r="B1958" s="284"/>
      <c r="C1958" s="241"/>
      <c r="D1958" s="241"/>
      <c r="E1958" s="241"/>
      <c r="F1958" s="241"/>
      <c r="G1958" s="241"/>
      <c r="H1958" s="241"/>
      <c r="I1958" s="241"/>
      <c r="J1958" s="241"/>
      <c r="K1958" s="241"/>
      <c r="L1958" s="241"/>
      <c r="M1958" s="241"/>
      <c r="N1958" s="241"/>
      <c r="O1958" s="241"/>
      <c r="P1958" s="241"/>
      <c r="Q1958" s="241"/>
      <c r="R1958" s="241"/>
      <c r="S1958" s="241"/>
      <c r="T1958" s="241"/>
      <c r="U1958" s="241"/>
      <c r="V1958" s="241"/>
      <c r="W1958" s="241"/>
      <c r="X1958" s="241"/>
      <c r="Y1958" s="241"/>
      <c r="Z1958" s="241"/>
      <c r="AA1958" s="241"/>
      <c r="AB1958" s="241"/>
      <c r="AC1958" s="241"/>
      <c r="AD1958" s="241"/>
      <c r="AE1958" s="241"/>
      <c r="AF1958" s="241"/>
      <c r="AG1958" s="241"/>
      <c r="AH1958" s="241"/>
      <c r="AI1958" s="241"/>
      <c r="AP1958" s="300"/>
      <c r="AT1958" s="300"/>
    </row>
    <row r="1959" spans="1:46" s="299" customFormat="1" ht="15" customHeight="1" x14ac:dyDescent="0.25">
      <c r="A1959" s="284"/>
      <c r="B1959" s="284"/>
      <c r="C1959" s="241"/>
      <c r="D1959" s="241"/>
      <c r="E1959" s="241"/>
      <c r="F1959" s="241"/>
      <c r="G1959" s="241"/>
      <c r="H1959" s="241"/>
      <c r="I1959" s="241"/>
      <c r="J1959" s="241"/>
      <c r="K1959" s="241"/>
      <c r="L1959" s="241"/>
      <c r="M1959" s="241"/>
      <c r="N1959" s="241"/>
      <c r="O1959" s="241"/>
      <c r="P1959" s="241"/>
      <c r="Q1959" s="241"/>
      <c r="R1959" s="241"/>
      <c r="S1959" s="241"/>
      <c r="T1959" s="241"/>
      <c r="U1959" s="241"/>
      <c r="V1959" s="241"/>
      <c r="W1959" s="241"/>
      <c r="X1959" s="241"/>
      <c r="Y1959" s="241"/>
      <c r="Z1959" s="241"/>
      <c r="AA1959" s="241"/>
      <c r="AB1959" s="241"/>
      <c r="AC1959" s="241"/>
      <c r="AD1959" s="241"/>
      <c r="AE1959" s="241"/>
      <c r="AF1959" s="241"/>
      <c r="AG1959" s="241"/>
      <c r="AH1959" s="241"/>
      <c r="AI1959" s="241"/>
      <c r="AP1959" s="300"/>
      <c r="AT1959" s="300"/>
    </row>
    <row r="1960" spans="1:46" s="299" customFormat="1" ht="15" customHeight="1" x14ac:dyDescent="0.25">
      <c r="A1960" s="284"/>
      <c r="B1960" s="284"/>
      <c r="C1960" s="241"/>
      <c r="D1960" s="241"/>
      <c r="E1960" s="241"/>
      <c r="F1960" s="241"/>
      <c r="G1960" s="241"/>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P1960" s="300"/>
      <c r="AT1960" s="300"/>
    </row>
    <row r="1961" spans="1:46" s="299" customFormat="1" ht="15" customHeight="1" x14ac:dyDescent="0.25">
      <c r="A1961" s="284"/>
      <c r="B1961" s="284"/>
      <c r="C1961" s="241"/>
      <c r="D1961" s="241"/>
      <c r="E1961" s="241"/>
      <c r="F1961" s="241"/>
      <c r="G1961" s="241"/>
      <c r="H1961" s="241"/>
      <c r="I1961" s="241"/>
      <c r="J1961" s="241"/>
      <c r="K1961" s="241"/>
      <c r="L1961" s="241"/>
      <c r="M1961" s="241"/>
      <c r="N1961" s="241"/>
      <c r="O1961" s="241"/>
      <c r="P1961" s="241"/>
      <c r="Q1961" s="241"/>
      <c r="R1961" s="241"/>
      <c r="S1961" s="241"/>
      <c r="T1961" s="241"/>
      <c r="U1961" s="241"/>
      <c r="V1961" s="241"/>
      <c r="W1961" s="241"/>
      <c r="X1961" s="241"/>
      <c r="Y1961" s="241"/>
      <c r="Z1961" s="241"/>
      <c r="AA1961" s="241"/>
      <c r="AB1961" s="241"/>
      <c r="AC1961" s="241"/>
      <c r="AD1961" s="241"/>
      <c r="AE1961" s="241"/>
      <c r="AF1961" s="241"/>
      <c r="AG1961" s="241"/>
      <c r="AH1961" s="241"/>
      <c r="AI1961" s="241"/>
      <c r="AP1961" s="300"/>
      <c r="AT1961" s="300"/>
    </row>
    <row r="1962" spans="1:46" s="299" customFormat="1" ht="15" customHeight="1" x14ac:dyDescent="0.25">
      <c r="A1962" s="284"/>
      <c r="B1962" s="284"/>
      <c r="C1962" s="241"/>
      <c r="D1962" s="241"/>
      <c r="E1962" s="241"/>
      <c r="F1962" s="241"/>
      <c r="G1962" s="241"/>
      <c r="H1962" s="241"/>
      <c r="I1962" s="241"/>
      <c r="J1962" s="241"/>
      <c r="K1962" s="241"/>
      <c r="L1962" s="241"/>
      <c r="M1962" s="241"/>
      <c r="N1962" s="241"/>
      <c r="O1962" s="241"/>
      <c r="P1962" s="241"/>
      <c r="Q1962" s="241"/>
      <c r="R1962" s="241"/>
      <c r="S1962" s="241"/>
      <c r="T1962" s="241"/>
      <c r="U1962" s="241"/>
      <c r="V1962" s="241"/>
      <c r="W1962" s="241"/>
      <c r="X1962" s="241"/>
      <c r="Y1962" s="241"/>
      <c r="Z1962" s="241"/>
      <c r="AA1962" s="241"/>
      <c r="AB1962" s="241"/>
      <c r="AC1962" s="241"/>
      <c r="AD1962" s="241"/>
      <c r="AE1962" s="241"/>
      <c r="AF1962" s="241"/>
      <c r="AG1962" s="241"/>
      <c r="AH1962" s="241"/>
      <c r="AI1962" s="241"/>
      <c r="AP1962" s="300"/>
      <c r="AT1962" s="300"/>
    </row>
    <row r="1963" spans="1:46" s="299" customFormat="1" ht="15" customHeight="1" x14ac:dyDescent="0.25">
      <c r="A1963" s="284"/>
      <c r="B1963" s="284"/>
      <c r="C1963" s="241"/>
      <c r="D1963" s="241"/>
      <c r="E1963" s="241"/>
      <c r="F1963" s="241"/>
      <c r="G1963" s="241"/>
      <c r="H1963" s="241"/>
      <c r="I1963" s="241"/>
      <c r="J1963" s="241"/>
      <c r="K1963" s="241"/>
      <c r="L1963" s="241"/>
      <c r="M1963" s="241"/>
      <c r="N1963" s="241"/>
      <c r="O1963" s="241"/>
      <c r="P1963" s="241"/>
      <c r="Q1963" s="241"/>
      <c r="R1963" s="241"/>
      <c r="S1963" s="241"/>
      <c r="T1963" s="241"/>
      <c r="U1963" s="241"/>
      <c r="V1963" s="241"/>
      <c r="W1963" s="241"/>
      <c r="X1963" s="241"/>
      <c r="Y1963" s="241"/>
      <c r="Z1963" s="241"/>
      <c r="AA1963" s="241"/>
      <c r="AB1963" s="241"/>
      <c r="AC1963" s="241"/>
      <c r="AD1963" s="241"/>
      <c r="AE1963" s="241"/>
      <c r="AF1963" s="241"/>
      <c r="AG1963" s="241"/>
      <c r="AH1963" s="241"/>
      <c r="AI1963" s="241"/>
      <c r="AP1963" s="300"/>
      <c r="AT1963" s="300"/>
    </row>
    <row r="1964" spans="1:46" s="299" customFormat="1" ht="15" customHeight="1" x14ac:dyDescent="0.25">
      <c r="A1964" s="284"/>
      <c r="B1964" s="284"/>
      <c r="C1964" s="241"/>
      <c r="D1964" s="241"/>
      <c r="E1964" s="241"/>
      <c r="F1964" s="241"/>
      <c r="G1964" s="241"/>
      <c r="H1964" s="241"/>
      <c r="I1964" s="241"/>
      <c r="J1964" s="241"/>
      <c r="K1964" s="241"/>
      <c r="L1964" s="241"/>
      <c r="M1964" s="241"/>
      <c r="N1964" s="241"/>
      <c r="O1964" s="241"/>
      <c r="P1964" s="241"/>
      <c r="Q1964" s="241"/>
      <c r="R1964" s="241"/>
      <c r="S1964" s="241"/>
      <c r="T1964" s="241"/>
      <c r="U1964" s="241"/>
      <c r="V1964" s="241"/>
      <c r="W1964" s="241"/>
      <c r="X1964" s="241"/>
      <c r="Y1964" s="241"/>
      <c r="Z1964" s="241"/>
      <c r="AA1964" s="241"/>
      <c r="AB1964" s="241"/>
      <c r="AC1964" s="241"/>
      <c r="AD1964" s="241"/>
      <c r="AE1964" s="241"/>
      <c r="AF1964" s="241"/>
      <c r="AG1964" s="241"/>
      <c r="AH1964" s="241"/>
      <c r="AI1964" s="241"/>
      <c r="AP1964" s="300"/>
      <c r="AT1964" s="300"/>
    </row>
    <row r="1965" spans="1:46" s="299" customFormat="1" ht="15" customHeight="1" x14ac:dyDescent="0.25">
      <c r="A1965" s="284"/>
      <c r="B1965" s="284"/>
      <c r="C1965" s="241"/>
      <c r="D1965" s="241"/>
      <c r="E1965" s="241"/>
      <c r="F1965" s="241"/>
      <c r="G1965" s="241"/>
      <c r="H1965" s="241"/>
      <c r="I1965" s="241"/>
      <c r="J1965" s="241"/>
      <c r="K1965" s="241"/>
      <c r="L1965" s="241"/>
      <c r="M1965" s="241"/>
      <c r="N1965" s="241"/>
      <c r="O1965" s="241"/>
      <c r="P1965" s="241"/>
      <c r="Q1965" s="241"/>
      <c r="R1965" s="241"/>
      <c r="S1965" s="241"/>
      <c r="T1965" s="241"/>
      <c r="U1965" s="241"/>
      <c r="V1965" s="241"/>
      <c r="W1965" s="241"/>
      <c r="X1965" s="241"/>
      <c r="Y1965" s="241"/>
      <c r="Z1965" s="241"/>
      <c r="AA1965" s="241"/>
      <c r="AB1965" s="241"/>
      <c r="AC1965" s="241"/>
      <c r="AD1965" s="241"/>
      <c r="AE1965" s="241"/>
      <c r="AF1965" s="241"/>
      <c r="AG1965" s="241"/>
      <c r="AH1965" s="241"/>
      <c r="AI1965" s="241"/>
      <c r="AP1965" s="300"/>
      <c r="AT1965" s="300"/>
    </row>
    <row r="1966" spans="1:46" s="299" customFormat="1" ht="15" customHeight="1" x14ac:dyDescent="0.25">
      <c r="A1966" s="284"/>
      <c r="B1966" s="284"/>
      <c r="C1966" s="241"/>
      <c r="D1966" s="241"/>
      <c r="E1966" s="241"/>
      <c r="F1966" s="241"/>
      <c r="G1966" s="241"/>
      <c r="H1966" s="241"/>
      <c r="I1966" s="241"/>
      <c r="J1966" s="241"/>
      <c r="K1966" s="241"/>
      <c r="L1966" s="241"/>
      <c r="M1966" s="241"/>
      <c r="N1966" s="241"/>
      <c r="O1966" s="241"/>
      <c r="P1966" s="241"/>
      <c r="Q1966" s="241"/>
      <c r="R1966" s="241"/>
      <c r="S1966" s="241"/>
      <c r="T1966" s="241"/>
      <c r="U1966" s="241"/>
      <c r="V1966" s="241"/>
      <c r="W1966" s="241"/>
      <c r="X1966" s="241"/>
      <c r="Y1966" s="241"/>
      <c r="Z1966" s="241"/>
      <c r="AA1966" s="241"/>
      <c r="AB1966" s="241"/>
      <c r="AC1966" s="241"/>
      <c r="AD1966" s="241"/>
      <c r="AE1966" s="241"/>
      <c r="AF1966" s="241"/>
      <c r="AG1966" s="241"/>
      <c r="AH1966" s="241"/>
      <c r="AI1966" s="241"/>
      <c r="AP1966" s="300"/>
      <c r="AT1966" s="300"/>
    </row>
    <row r="1967" spans="1:46" s="299" customFormat="1" ht="15" customHeight="1" x14ac:dyDescent="0.25">
      <c r="A1967" s="284"/>
      <c r="B1967" s="284"/>
      <c r="C1967" s="241"/>
      <c r="D1967" s="241"/>
      <c r="E1967" s="241"/>
      <c r="F1967" s="241"/>
      <c r="G1967" s="241"/>
      <c r="H1967" s="241"/>
      <c r="I1967" s="241"/>
      <c r="J1967" s="241"/>
      <c r="K1967" s="241"/>
      <c r="L1967" s="241"/>
      <c r="M1967" s="241"/>
      <c r="N1967" s="241"/>
      <c r="O1967" s="241"/>
      <c r="P1967" s="241"/>
      <c r="Q1967" s="241"/>
      <c r="R1967" s="241"/>
      <c r="S1967" s="241"/>
      <c r="T1967" s="241"/>
      <c r="U1967" s="241"/>
      <c r="V1967" s="241"/>
      <c r="W1967" s="241"/>
      <c r="X1967" s="241"/>
      <c r="Y1967" s="241"/>
      <c r="Z1967" s="241"/>
      <c r="AA1967" s="241"/>
      <c r="AB1967" s="241"/>
      <c r="AC1967" s="241"/>
      <c r="AD1967" s="241"/>
      <c r="AE1967" s="241"/>
      <c r="AF1967" s="241"/>
      <c r="AG1967" s="241"/>
      <c r="AH1967" s="241"/>
      <c r="AI1967" s="241"/>
      <c r="AP1967" s="300"/>
      <c r="AT1967" s="300"/>
    </row>
    <row r="1968" spans="1:46" s="299" customFormat="1" ht="15" customHeight="1" x14ac:dyDescent="0.25">
      <c r="A1968" s="284"/>
      <c r="B1968" s="284"/>
      <c r="C1968" s="241"/>
      <c r="D1968" s="241"/>
      <c r="E1968" s="241"/>
      <c r="F1968" s="241"/>
      <c r="G1968" s="241"/>
      <c r="H1968" s="241"/>
      <c r="I1968" s="241"/>
      <c r="J1968" s="241"/>
      <c r="K1968" s="241"/>
      <c r="L1968" s="241"/>
      <c r="M1968" s="241"/>
      <c r="N1968" s="241"/>
      <c r="O1968" s="241"/>
      <c r="P1968" s="241"/>
      <c r="Q1968" s="241"/>
      <c r="R1968" s="241"/>
      <c r="S1968" s="241"/>
      <c r="T1968" s="241"/>
      <c r="U1968" s="241"/>
      <c r="V1968" s="241"/>
      <c r="W1968" s="241"/>
      <c r="X1968" s="241"/>
      <c r="Y1968" s="241"/>
      <c r="Z1968" s="241"/>
      <c r="AA1968" s="241"/>
      <c r="AB1968" s="241"/>
      <c r="AC1968" s="241"/>
      <c r="AD1968" s="241"/>
      <c r="AE1968" s="241"/>
      <c r="AF1968" s="241"/>
      <c r="AG1968" s="241"/>
      <c r="AH1968" s="241"/>
      <c r="AI1968" s="241"/>
      <c r="AP1968" s="300"/>
      <c r="AT1968" s="300"/>
    </row>
    <row r="1969" spans="1:46" s="299" customFormat="1" ht="15" customHeight="1" x14ac:dyDescent="0.25">
      <c r="A1969" s="284"/>
      <c r="B1969" s="284"/>
      <c r="C1969" s="241"/>
      <c r="D1969" s="241"/>
      <c r="E1969" s="241"/>
      <c r="F1969" s="241"/>
      <c r="G1969" s="241"/>
      <c r="H1969" s="241"/>
      <c r="I1969" s="241"/>
      <c r="J1969" s="241"/>
      <c r="K1969" s="241"/>
      <c r="L1969" s="241"/>
      <c r="M1969" s="241"/>
      <c r="N1969" s="241"/>
      <c r="O1969" s="241"/>
      <c r="P1969" s="241"/>
      <c r="Q1969" s="241"/>
      <c r="R1969" s="241"/>
      <c r="S1969" s="241"/>
      <c r="T1969" s="241"/>
      <c r="U1969" s="241"/>
      <c r="V1969" s="241"/>
      <c r="W1969" s="241"/>
      <c r="X1969" s="241"/>
      <c r="Y1969" s="241"/>
      <c r="Z1969" s="241"/>
      <c r="AA1969" s="241"/>
      <c r="AB1969" s="241"/>
      <c r="AC1969" s="241"/>
      <c r="AD1969" s="241"/>
      <c r="AE1969" s="241"/>
      <c r="AF1969" s="241"/>
      <c r="AG1969" s="241"/>
      <c r="AH1969" s="241"/>
      <c r="AI1969" s="241"/>
      <c r="AP1969" s="300"/>
      <c r="AT1969" s="300"/>
    </row>
    <row r="1970" spans="1:46" s="299" customFormat="1" ht="15" customHeight="1" x14ac:dyDescent="0.25">
      <c r="A1970" s="284"/>
      <c r="B1970" s="284"/>
      <c r="C1970" s="241"/>
      <c r="D1970" s="241"/>
      <c r="E1970" s="241"/>
      <c r="F1970" s="241"/>
      <c r="G1970" s="241"/>
      <c r="H1970" s="241"/>
      <c r="I1970" s="241"/>
      <c r="J1970" s="241"/>
      <c r="K1970" s="241"/>
      <c r="L1970" s="241"/>
      <c r="M1970" s="241"/>
      <c r="N1970" s="241"/>
      <c r="O1970" s="241"/>
      <c r="P1970" s="241"/>
      <c r="Q1970" s="241"/>
      <c r="R1970" s="241"/>
      <c r="S1970" s="241"/>
      <c r="T1970" s="241"/>
      <c r="U1970" s="241"/>
      <c r="V1970" s="241"/>
      <c r="W1970" s="241"/>
      <c r="X1970" s="241"/>
      <c r="Y1970" s="241"/>
      <c r="Z1970" s="241"/>
      <c r="AA1970" s="241"/>
      <c r="AB1970" s="241"/>
      <c r="AC1970" s="241"/>
      <c r="AD1970" s="241"/>
      <c r="AE1970" s="241"/>
      <c r="AF1970" s="241"/>
      <c r="AG1970" s="241"/>
      <c r="AH1970" s="241"/>
      <c r="AI1970" s="241"/>
      <c r="AP1970" s="300"/>
      <c r="AT1970" s="300"/>
    </row>
    <row r="1971" spans="1:46" s="299" customFormat="1" ht="15" customHeight="1" x14ac:dyDescent="0.25">
      <c r="A1971" s="284"/>
      <c r="B1971" s="284"/>
      <c r="C1971" s="241"/>
      <c r="D1971" s="241"/>
      <c r="E1971" s="241"/>
      <c r="F1971" s="241"/>
      <c r="G1971" s="241"/>
      <c r="H1971" s="241"/>
      <c r="I1971" s="241"/>
      <c r="J1971" s="241"/>
      <c r="K1971" s="241"/>
      <c r="L1971" s="241"/>
      <c r="M1971" s="241"/>
      <c r="N1971" s="241"/>
      <c r="O1971" s="241"/>
      <c r="P1971" s="241"/>
      <c r="Q1971" s="241"/>
      <c r="R1971" s="241"/>
      <c r="S1971" s="241"/>
      <c r="T1971" s="241"/>
      <c r="U1971" s="241"/>
      <c r="V1971" s="241"/>
      <c r="W1971" s="241"/>
      <c r="X1971" s="241"/>
      <c r="Y1971" s="241"/>
      <c r="Z1971" s="241"/>
      <c r="AA1971" s="241"/>
      <c r="AB1971" s="241"/>
      <c r="AC1971" s="241"/>
      <c r="AD1971" s="241"/>
      <c r="AE1971" s="241"/>
      <c r="AF1971" s="241"/>
      <c r="AG1971" s="241"/>
      <c r="AH1971" s="241"/>
      <c r="AI1971" s="241"/>
      <c r="AP1971" s="300"/>
      <c r="AT1971" s="300"/>
    </row>
    <row r="1972" spans="1:46" s="299" customFormat="1" ht="15" customHeight="1" x14ac:dyDescent="0.25">
      <c r="A1972" s="284"/>
      <c r="B1972" s="284"/>
      <c r="C1972" s="241"/>
      <c r="D1972" s="241"/>
      <c r="E1972" s="241"/>
      <c r="F1972" s="241"/>
      <c r="G1972" s="241"/>
      <c r="H1972" s="241"/>
      <c r="I1972" s="241"/>
      <c r="J1972" s="241"/>
      <c r="K1972" s="241"/>
      <c r="L1972" s="241"/>
      <c r="M1972" s="241"/>
      <c r="N1972" s="241"/>
      <c r="O1972" s="241"/>
      <c r="P1972" s="241"/>
      <c r="Q1972" s="241"/>
      <c r="R1972" s="241"/>
      <c r="S1972" s="241"/>
      <c r="T1972" s="241"/>
      <c r="U1972" s="241"/>
      <c r="V1972" s="241"/>
      <c r="W1972" s="241"/>
      <c r="X1972" s="241"/>
      <c r="Y1972" s="241"/>
      <c r="Z1972" s="241"/>
      <c r="AA1972" s="241"/>
      <c r="AB1972" s="241"/>
      <c r="AC1972" s="241"/>
      <c r="AD1972" s="241"/>
      <c r="AE1972" s="241"/>
      <c r="AF1972" s="241"/>
      <c r="AG1972" s="241"/>
      <c r="AH1972" s="241"/>
      <c r="AI1972" s="241"/>
      <c r="AP1972" s="300"/>
      <c r="AT1972" s="300"/>
    </row>
    <row r="1973" spans="1:46" s="299" customFormat="1" ht="15" customHeight="1" x14ac:dyDescent="0.25">
      <c r="A1973" s="284"/>
      <c r="B1973" s="284"/>
      <c r="C1973" s="241"/>
      <c r="D1973" s="241"/>
      <c r="E1973" s="241"/>
      <c r="F1973" s="241"/>
      <c r="G1973" s="241"/>
      <c r="H1973" s="241"/>
      <c r="I1973" s="241"/>
      <c r="J1973" s="241"/>
      <c r="K1973" s="241"/>
      <c r="L1973" s="241"/>
      <c r="M1973" s="241"/>
      <c r="N1973" s="241"/>
      <c r="O1973" s="241"/>
      <c r="P1973" s="241"/>
      <c r="Q1973" s="241"/>
      <c r="R1973" s="241"/>
      <c r="S1973" s="241"/>
      <c r="T1973" s="241"/>
      <c r="U1973" s="241"/>
      <c r="V1973" s="241"/>
      <c r="W1973" s="241"/>
      <c r="X1973" s="241"/>
      <c r="Y1973" s="241"/>
      <c r="Z1973" s="241"/>
      <c r="AA1973" s="241"/>
      <c r="AB1973" s="241"/>
      <c r="AC1973" s="241"/>
      <c r="AD1973" s="241"/>
      <c r="AE1973" s="241"/>
      <c r="AF1973" s="241"/>
      <c r="AG1973" s="241"/>
      <c r="AH1973" s="241"/>
      <c r="AI1973" s="241"/>
      <c r="AP1973" s="300"/>
      <c r="AT1973" s="300"/>
    </row>
    <row r="1974" spans="1:46" s="299" customFormat="1" ht="15" customHeight="1" x14ac:dyDescent="0.25">
      <c r="A1974" s="284"/>
      <c r="B1974" s="284"/>
      <c r="C1974" s="241"/>
      <c r="D1974" s="241"/>
      <c r="E1974" s="241"/>
      <c r="F1974" s="241"/>
      <c r="G1974" s="241"/>
      <c r="H1974" s="241"/>
      <c r="I1974" s="241"/>
      <c r="J1974" s="241"/>
      <c r="K1974" s="241"/>
      <c r="L1974" s="241"/>
      <c r="M1974" s="241"/>
      <c r="N1974" s="241"/>
      <c r="O1974" s="241"/>
      <c r="P1974" s="241"/>
      <c r="Q1974" s="241"/>
      <c r="R1974" s="241"/>
      <c r="S1974" s="241"/>
      <c r="T1974" s="241"/>
      <c r="U1974" s="241"/>
      <c r="V1974" s="241"/>
      <c r="W1974" s="241"/>
      <c r="X1974" s="241"/>
      <c r="Y1974" s="241"/>
      <c r="Z1974" s="241"/>
      <c r="AA1974" s="241"/>
      <c r="AB1974" s="241"/>
      <c r="AC1974" s="241"/>
      <c r="AD1974" s="241"/>
      <c r="AE1974" s="241"/>
      <c r="AF1974" s="241"/>
      <c r="AG1974" s="241"/>
      <c r="AH1974" s="241"/>
      <c r="AI1974" s="241"/>
      <c r="AP1974" s="300"/>
      <c r="AT1974" s="300"/>
    </row>
    <row r="1975" spans="1:46" s="299" customFormat="1" ht="15" customHeight="1" x14ac:dyDescent="0.25">
      <c r="A1975" s="284"/>
      <c r="B1975" s="284"/>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241"/>
      <c r="AF1975" s="241"/>
      <c r="AG1975" s="241"/>
      <c r="AH1975" s="241"/>
      <c r="AI1975" s="241"/>
      <c r="AP1975" s="300"/>
      <c r="AT1975" s="300"/>
    </row>
    <row r="1976" spans="1:46" s="299" customFormat="1" ht="15" customHeight="1" x14ac:dyDescent="0.25">
      <c r="A1976" s="284"/>
      <c r="B1976" s="284"/>
      <c r="C1976" s="241"/>
      <c r="D1976" s="241"/>
      <c r="E1976" s="241"/>
      <c r="F1976" s="241"/>
      <c r="G1976" s="241"/>
      <c r="H1976" s="241"/>
      <c r="I1976" s="241"/>
      <c r="J1976" s="241"/>
      <c r="K1976" s="241"/>
      <c r="L1976" s="241"/>
      <c r="M1976" s="241"/>
      <c r="N1976" s="241"/>
      <c r="O1976" s="241"/>
      <c r="P1976" s="241"/>
      <c r="Q1976" s="241"/>
      <c r="R1976" s="241"/>
      <c r="S1976" s="241"/>
      <c r="T1976" s="241"/>
      <c r="U1976" s="241"/>
      <c r="V1976" s="241"/>
      <c r="W1976" s="241"/>
      <c r="X1976" s="241"/>
      <c r="Y1976" s="241"/>
      <c r="Z1976" s="241"/>
      <c r="AA1976" s="241"/>
      <c r="AB1976" s="241"/>
      <c r="AC1976" s="241"/>
      <c r="AD1976" s="241"/>
      <c r="AE1976" s="241"/>
      <c r="AF1976" s="241"/>
      <c r="AG1976" s="241"/>
      <c r="AH1976" s="241"/>
      <c r="AI1976" s="241"/>
      <c r="AP1976" s="300"/>
      <c r="AT1976" s="300"/>
    </row>
    <row r="1977" spans="1:46" s="299" customFormat="1" ht="15" customHeight="1" x14ac:dyDescent="0.25">
      <c r="A1977" s="284"/>
      <c r="B1977" s="284"/>
      <c r="C1977" s="241"/>
      <c r="D1977" s="241"/>
      <c r="E1977" s="241"/>
      <c r="F1977" s="241"/>
      <c r="G1977" s="241"/>
      <c r="H1977" s="241"/>
      <c r="I1977" s="241"/>
      <c r="J1977" s="241"/>
      <c r="K1977" s="241"/>
      <c r="L1977" s="241"/>
      <c r="M1977" s="241"/>
      <c r="N1977" s="241"/>
      <c r="O1977" s="241"/>
      <c r="P1977" s="241"/>
      <c r="Q1977" s="241"/>
      <c r="R1977" s="241"/>
      <c r="S1977" s="241"/>
      <c r="T1977" s="241"/>
      <c r="U1977" s="241"/>
      <c r="V1977" s="241"/>
      <c r="W1977" s="241"/>
      <c r="X1977" s="241"/>
      <c r="Y1977" s="241"/>
      <c r="Z1977" s="241"/>
      <c r="AA1977" s="241"/>
      <c r="AB1977" s="241"/>
      <c r="AC1977" s="241"/>
      <c r="AD1977" s="241"/>
      <c r="AE1977" s="241"/>
      <c r="AF1977" s="241"/>
      <c r="AG1977" s="241"/>
      <c r="AH1977" s="241"/>
      <c r="AI1977" s="241"/>
      <c r="AP1977" s="300"/>
      <c r="AT1977" s="300"/>
    </row>
    <row r="1978" spans="1:46" s="299" customFormat="1" ht="15" customHeight="1" x14ac:dyDescent="0.25">
      <c r="A1978" s="284"/>
      <c r="B1978" s="284"/>
      <c r="C1978" s="241"/>
      <c r="D1978" s="241"/>
      <c r="E1978" s="241"/>
      <c r="F1978" s="241"/>
      <c r="G1978" s="241"/>
      <c r="H1978" s="241"/>
      <c r="I1978" s="241"/>
      <c r="J1978" s="241"/>
      <c r="K1978" s="241"/>
      <c r="L1978" s="241"/>
      <c r="M1978" s="241"/>
      <c r="N1978" s="241"/>
      <c r="O1978" s="241"/>
      <c r="P1978" s="241"/>
      <c r="Q1978" s="241"/>
      <c r="R1978" s="241"/>
      <c r="S1978" s="241"/>
      <c r="T1978" s="241"/>
      <c r="U1978" s="241"/>
      <c r="V1978" s="241"/>
      <c r="W1978" s="241"/>
      <c r="X1978" s="241"/>
      <c r="Y1978" s="241"/>
      <c r="Z1978" s="241"/>
      <c r="AA1978" s="241"/>
      <c r="AB1978" s="241"/>
      <c r="AC1978" s="241"/>
      <c r="AD1978" s="241"/>
      <c r="AE1978" s="241"/>
      <c r="AF1978" s="241"/>
      <c r="AG1978" s="241"/>
      <c r="AH1978" s="241"/>
      <c r="AI1978" s="241"/>
      <c r="AP1978" s="300"/>
      <c r="AT1978" s="300"/>
    </row>
    <row r="1979" spans="1:46" s="299" customFormat="1" ht="15" customHeight="1" x14ac:dyDescent="0.25">
      <c r="A1979" s="284"/>
      <c r="B1979" s="284"/>
      <c r="C1979" s="241"/>
      <c r="D1979" s="241"/>
      <c r="E1979" s="241"/>
      <c r="F1979" s="241"/>
      <c r="G1979" s="241"/>
      <c r="H1979" s="241"/>
      <c r="I1979" s="241"/>
      <c r="J1979" s="241"/>
      <c r="K1979" s="241"/>
      <c r="L1979" s="241"/>
      <c r="M1979" s="241"/>
      <c r="N1979" s="241"/>
      <c r="O1979" s="241"/>
      <c r="P1979" s="241"/>
      <c r="Q1979" s="241"/>
      <c r="R1979" s="241"/>
      <c r="S1979" s="241"/>
      <c r="T1979" s="241"/>
      <c r="U1979" s="241"/>
      <c r="V1979" s="241"/>
      <c r="W1979" s="241"/>
      <c r="X1979" s="241"/>
      <c r="Y1979" s="241"/>
      <c r="Z1979" s="241"/>
      <c r="AA1979" s="241"/>
      <c r="AB1979" s="241"/>
      <c r="AC1979" s="241"/>
      <c r="AD1979" s="241"/>
      <c r="AE1979" s="241"/>
      <c r="AF1979" s="241"/>
      <c r="AG1979" s="241"/>
      <c r="AH1979" s="241"/>
      <c r="AI1979" s="241"/>
      <c r="AP1979" s="300"/>
      <c r="AT1979" s="300"/>
    </row>
    <row r="1980" spans="1:46" s="299" customFormat="1" ht="15" customHeight="1" x14ac:dyDescent="0.25">
      <c r="A1980" s="284"/>
      <c r="B1980" s="284"/>
      <c r="C1980" s="241"/>
      <c r="D1980" s="241"/>
      <c r="E1980" s="241"/>
      <c r="F1980" s="241"/>
      <c r="G1980" s="241"/>
      <c r="H1980" s="241"/>
      <c r="I1980" s="241"/>
      <c r="J1980" s="241"/>
      <c r="K1980" s="241"/>
      <c r="L1980" s="241"/>
      <c r="M1980" s="241"/>
      <c r="N1980" s="241"/>
      <c r="O1980" s="241"/>
      <c r="P1980" s="241"/>
      <c r="Q1980" s="241"/>
      <c r="R1980" s="241"/>
      <c r="S1980" s="241"/>
      <c r="T1980" s="241"/>
      <c r="U1980" s="241"/>
      <c r="V1980" s="241"/>
      <c r="W1980" s="241"/>
      <c r="X1980" s="241"/>
      <c r="Y1980" s="241"/>
      <c r="Z1980" s="241"/>
      <c r="AA1980" s="241"/>
      <c r="AB1980" s="241"/>
      <c r="AC1980" s="241"/>
      <c r="AD1980" s="241"/>
      <c r="AE1980" s="241"/>
      <c r="AF1980" s="241"/>
      <c r="AG1980" s="241"/>
      <c r="AH1980" s="241"/>
      <c r="AI1980" s="241"/>
      <c r="AP1980" s="300"/>
      <c r="AT1980" s="300"/>
    </row>
    <row r="1981" spans="1:46" s="299" customFormat="1" ht="15" customHeight="1" x14ac:dyDescent="0.25">
      <c r="A1981" s="284"/>
      <c r="B1981" s="284"/>
      <c r="C1981" s="241"/>
      <c r="D1981" s="241"/>
      <c r="E1981" s="241"/>
      <c r="F1981" s="241"/>
      <c r="G1981" s="241"/>
      <c r="H1981" s="241"/>
      <c r="I1981" s="241"/>
      <c r="J1981" s="241"/>
      <c r="K1981" s="241"/>
      <c r="L1981" s="241"/>
      <c r="M1981" s="241"/>
      <c r="N1981" s="241"/>
      <c r="O1981" s="241"/>
      <c r="P1981" s="241"/>
      <c r="Q1981" s="241"/>
      <c r="R1981" s="241"/>
      <c r="S1981" s="241"/>
      <c r="T1981" s="241"/>
      <c r="U1981" s="241"/>
      <c r="V1981" s="241"/>
      <c r="W1981" s="241"/>
      <c r="X1981" s="241"/>
      <c r="Y1981" s="241"/>
      <c r="Z1981" s="241"/>
      <c r="AA1981" s="241"/>
      <c r="AB1981" s="241"/>
      <c r="AC1981" s="241"/>
      <c r="AD1981" s="241"/>
      <c r="AE1981" s="241"/>
      <c r="AF1981" s="241"/>
      <c r="AG1981" s="241"/>
      <c r="AH1981" s="241"/>
      <c r="AI1981" s="241"/>
      <c r="AP1981" s="300"/>
      <c r="AT1981" s="300"/>
    </row>
    <row r="1982" spans="1:46" s="299" customFormat="1" ht="15" customHeight="1" x14ac:dyDescent="0.25">
      <c r="A1982" s="284"/>
      <c r="B1982" s="284"/>
      <c r="C1982" s="241"/>
      <c r="D1982" s="241"/>
      <c r="E1982" s="241"/>
      <c r="F1982" s="241"/>
      <c r="G1982" s="241"/>
      <c r="H1982" s="241"/>
      <c r="I1982" s="241"/>
      <c r="J1982" s="241"/>
      <c r="K1982" s="241"/>
      <c r="L1982" s="241"/>
      <c r="M1982" s="241"/>
      <c r="N1982" s="241"/>
      <c r="O1982" s="241"/>
      <c r="P1982" s="241"/>
      <c r="Q1982" s="241"/>
      <c r="R1982" s="241"/>
      <c r="S1982" s="241"/>
      <c r="T1982" s="241"/>
      <c r="U1982" s="241"/>
      <c r="V1982" s="241"/>
      <c r="W1982" s="241"/>
      <c r="X1982" s="241"/>
      <c r="Y1982" s="241"/>
      <c r="Z1982" s="241"/>
      <c r="AA1982" s="241"/>
      <c r="AB1982" s="241"/>
      <c r="AC1982" s="241"/>
      <c r="AD1982" s="241"/>
      <c r="AE1982" s="241"/>
      <c r="AF1982" s="241"/>
      <c r="AG1982" s="241"/>
      <c r="AH1982" s="241"/>
      <c r="AI1982" s="241"/>
      <c r="AP1982" s="300"/>
      <c r="AT1982" s="300"/>
    </row>
    <row r="1983" spans="1:46" s="299" customFormat="1" ht="15" customHeight="1" x14ac:dyDescent="0.25">
      <c r="A1983" s="284"/>
      <c r="B1983" s="284"/>
      <c r="C1983" s="241"/>
      <c r="D1983" s="241"/>
      <c r="E1983" s="241"/>
      <c r="F1983" s="241"/>
      <c r="G1983" s="241"/>
      <c r="H1983" s="241"/>
      <c r="I1983" s="241"/>
      <c r="J1983" s="241"/>
      <c r="K1983" s="241"/>
      <c r="L1983" s="241"/>
      <c r="M1983" s="241"/>
      <c r="N1983" s="241"/>
      <c r="O1983" s="241"/>
      <c r="P1983" s="241"/>
      <c r="Q1983" s="241"/>
      <c r="R1983" s="241"/>
      <c r="S1983" s="241"/>
      <c r="T1983" s="241"/>
      <c r="U1983" s="241"/>
      <c r="V1983" s="241"/>
      <c r="W1983" s="241"/>
      <c r="X1983" s="241"/>
      <c r="Y1983" s="241"/>
      <c r="Z1983" s="241"/>
      <c r="AA1983" s="241"/>
      <c r="AB1983" s="241"/>
      <c r="AC1983" s="241"/>
      <c r="AD1983" s="241"/>
      <c r="AE1983" s="241"/>
      <c r="AF1983" s="241"/>
      <c r="AG1983" s="241"/>
      <c r="AH1983" s="241"/>
      <c r="AI1983" s="241"/>
      <c r="AP1983" s="300"/>
      <c r="AT1983" s="300"/>
    </row>
    <row r="1984" spans="1:46" s="299" customFormat="1" ht="15" customHeight="1" x14ac:dyDescent="0.25">
      <c r="A1984" s="284"/>
      <c r="B1984" s="284"/>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241"/>
      <c r="AF1984" s="241"/>
      <c r="AG1984" s="241"/>
      <c r="AH1984" s="241"/>
      <c r="AI1984" s="241"/>
      <c r="AP1984" s="300"/>
      <c r="AT1984" s="300"/>
    </row>
    <row r="1985" spans="1:46" s="299" customFormat="1" ht="15" customHeight="1" x14ac:dyDescent="0.25">
      <c r="A1985" s="284"/>
      <c r="B1985" s="284"/>
      <c r="C1985" s="241"/>
      <c r="D1985" s="241"/>
      <c r="E1985" s="241"/>
      <c r="F1985" s="241"/>
      <c r="G1985" s="241"/>
      <c r="H1985" s="241"/>
      <c r="I1985" s="241"/>
      <c r="J1985" s="241"/>
      <c r="K1985" s="241"/>
      <c r="L1985" s="241"/>
      <c r="M1985" s="241"/>
      <c r="N1985" s="241"/>
      <c r="O1985" s="241"/>
      <c r="P1985" s="241"/>
      <c r="Q1985" s="241"/>
      <c r="R1985" s="241"/>
      <c r="S1985" s="241"/>
      <c r="T1985" s="241"/>
      <c r="U1985" s="241"/>
      <c r="V1985" s="241"/>
      <c r="W1985" s="241"/>
      <c r="X1985" s="241"/>
      <c r="Y1985" s="241"/>
      <c r="Z1985" s="241"/>
      <c r="AA1985" s="241"/>
      <c r="AB1985" s="241"/>
      <c r="AC1985" s="241"/>
      <c r="AD1985" s="241"/>
      <c r="AE1985" s="241"/>
      <c r="AF1985" s="241"/>
      <c r="AG1985" s="241"/>
      <c r="AH1985" s="241"/>
      <c r="AI1985" s="241"/>
      <c r="AP1985" s="300"/>
      <c r="AT1985" s="300"/>
    </row>
    <row r="1986" spans="1:46" s="299" customFormat="1" ht="15" customHeight="1" x14ac:dyDescent="0.25">
      <c r="A1986" s="284"/>
      <c r="B1986" s="284"/>
      <c r="C1986" s="241"/>
      <c r="D1986" s="241"/>
      <c r="E1986" s="241"/>
      <c r="F1986" s="241"/>
      <c r="G1986" s="241"/>
      <c r="H1986" s="241"/>
      <c r="I1986" s="241"/>
      <c r="J1986" s="241"/>
      <c r="K1986" s="241"/>
      <c r="L1986" s="241"/>
      <c r="M1986" s="241"/>
      <c r="N1986" s="241"/>
      <c r="O1986" s="241"/>
      <c r="P1986" s="241"/>
      <c r="Q1986" s="241"/>
      <c r="R1986" s="241"/>
      <c r="S1986" s="241"/>
      <c r="T1986" s="241"/>
      <c r="U1986" s="241"/>
      <c r="V1986" s="241"/>
      <c r="W1986" s="241"/>
      <c r="X1986" s="241"/>
      <c r="Y1986" s="241"/>
      <c r="Z1986" s="241"/>
      <c r="AA1986" s="241"/>
      <c r="AB1986" s="241"/>
      <c r="AC1986" s="241"/>
      <c r="AD1986" s="241"/>
      <c r="AE1986" s="241"/>
      <c r="AF1986" s="241"/>
      <c r="AG1986" s="241"/>
      <c r="AH1986" s="241"/>
      <c r="AI1986" s="241"/>
      <c r="AP1986" s="300"/>
      <c r="AT1986" s="300"/>
    </row>
    <row r="1987" spans="1:46" s="299" customFormat="1" ht="15" customHeight="1" x14ac:dyDescent="0.25">
      <c r="A1987" s="284"/>
      <c r="B1987" s="284"/>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s="241"/>
      <c r="AG1987" s="241"/>
      <c r="AH1987" s="241"/>
      <c r="AI1987" s="241"/>
      <c r="AP1987" s="300"/>
      <c r="AT1987" s="300"/>
    </row>
    <row r="1988" spans="1:46" s="299" customFormat="1" ht="15" customHeight="1" x14ac:dyDescent="0.25">
      <c r="A1988" s="284"/>
      <c r="B1988" s="284"/>
      <c r="C1988" s="241"/>
      <c r="D1988" s="241"/>
      <c r="E1988" s="241"/>
      <c r="F1988" s="241"/>
      <c r="G1988" s="241"/>
      <c r="H1988" s="241"/>
      <c r="I1988" s="241"/>
      <c r="J1988" s="241"/>
      <c r="K1988" s="241"/>
      <c r="L1988" s="241"/>
      <c r="M1988" s="241"/>
      <c r="N1988" s="241"/>
      <c r="O1988" s="241"/>
      <c r="P1988" s="241"/>
      <c r="Q1988" s="241"/>
      <c r="R1988" s="241"/>
      <c r="S1988" s="241"/>
      <c r="T1988" s="241"/>
      <c r="U1988" s="241"/>
      <c r="V1988" s="241"/>
      <c r="W1988" s="241"/>
      <c r="X1988" s="241"/>
      <c r="Y1988" s="241"/>
      <c r="Z1988" s="241"/>
      <c r="AA1988" s="241"/>
      <c r="AB1988" s="241"/>
      <c r="AC1988" s="241"/>
      <c r="AD1988" s="241"/>
      <c r="AE1988" s="241"/>
      <c r="AF1988" s="241"/>
      <c r="AG1988" s="241"/>
      <c r="AH1988" s="241"/>
      <c r="AI1988" s="241"/>
      <c r="AP1988" s="300"/>
      <c r="AT1988" s="300"/>
    </row>
    <row r="1989" spans="1:46" s="299" customFormat="1" ht="15" customHeight="1" x14ac:dyDescent="0.25">
      <c r="A1989" s="284"/>
      <c r="B1989" s="284"/>
      <c r="C1989" s="241"/>
      <c r="D1989" s="241"/>
      <c r="E1989" s="241"/>
      <c r="F1989" s="241"/>
      <c r="G1989" s="241"/>
      <c r="H1989" s="241"/>
      <c r="I1989" s="241"/>
      <c r="J1989" s="241"/>
      <c r="K1989" s="241"/>
      <c r="L1989" s="241"/>
      <c r="M1989" s="241"/>
      <c r="N1989" s="241"/>
      <c r="O1989" s="241"/>
      <c r="P1989" s="241"/>
      <c r="Q1989" s="241"/>
      <c r="R1989" s="241"/>
      <c r="S1989" s="241"/>
      <c r="T1989" s="241"/>
      <c r="U1989" s="241"/>
      <c r="V1989" s="241"/>
      <c r="W1989" s="241"/>
      <c r="X1989" s="241"/>
      <c r="Y1989" s="241"/>
      <c r="Z1989" s="241"/>
      <c r="AA1989" s="241"/>
      <c r="AB1989" s="241"/>
      <c r="AC1989" s="241"/>
      <c r="AD1989" s="241"/>
      <c r="AE1989" s="241"/>
      <c r="AF1989" s="241"/>
      <c r="AG1989" s="241"/>
      <c r="AH1989" s="241"/>
      <c r="AI1989" s="241"/>
      <c r="AP1989" s="300"/>
      <c r="AT1989" s="300"/>
    </row>
    <row r="1990" spans="1:46" s="299" customFormat="1" ht="15" customHeight="1" x14ac:dyDescent="0.25">
      <c r="A1990" s="284"/>
      <c r="B1990" s="284"/>
      <c r="C1990" s="241"/>
      <c r="D1990" s="241"/>
      <c r="E1990" s="241"/>
      <c r="F1990" s="241"/>
      <c r="G1990" s="241"/>
      <c r="H1990" s="241"/>
      <c r="I1990" s="241"/>
      <c r="J1990" s="241"/>
      <c r="K1990" s="241"/>
      <c r="L1990" s="241"/>
      <c r="M1990" s="241"/>
      <c r="N1990" s="241"/>
      <c r="O1990" s="241"/>
      <c r="P1990" s="241"/>
      <c r="Q1990" s="241"/>
      <c r="R1990" s="241"/>
      <c r="S1990" s="241"/>
      <c r="T1990" s="241"/>
      <c r="U1990" s="241"/>
      <c r="V1990" s="241"/>
      <c r="W1990" s="241"/>
      <c r="X1990" s="241"/>
      <c r="Y1990" s="241"/>
      <c r="Z1990" s="241"/>
      <c r="AA1990" s="241"/>
      <c r="AB1990" s="241"/>
      <c r="AC1990" s="241"/>
      <c r="AD1990" s="241"/>
      <c r="AE1990" s="241"/>
      <c r="AF1990" s="241"/>
      <c r="AG1990" s="241"/>
      <c r="AH1990" s="241"/>
      <c r="AI1990" s="241"/>
      <c r="AP1990" s="300"/>
      <c r="AT1990" s="300"/>
    </row>
    <row r="1991" spans="1:46" s="299" customFormat="1" ht="15" customHeight="1" x14ac:dyDescent="0.25">
      <c r="A1991" s="284"/>
      <c r="B1991" s="284"/>
      <c r="C1991" s="241"/>
      <c r="D1991" s="241"/>
      <c r="E1991" s="241"/>
      <c r="F1991" s="241"/>
      <c r="G1991" s="241"/>
      <c r="H1991" s="241"/>
      <c r="I1991" s="241"/>
      <c r="J1991" s="241"/>
      <c r="K1991" s="241"/>
      <c r="L1991" s="241"/>
      <c r="M1991" s="241"/>
      <c r="N1991" s="241"/>
      <c r="O1991" s="241"/>
      <c r="P1991" s="241"/>
      <c r="Q1991" s="241"/>
      <c r="R1991" s="241"/>
      <c r="S1991" s="241"/>
      <c r="T1991" s="241"/>
      <c r="U1991" s="241"/>
      <c r="V1991" s="241"/>
      <c r="W1991" s="241"/>
      <c r="X1991" s="241"/>
      <c r="Y1991" s="241"/>
      <c r="Z1991" s="241"/>
      <c r="AA1991" s="241"/>
      <c r="AB1991" s="241"/>
      <c r="AC1991" s="241"/>
      <c r="AD1991" s="241"/>
      <c r="AE1991" s="241"/>
      <c r="AF1991" s="241"/>
      <c r="AG1991" s="241"/>
      <c r="AH1991" s="241"/>
      <c r="AI1991" s="241"/>
      <c r="AP1991" s="300"/>
      <c r="AT1991" s="300"/>
    </row>
    <row r="1992" spans="1:46" s="299" customFormat="1" ht="15" customHeight="1" x14ac:dyDescent="0.25">
      <c r="A1992" s="284"/>
      <c r="B1992" s="284"/>
      <c r="C1992" s="241"/>
      <c r="D1992" s="241"/>
      <c r="E1992" s="241"/>
      <c r="F1992" s="241"/>
      <c r="G1992" s="241"/>
      <c r="H1992" s="241"/>
      <c r="I1992" s="241"/>
      <c r="J1992" s="241"/>
      <c r="K1992" s="241"/>
      <c r="L1992" s="241"/>
      <c r="M1992" s="241"/>
      <c r="N1992" s="241"/>
      <c r="O1992" s="241"/>
      <c r="P1992" s="241"/>
      <c r="Q1992" s="241"/>
      <c r="R1992" s="241"/>
      <c r="S1992" s="241"/>
      <c r="T1992" s="241"/>
      <c r="U1992" s="241"/>
      <c r="V1992" s="241"/>
      <c r="W1992" s="241"/>
      <c r="X1992" s="241"/>
      <c r="Y1992" s="241"/>
      <c r="Z1992" s="241"/>
      <c r="AA1992" s="241"/>
      <c r="AB1992" s="241"/>
      <c r="AC1992" s="241"/>
      <c r="AD1992" s="241"/>
      <c r="AE1992" s="241"/>
      <c r="AF1992" s="241"/>
      <c r="AG1992" s="241"/>
      <c r="AH1992" s="241"/>
      <c r="AI1992" s="241"/>
      <c r="AP1992" s="300"/>
      <c r="AT1992" s="300"/>
    </row>
    <row r="1993" spans="1:46" s="299" customFormat="1" ht="15" customHeight="1" x14ac:dyDescent="0.25">
      <c r="A1993" s="284"/>
      <c r="B1993" s="284"/>
      <c r="C1993" s="241"/>
      <c r="D1993" s="241"/>
      <c r="E1993" s="241"/>
      <c r="F1993" s="241"/>
      <c r="G1993" s="241"/>
      <c r="H1993" s="241"/>
      <c r="I1993" s="241"/>
      <c r="J1993" s="241"/>
      <c r="K1993" s="241"/>
      <c r="L1993" s="241"/>
      <c r="M1993" s="241"/>
      <c r="N1993" s="241"/>
      <c r="O1993" s="241"/>
      <c r="P1993" s="241"/>
      <c r="Q1993" s="241"/>
      <c r="R1993" s="241"/>
      <c r="S1993" s="241"/>
      <c r="T1993" s="241"/>
      <c r="U1993" s="241"/>
      <c r="V1993" s="241"/>
      <c r="W1993" s="241"/>
      <c r="X1993" s="241"/>
      <c r="Y1993" s="241"/>
      <c r="Z1993" s="241"/>
      <c r="AA1993" s="241"/>
      <c r="AB1993" s="241"/>
      <c r="AC1993" s="241"/>
      <c r="AD1993" s="241"/>
      <c r="AE1993" s="241"/>
      <c r="AF1993" s="241"/>
      <c r="AG1993" s="241"/>
      <c r="AH1993" s="241"/>
      <c r="AI1993" s="241"/>
      <c r="AP1993" s="300"/>
      <c r="AT1993" s="300"/>
    </row>
    <row r="1994" spans="1:46" s="299" customFormat="1" ht="15" customHeight="1" x14ac:dyDescent="0.25">
      <c r="A1994" s="284"/>
      <c r="B1994" s="284"/>
      <c r="C1994" s="241"/>
      <c r="D1994" s="241"/>
      <c r="E1994" s="241"/>
      <c r="F1994" s="241"/>
      <c r="G1994" s="241"/>
      <c r="H1994" s="241"/>
      <c r="I1994" s="241"/>
      <c r="J1994" s="241"/>
      <c r="K1994" s="241"/>
      <c r="L1994" s="241"/>
      <c r="M1994" s="241"/>
      <c r="N1994" s="241"/>
      <c r="O1994" s="241"/>
      <c r="P1994" s="241"/>
      <c r="Q1994" s="241"/>
      <c r="R1994" s="241"/>
      <c r="S1994" s="241"/>
      <c r="T1994" s="241"/>
      <c r="U1994" s="241"/>
      <c r="V1994" s="241"/>
      <c r="W1994" s="241"/>
      <c r="X1994" s="241"/>
      <c r="Y1994" s="241"/>
      <c r="Z1994" s="241"/>
      <c r="AA1994" s="241"/>
      <c r="AB1994" s="241"/>
      <c r="AC1994" s="241"/>
      <c r="AD1994" s="241"/>
      <c r="AE1994" s="241"/>
      <c r="AF1994" s="241"/>
      <c r="AG1994" s="241"/>
      <c r="AH1994" s="241"/>
      <c r="AI1994" s="241"/>
      <c r="AP1994" s="300"/>
      <c r="AT1994" s="300"/>
    </row>
    <row r="1995" spans="1:46" s="299" customFormat="1" ht="15" customHeight="1" x14ac:dyDescent="0.25">
      <c r="A1995" s="284"/>
      <c r="B1995" s="284"/>
      <c r="C1995" s="241"/>
      <c r="D1995" s="241"/>
      <c r="E1995" s="241"/>
      <c r="F1995" s="241"/>
      <c r="G1995" s="241"/>
      <c r="H1995" s="241"/>
      <c r="I1995" s="241"/>
      <c r="J1995" s="241"/>
      <c r="K1995" s="241"/>
      <c r="L1995" s="241"/>
      <c r="M1995" s="241"/>
      <c r="N1995" s="241"/>
      <c r="O1995" s="241"/>
      <c r="P1995" s="241"/>
      <c r="Q1995" s="241"/>
      <c r="R1995" s="241"/>
      <c r="S1995" s="241"/>
      <c r="T1995" s="241"/>
      <c r="U1995" s="241"/>
      <c r="V1995" s="241"/>
      <c r="W1995" s="241"/>
      <c r="X1995" s="241"/>
      <c r="Y1995" s="241"/>
      <c r="Z1995" s="241"/>
      <c r="AA1995" s="241"/>
      <c r="AB1995" s="241"/>
      <c r="AC1995" s="241"/>
      <c r="AD1995" s="241"/>
      <c r="AE1995" s="241"/>
      <c r="AF1995" s="241"/>
      <c r="AG1995" s="241"/>
      <c r="AH1995" s="241"/>
      <c r="AI1995" s="241"/>
      <c r="AP1995" s="300"/>
      <c r="AT1995" s="300"/>
    </row>
    <row r="1996" spans="1:46" s="299" customFormat="1" ht="15" customHeight="1" x14ac:dyDescent="0.25">
      <c r="A1996" s="284"/>
      <c r="B1996" s="284"/>
      <c r="C1996" s="241"/>
      <c r="D1996" s="241"/>
      <c r="E1996" s="241"/>
      <c r="F1996" s="241"/>
      <c r="G1996" s="241"/>
      <c r="H1996" s="241"/>
      <c r="I1996" s="241"/>
      <c r="J1996" s="241"/>
      <c r="K1996" s="241"/>
      <c r="L1996" s="241"/>
      <c r="M1996" s="241"/>
      <c r="N1996" s="241"/>
      <c r="O1996" s="241"/>
      <c r="P1996" s="241"/>
      <c r="Q1996" s="241"/>
      <c r="R1996" s="241"/>
      <c r="S1996" s="241"/>
      <c r="T1996" s="241"/>
      <c r="U1996" s="241"/>
      <c r="V1996" s="241"/>
      <c r="W1996" s="241"/>
      <c r="X1996" s="241"/>
      <c r="Y1996" s="241"/>
      <c r="Z1996" s="241"/>
      <c r="AA1996" s="241"/>
      <c r="AB1996" s="241"/>
      <c r="AC1996" s="241"/>
      <c r="AD1996" s="241"/>
      <c r="AE1996" s="241"/>
      <c r="AF1996" s="241"/>
      <c r="AG1996" s="241"/>
      <c r="AH1996" s="241"/>
      <c r="AI1996" s="241"/>
      <c r="AP1996" s="300"/>
      <c r="AT1996" s="300"/>
    </row>
    <row r="1997" spans="1:46" s="299" customFormat="1" ht="15" customHeight="1" x14ac:dyDescent="0.25">
      <c r="A1997" s="284"/>
      <c r="B1997" s="284"/>
      <c r="C1997" s="241"/>
      <c r="D1997" s="241"/>
      <c r="E1997" s="241"/>
      <c r="F1997" s="241"/>
      <c r="G1997" s="241"/>
      <c r="H1997" s="241"/>
      <c r="I1997" s="241"/>
      <c r="J1997" s="241"/>
      <c r="K1997" s="241"/>
      <c r="L1997" s="241"/>
      <c r="M1997" s="241"/>
      <c r="N1997" s="241"/>
      <c r="O1997" s="241"/>
      <c r="P1997" s="241"/>
      <c r="Q1997" s="241"/>
      <c r="R1997" s="241"/>
      <c r="S1997" s="241"/>
      <c r="T1997" s="241"/>
      <c r="U1997" s="241"/>
      <c r="V1997" s="241"/>
      <c r="W1997" s="241"/>
      <c r="X1997" s="241"/>
      <c r="Y1997" s="241"/>
      <c r="Z1997" s="241"/>
      <c r="AA1997" s="241"/>
      <c r="AB1997" s="241"/>
      <c r="AC1997" s="241"/>
      <c r="AD1997" s="241"/>
      <c r="AE1997" s="241"/>
      <c r="AF1997" s="241"/>
      <c r="AG1997" s="241"/>
      <c r="AH1997" s="241"/>
      <c r="AI1997" s="241"/>
      <c r="AP1997" s="300"/>
      <c r="AT1997" s="300"/>
    </row>
    <row r="1998" spans="1:46" s="299" customFormat="1" ht="15" customHeight="1" x14ac:dyDescent="0.25">
      <c r="A1998" s="284"/>
      <c r="B1998" s="284"/>
      <c r="C1998" s="241"/>
      <c r="D1998" s="241"/>
      <c r="E1998" s="241"/>
      <c r="F1998" s="241"/>
      <c r="G1998" s="241"/>
      <c r="H1998" s="241"/>
      <c r="I1998" s="241"/>
      <c r="J1998" s="241"/>
      <c r="K1998" s="241"/>
      <c r="L1998" s="241"/>
      <c r="M1998" s="241"/>
      <c r="N1998" s="241"/>
      <c r="O1998" s="241"/>
      <c r="P1998" s="241"/>
      <c r="Q1998" s="241"/>
      <c r="R1998" s="241"/>
      <c r="S1998" s="241"/>
      <c r="T1998" s="241"/>
      <c r="U1998" s="241"/>
      <c r="V1998" s="241"/>
      <c r="W1998" s="241"/>
      <c r="X1998" s="241"/>
      <c r="Y1998" s="241"/>
      <c r="Z1998" s="241"/>
      <c r="AA1998" s="241"/>
      <c r="AB1998" s="241"/>
      <c r="AC1998" s="241"/>
      <c r="AD1998" s="241"/>
      <c r="AE1998" s="241"/>
      <c r="AF1998" s="241"/>
      <c r="AG1998" s="241"/>
      <c r="AH1998" s="241"/>
      <c r="AI1998" s="241"/>
      <c r="AP1998" s="300"/>
      <c r="AT1998" s="300"/>
    </row>
    <row r="1999" spans="1:46" s="299" customFormat="1" ht="15" customHeight="1" x14ac:dyDescent="0.25">
      <c r="A1999" s="284"/>
      <c r="B1999" s="284"/>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241"/>
      <c r="AF1999" s="241"/>
      <c r="AG1999" s="241"/>
      <c r="AH1999" s="241"/>
      <c r="AI1999" s="241"/>
      <c r="AP1999" s="300"/>
      <c r="AT1999" s="300"/>
    </row>
    <row r="2000" spans="1:46" s="299" customFormat="1" ht="15" customHeight="1" x14ac:dyDescent="0.25">
      <c r="A2000" s="284"/>
      <c r="B2000" s="284"/>
      <c r="C2000" s="241"/>
      <c r="D2000" s="241"/>
      <c r="E2000" s="241"/>
      <c r="F2000" s="241"/>
      <c r="G2000" s="241"/>
      <c r="H2000" s="241"/>
      <c r="I2000" s="241"/>
      <c r="J2000" s="241"/>
      <c r="K2000" s="241"/>
      <c r="L2000" s="241"/>
      <c r="M2000" s="241"/>
      <c r="N2000" s="241"/>
      <c r="O2000" s="241"/>
      <c r="P2000" s="241"/>
      <c r="Q2000" s="241"/>
      <c r="R2000" s="241"/>
      <c r="S2000" s="241"/>
      <c r="T2000" s="241"/>
      <c r="U2000" s="241"/>
      <c r="V2000" s="241"/>
      <c r="W2000" s="241"/>
      <c r="X2000" s="241"/>
      <c r="Y2000" s="241"/>
      <c r="Z2000" s="241"/>
      <c r="AA2000" s="241"/>
      <c r="AB2000" s="241"/>
      <c r="AC2000" s="241"/>
      <c r="AD2000" s="241"/>
      <c r="AE2000" s="241"/>
      <c r="AF2000" s="241"/>
      <c r="AG2000" s="241"/>
      <c r="AH2000" s="241"/>
      <c r="AI2000" s="241"/>
      <c r="AP2000" s="300"/>
      <c r="AT2000" s="300"/>
    </row>
    <row r="2001" spans="1:46" s="299" customFormat="1" ht="15" customHeight="1" x14ac:dyDescent="0.25">
      <c r="A2001" s="284"/>
      <c r="B2001" s="284"/>
      <c r="C2001" s="241"/>
      <c r="D2001" s="241"/>
      <c r="E2001" s="241"/>
      <c r="F2001" s="241"/>
      <c r="G2001" s="241"/>
      <c r="H2001" s="241"/>
      <c r="I2001" s="241"/>
      <c r="J2001" s="241"/>
      <c r="K2001" s="241"/>
      <c r="L2001" s="241"/>
      <c r="M2001" s="241"/>
      <c r="N2001" s="241"/>
      <c r="O2001" s="241"/>
      <c r="P2001" s="241"/>
      <c r="Q2001" s="241"/>
      <c r="R2001" s="241"/>
      <c r="S2001" s="241"/>
      <c r="T2001" s="241"/>
      <c r="U2001" s="241"/>
      <c r="V2001" s="241"/>
      <c r="W2001" s="241"/>
      <c r="X2001" s="241"/>
      <c r="Y2001" s="241"/>
      <c r="Z2001" s="241"/>
      <c r="AA2001" s="241"/>
      <c r="AB2001" s="241"/>
      <c r="AC2001" s="241"/>
      <c r="AD2001" s="241"/>
      <c r="AE2001" s="241"/>
      <c r="AF2001" s="241"/>
      <c r="AG2001" s="241"/>
      <c r="AH2001" s="241"/>
      <c r="AI2001" s="241"/>
      <c r="AP2001" s="300"/>
      <c r="AT2001" s="300"/>
    </row>
    <row r="2002" spans="1:46" s="299" customFormat="1" ht="15" customHeight="1" x14ac:dyDescent="0.25">
      <c r="A2002" s="284"/>
      <c r="B2002" s="284"/>
      <c r="C2002" s="241"/>
      <c r="D2002" s="241"/>
      <c r="E2002" s="241"/>
      <c r="F2002" s="241"/>
      <c r="G2002" s="241"/>
      <c r="H2002" s="241"/>
      <c r="I2002" s="241"/>
      <c r="J2002" s="241"/>
      <c r="K2002" s="241"/>
      <c r="L2002" s="241"/>
      <c r="M2002" s="241"/>
      <c r="N2002" s="241"/>
      <c r="O2002" s="241"/>
      <c r="P2002" s="241"/>
      <c r="Q2002" s="241"/>
      <c r="R2002" s="241"/>
      <c r="S2002" s="241"/>
      <c r="T2002" s="241"/>
      <c r="U2002" s="241"/>
      <c r="V2002" s="241"/>
      <c r="W2002" s="241"/>
      <c r="X2002" s="241"/>
      <c r="Y2002" s="241"/>
      <c r="Z2002" s="241"/>
      <c r="AA2002" s="241"/>
      <c r="AB2002" s="241"/>
      <c r="AC2002" s="241"/>
      <c r="AD2002" s="241"/>
      <c r="AE2002" s="241"/>
      <c r="AF2002" s="241"/>
      <c r="AG2002" s="241"/>
      <c r="AH2002" s="241"/>
      <c r="AI2002" s="241"/>
      <c r="AP2002" s="300"/>
      <c r="AT2002" s="300"/>
    </row>
    <row r="2003" spans="1:46" s="299" customFormat="1" ht="15" customHeight="1" x14ac:dyDescent="0.25">
      <c r="A2003" s="284"/>
      <c r="B2003" s="284"/>
      <c r="C2003" s="241"/>
      <c r="D2003" s="241"/>
      <c r="E2003" s="241"/>
      <c r="F2003" s="241"/>
      <c r="G2003" s="241"/>
      <c r="H2003" s="241"/>
      <c r="I2003" s="241"/>
      <c r="J2003" s="241"/>
      <c r="K2003" s="241"/>
      <c r="L2003" s="241"/>
      <c r="M2003" s="241"/>
      <c r="N2003" s="241"/>
      <c r="O2003" s="241"/>
      <c r="P2003" s="241"/>
      <c r="Q2003" s="241"/>
      <c r="R2003" s="241"/>
      <c r="S2003" s="241"/>
      <c r="T2003" s="241"/>
      <c r="U2003" s="241"/>
      <c r="V2003" s="241"/>
      <c r="W2003" s="241"/>
      <c r="X2003" s="241"/>
      <c r="Y2003" s="241"/>
      <c r="Z2003" s="241"/>
      <c r="AA2003" s="241"/>
      <c r="AB2003" s="241"/>
      <c r="AC2003" s="241"/>
      <c r="AD2003" s="241"/>
      <c r="AE2003" s="241"/>
      <c r="AF2003" s="241"/>
      <c r="AG2003" s="241"/>
      <c r="AH2003" s="241"/>
      <c r="AI2003" s="241"/>
      <c r="AP2003" s="300"/>
      <c r="AT2003" s="300"/>
    </row>
    <row r="2004" spans="1:46" s="299" customFormat="1" ht="15" customHeight="1" x14ac:dyDescent="0.25">
      <c r="A2004" s="284"/>
      <c r="B2004" s="284"/>
      <c r="C2004" s="241"/>
      <c r="D2004" s="241"/>
      <c r="E2004" s="241"/>
      <c r="F2004" s="241"/>
      <c r="G2004" s="241"/>
      <c r="H2004" s="241"/>
      <c r="I2004" s="241"/>
      <c r="J2004" s="241"/>
      <c r="K2004" s="241"/>
      <c r="L2004" s="241"/>
      <c r="M2004" s="241"/>
      <c r="N2004" s="241"/>
      <c r="O2004" s="241"/>
      <c r="P2004" s="241"/>
      <c r="Q2004" s="241"/>
      <c r="R2004" s="241"/>
      <c r="S2004" s="241"/>
      <c r="T2004" s="241"/>
      <c r="U2004" s="241"/>
      <c r="V2004" s="241"/>
      <c r="W2004" s="241"/>
      <c r="X2004" s="241"/>
      <c r="Y2004" s="241"/>
      <c r="Z2004" s="241"/>
      <c r="AA2004" s="241"/>
      <c r="AB2004" s="241"/>
      <c r="AC2004" s="241"/>
      <c r="AD2004" s="241"/>
      <c r="AE2004" s="241"/>
      <c r="AF2004" s="241"/>
      <c r="AG2004" s="241"/>
      <c r="AH2004" s="241"/>
      <c r="AI2004" s="241"/>
      <c r="AP2004" s="300"/>
      <c r="AT2004" s="300"/>
    </row>
    <row r="2005" spans="1:46" s="299" customFormat="1" ht="15" customHeight="1" x14ac:dyDescent="0.25">
      <c r="A2005" s="284"/>
      <c r="B2005" s="284"/>
      <c r="C2005" s="241"/>
      <c r="D2005" s="241"/>
      <c r="E2005" s="241"/>
      <c r="F2005" s="241"/>
      <c r="G2005" s="241"/>
      <c r="H2005" s="241"/>
      <c r="I2005" s="241"/>
      <c r="J2005" s="241"/>
      <c r="K2005" s="241"/>
      <c r="L2005" s="241"/>
      <c r="M2005" s="241"/>
      <c r="N2005" s="241"/>
      <c r="O2005" s="241"/>
      <c r="P2005" s="241"/>
      <c r="Q2005" s="241"/>
      <c r="R2005" s="241"/>
      <c r="S2005" s="241"/>
      <c r="T2005" s="241"/>
      <c r="U2005" s="241"/>
      <c r="V2005" s="241"/>
      <c r="W2005" s="241"/>
      <c r="X2005" s="241"/>
      <c r="Y2005" s="241"/>
      <c r="Z2005" s="241"/>
      <c r="AA2005" s="241"/>
      <c r="AB2005" s="241"/>
      <c r="AC2005" s="241"/>
      <c r="AD2005" s="241"/>
      <c r="AE2005" s="241"/>
      <c r="AF2005" s="241"/>
      <c r="AG2005" s="241"/>
      <c r="AH2005" s="241"/>
      <c r="AI2005" s="241"/>
      <c r="AP2005" s="300"/>
      <c r="AT2005" s="300"/>
    </row>
    <row r="2006" spans="1:46" s="299" customFormat="1" ht="15" customHeight="1" x14ac:dyDescent="0.25">
      <c r="A2006" s="284"/>
      <c r="B2006" s="284"/>
      <c r="C2006" s="241"/>
      <c r="D2006" s="241"/>
      <c r="E2006" s="241"/>
      <c r="F2006" s="241"/>
      <c r="G2006" s="241"/>
      <c r="H2006" s="241"/>
      <c r="I2006" s="241"/>
      <c r="J2006" s="241"/>
      <c r="K2006" s="241"/>
      <c r="L2006" s="241"/>
      <c r="M2006" s="241"/>
      <c r="N2006" s="241"/>
      <c r="O2006" s="241"/>
      <c r="P2006" s="241"/>
      <c r="Q2006" s="241"/>
      <c r="R2006" s="241"/>
      <c r="S2006" s="241"/>
      <c r="T2006" s="241"/>
      <c r="U2006" s="241"/>
      <c r="V2006" s="241"/>
      <c r="W2006" s="241"/>
      <c r="X2006" s="241"/>
      <c r="Y2006" s="241"/>
      <c r="Z2006" s="241"/>
      <c r="AA2006" s="241"/>
      <c r="AB2006" s="241"/>
      <c r="AC2006" s="241"/>
      <c r="AD2006" s="241"/>
      <c r="AE2006" s="241"/>
      <c r="AF2006" s="241"/>
      <c r="AG2006" s="241"/>
      <c r="AH2006" s="241"/>
      <c r="AI2006" s="241"/>
      <c r="AP2006" s="300"/>
      <c r="AT2006" s="300"/>
    </row>
    <row r="2007" spans="1:46" s="299" customFormat="1" ht="15" customHeight="1" x14ac:dyDescent="0.25">
      <c r="A2007" s="284"/>
      <c r="B2007" s="284"/>
      <c r="C2007" s="241"/>
      <c r="D2007" s="241"/>
      <c r="E2007" s="241"/>
      <c r="F2007" s="241"/>
      <c r="G2007" s="241"/>
      <c r="H2007" s="241"/>
      <c r="I2007" s="241"/>
      <c r="J2007" s="241"/>
      <c r="K2007" s="241"/>
      <c r="L2007" s="241"/>
      <c r="M2007" s="241"/>
      <c r="N2007" s="241"/>
      <c r="O2007" s="241"/>
      <c r="P2007" s="241"/>
      <c r="Q2007" s="241"/>
      <c r="R2007" s="241"/>
      <c r="S2007" s="241"/>
      <c r="T2007" s="241"/>
      <c r="U2007" s="241"/>
      <c r="V2007" s="241"/>
      <c r="W2007" s="241"/>
      <c r="X2007" s="241"/>
      <c r="Y2007" s="241"/>
      <c r="Z2007" s="241"/>
      <c r="AA2007" s="241"/>
      <c r="AB2007" s="241"/>
      <c r="AC2007" s="241"/>
      <c r="AD2007" s="241"/>
      <c r="AE2007" s="241"/>
      <c r="AF2007" s="241"/>
      <c r="AG2007" s="241"/>
      <c r="AH2007" s="241"/>
      <c r="AI2007" s="241"/>
      <c r="AP2007" s="300"/>
      <c r="AT2007" s="300"/>
    </row>
    <row r="2008" spans="1:46" s="299" customFormat="1" ht="15" customHeight="1" x14ac:dyDescent="0.25">
      <c r="A2008" s="284"/>
      <c r="B2008" s="284"/>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241"/>
      <c r="AF2008" s="241"/>
      <c r="AG2008" s="241"/>
      <c r="AH2008" s="241"/>
      <c r="AI2008" s="241"/>
      <c r="AP2008" s="300"/>
      <c r="AT2008" s="300"/>
    </row>
    <row r="2009" spans="1:46" s="299" customFormat="1" ht="15" customHeight="1" x14ac:dyDescent="0.25">
      <c r="A2009" s="284"/>
      <c r="B2009" s="284"/>
      <c r="C2009" s="241"/>
      <c r="D2009" s="241"/>
      <c r="E2009" s="241"/>
      <c r="F2009" s="241"/>
      <c r="G2009" s="241"/>
      <c r="H2009" s="241"/>
      <c r="I2009" s="241"/>
      <c r="J2009" s="241"/>
      <c r="K2009" s="241"/>
      <c r="L2009" s="241"/>
      <c r="M2009" s="241"/>
      <c r="N2009" s="241"/>
      <c r="O2009" s="241"/>
      <c r="P2009" s="241"/>
      <c r="Q2009" s="241"/>
      <c r="R2009" s="241"/>
      <c r="S2009" s="241"/>
      <c r="T2009" s="241"/>
      <c r="U2009" s="241"/>
      <c r="V2009" s="241"/>
      <c r="W2009" s="241"/>
      <c r="X2009" s="241"/>
      <c r="Y2009" s="241"/>
      <c r="Z2009" s="241"/>
      <c r="AA2009" s="241"/>
      <c r="AB2009" s="241"/>
      <c r="AC2009" s="241"/>
      <c r="AD2009" s="241"/>
      <c r="AE2009" s="241"/>
      <c r="AF2009" s="241"/>
      <c r="AG2009" s="241"/>
      <c r="AH2009" s="241"/>
      <c r="AI2009" s="241"/>
      <c r="AP2009" s="300"/>
      <c r="AT2009" s="300"/>
    </row>
    <row r="2010" spans="1:46" s="299" customFormat="1" ht="15" customHeight="1" x14ac:dyDescent="0.25">
      <c r="A2010" s="284"/>
      <c r="B2010" s="284"/>
      <c r="C2010" s="241"/>
      <c r="D2010" s="241"/>
      <c r="E2010" s="241"/>
      <c r="F2010" s="241"/>
      <c r="G2010" s="241"/>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P2010" s="300"/>
      <c r="AT2010" s="300"/>
    </row>
    <row r="2011" spans="1:46" s="299" customFormat="1" ht="15" customHeight="1" x14ac:dyDescent="0.25">
      <c r="A2011" s="284"/>
      <c r="B2011" s="284"/>
      <c r="C2011" s="241"/>
      <c r="D2011" s="241"/>
      <c r="E2011" s="241"/>
      <c r="F2011" s="241"/>
      <c r="G2011" s="241"/>
      <c r="H2011" s="241"/>
      <c r="I2011" s="241"/>
      <c r="J2011" s="241"/>
      <c r="K2011" s="241"/>
      <c r="L2011" s="241"/>
      <c r="M2011" s="241"/>
      <c r="N2011" s="241"/>
      <c r="O2011" s="241"/>
      <c r="P2011" s="241"/>
      <c r="Q2011" s="241"/>
      <c r="R2011" s="241"/>
      <c r="S2011" s="241"/>
      <c r="T2011" s="241"/>
      <c r="U2011" s="241"/>
      <c r="V2011" s="241"/>
      <c r="W2011" s="241"/>
      <c r="X2011" s="241"/>
      <c r="Y2011" s="241"/>
      <c r="Z2011" s="241"/>
      <c r="AA2011" s="241"/>
      <c r="AB2011" s="241"/>
      <c r="AC2011" s="241"/>
      <c r="AD2011" s="241"/>
      <c r="AE2011" s="241"/>
      <c r="AF2011" s="241"/>
      <c r="AG2011" s="241"/>
      <c r="AH2011" s="241"/>
      <c r="AI2011" s="241"/>
      <c r="AP2011" s="300"/>
      <c r="AT2011" s="300"/>
    </row>
    <row r="2012" spans="1:46" s="299" customFormat="1" ht="15" customHeight="1" x14ac:dyDescent="0.25">
      <c r="A2012" s="284"/>
      <c r="B2012" s="284"/>
      <c r="C2012" s="241"/>
      <c r="D2012" s="241"/>
      <c r="E2012" s="241"/>
      <c r="F2012" s="241"/>
      <c r="G2012" s="241"/>
      <c r="H2012" s="241"/>
      <c r="I2012" s="241"/>
      <c r="J2012" s="241"/>
      <c r="K2012" s="241"/>
      <c r="L2012" s="241"/>
      <c r="M2012" s="241"/>
      <c r="N2012" s="241"/>
      <c r="O2012" s="241"/>
      <c r="P2012" s="241"/>
      <c r="Q2012" s="241"/>
      <c r="R2012" s="241"/>
      <c r="S2012" s="241"/>
      <c r="T2012" s="241"/>
      <c r="U2012" s="241"/>
      <c r="V2012" s="241"/>
      <c r="W2012" s="241"/>
      <c r="X2012" s="241"/>
      <c r="Y2012" s="241"/>
      <c r="Z2012" s="241"/>
      <c r="AA2012" s="241"/>
      <c r="AB2012" s="241"/>
      <c r="AC2012" s="241"/>
      <c r="AD2012" s="241"/>
      <c r="AE2012" s="241"/>
      <c r="AF2012" s="241"/>
      <c r="AG2012" s="241"/>
      <c r="AH2012" s="241"/>
      <c r="AI2012" s="241"/>
      <c r="AP2012" s="300"/>
      <c r="AT2012" s="300"/>
    </row>
    <row r="2013" spans="1:46" s="299" customFormat="1" ht="15" customHeight="1" x14ac:dyDescent="0.25">
      <c r="A2013" s="284"/>
      <c r="B2013" s="284"/>
      <c r="C2013" s="241"/>
      <c r="D2013" s="241"/>
      <c r="E2013" s="241"/>
      <c r="F2013" s="241"/>
      <c r="G2013" s="241"/>
      <c r="H2013" s="241"/>
      <c r="I2013" s="241"/>
      <c r="J2013" s="241"/>
      <c r="K2013" s="241"/>
      <c r="L2013" s="241"/>
      <c r="M2013" s="241"/>
      <c r="N2013" s="241"/>
      <c r="O2013" s="241"/>
      <c r="P2013" s="241"/>
      <c r="Q2013" s="241"/>
      <c r="R2013" s="241"/>
      <c r="S2013" s="241"/>
      <c r="T2013" s="241"/>
      <c r="U2013" s="241"/>
      <c r="V2013" s="241"/>
      <c r="W2013" s="241"/>
      <c r="X2013" s="241"/>
      <c r="Y2013" s="241"/>
      <c r="Z2013" s="241"/>
      <c r="AA2013" s="241"/>
      <c r="AB2013" s="241"/>
      <c r="AC2013" s="241"/>
      <c r="AD2013" s="241"/>
      <c r="AE2013" s="241"/>
      <c r="AF2013" s="241"/>
      <c r="AG2013" s="241"/>
      <c r="AH2013" s="241"/>
      <c r="AI2013" s="241"/>
      <c r="AP2013" s="300"/>
      <c r="AT2013" s="300"/>
    </row>
    <row r="2014" spans="1:46" s="299" customFormat="1" ht="15" customHeight="1" x14ac:dyDescent="0.25">
      <c r="A2014" s="284"/>
      <c r="B2014" s="284"/>
      <c r="C2014" s="241"/>
      <c r="D2014" s="241"/>
      <c r="E2014" s="241"/>
      <c r="F2014" s="241"/>
      <c r="G2014" s="241"/>
      <c r="H2014" s="241"/>
      <c r="I2014" s="241"/>
      <c r="J2014" s="241"/>
      <c r="K2014" s="241"/>
      <c r="L2014" s="241"/>
      <c r="M2014" s="241"/>
      <c r="N2014" s="241"/>
      <c r="O2014" s="241"/>
      <c r="P2014" s="241"/>
      <c r="Q2014" s="241"/>
      <c r="R2014" s="241"/>
      <c r="S2014" s="241"/>
      <c r="T2014" s="241"/>
      <c r="U2014" s="241"/>
      <c r="V2014" s="241"/>
      <c r="W2014" s="241"/>
      <c r="X2014" s="241"/>
      <c r="Y2014" s="241"/>
      <c r="Z2014" s="241"/>
      <c r="AA2014" s="241"/>
      <c r="AB2014" s="241"/>
      <c r="AC2014" s="241"/>
      <c r="AD2014" s="241"/>
      <c r="AE2014" s="241"/>
      <c r="AF2014" s="241"/>
      <c r="AG2014" s="241"/>
      <c r="AH2014" s="241"/>
      <c r="AI2014" s="241"/>
      <c r="AP2014" s="300"/>
      <c r="AT2014" s="300"/>
    </row>
    <row r="2015" spans="1:46" s="299" customFormat="1" ht="15" customHeight="1" x14ac:dyDescent="0.25">
      <c r="A2015" s="284"/>
      <c r="B2015" s="284"/>
      <c r="C2015" s="241"/>
      <c r="D2015" s="241"/>
      <c r="E2015" s="241"/>
      <c r="F2015" s="241"/>
      <c r="G2015" s="241"/>
      <c r="H2015" s="241"/>
      <c r="I2015" s="241"/>
      <c r="J2015" s="241"/>
      <c r="K2015" s="241"/>
      <c r="L2015" s="241"/>
      <c r="M2015" s="241"/>
      <c r="N2015" s="241"/>
      <c r="O2015" s="241"/>
      <c r="P2015" s="241"/>
      <c r="Q2015" s="241"/>
      <c r="R2015" s="241"/>
      <c r="S2015" s="241"/>
      <c r="T2015" s="241"/>
      <c r="U2015" s="241"/>
      <c r="V2015" s="241"/>
      <c r="W2015" s="241"/>
      <c r="X2015" s="241"/>
      <c r="Y2015" s="241"/>
      <c r="Z2015" s="241"/>
      <c r="AA2015" s="241"/>
      <c r="AB2015" s="241"/>
      <c r="AC2015" s="241"/>
      <c r="AD2015" s="241"/>
      <c r="AE2015" s="241"/>
      <c r="AF2015" s="241"/>
      <c r="AG2015" s="241"/>
      <c r="AH2015" s="241"/>
      <c r="AI2015" s="241"/>
      <c r="AP2015" s="300"/>
      <c r="AT2015" s="300"/>
    </row>
    <row r="2016" spans="1:46" s="299" customFormat="1" ht="15" customHeight="1" x14ac:dyDescent="0.25">
      <c r="A2016" s="284"/>
      <c r="B2016" s="284"/>
      <c r="C2016" s="241"/>
      <c r="D2016" s="241"/>
      <c r="E2016" s="241"/>
      <c r="F2016" s="241"/>
      <c r="G2016" s="241"/>
      <c r="H2016" s="241"/>
      <c r="I2016" s="241"/>
      <c r="J2016" s="241"/>
      <c r="K2016" s="241"/>
      <c r="L2016" s="241"/>
      <c r="M2016" s="241"/>
      <c r="N2016" s="241"/>
      <c r="O2016" s="241"/>
      <c r="P2016" s="241"/>
      <c r="Q2016" s="241"/>
      <c r="R2016" s="241"/>
      <c r="S2016" s="241"/>
      <c r="T2016" s="241"/>
      <c r="U2016" s="241"/>
      <c r="V2016" s="241"/>
      <c r="W2016" s="241"/>
      <c r="X2016" s="241"/>
      <c r="Y2016" s="241"/>
      <c r="Z2016" s="241"/>
      <c r="AA2016" s="241"/>
      <c r="AB2016" s="241"/>
      <c r="AC2016" s="241"/>
      <c r="AD2016" s="241"/>
      <c r="AE2016" s="241"/>
      <c r="AF2016" s="241"/>
      <c r="AG2016" s="241"/>
      <c r="AH2016" s="241"/>
      <c r="AI2016" s="241"/>
      <c r="AP2016" s="300"/>
      <c r="AT2016" s="300"/>
    </row>
    <row r="2017" spans="1:46" s="299" customFormat="1" ht="15" customHeight="1" x14ac:dyDescent="0.25">
      <c r="A2017" s="284"/>
      <c r="B2017" s="284"/>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s="241"/>
      <c r="AG2017" s="241"/>
      <c r="AH2017" s="241"/>
      <c r="AI2017" s="241"/>
      <c r="AP2017" s="300"/>
      <c r="AT2017" s="300"/>
    </row>
    <row r="2018" spans="1:46" s="299" customFormat="1" ht="15" customHeight="1" x14ac:dyDescent="0.25">
      <c r="A2018" s="284"/>
      <c r="B2018" s="284"/>
      <c r="C2018" s="241"/>
      <c r="D2018" s="241"/>
      <c r="E2018" s="241"/>
      <c r="F2018" s="241"/>
      <c r="G2018" s="241"/>
      <c r="H2018" s="241"/>
      <c r="I2018" s="241"/>
      <c r="J2018" s="241"/>
      <c r="K2018" s="241"/>
      <c r="L2018" s="241"/>
      <c r="M2018" s="241"/>
      <c r="N2018" s="241"/>
      <c r="O2018" s="241"/>
      <c r="P2018" s="241"/>
      <c r="Q2018" s="241"/>
      <c r="R2018" s="241"/>
      <c r="S2018" s="241"/>
      <c r="T2018" s="241"/>
      <c r="U2018" s="241"/>
      <c r="V2018" s="241"/>
      <c r="W2018" s="241"/>
      <c r="X2018" s="241"/>
      <c r="Y2018" s="241"/>
      <c r="Z2018" s="241"/>
      <c r="AA2018" s="241"/>
      <c r="AB2018" s="241"/>
      <c r="AC2018" s="241"/>
      <c r="AD2018" s="241"/>
      <c r="AE2018" s="241"/>
      <c r="AF2018" s="241"/>
      <c r="AG2018" s="241"/>
      <c r="AH2018" s="241"/>
      <c r="AI2018" s="241"/>
      <c r="AP2018" s="300"/>
      <c r="AT2018" s="300"/>
    </row>
    <row r="2019" spans="1:46" s="299" customFormat="1" ht="15" customHeight="1" x14ac:dyDescent="0.25">
      <c r="A2019" s="284"/>
      <c r="B2019" s="284"/>
      <c r="C2019" s="241"/>
      <c r="D2019" s="241"/>
      <c r="E2019" s="241"/>
      <c r="F2019" s="241"/>
      <c r="G2019" s="241"/>
      <c r="H2019" s="241"/>
      <c r="I2019" s="241"/>
      <c r="J2019" s="241"/>
      <c r="K2019" s="241"/>
      <c r="L2019" s="241"/>
      <c r="M2019" s="241"/>
      <c r="N2019" s="241"/>
      <c r="O2019" s="241"/>
      <c r="P2019" s="241"/>
      <c r="Q2019" s="241"/>
      <c r="R2019" s="241"/>
      <c r="S2019" s="241"/>
      <c r="T2019" s="241"/>
      <c r="U2019" s="241"/>
      <c r="V2019" s="241"/>
      <c r="W2019" s="241"/>
      <c r="X2019" s="241"/>
      <c r="Y2019" s="241"/>
      <c r="Z2019" s="241"/>
      <c r="AA2019" s="241"/>
      <c r="AB2019" s="241"/>
      <c r="AC2019" s="241"/>
      <c r="AD2019" s="241"/>
      <c r="AE2019" s="241"/>
      <c r="AF2019" s="241"/>
      <c r="AG2019" s="241"/>
      <c r="AH2019" s="241"/>
      <c r="AI2019" s="241"/>
      <c r="AP2019" s="300"/>
      <c r="AT2019" s="300"/>
    </row>
    <row r="2020" spans="1:46" s="299" customFormat="1" ht="15" customHeight="1" x14ac:dyDescent="0.25">
      <c r="A2020" s="284"/>
      <c r="B2020" s="284"/>
      <c r="C2020" s="241"/>
      <c r="D2020" s="241"/>
      <c r="E2020" s="241"/>
      <c r="F2020" s="241"/>
      <c r="G2020" s="241"/>
      <c r="H2020" s="241"/>
      <c r="I2020" s="241"/>
      <c r="J2020" s="241"/>
      <c r="K2020" s="241"/>
      <c r="L2020" s="241"/>
      <c r="M2020" s="241"/>
      <c r="N2020" s="241"/>
      <c r="O2020" s="241"/>
      <c r="P2020" s="241"/>
      <c r="Q2020" s="241"/>
      <c r="R2020" s="241"/>
      <c r="S2020" s="241"/>
      <c r="T2020" s="241"/>
      <c r="U2020" s="241"/>
      <c r="V2020" s="241"/>
      <c r="W2020" s="241"/>
      <c r="X2020" s="241"/>
      <c r="Y2020" s="241"/>
      <c r="Z2020" s="241"/>
      <c r="AA2020" s="241"/>
      <c r="AB2020" s="241"/>
      <c r="AC2020" s="241"/>
      <c r="AD2020" s="241"/>
      <c r="AE2020" s="241"/>
      <c r="AF2020" s="241"/>
      <c r="AG2020" s="241"/>
      <c r="AH2020" s="241"/>
      <c r="AI2020" s="241"/>
      <c r="AP2020" s="300"/>
      <c r="AT2020" s="300"/>
    </row>
    <row r="2021" spans="1:46" s="299" customFormat="1" ht="15" customHeight="1" x14ac:dyDescent="0.25">
      <c r="A2021" s="284"/>
      <c r="B2021" s="284"/>
      <c r="C2021" s="241"/>
      <c r="D2021" s="241"/>
      <c r="E2021" s="241"/>
      <c r="F2021" s="241"/>
      <c r="G2021" s="241"/>
      <c r="H2021" s="241"/>
      <c r="I2021" s="241"/>
      <c r="J2021" s="241"/>
      <c r="K2021" s="241"/>
      <c r="L2021" s="241"/>
      <c r="M2021" s="241"/>
      <c r="N2021" s="241"/>
      <c r="O2021" s="241"/>
      <c r="P2021" s="241"/>
      <c r="Q2021" s="241"/>
      <c r="R2021" s="241"/>
      <c r="S2021" s="241"/>
      <c r="T2021" s="241"/>
      <c r="U2021" s="241"/>
      <c r="V2021" s="241"/>
      <c r="W2021" s="241"/>
      <c r="X2021" s="241"/>
      <c r="Y2021" s="241"/>
      <c r="Z2021" s="241"/>
      <c r="AA2021" s="241"/>
      <c r="AB2021" s="241"/>
      <c r="AC2021" s="241"/>
      <c r="AD2021" s="241"/>
      <c r="AE2021" s="241"/>
      <c r="AF2021" s="241"/>
      <c r="AG2021" s="241"/>
      <c r="AH2021" s="241"/>
      <c r="AI2021" s="241"/>
      <c r="AP2021" s="300"/>
      <c r="AT2021" s="300"/>
    </row>
    <row r="2022" spans="1:46" s="299" customFormat="1" ht="15" customHeight="1" x14ac:dyDescent="0.25">
      <c r="A2022" s="284"/>
      <c r="B2022" s="284"/>
      <c r="C2022" s="241"/>
      <c r="D2022" s="241"/>
      <c r="E2022" s="241"/>
      <c r="F2022" s="241"/>
      <c r="G2022" s="241"/>
      <c r="H2022" s="241"/>
      <c r="I2022" s="241"/>
      <c r="J2022" s="241"/>
      <c r="K2022" s="241"/>
      <c r="L2022" s="241"/>
      <c r="M2022" s="241"/>
      <c r="N2022" s="241"/>
      <c r="O2022" s="241"/>
      <c r="P2022" s="241"/>
      <c r="Q2022" s="241"/>
      <c r="R2022" s="241"/>
      <c r="S2022" s="241"/>
      <c r="T2022" s="241"/>
      <c r="U2022" s="241"/>
      <c r="V2022" s="241"/>
      <c r="W2022" s="241"/>
      <c r="X2022" s="241"/>
      <c r="Y2022" s="241"/>
      <c r="Z2022" s="241"/>
      <c r="AA2022" s="241"/>
      <c r="AB2022" s="241"/>
      <c r="AC2022" s="241"/>
      <c r="AD2022" s="241"/>
      <c r="AE2022" s="241"/>
      <c r="AF2022" s="241"/>
      <c r="AG2022" s="241"/>
      <c r="AH2022" s="241"/>
      <c r="AI2022" s="241"/>
      <c r="AP2022" s="300"/>
      <c r="AT2022" s="300"/>
    </row>
    <row r="2023" spans="1:46" s="299" customFormat="1" ht="15" customHeight="1" x14ac:dyDescent="0.25">
      <c r="A2023" s="284"/>
      <c r="B2023" s="284"/>
      <c r="C2023" s="241"/>
      <c r="D2023" s="241"/>
      <c r="E2023" s="241"/>
      <c r="F2023" s="241"/>
      <c r="G2023" s="241"/>
      <c r="H2023" s="241"/>
      <c r="I2023" s="241"/>
      <c r="J2023" s="241"/>
      <c r="K2023" s="241"/>
      <c r="L2023" s="241"/>
      <c r="M2023" s="241"/>
      <c r="N2023" s="241"/>
      <c r="O2023" s="241"/>
      <c r="P2023" s="241"/>
      <c r="Q2023" s="241"/>
      <c r="R2023" s="241"/>
      <c r="S2023" s="241"/>
      <c r="T2023" s="241"/>
      <c r="U2023" s="241"/>
      <c r="V2023" s="241"/>
      <c r="W2023" s="241"/>
      <c r="X2023" s="241"/>
      <c r="Y2023" s="241"/>
      <c r="Z2023" s="241"/>
      <c r="AA2023" s="241"/>
      <c r="AB2023" s="241"/>
      <c r="AC2023" s="241"/>
      <c r="AD2023" s="241"/>
      <c r="AE2023" s="241"/>
      <c r="AF2023" s="241"/>
      <c r="AG2023" s="241"/>
      <c r="AH2023" s="241"/>
      <c r="AI2023" s="241"/>
      <c r="AP2023" s="300"/>
      <c r="AT2023" s="300"/>
    </row>
    <row r="2024" spans="1:46" s="299" customFormat="1" ht="15" customHeight="1" x14ac:dyDescent="0.25">
      <c r="A2024" s="284"/>
      <c r="B2024" s="284"/>
      <c r="C2024" s="241"/>
      <c r="D2024" s="241"/>
      <c r="E2024" s="241"/>
      <c r="F2024" s="241"/>
      <c r="G2024" s="241"/>
      <c r="H2024" s="241"/>
      <c r="I2024" s="241"/>
      <c r="J2024" s="241"/>
      <c r="K2024" s="241"/>
      <c r="L2024" s="241"/>
      <c r="M2024" s="241"/>
      <c r="N2024" s="241"/>
      <c r="O2024" s="241"/>
      <c r="P2024" s="241"/>
      <c r="Q2024" s="241"/>
      <c r="R2024" s="241"/>
      <c r="S2024" s="241"/>
      <c r="T2024" s="241"/>
      <c r="U2024" s="241"/>
      <c r="V2024" s="241"/>
      <c r="W2024" s="241"/>
      <c r="X2024" s="241"/>
      <c r="Y2024" s="241"/>
      <c r="Z2024" s="241"/>
      <c r="AA2024" s="241"/>
      <c r="AB2024" s="241"/>
      <c r="AC2024" s="241"/>
      <c r="AD2024" s="241"/>
      <c r="AE2024" s="241"/>
      <c r="AF2024" s="241"/>
      <c r="AG2024" s="241"/>
      <c r="AH2024" s="241"/>
      <c r="AI2024" s="241"/>
      <c r="AP2024" s="300"/>
      <c r="AT2024" s="300"/>
    </row>
    <row r="2025" spans="1:46" s="299" customFormat="1" ht="15" customHeight="1" x14ac:dyDescent="0.25">
      <c r="A2025" s="284"/>
      <c r="B2025" s="284"/>
      <c r="C2025" s="241"/>
      <c r="D2025" s="241"/>
      <c r="E2025" s="241"/>
      <c r="F2025" s="241"/>
      <c r="G2025" s="241"/>
      <c r="H2025" s="241"/>
      <c r="I2025" s="241"/>
      <c r="J2025" s="241"/>
      <c r="K2025" s="241"/>
      <c r="L2025" s="241"/>
      <c r="M2025" s="241"/>
      <c r="N2025" s="241"/>
      <c r="O2025" s="241"/>
      <c r="P2025" s="241"/>
      <c r="Q2025" s="241"/>
      <c r="R2025" s="241"/>
      <c r="S2025" s="241"/>
      <c r="T2025" s="241"/>
      <c r="U2025" s="241"/>
      <c r="V2025" s="241"/>
      <c r="W2025" s="241"/>
      <c r="X2025" s="241"/>
      <c r="Y2025" s="241"/>
      <c r="Z2025" s="241"/>
      <c r="AA2025" s="241"/>
      <c r="AB2025" s="241"/>
      <c r="AC2025" s="241"/>
      <c r="AD2025" s="241"/>
      <c r="AE2025" s="241"/>
      <c r="AF2025" s="241"/>
      <c r="AG2025" s="241"/>
      <c r="AH2025" s="241"/>
      <c r="AI2025" s="241"/>
      <c r="AP2025" s="300"/>
      <c r="AT2025" s="300"/>
    </row>
    <row r="2026" spans="1:46" s="299" customFormat="1" ht="15" customHeight="1" x14ac:dyDescent="0.25">
      <c r="A2026" s="284"/>
      <c r="B2026" s="284"/>
      <c r="C2026" s="241"/>
      <c r="D2026" s="241"/>
      <c r="E2026" s="241"/>
      <c r="F2026" s="241"/>
      <c r="G2026" s="241"/>
      <c r="H2026" s="241"/>
      <c r="I2026" s="241"/>
      <c r="J2026" s="241"/>
      <c r="K2026" s="241"/>
      <c r="L2026" s="241"/>
      <c r="M2026" s="241"/>
      <c r="N2026" s="241"/>
      <c r="O2026" s="241"/>
      <c r="P2026" s="241"/>
      <c r="Q2026" s="241"/>
      <c r="R2026" s="241"/>
      <c r="S2026" s="241"/>
      <c r="T2026" s="241"/>
      <c r="U2026" s="241"/>
      <c r="V2026" s="241"/>
      <c r="W2026" s="241"/>
      <c r="X2026" s="241"/>
      <c r="Y2026" s="241"/>
      <c r="Z2026" s="241"/>
      <c r="AA2026" s="241"/>
      <c r="AB2026" s="241"/>
      <c r="AC2026" s="241"/>
      <c r="AD2026" s="241"/>
      <c r="AE2026" s="241"/>
      <c r="AF2026" s="241"/>
      <c r="AG2026" s="241"/>
      <c r="AH2026" s="241"/>
      <c r="AI2026" s="241"/>
      <c r="AP2026" s="300"/>
      <c r="AT2026" s="300"/>
    </row>
    <row r="2027" spans="1:46" s="299" customFormat="1" ht="15" customHeight="1" x14ac:dyDescent="0.25">
      <c r="A2027" s="284"/>
      <c r="B2027" s="284"/>
      <c r="C2027" s="241"/>
      <c r="D2027" s="241"/>
      <c r="E2027" s="241"/>
      <c r="F2027" s="241"/>
      <c r="G2027" s="241"/>
      <c r="H2027" s="241"/>
      <c r="I2027" s="241"/>
      <c r="J2027" s="241"/>
      <c r="K2027" s="241"/>
      <c r="L2027" s="241"/>
      <c r="M2027" s="241"/>
      <c r="N2027" s="241"/>
      <c r="O2027" s="241"/>
      <c r="P2027" s="241"/>
      <c r="Q2027" s="241"/>
      <c r="R2027" s="241"/>
      <c r="S2027" s="241"/>
      <c r="T2027" s="241"/>
      <c r="U2027" s="241"/>
      <c r="V2027" s="241"/>
      <c r="W2027" s="241"/>
      <c r="X2027" s="241"/>
      <c r="Y2027" s="241"/>
      <c r="Z2027" s="241"/>
      <c r="AA2027" s="241"/>
      <c r="AB2027" s="241"/>
      <c r="AC2027" s="241"/>
      <c r="AD2027" s="241"/>
      <c r="AE2027" s="241"/>
      <c r="AF2027" s="241"/>
      <c r="AG2027" s="241"/>
      <c r="AH2027" s="241"/>
      <c r="AI2027" s="241"/>
      <c r="AP2027" s="300"/>
      <c r="AT2027" s="300"/>
    </row>
    <row r="2028" spans="1:46" s="299" customFormat="1" ht="15" customHeight="1" x14ac:dyDescent="0.25">
      <c r="A2028" s="284"/>
      <c r="B2028" s="284"/>
      <c r="C2028" s="241"/>
      <c r="D2028" s="241"/>
      <c r="E2028" s="241"/>
      <c r="F2028" s="241"/>
      <c r="G2028" s="241"/>
      <c r="H2028" s="241"/>
      <c r="I2028" s="241"/>
      <c r="J2028" s="241"/>
      <c r="K2028" s="241"/>
      <c r="L2028" s="241"/>
      <c r="M2028" s="241"/>
      <c r="N2028" s="241"/>
      <c r="O2028" s="241"/>
      <c r="P2028" s="241"/>
      <c r="Q2028" s="241"/>
      <c r="R2028" s="241"/>
      <c r="S2028" s="241"/>
      <c r="T2028" s="241"/>
      <c r="U2028" s="241"/>
      <c r="V2028" s="241"/>
      <c r="W2028" s="241"/>
      <c r="X2028" s="241"/>
      <c r="Y2028" s="241"/>
      <c r="Z2028" s="241"/>
      <c r="AA2028" s="241"/>
      <c r="AB2028" s="241"/>
      <c r="AC2028" s="241"/>
      <c r="AD2028" s="241"/>
      <c r="AE2028" s="241"/>
      <c r="AF2028" s="241"/>
      <c r="AG2028" s="241"/>
      <c r="AH2028" s="241"/>
      <c r="AI2028" s="241"/>
      <c r="AP2028" s="300"/>
      <c r="AT2028" s="300"/>
    </row>
    <row r="2029" spans="1:46" s="299" customFormat="1" ht="15" customHeight="1" x14ac:dyDescent="0.25">
      <c r="A2029" s="284"/>
      <c r="B2029" s="284"/>
      <c r="C2029" s="241"/>
      <c r="D2029" s="241"/>
      <c r="E2029" s="241"/>
      <c r="F2029" s="241"/>
      <c r="G2029" s="241"/>
      <c r="H2029" s="241"/>
      <c r="I2029" s="241"/>
      <c r="J2029" s="241"/>
      <c r="K2029" s="241"/>
      <c r="L2029" s="241"/>
      <c r="M2029" s="241"/>
      <c r="N2029" s="241"/>
      <c r="O2029" s="241"/>
      <c r="P2029" s="241"/>
      <c r="Q2029" s="241"/>
      <c r="R2029" s="241"/>
      <c r="S2029" s="241"/>
      <c r="T2029" s="241"/>
      <c r="U2029" s="241"/>
      <c r="V2029" s="241"/>
      <c r="W2029" s="241"/>
      <c r="X2029" s="241"/>
      <c r="Y2029" s="241"/>
      <c r="Z2029" s="241"/>
      <c r="AA2029" s="241"/>
      <c r="AB2029" s="241"/>
      <c r="AC2029" s="241"/>
      <c r="AD2029" s="241"/>
      <c r="AE2029" s="241"/>
      <c r="AF2029" s="241"/>
      <c r="AG2029" s="241"/>
      <c r="AH2029" s="241"/>
      <c r="AI2029" s="241"/>
      <c r="AP2029" s="300"/>
      <c r="AT2029" s="300"/>
    </row>
    <row r="2030" spans="1:46" s="299" customFormat="1" ht="15" customHeight="1" x14ac:dyDescent="0.25">
      <c r="A2030" s="284"/>
      <c r="B2030" s="284"/>
      <c r="C2030" s="241"/>
      <c r="D2030" s="241"/>
      <c r="E2030" s="241"/>
      <c r="F2030" s="241"/>
      <c r="G2030" s="241"/>
      <c r="H2030" s="241"/>
      <c r="I2030" s="241"/>
      <c r="J2030" s="241"/>
      <c r="K2030" s="241"/>
      <c r="L2030" s="241"/>
      <c r="M2030" s="241"/>
      <c r="N2030" s="241"/>
      <c r="O2030" s="241"/>
      <c r="P2030" s="241"/>
      <c r="Q2030" s="241"/>
      <c r="R2030" s="241"/>
      <c r="S2030" s="241"/>
      <c r="T2030" s="241"/>
      <c r="U2030" s="241"/>
      <c r="V2030" s="241"/>
      <c r="W2030" s="241"/>
      <c r="X2030" s="241"/>
      <c r="Y2030" s="241"/>
      <c r="Z2030" s="241"/>
      <c r="AA2030" s="241"/>
      <c r="AB2030" s="241"/>
      <c r="AC2030" s="241"/>
      <c r="AD2030" s="241"/>
      <c r="AE2030" s="241"/>
      <c r="AF2030" s="241"/>
      <c r="AG2030" s="241"/>
      <c r="AH2030" s="241"/>
      <c r="AI2030" s="241"/>
      <c r="AP2030" s="300"/>
      <c r="AT2030" s="300"/>
    </row>
    <row r="2031" spans="1:46" s="299" customFormat="1" ht="15" customHeight="1" x14ac:dyDescent="0.25">
      <c r="A2031" s="284"/>
      <c r="B2031" s="284"/>
      <c r="C2031" s="241"/>
      <c r="D2031" s="241"/>
      <c r="E2031" s="241"/>
      <c r="F2031" s="241"/>
      <c r="G2031" s="241"/>
      <c r="H2031" s="241"/>
      <c r="I2031" s="241"/>
      <c r="J2031" s="241"/>
      <c r="K2031" s="241"/>
      <c r="L2031" s="241"/>
      <c r="M2031" s="241"/>
      <c r="N2031" s="241"/>
      <c r="O2031" s="241"/>
      <c r="P2031" s="241"/>
      <c r="Q2031" s="241"/>
      <c r="R2031" s="241"/>
      <c r="S2031" s="241"/>
      <c r="T2031" s="241"/>
      <c r="U2031" s="241"/>
      <c r="V2031" s="241"/>
      <c r="W2031" s="241"/>
      <c r="X2031" s="241"/>
      <c r="Y2031" s="241"/>
      <c r="Z2031" s="241"/>
      <c r="AA2031" s="241"/>
      <c r="AB2031" s="241"/>
      <c r="AC2031" s="241"/>
      <c r="AD2031" s="241"/>
      <c r="AE2031" s="241"/>
      <c r="AF2031" s="241"/>
      <c r="AG2031" s="241"/>
      <c r="AH2031" s="241"/>
      <c r="AI2031" s="241"/>
      <c r="AP2031" s="300"/>
      <c r="AT2031" s="300"/>
    </row>
    <row r="2032" spans="1:46" s="299" customFormat="1" ht="15" customHeight="1" x14ac:dyDescent="0.25">
      <c r="A2032" s="284"/>
      <c r="B2032" s="284"/>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241"/>
      <c r="AF2032" s="241"/>
      <c r="AG2032" s="241"/>
      <c r="AH2032" s="241"/>
      <c r="AI2032" s="241"/>
      <c r="AP2032" s="300"/>
      <c r="AT2032" s="300"/>
    </row>
    <row r="2033" spans="1:46" s="299" customFormat="1" ht="15" customHeight="1" x14ac:dyDescent="0.25">
      <c r="A2033" s="284"/>
      <c r="B2033" s="284"/>
      <c r="C2033" s="241"/>
      <c r="D2033" s="241"/>
      <c r="E2033" s="241"/>
      <c r="F2033" s="241"/>
      <c r="G2033" s="241"/>
      <c r="H2033" s="241"/>
      <c r="I2033" s="241"/>
      <c r="J2033" s="241"/>
      <c r="K2033" s="241"/>
      <c r="L2033" s="241"/>
      <c r="M2033" s="241"/>
      <c r="N2033" s="241"/>
      <c r="O2033" s="241"/>
      <c r="P2033" s="241"/>
      <c r="Q2033" s="241"/>
      <c r="R2033" s="241"/>
      <c r="S2033" s="241"/>
      <c r="T2033" s="241"/>
      <c r="U2033" s="241"/>
      <c r="V2033" s="241"/>
      <c r="W2033" s="241"/>
      <c r="X2033" s="241"/>
      <c r="Y2033" s="241"/>
      <c r="Z2033" s="241"/>
      <c r="AA2033" s="241"/>
      <c r="AB2033" s="241"/>
      <c r="AC2033" s="241"/>
      <c r="AD2033" s="241"/>
      <c r="AE2033" s="241"/>
      <c r="AF2033" s="241"/>
      <c r="AG2033" s="241"/>
      <c r="AH2033" s="241"/>
      <c r="AI2033" s="241"/>
      <c r="AP2033" s="300"/>
      <c r="AT2033" s="300"/>
    </row>
    <row r="2034" spans="1:46" s="299" customFormat="1" ht="15" customHeight="1" x14ac:dyDescent="0.25">
      <c r="A2034" s="284"/>
      <c r="B2034" s="284"/>
      <c r="C2034" s="241"/>
      <c r="D2034" s="241"/>
      <c r="E2034" s="241"/>
      <c r="F2034" s="241"/>
      <c r="G2034" s="241"/>
      <c r="H2034" s="241"/>
      <c r="I2034" s="241"/>
      <c r="J2034" s="241"/>
      <c r="K2034" s="241"/>
      <c r="L2034" s="241"/>
      <c r="M2034" s="241"/>
      <c r="N2034" s="241"/>
      <c r="O2034" s="241"/>
      <c r="P2034" s="241"/>
      <c r="Q2034" s="241"/>
      <c r="R2034" s="241"/>
      <c r="S2034" s="241"/>
      <c r="T2034" s="241"/>
      <c r="U2034" s="241"/>
      <c r="V2034" s="241"/>
      <c r="W2034" s="241"/>
      <c r="X2034" s="241"/>
      <c r="Y2034" s="241"/>
      <c r="Z2034" s="241"/>
      <c r="AA2034" s="241"/>
      <c r="AB2034" s="241"/>
      <c r="AC2034" s="241"/>
      <c r="AD2034" s="241"/>
      <c r="AE2034" s="241"/>
      <c r="AF2034" s="241"/>
      <c r="AG2034" s="241"/>
      <c r="AH2034" s="241"/>
      <c r="AI2034" s="241"/>
      <c r="AP2034" s="300"/>
      <c r="AT2034" s="300"/>
    </row>
    <row r="2035" spans="1:46" s="299" customFormat="1" ht="15" customHeight="1" x14ac:dyDescent="0.25">
      <c r="A2035" s="284"/>
      <c r="B2035" s="284"/>
      <c r="C2035" s="241"/>
      <c r="D2035" s="241"/>
      <c r="E2035" s="241"/>
      <c r="F2035" s="241"/>
      <c r="G2035" s="241"/>
      <c r="H2035" s="241"/>
      <c r="I2035" s="241"/>
      <c r="J2035" s="241"/>
      <c r="K2035" s="241"/>
      <c r="L2035" s="241"/>
      <c r="M2035" s="241"/>
      <c r="N2035" s="241"/>
      <c r="O2035" s="241"/>
      <c r="P2035" s="241"/>
      <c r="Q2035" s="241"/>
      <c r="R2035" s="241"/>
      <c r="S2035" s="241"/>
      <c r="T2035" s="241"/>
      <c r="U2035" s="241"/>
      <c r="V2035" s="241"/>
      <c r="W2035" s="241"/>
      <c r="X2035" s="241"/>
      <c r="Y2035" s="241"/>
      <c r="Z2035" s="241"/>
      <c r="AA2035" s="241"/>
      <c r="AB2035" s="241"/>
      <c r="AC2035" s="241"/>
      <c r="AD2035" s="241"/>
      <c r="AE2035" s="241"/>
      <c r="AF2035" s="241"/>
      <c r="AG2035" s="241"/>
      <c r="AH2035" s="241"/>
      <c r="AI2035" s="241"/>
      <c r="AP2035" s="300"/>
      <c r="AT2035" s="300"/>
    </row>
    <row r="2036" spans="1:46" s="299" customFormat="1" ht="15" customHeight="1" x14ac:dyDescent="0.25">
      <c r="A2036" s="284"/>
      <c r="B2036" s="284"/>
      <c r="C2036" s="241"/>
      <c r="D2036" s="241"/>
      <c r="E2036" s="241"/>
      <c r="F2036" s="241"/>
      <c r="G2036" s="241"/>
      <c r="H2036" s="241"/>
      <c r="I2036" s="241"/>
      <c r="J2036" s="241"/>
      <c r="K2036" s="241"/>
      <c r="L2036" s="241"/>
      <c r="M2036" s="241"/>
      <c r="N2036" s="241"/>
      <c r="O2036" s="241"/>
      <c r="P2036" s="241"/>
      <c r="Q2036" s="241"/>
      <c r="R2036" s="241"/>
      <c r="S2036" s="241"/>
      <c r="T2036" s="241"/>
      <c r="U2036" s="241"/>
      <c r="V2036" s="241"/>
      <c r="W2036" s="241"/>
      <c r="X2036" s="241"/>
      <c r="Y2036" s="241"/>
      <c r="Z2036" s="241"/>
      <c r="AA2036" s="241"/>
      <c r="AB2036" s="241"/>
      <c r="AC2036" s="241"/>
      <c r="AD2036" s="241"/>
      <c r="AE2036" s="241"/>
      <c r="AF2036" s="241"/>
      <c r="AG2036" s="241"/>
      <c r="AH2036" s="241"/>
      <c r="AI2036" s="241"/>
      <c r="AP2036" s="300"/>
      <c r="AT2036" s="300"/>
    </row>
    <row r="2037" spans="1:46" s="299" customFormat="1" ht="15" customHeight="1" x14ac:dyDescent="0.25">
      <c r="A2037" s="284"/>
      <c r="B2037" s="284"/>
      <c r="C2037" s="241"/>
      <c r="D2037" s="241"/>
      <c r="E2037" s="241"/>
      <c r="F2037" s="241"/>
      <c r="G2037" s="241"/>
      <c r="H2037" s="241"/>
      <c r="I2037" s="241"/>
      <c r="J2037" s="241"/>
      <c r="K2037" s="241"/>
      <c r="L2037" s="241"/>
      <c r="M2037" s="241"/>
      <c r="N2037" s="241"/>
      <c r="O2037" s="241"/>
      <c r="P2037" s="241"/>
      <c r="Q2037" s="241"/>
      <c r="R2037" s="241"/>
      <c r="S2037" s="241"/>
      <c r="T2037" s="241"/>
      <c r="U2037" s="241"/>
      <c r="V2037" s="241"/>
      <c r="W2037" s="241"/>
      <c r="X2037" s="241"/>
      <c r="Y2037" s="241"/>
      <c r="Z2037" s="241"/>
      <c r="AA2037" s="241"/>
      <c r="AB2037" s="241"/>
      <c r="AC2037" s="241"/>
      <c r="AD2037" s="241"/>
      <c r="AE2037" s="241"/>
      <c r="AF2037" s="241"/>
      <c r="AG2037" s="241"/>
      <c r="AH2037" s="241"/>
      <c r="AI2037" s="241"/>
      <c r="AP2037" s="300"/>
      <c r="AT2037" s="300"/>
    </row>
    <row r="2038" spans="1:46" s="299" customFormat="1" ht="15" customHeight="1" x14ac:dyDescent="0.25">
      <c r="A2038" s="284"/>
      <c r="B2038" s="284"/>
      <c r="C2038" s="241"/>
      <c r="D2038" s="241"/>
      <c r="E2038" s="241"/>
      <c r="F2038" s="241"/>
      <c r="G2038" s="241"/>
      <c r="H2038" s="241"/>
      <c r="I2038" s="241"/>
      <c r="J2038" s="241"/>
      <c r="K2038" s="241"/>
      <c r="L2038" s="241"/>
      <c r="M2038" s="241"/>
      <c r="N2038" s="241"/>
      <c r="O2038" s="241"/>
      <c r="P2038" s="241"/>
      <c r="Q2038" s="241"/>
      <c r="R2038" s="241"/>
      <c r="S2038" s="241"/>
      <c r="T2038" s="241"/>
      <c r="U2038" s="241"/>
      <c r="V2038" s="241"/>
      <c r="W2038" s="241"/>
      <c r="X2038" s="241"/>
      <c r="Y2038" s="241"/>
      <c r="Z2038" s="241"/>
      <c r="AA2038" s="241"/>
      <c r="AB2038" s="241"/>
      <c r="AC2038" s="241"/>
      <c r="AD2038" s="241"/>
      <c r="AE2038" s="241"/>
      <c r="AF2038" s="241"/>
      <c r="AG2038" s="241"/>
      <c r="AH2038" s="241"/>
      <c r="AI2038" s="241"/>
      <c r="AP2038" s="300"/>
      <c r="AT2038" s="300"/>
    </row>
    <row r="2039" spans="1:46" s="299" customFormat="1" ht="15" customHeight="1" x14ac:dyDescent="0.25">
      <c r="A2039" s="284"/>
      <c r="B2039" s="284"/>
      <c r="C2039" s="241"/>
      <c r="D2039" s="241"/>
      <c r="E2039" s="241"/>
      <c r="F2039" s="241"/>
      <c r="G2039" s="241"/>
      <c r="H2039" s="241"/>
      <c r="I2039" s="241"/>
      <c r="J2039" s="241"/>
      <c r="K2039" s="241"/>
      <c r="L2039" s="241"/>
      <c r="M2039" s="241"/>
      <c r="N2039" s="241"/>
      <c r="O2039" s="241"/>
      <c r="P2039" s="241"/>
      <c r="Q2039" s="241"/>
      <c r="R2039" s="241"/>
      <c r="S2039" s="241"/>
      <c r="T2039" s="241"/>
      <c r="U2039" s="241"/>
      <c r="V2039" s="241"/>
      <c r="W2039" s="241"/>
      <c r="X2039" s="241"/>
      <c r="Y2039" s="241"/>
      <c r="Z2039" s="241"/>
      <c r="AA2039" s="241"/>
      <c r="AB2039" s="241"/>
      <c r="AC2039" s="241"/>
      <c r="AD2039" s="241"/>
      <c r="AE2039" s="241"/>
      <c r="AF2039" s="241"/>
      <c r="AG2039" s="241"/>
      <c r="AH2039" s="241"/>
      <c r="AI2039" s="241"/>
      <c r="AP2039" s="300"/>
      <c r="AT2039" s="300"/>
    </row>
    <row r="2040" spans="1:46" s="299" customFormat="1" ht="15" customHeight="1" x14ac:dyDescent="0.25">
      <c r="A2040" s="284"/>
      <c r="B2040" s="284"/>
      <c r="C2040" s="241"/>
      <c r="D2040" s="241"/>
      <c r="E2040" s="241"/>
      <c r="F2040" s="241"/>
      <c r="G2040" s="241"/>
      <c r="H2040" s="241"/>
      <c r="I2040" s="241"/>
      <c r="J2040" s="241"/>
      <c r="K2040" s="241"/>
      <c r="L2040" s="241"/>
      <c r="M2040" s="241"/>
      <c r="N2040" s="241"/>
      <c r="O2040" s="241"/>
      <c r="P2040" s="241"/>
      <c r="Q2040" s="241"/>
      <c r="R2040" s="241"/>
      <c r="S2040" s="241"/>
      <c r="T2040" s="241"/>
      <c r="U2040" s="241"/>
      <c r="V2040" s="241"/>
      <c r="W2040" s="241"/>
      <c r="X2040" s="241"/>
      <c r="Y2040" s="241"/>
      <c r="Z2040" s="241"/>
      <c r="AA2040" s="241"/>
      <c r="AB2040" s="241"/>
      <c r="AC2040" s="241"/>
      <c r="AD2040" s="241"/>
      <c r="AE2040" s="241"/>
      <c r="AF2040" s="241"/>
      <c r="AG2040" s="241"/>
      <c r="AH2040" s="241"/>
      <c r="AI2040" s="241"/>
      <c r="AP2040" s="300"/>
      <c r="AT2040" s="300"/>
    </row>
    <row r="2041" spans="1:46" s="299" customFormat="1" ht="15" customHeight="1" x14ac:dyDescent="0.25">
      <c r="A2041" s="284"/>
      <c r="B2041" s="284"/>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241"/>
      <c r="AF2041" s="241"/>
      <c r="AG2041" s="241"/>
      <c r="AH2041" s="241"/>
      <c r="AI2041" s="241"/>
      <c r="AP2041" s="300"/>
      <c r="AT2041" s="300"/>
    </row>
    <row r="2042" spans="1:46" s="299" customFormat="1" ht="15" customHeight="1" x14ac:dyDescent="0.25">
      <c r="A2042" s="284"/>
      <c r="B2042" s="284"/>
      <c r="C2042" s="241"/>
      <c r="D2042" s="241"/>
      <c r="E2042" s="241"/>
      <c r="F2042" s="241"/>
      <c r="G2042" s="241"/>
      <c r="H2042" s="241"/>
      <c r="I2042" s="241"/>
      <c r="J2042" s="241"/>
      <c r="K2042" s="241"/>
      <c r="L2042" s="241"/>
      <c r="M2042" s="241"/>
      <c r="N2042" s="241"/>
      <c r="O2042" s="241"/>
      <c r="P2042" s="241"/>
      <c r="Q2042" s="241"/>
      <c r="R2042" s="241"/>
      <c r="S2042" s="241"/>
      <c r="T2042" s="241"/>
      <c r="U2042" s="241"/>
      <c r="V2042" s="241"/>
      <c r="W2042" s="241"/>
      <c r="X2042" s="241"/>
      <c r="Y2042" s="241"/>
      <c r="Z2042" s="241"/>
      <c r="AA2042" s="241"/>
      <c r="AB2042" s="241"/>
      <c r="AC2042" s="241"/>
      <c r="AD2042" s="241"/>
      <c r="AE2042" s="241"/>
      <c r="AF2042" s="241"/>
      <c r="AG2042" s="241"/>
      <c r="AH2042" s="241"/>
      <c r="AI2042" s="241"/>
      <c r="AP2042" s="300"/>
      <c r="AT2042" s="300"/>
    </row>
    <row r="2043" spans="1:46" s="299" customFormat="1" ht="15" customHeight="1" x14ac:dyDescent="0.25">
      <c r="A2043" s="284"/>
      <c r="B2043" s="284"/>
      <c r="C2043" s="241"/>
      <c r="D2043" s="241"/>
      <c r="E2043" s="241"/>
      <c r="F2043" s="241"/>
      <c r="G2043" s="241"/>
      <c r="H2043" s="241"/>
      <c r="I2043" s="241"/>
      <c r="J2043" s="241"/>
      <c r="K2043" s="241"/>
      <c r="L2043" s="241"/>
      <c r="M2043" s="241"/>
      <c r="N2043" s="241"/>
      <c r="O2043" s="241"/>
      <c r="P2043" s="241"/>
      <c r="Q2043" s="241"/>
      <c r="R2043" s="241"/>
      <c r="S2043" s="241"/>
      <c r="T2043" s="241"/>
      <c r="U2043" s="241"/>
      <c r="V2043" s="241"/>
      <c r="W2043" s="241"/>
      <c r="X2043" s="241"/>
      <c r="Y2043" s="241"/>
      <c r="Z2043" s="241"/>
      <c r="AA2043" s="241"/>
      <c r="AB2043" s="241"/>
      <c r="AC2043" s="241"/>
      <c r="AD2043" s="241"/>
      <c r="AE2043" s="241"/>
      <c r="AF2043" s="241"/>
      <c r="AG2043" s="241"/>
      <c r="AH2043" s="241"/>
      <c r="AI2043" s="241"/>
      <c r="AP2043" s="300"/>
      <c r="AT2043" s="300"/>
    </row>
    <row r="2044" spans="1:46" s="299" customFormat="1" ht="15" customHeight="1" x14ac:dyDescent="0.25">
      <c r="A2044" s="284"/>
      <c r="B2044" s="284"/>
      <c r="C2044" s="241"/>
      <c r="D2044" s="241"/>
      <c r="E2044" s="241"/>
      <c r="F2044" s="241"/>
      <c r="G2044" s="241"/>
      <c r="H2044" s="241"/>
      <c r="I2044" s="241"/>
      <c r="J2044" s="241"/>
      <c r="K2044" s="241"/>
      <c r="L2044" s="241"/>
      <c r="M2044" s="241"/>
      <c r="N2044" s="241"/>
      <c r="O2044" s="241"/>
      <c r="P2044" s="241"/>
      <c r="Q2044" s="241"/>
      <c r="R2044" s="241"/>
      <c r="S2044" s="241"/>
      <c r="T2044" s="241"/>
      <c r="U2044" s="241"/>
      <c r="V2044" s="241"/>
      <c r="W2044" s="241"/>
      <c r="X2044" s="241"/>
      <c r="Y2044" s="241"/>
      <c r="Z2044" s="241"/>
      <c r="AA2044" s="241"/>
      <c r="AB2044" s="241"/>
      <c r="AC2044" s="241"/>
      <c r="AD2044" s="241"/>
      <c r="AE2044" s="241"/>
      <c r="AF2044" s="241"/>
      <c r="AG2044" s="241"/>
      <c r="AH2044" s="241"/>
      <c r="AI2044" s="241"/>
      <c r="AP2044" s="300"/>
      <c r="AT2044" s="300"/>
    </row>
    <row r="2045" spans="1:46" s="299" customFormat="1" ht="15" customHeight="1" x14ac:dyDescent="0.25">
      <c r="A2045" s="284"/>
      <c r="B2045" s="284"/>
      <c r="C2045" s="241"/>
      <c r="D2045" s="241"/>
      <c r="E2045" s="241"/>
      <c r="F2045" s="241"/>
      <c r="G2045" s="241"/>
      <c r="H2045" s="241"/>
      <c r="I2045" s="241"/>
      <c r="J2045" s="241"/>
      <c r="K2045" s="241"/>
      <c r="L2045" s="241"/>
      <c r="M2045" s="241"/>
      <c r="N2045" s="241"/>
      <c r="O2045" s="241"/>
      <c r="P2045" s="241"/>
      <c r="Q2045" s="241"/>
      <c r="R2045" s="241"/>
      <c r="S2045" s="241"/>
      <c r="T2045" s="241"/>
      <c r="U2045" s="241"/>
      <c r="V2045" s="241"/>
      <c r="W2045" s="241"/>
      <c r="X2045" s="241"/>
      <c r="Y2045" s="241"/>
      <c r="Z2045" s="241"/>
      <c r="AA2045" s="241"/>
      <c r="AB2045" s="241"/>
      <c r="AC2045" s="241"/>
      <c r="AD2045" s="241"/>
      <c r="AE2045" s="241"/>
      <c r="AF2045" s="241"/>
      <c r="AG2045" s="241"/>
      <c r="AH2045" s="241"/>
      <c r="AI2045" s="241"/>
      <c r="AP2045" s="300"/>
      <c r="AT2045" s="300"/>
    </row>
    <row r="2046" spans="1:46" s="299" customFormat="1" ht="15" customHeight="1" x14ac:dyDescent="0.25">
      <c r="A2046" s="284"/>
      <c r="B2046" s="284"/>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s="241"/>
      <c r="AG2046" s="241"/>
      <c r="AH2046" s="241"/>
      <c r="AI2046" s="241"/>
      <c r="AP2046" s="300"/>
      <c r="AT2046" s="300"/>
    </row>
    <row r="2047" spans="1:46" s="299" customFormat="1" ht="15" customHeight="1" x14ac:dyDescent="0.25">
      <c r="A2047" s="284"/>
      <c r="B2047" s="284"/>
      <c r="C2047" s="241"/>
      <c r="D2047" s="241"/>
      <c r="E2047" s="241"/>
      <c r="F2047" s="241"/>
      <c r="G2047" s="241"/>
      <c r="H2047" s="241"/>
      <c r="I2047" s="241"/>
      <c r="J2047" s="241"/>
      <c r="K2047" s="241"/>
      <c r="L2047" s="241"/>
      <c r="M2047" s="241"/>
      <c r="N2047" s="241"/>
      <c r="O2047" s="241"/>
      <c r="P2047" s="241"/>
      <c r="Q2047" s="241"/>
      <c r="R2047" s="241"/>
      <c r="S2047" s="241"/>
      <c r="T2047" s="241"/>
      <c r="U2047" s="241"/>
      <c r="V2047" s="241"/>
      <c r="W2047" s="241"/>
      <c r="X2047" s="241"/>
      <c r="Y2047" s="241"/>
      <c r="Z2047" s="241"/>
      <c r="AA2047" s="241"/>
      <c r="AB2047" s="241"/>
      <c r="AC2047" s="241"/>
      <c r="AD2047" s="241"/>
      <c r="AE2047" s="241"/>
      <c r="AF2047" s="241"/>
      <c r="AG2047" s="241"/>
      <c r="AH2047" s="241"/>
      <c r="AI2047" s="241"/>
      <c r="AP2047" s="300"/>
      <c r="AT2047" s="300"/>
    </row>
    <row r="2048" spans="1:46" s="299" customFormat="1" ht="15" customHeight="1" x14ac:dyDescent="0.25">
      <c r="A2048" s="284"/>
      <c r="B2048" s="284"/>
      <c r="C2048" s="241"/>
      <c r="D2048" s="241"/>
      <c r="E2048" s="241"/>
      <c r="F2048" s="241"/>
      <c r="G2048" s="241"/>
      <c r="H2048" s="241"/>
      <c r="I2048" s="241"/>
      <c r="J2048" s="241"/>
      <c r="K2048" s="241"/>
      <c r="L2048" s="241"/>
      <c r="M2048" s="241"/>
      <c r="N2048" s="241"/>
      <c r="O2048" s="241"/>
      <c r="P2048" s="241"/>
      <c r="Q2048" s="241"/>
      <c r="R2048" s="241"/>
      <c r="S2048" s="241"/>
      <c r="T2048" s="241"/>
      <c r="U2048" s="241"/>
      <c r="V2048" s="241"/>
      <c r="W2048" s="241"/>
      <c r="X2048" s="241"/>
      <c r="Y2048" s="241"/>
      <c r="Z2048" s="241"/>
      <c r="AA2048" s="241"/>
      <c r="AB2048" s="241"/>
      <c r="AC2048" s="241"/>
      <c r="AD2048" s="241"/>
      <c r="AE2048" s="241"/>
      <c r="AF2048" s="241"/>
      <c r="AG2048" s="241"/>
      <c r="AH2048" s="241"/>
      <c r="AI2048" s="241"/>
      <c r="AP2048" s="300"/>
      <c r="AT2048" s="300"/>
    </row>
    <row r="2049" spans="1:46" s="299" customFormat="1" ht="15" customHeight="1" x14ac:dyDescent="0.25">
      <c r="A2049" s="284"/>
      <c r="B2049" s="284"/>
      <c r="C2049" s="241"/>
      <c r="D2049" s="241"/>
      <c r="E2049" s="241"/>
      <c r="F2049" s="241"/>
      <c r="G2049" s="241"/>
      <c r="H2049" s="241"/>
      <c r="I2049" s="241"/>
      <c r="J2049" s="241"/>
      <c r="K2049" s="241"/>
      <c r="L2049" s="241"/>
      <c r="M2049" s="241"/>
      <c r="N2049" s="241"/>
      <c r="O2049" s="241"/>
      <c r="P2049" s="241"/>
      <c r="Q2049" s="241"/>
      <c r="R2049" s="241"/>
      <c r="S2049" s="241"/>
      <c r="T2049" s="241"/>
      <c r="U2049" s="241"/>
      <c r="V2049" s="241"/>
      <c r="W2049" s="241"/>
      <c r="X2049" s="241"/>
      <c r="Y2049" s="241"/>
      <c r="Z2049" s="241"/>
      <c r="AA2049" s="241"/>
      <c r="AB2049" s="241"/>
      <c r="AC2049" s="241"/>
      <c r="AD2049" s="241"/>
      <c r="AE2049" s="241"/>
      <c r="AF2049" s="241"/>
      <c r="AG2049" s="241"/>
      <c r="AH2049" s="241"/>
      <c r="AI2049" s="241"/>
      <c r="AP2049" s="300"/>
      <c r="AT2049" s="300"/>
    </row>
    <row r="2050" spans="1:46" s="299" customFormat="1" ht="15" customHeight="1" x14ac:dyDescent="0.25">
      <c r="A2050" s="284"/>
      <c r="B2050" s="284"/>
      <c r="C2050" s="241"/>
      <c r="D2050" s="241"/>
      <c r="E2050" s="241"/>
      <c r="F2050" s="241"/>
      <c r="G2050" s="241"/>
      <c r="H2050" s="241"/>
      <c r="I2050" s="241"/>
      <c r="J2050" s="241"/>
      <c r="K2050" s="241"/>
      <c r="L2050" s="241"/>
      <c r="M2050" s="241"/>
      <c r="N2050" s="241"/>
      <c r="O2050" s="241"/>
      <c r="P2050" s="241"/>
      <c r="Q2050" s="241"/>
      <c r="R2050" s="241"/>
      <c r="S2050" s="241"/>
      <c r="T2050" s="241"/>
      <c r="U2050" s="241"/>
      <c r="V2050" s="241"/>
      <c r="W2050" s="241"/>
      <c r="X2050" s="241"/>
      <c r="Y2050" s="241"/>
      <c r="Z2050" s="241"/>
      <c r="AA2050" s="241"/>
      <c r="AB2050" s="241"/>
      <c r="AC2050" s="241"/>
      <c r="AD2050" s="241"/>
      <c r="AE2050" s="241"/>
      <c r="AF2050" s="241"/>
      <c r="AG2050" s="241"/>
      <c r="AH2050" s="241"/>
      <c r="AI2050" s="241"/>
      <c r="AP2050" s="300"/>
      <c r="AT2050" s="300"/>
    </row>
    <row r="2051" spans="1:46" s="299" customFormat="1" ht="15" customHeight="1" x14ac:dyDescent="0.25">
      <c r="A2051" s="284"/>
      <c r="B2051" s="284"/>
      <c r="C2051" s="241"/>
      <c r="D2051" s="241"/>
      <c r="E2051" s="241"/>
      <c r="F2051" s="241"/>
      <c r="G2051" s="241"/>
      <c r="H2051" s="241"/>
      <c r="I2051" s="241"/>
      <c r="J2051" s="241"/>
      <c r="K2051" s="241"/>
      <c r="L2051" s="241"/>
      <c r="M2051" s="241"/>
      <c r="N2051" s="241"/>
      <c r="O2051" s="241"/>
      <c r="P2051" s="241"/>
      <c r="Q2051" s="241"/>
      <c r="R2051" s="241"/>
      <c r="S2051" s="241"/>
      <c r="T2051" s="241"/>
      <c r="U2051" s="241"/>
      <c r="V2051" s="241"/>
      <c r="W2051" s="241"/>
      <c r="X2051" s="241"/>
      <c r="Y2051" s="241"/>
      <c r="Z2051" s="241"/>
      <c r="AA2051" s="241"/>
      <c r="AB2051" s="241"/>
      <c r="AC2051" s="241"/>
      <c r="AD2051" s="241"/>
      <c r="AE2051" s="241"/>
      <c r="AF2051" s="241"/>
      <c r="AG2051" s="241"/>
      <c r="AH2051" s="241"/>
      <c r="AI2051" s="241"/>
      <c r="AP2051" s="300"/>
      <c r="AT2051" s="300"/>
    </row>
    <row r="2052" spans="1:46" s="299" customFormat="1" ht="15" customHeight="1" x14ac:dyDescent="0.25">
      <c r="A2052" s="284"/>
      <c r="B2052" s="284"/>
      <c r="C2052" s="241"/>
      <c r="D2052" s="241"/>
      <c r="E2052" s="241"/>
      <c r="F2052" s="241"/>
      <c r="G2052" s="241"/>
      <c r="H2052" s="241"/>
      <c r="I2052" s="241"/>
      <c r="J2052" s="241"/>
      <c r="K2052" s="241"/>
      <c r="L2052" s="241"/>
      <c r="M2052" s="241"/>
      <c r="N2052" s="241"/>
      <c r="O2052" s="241"/>
      <c r="P2052" s="241"/>
      <c r="Q2052" s="241"/>
      <c r="R2052" s="241"/>
      <c r="S2052" s="241"/>
      <c r="T2052" s="241"/>
      <c r="U2052" s="241"/>
      <c r="V2052" s="241"/>
      <c r="W2052" s="241"/>
      <c r="X2052" s="241"/>
      <c r="Y2052" s="241"/>
      <c r="Z2052" s="241"/>
      <c r="AA2052" s="241"/>
      <c r="AB2052" s="241"/>
      <c r="AC2052" s="241"/>
      <c r="AD2052" s="241"/>
      <c r="AE2052" s="241"/>
      <c r="AF2052" s="241"/>
      <c r="AG2052" s="241"/>
      <c r="AH2052" s="241"/>
      <c r="AI2052" s="241"/>
      <c r="AP2052" s="300"/>
      <c r="AT2052" s="300"/>
    </row>
    <row r="2053" spans="1:46" s="299" customFormat="1" ht="15" customHeight="1" x14ac:dyDescent="0.25">
      <c r="A2053" s="284"/>
      <c r="B2053" s="284"/>
      <c r="C2053" s="241"/>
      <c r="D2053" s="241"/>
      <c r="E2053" s="241"/>
      <c r="F2053" s="241"/>
      <c r="G2053" s="241"/>
      <c r="H2053" s="241"/>
      <c r="I2053" s="241"/>
      <c r="J2053" s="241"/>
      <c r="K2053" s="241"/>
      <c r="L2053" s="241"/>
      <c r="M2053" s="241"/>
      <c r="N2053" s="241"/>
      <c r="O2053" s="241"/>
      <c r="P2053" s="241"/>
      <c r="Q2053" s="241"/>
      <c r="R2053" s="241"/>
      <c r="S2053" s="241"/>
      <c r="T2053" s="241"/>
      <c r="U2053" s="241"/>
      <c r="V2053" s="241"/>
      <c r="W2053" s="241"/>
      <c r="X2053" s="241"/>
      <c r="Y2053" s="241"/>
      <c r="Z2053" s="241"/>
      <c r="AA2053" s="241"/>
      <c r="AB2053" s="241"/>
      <c r="AC2053" s="241"/>
      <c r="AD2053" s="241"/>
      <c r="AE2053" s="241"/>
      <c r="AF2053" s="241"/>
      <c r="AG2053" s="241"/>
      <c r="AH2053" s="241"/>
      <c r="AI2053" s="241"/>
      <c r="AP2053" s="300"/>
      <c r="AT2053" s="300"/>
    </row>
    <row r="2054" spans="1:46" s="299" customFormat="1" ht="15" customHeight="1" x14ac:dyDescent="0.25">
      <c r="A2054" s="284"/>
      <c r="B2054" s="284"/>
      <c r="C2054" s="241"/>
      <c r="D2054" s="241"/>
      <c r="E2054" s="241"/>
      <c r="F2054" s="241"/>
      <c r="G2054" s="241"/>
      <c r="H2054" s="241"/>
      <c r="I2054" s="241"/>
      <c r="J2054" s="241"/>
      <c r="K2054" s="241"/>
      <c r="L2054" s="241"/>
      <c r="M2054" s="241"/>
      <c r="N2054" s="241"/>
      <c r="O2054" s="241"/>
      <c r="P2054" s="241"/>
      <c r="Q2054" s="241"/>
      <c r="R2054" s="241"/>
      <c r="S2054" s="241"/>
      <c r="T2054" s="241"/>
      <c r="U2054" s="241"/>
      <c r="V2054" s="241"/>
      <c r="W2054" s="241"/>
      <c r="X2054" s="241"/>
      <c r="Y2054" s="241"/>
      <c r="Z2054" s="241"/>
      <c r="AA2054" s="241"/>
      <c r="AB2054" s="241"/>
      <c r="AC2054" s="241"/>
      <c r="AD2054" s="241"/>
      <c r="AE2054" s="241"/>
      <c r="AF2054" s="241"/>
      <c r="AG2054" s="241"/>
      <c r="AH2054" s="241"/>
      <c r="AI2054" s="241"/>
      <c r="AP2054" s="300"/>
      <c r="AT2054" s="300"/>
    </row>
    <row r="2055" spans="1:46" s="299" customFormat="1" ht="15" customHeight="1" x14ac:dyDescent="0.25">
      <c r="A2055" s="284"/>
      <c r="B2055" s="284"/>
      <c r="C2055" s="241"/>
      <c r="D2055" s="241"/>
      <c r="E2055" s="241"/>
      <c r="F2055" s="241"/>
      <c r="G2055" s="241"/>
      <c r="H2055" s="241"/>
      <c r="I2055" s="241"/>
      <c r="J2055" s="241"/>
      <c r="K2055" s="241"/>
      <c r="L2055" s="241"/>
      <c r="M2055" s="241"/>
      <c r="N2055" s="241"/>
      <c r="O2055" s="241"/>
      <c r="P2055" s="241"/>
      <c r="Q2055" s="241"/>
      <c r="R2055" s="241"/>
      <c r="S2055" s="241"/>
      <c r="T2055" s="241"/>
      <c r="U2055" s="241"/>
      <c r="V2055" s="241"/>
      <c r="W2055" s="241"/>
      <c r="X2055" s="241"/>
      <c r="Y2055" s="241"/>
      <c r="Z2055" s="241"/>
      <c r="AA2055" s="241"/>
      <c r="AB2055" s="241"/>
      <c r="AC2055" s="241"/>
      <c r="AD2055" s="241"/>
      <c r="AE2055" s="241"/>
      <c r="AF2055" s="241"/>
      <c r="AG2055" s="241"/>
      <c r="AH2055" s="241"/>
      <c r="AI2055" s="241"/>
      <c r="AP2055" s="300"/>
      <c r="AT2055" s="300"/>
    </row>
    <row r="2056" spans="1:46" s="299" customFormat="1" ht="15" customHeight="1" x14ac:dyDescent="0.25">
      <c r="A2056" s="284"/>
      <c r="B2056" s="284"/>
      <c r="C2056" s="241"/>
      <c r="D2056" s="241"/>
      <c r="E2056" s="241"/>
      <c r="F2056" s="241"/>
      <c r="G2056" s="241"/>
      <c r="H2056" s="241"/>
      <c r="I2056" s="241"/>
      <c r="J2056" s="241"/>
      <c r="K2056" s="241"/>
      <c r="L2056" s="241"/>
      <c r="M2056" s="241"/>
      <c r="N2056" s="241"/>
      <c r="O2056" s="241"/>
      <c r="P2056" s="241"/>
      <c r="Q2056" s="241"/>
      <c r="R2056" s="241"/>
      <c r="S2056" s="241"/>
      <c r="T2056" s="241"/>
      <c r="U2056" s="241"/>
      <c r="V2056" s="241"/>
      <c r="W2056" s="241"/>
      <c r="X2056" s="241"/>
      <c r="Y2056" s="241"/>
      <c r="Z2056" s="241"/>
      <c r="AA2056" s="241"/>
      <c r="AB2056" s="241"/>
      <c r="AC2056" s="241"/>
      <c r="AD2056" s="241"/>
      <c r="AE2056" s="241"/>
      <c r="AF2056" s="241"/>
      <c r="AG2056" s="241"/>
      <c r="AH2056" s="241"/>
      <c r="AI2056" s="241"/>
      <c r="AP2056" s="300"/>
      <c r="AT2056" s="300"/>
    </row>
    <row r="2057" spans="1:46" s="299" customFormat="1" ht="15" customHeight="1" x14ac:dyDescent="0.25">
      <c r="A2057" s="284"/>
      <c r="B2057" s="284"/>
      <c r="C2057" s="241"/>
      <c r="D2057" s="241"/>
      <c r="E2057" s="241"/>
      <c r="F2057" s="241"/>
      <c r="G2057" s="241"/>
      <c r="H2057" s="241"/>
      <c r="I2057" s="241"/>
      <c r="J2057" s="241"/>
      <c r="K2057" s="241"/>
      <c r="L2057" s="241"/>
      <c r="M2057" s="241"/>
      <c r="N2057" s="241"/>
      <c r="O2057" s="241"/>
      <c r="P2057" s="241"/>
      <c r="Q2057" s="241"/>
      <c r="R2057" s="241"/>
      <c r="S2057" s="241"/>
      <c r="T2057" s="241"/>
      <c r="U2057" s="241"/>
      <c r="V2057" s="241"/>
      <c r="W2057" s="241"/>
      <c r="X2057" s="241"/>
      <c r="Y2057" s="241"/>
      <c r="Z2057" s="241"/>
      <c r="AA2057" s="241"/>
      <c r="AB2057" s="241"/>
      <c r="AC2057" s="241"/>
      <c r="AD2057" s="241"/>
      <c r="AE2057" s="241"/>
      <c r="AF2057" s="241"/>
      <c r="AG2057" s="241"/>
      <c r="AH2057" s="241"/>
      <c r="AI2057" s="241"/>
      <c r="AP2057" s="300"/>
      <c r="AT2057" s="300"/>
    </row>
    <row r="2058" spans="1:46" s="299" customFormat="1" ht="15" customHeight="1" x14ac:dyDescent="0.25">
      <c r="A2058" s="284"/>
      <c r="B2058" s="284"/>
      <c r="C2058" s="241"/>
      <c r="D2058" s="241"/>
      <c r="E2058" s="241"/>
      <c r="F2058" s="241"/>
      <c r="G2058" s="241"/>
      <c r="H2058" s="241"/>
      <c r="I2058" s="241"/>
      <c r="J2058" s="241"/>
      <c r="K2058" s="241"/>
      <c r="L2058" s="241"/>
      <c r="M2058" s="241"/>
      <c r="N2058" s="241"/>
      <c r="O2058" s="241"/>
      <c r="P2058" s="241"/>
      <c r="Q2058" s="241"/>
      <c r="R2058" s="241"/>
      <c r="S2058" s="241"/>
      <c r="T2058" s="241"/>
      <c r="U2058" s="241"/>
      <c r="V2058" s="241"/>
      <c r="W2058" s="241"/>
      <c r="X2058" s="241"/>
      <c r="Y2058" s="241"/>
      <c r="Z2058" s="241"/>
      <c r="AA2058" s="241"/>
      <c r="AB2058" s="241"/>
      <c r="AC2058" s="241"/>
      <c r="AD2058" s="241"/>
      <c r="AE2058" s="241"/>
      <c r="AF2058" s="241"/>
      <c r="AG2058" s="241"/>
      <c r="AH2058" s="241"/>
      <c r="AI2058" s="241"/>
      <c r="AP2058" s="300"/>
      <c r="AT2058" s="300"/>
    </row>
    <row r="2059" spans="1:46" s="299" customFormat="1" ht="15" customHeight="1" x14ac:dyDescent="0.25">
      <c r="A2059" s="284"/>
      <c r="B2059" s="284"/>
      <c r="C2059" s="241"/>
      <c r="D2059" s="241"/>
      <c r="E2059" s="241"/>
      <c r="F2059" s="241"/>
      <c r="G2059" s="241"/>
      <c r="H2059" s="241"/>
      <c r="I2059" s="241"/>
      <c r="J2059" s="241"/>
      <c r="K2059" s="241"/>
      <c r="L2059" s="241"/>
      <c r="M2059" s="241"/>
      <c r="N2059" s="241"/>
      <c r="O2059" s="241"/>
      <c r="P2059" s="241"/>
      <c r="Q2059" s="241"/>
      <c r="R2059" s="241"/>
      <c r="S2059" s="241"/>
      <c r="T2059" s="241"/>
      <c r="U2059" s="241"/>
      <c r="V2059" s="241"/>
      <c r="W2059" s="241"/>
      <c r="X2059" s="241"/>
      <c r="Y2059" s="241"/>
      <c r="Z2059" s="241"/>
      <c r="AA2059" s="241"/>
      <c r="AB2059" s="241"/>
      <c r="AC2059" s="241"/>
      <c r="AD2059" s="241"/>
      <c r="AE2059" s="241"/>
      <c r="AF2059" s="241"/>
      <c r="AG2059" s="241"/>
      <c r="AH2059" s="241"/>
      <c r="AI2059" s="241"/>
      <c r="AP2059" s="300"/>
      <c r="AT2059" s="300"/>
    </row>
    <row r="2060" spans="1:46" s="299" customFormat="1" ht="15" customHeight="1" x14ac:dyDescent="0.25">
      <c r="A2060" s="284"/>
      <c r="B2060" s="284"/>
      <c r="C2060" s="241"/>
      <c r="D2060" s="241"/>
      <c r="E2060" s="241"/>
      <c r="F2060" s="241"/>
      <c r="G2060" s="241"/>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P2060" s="300"/>
      <c r="AT2060" s="300"/>
    </row>
    <row r="2061" spans="1:46" s="299" customFormat="1" ht="15" customHeight="1" x14ac:dyDescent="0.25">
      <c r="A2061" s="284"/>
      <c r="B2061" s="284"/>
      <c r="C2061" s="241"/>
      <c r="D2061" s="241"/>
      <c r="E2061" s="241"/>
      <c r="F2061" s="241"/>
      <c r="G2061" s="241"/>
      <c r="H2061" s="241"/>
      <c r="I2061" s="241"/>
      <c r="J2061" s="241"/>
      <c r="K2061" s="241"/>
      <c r="L2061" s="241"/>
      <c r="M2061" s="241"/>
      <c r="N2061" s="241"/>
      <c r="O2061" s="241"/>
      <c r="P2061" s="241"/>
      <c r="Q2061" s="241"/>
      <c r="R2061" s="241"/>
      <c r="S2061" s="241"/>
      <c r="T2061" s="241"/>
      <c r="U2061" s="241"/>
      <c r="V2061" s="241"/>
      <c r="W2061" s="241"/>
      <c r="X2061" s="241"/>
      <c r="Y2061" s="241"/>
      <c r="Z2061" s="241"/>
      <c r="AA2061" s="241"/>
      <c r="AB2061" s="241"/>
      <c r="AC2061" s="241"/>
      <c r="AD2061" s="241"/>
      <c r="AE2061" s="241"/>
      <c r="AF2061" s="241"/>
      <c r="AG2061" s="241"/>
      <c r="AH2061" s="241"/>
      <c r="AI2061" s="241"/>
      <c r="AP2061" s="300"/>
      <c r="AT2061" s="300"/>
    </row>
    <row r="2062" spans="1:46" s="299" customFormat="1" ht="15" customHeight="1" x14ac:dyDescent="0.25">
      <c r="A2062" s="284"/>
      <c r="B2062" s="284"/>
      <c r="C2062" s="241"/>
      <c r="D2062" s="241"/>
      <c r="E2062" s="241"/>
      <c r="F2062" s="241"/>
      <c r="G2062" s="241"/>
      <c r="H2062" s="241"/>
      <c r="I2062" s="241"/>
      <c r="J2062" s="241"/>
      <c r="K2062" s="241"/>
      <c r="L2062" s="241"/>
      <c r="M2062" s="241"/>
      <c r="N2062" s="241"/>
      <c r="O2062" s="241"/>
      <c r="P2062" s="241"/>
      <c r="Q2062" s="241"/>
      <c r="R2062" s="241"/>
      <c r="S2062" s="241"/>
      <c r="T2062" s="241"/>
      <c r="U2062" s="241"/>
      <c r="V2062" s="241"/>
      <c r="W2062" s="241"/>
      <c r="X2062" s="241"/>
      <c r="Y2062" s="241"/>
      <c r="Z2062" s="241"/>
      <c r="AA2062" s="241"/>
      <c r="AB2062" s="241"/>
      <c r="AC2062" s="241"/>
      <c r="AD2062" s="241"/>
      <c r="AE2062" s="241"/>
      <c r="AF2062" s="241"/>
      <c r="AG2062" s="241"/>
      <c r="AH2062" s="241"/>
      <c r="AI2062" s="241"/>
      <c r="AP2062" s="300"/>
      <c r="AT2062" s="300"/>
    </row>
    <row r="2063" spans="1:46" s="299" customFormat="1" ht="15" customHeight="1" x14ac:dyDescent="0.25">
      <c r="A2063" s="284"/>
      <c r="B2063" s="284"/>
      <c r="C2063" s="241"/>
      <c r="D2063" s="241"/>
      <c r="E2063" s="241"/>
      <c r="F2063" s="241"/>
      <c r="G2063" s="241"/>
      <c r="H2063" s="241"/>
      <c r="I2063" s="241"/>
      <c r="J2063" s="241"/>
      <c r="K2063" s="241"/>
      <c r="L2063" s="241"/>
      <c r="M2063" s="241"/>
      <c r="N2063" s="241"/>
      <c r="O2063" s="241"/>
      <c r="P2063" s="241"/>
      <c r="Q2063" s="241"/>
      <c r="R2063" s="241"/>
      <c r="S2063" s="241"/>
      <c r="T2063" s="241"/>
      <c r="U2063" s="241"/>
      <c r="V2063" s="241"/>
      <c r="W2063" s="241"/>
      <c r="X2063" s="241"/>
      <c r="Y2063" s="241"/>
      <c r="Z2063" s="241"/>
      <c r="AA2063" s="241"/>
      <c r="AB2063" s="241"/>
      <c r="AC2063" s="241"/>
      <c r="AD2063" s="241"/>
      <c r="AE2063" s="241"/>
      <c r="AF2063" s="241"/>
      <c r="AG2063" s="241"/>
      <c r="AH2063" s="241"/>
      <c r="AI2063" s="241"/>
      <c r="AP2063" s="300"/>
      <c r="AT2063" s="300"/>
    </row>
    <row r="2064" spans="1:46" s="299" customFormat="1" ht="15" customHeight="1" x14ac:dyDescent="0.25">
      <c r="A2064" s="284"/>
      <c r="B2064" s="284"/>
      <c r="C2064" s="241"/>
      <c r="D2064" s="241"/>
      <c r="E2064" s="241"/>
      <c r="F2064" s="241"/>
      <c r="G2064" s="241"/>
      <c r="H2064" s="241"/>
      <c r="I2064" s="241"/>
      <c r="J2064" s="241"/>
      <c r="K2064" s="241"/>
      <c r="L2064" s="241"/>
      <c r="M2064" s="241"/>
      <c r="N2064" s="241"/>
      <c r="O2064" s="241"/>
      <c r="P2064" s="241"/>
      <c r="Q2064" s="241"/>
      <c r="R2064" s="241"/>
      <c r="S2064" s="241"/>
      <c r="T2064" s="241"/>
      <c r="U2064" s="241"/>
      <c r="V2064" s="241"/>
      <c r="W2064" s="241"/>
      <c r="X2064" s="241"/>
      <c r="Y2064" s="241"/>
      <c r="Z2064" s="241"/>
      <c r="AA2064" s="241"/>
      <c r="AB2064" s="241"/>
      <c r="AC2064" s="241"/>
      <c r="AD2064" s="241"/>
      <c r="AE2064" s="241"/>
      <c r="AF2064" s="241"/>
      <c r="AG2064" s="241"/>
      <c r="AH2064" s="241"/>
      <c r="AI2064" s="241"/>
      <c r="AP2064" s="300"/>
      <c r="AT2064" s="300"/>
    </row>
    <row r="2065" spans="1:46" s="299" customFormat="1" ht="15" customHeight="1" x14ac:dyDescent="0.25">
      <c r="A2065" s="284"/>
      <c r="B2065" s="284"/>
      <c r="C2065" s="241"/>
      <c r="D2065" s="241"/>
      <c r="E2065" s="241"/>
      <c r="F2065" s="241"/>
      <c r="G2065" s="241"/>
      <c r="H2065" s="241"/>
      <c r="I2065" s="241"/>
      <c r="J2065" s="241"/>
      <c r="K2065" s="241"/>
      <c r="L2065" s="241"/>
      <c r="M2065" s="241"/>
      <c r="N2065" s="241"/>
      <c r="O2065" s="241"/>
      <c r="P2065" s="241"/>
      <c r="Q2065" s="241"/>
      <c r="R2065" s="241"/>
      <c r="S2065" s="241"/>
      <c r="T2065" s="241"/>
      <c r="U2065" s="241"/>
      <c r="V2065" s="241"/>
      <c r="W2065" s="241"/>
      <c r="X2065" s="241"/>
      <c r="Y2065" s="241"/>
      <c r="Z2065" s="241"/>
      <c r="AA2065" s="241"/>
      <c r="AB2065" s="241"/>
      <c r="AC2065" s="241"/>
      <c r="AD2065" s="241"/>
      <c r="AE2065" s="241"/>
      <c r="AF2065" s="241"/>
      <c r="AG2065" s="241"/>
      <c r="AH2065" s="241"/>
      <c r="AI2065" s="241"/>
      <c r="AP2065" s="300"/>
      <c r="AT2065" s="300"/>
    </row>
    <row r="2066" spans="1:46" s="299" customFormat="1" ht="15" customHeight="1" x14ac:dyDescent="0.25">
      <c r="A2066" s="284"/>
      <c r="B2066" s="284"/>
      <c r="C2066" s="241"/>
      <c r="D2066" s="241"/>
      <c r="E2066" s="241"/>
      <c r="F2066" s="241"/>
      <c r="G2066" s="241"/>
      <c r="H2066" s="241"/>
      <c r="I2066" s="241"/>
      <c r="J2066" s="241"/>
      <c r="K2066" s="241"/>
      <c r="L2066" s="241"/>
      <c r="M2066" s="241"/>
      <c r="N2066" s="241"/>
      <c r="O2066" s="241"/>
      <c r="P2066" s="241"/>
      <c r="Q2066" s="241"/>
      <c r="R2066" s="241"/>
      <c r="S2066" s="241"/>
      <c r="T2066" s="241"/>
      <c r="U2066" s="241"/>
      <c r="V2066" s="241"/>
      <c r="W2066" s="241"/>
      <c r="X2066" s="241"/>
      <c r="Y2066" s="241"/>
      <c r="Z2066" s="241"/>
      <c r="AA2066" s="241"/>
      <c r="AB2066" s="241"/>
      <c r="AC2066" s="241"/>
      <c r="AD2066" s="241"/>
      <c r="AE2066" s="241"/>
      <c r="AF2066" s="241"/>
      <c r="AG2066" s="241"/>
      <c r="AH2066" s="241"/>
      <c r="AI2066" s="241"/>
      <c r="AP2066" s="300"/>
      <c r="AT2066" s="300"/>
    </row>
    <row r="2067" spans="1:46" s="299" customFormat="1" ht="15" customHeight="1" x14ac:dyDescent="0.25">
      <c r="A2067" s="284"/>
      <c r="B2067" s="284"/>
      <c r="C2067" s="241"/>
      <c r="D2067" s="241"/>
      <c r="E2067" s="241"/>
      <c r="F2067" s="241"/>
      <c r="G2067" s="241"/>
      <c r="H2067" s="241"/>
      <c r="I2067" s="241"/>
      <c r="J2067" s="241"/>
      <c r="K2067" s="241"/>
      <c r="L2067" s="241"/>
      <c r="M2067" s="241"/>
      <c r="N2067" s="241"/>
      <c r="O2067" s="241"/>
      <c r="P2067" s="241"/>
      <c r="Q2067" s="241"/>
      <c r="R2067" s="241"/>
      <c r="S2067" s="241"/>
      <c r="T2067" s="241"/>
      <c r="U2067" s="241"/>
      <c r="V2067" s="241"/>
      <c r="W2067" s="241"/>
      <c r="X2067" s="241"/>
      <c r="Y2067" s="241"/>
      <c r="Z2067" s="241"/>
      <c r="AA2067" s="241"/>
      <c r="AB2067" s="241"/>
      <c r="AC2067" s="241"/>
      <c r="AD2067" s="241"/>
      <c r="AE2067" s="241"/>
      <c r="AF2067" s="241"/>
      <c r="AG2067" s="241"/>
      <c r="AH2067" s="241"/>
      <c r="AI2067" s="241"/>
      <c r="AP2067" s="300"/>
      <c r="AT2067" s="300"/>
    </row>
    <row r="2068" spans="1:46" s="299" customFormat="1" ht="15" customHeight="1" x14ac:dyDescent="0.25">
      <c r="A2068" s="284"/>
      <c r="B2068" s="284"/>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241"/>
      <c r="AF2068" s="241"/>
      <c r="AG2068" s="241"/>
      <c r="AH2068" s="241"/>
      <c r="AI2068" s="241"/>
      <c r="AP2068" s="300"/>
      <c r="AT2068" s="300"/>
    </row>
    <row r="2069" spans="1:46" s="299" customFormat="1" ht="15" customHeight="1" x14ac:dyDescent="0.25">
      <c r="A2069" s="284"/>
      <c r="B2069" s="284"/>
      <c r="C2069" s="241"/>
      <c r="D2069" s="241"/>
      <c r="E2069" s="241"/>
      <c r="F2069" s="241"/>
      <c r="G2069" s="241"/>
      <c r="H2069" s="241"/>
      <c r="I2069" s="241"/>
      <c r="J2069" s="241"/>
      <c r="K2069" s="241"/>
      <c r="L2069" s="241"/>
      <c r="M2069" s="241"/>
      <c r="N2069" s="241"/>
      <c r="O2069" s="241"/>
      <c r="P2069" s="241"/>
      <c r="Q2069" s="241"/>
      <c r="R2069" s="241"/>
      <c r="S2069" s="241"/>
      <c r="T2069" s="241"/>
      <c r="U2069" s="241"/>
      <c r="V2069" s="241"/>
      <c r="W2069" s="241"/>
      <c r="X2069" s="241"/>
      <c r="Y2069" s="241"/>
      <c r="Z2069" s="241"/>
      <c r="AA2069" s="241"/>
      <c r="AB2069" s="241"/>
      <c r="AC2069" s="241"/>
      <c r="AD2069" s="241"/>
      <c r="AE2069" s="241"/>
      <c r="AF2069" s="241"/>
      <c r="AG2069" s="241"/>
      <c r="AH2069" s="241"/>
      <c r="AI2069" s="241"/>
      <c r="AP2069" s="300"/>
      <c r="AT2069" s="300"/>
    </row>
    <row r="2070" spans="1:46" s="299" customFormat="1" ht="15" customHeight="1" x14ac:dyDescent="0.25">
      <c r="A2070" s="284"/>
      <c r="B2070" s="284"/>
      <c r="C2070" s="241"/>
      <c r="D2070" s="241"/>
      <c r="E2070" s="241"/>
      <c r="F2070" s="241"/>
      <c r="G2070" s="241"/>
      <c r="H2070" s="241"/>
      <c r="I2070" s="241"/>
      <c r="J2070" s="241"/>
      <c r="K2070" s="241"/>
      <c r="L2070" s="241"/>
      <c r="M2070" s="241"/>
      <c r="N2070" s="241"/>
      <c r="O2070" s="241"/>
      <c r="P2070" s="241"/>
      <c r="Q2070" s="241"/>
      <c r="R2070" s="241"/>
      <c r="S2070" s="241"/>
      <c r="T2070" s="241"/>
      <c r="U2070" s="241"/>
      <c r="V2070" s="241"/>
      <c r="W2070" s="241"/>
      <c r="X2070" s="241"/>
      <c r="Y2070" s="241"/>
      <c r="Z2070" s="241"/>
      <c r="AA2070" s="241"/>
      <c r="AB2070" s="241"/>
      <c r="AC2070" s="241"/>
      <c r="AD2070" s="241"/>
      <c r="AE2070" s="241"/>
      <c r="AF2070" s="241"/>
      <c r="AG2070" s="241"/>
      <c r="AH2070" s="241"/>
      <c r="AI2070" s="241"/>
      <c r="AP2070" s="300"/>
      <c r="AT2070" s="300"/>
    </row>
    <row r="2071" spans="1:46" s="299" customFormat="1" ht="15" customHeight="1" x14ac:dyDescent="0.25">
      <c r="A2071" s="284"/>
      <c r="B2071" s="284"/>
      <c r="C2071" s="241"/>
      <c r="D2071" s="241"/>
      <c r="E2071" s="241"/>
      <c r="F2071" s="241"/>
      <c r="G2071" s="241"/>
      <c r="H2071" s="241"/>
      <c r="I2071" s="241"/>
      <c r="J2071" s="241"/>
      <c r="K2071" s="241"/>
      <c r="L2071" s="241"/>
      <c r="M2071" s="241"/>
      <c r="N2071" s="241"/>
      <c r="O2071" s="241"/>
      <c r="P2071" s="241"/>
      <c r="Q2071" s="241"/>
      <c r="R2071" s="241"/>
      <c r="S2071" s="241"/>
      <c r="T2071" s="241"/>
      <c r="U2071" s="241"/>
      <c r="V2071" s="241"/>
      <c r="W2071" s="241"/>
      <c r="X2071" s="241"/>
      <c r="Y2071" s="241"/>
      <c r="Z2071" s="241"/>
      <c r="AA2071" s="241"/>
      <c r="AB2071" s="241"/>
      <c r="AC2071" s="241"/>
      <c r="AD2071" s="241"/>
      <c r="AE2071" s="241"/>
      <c r="AF2071" s="241"/>
      <c r="AG2071" s="241"/>
      <c r="AH2071" s="241"/>
      <c r="AI2071" s="241"/>
      <c r="AP2071" s="300"/>
      <c r="AT2071" s="300"/>
    </row>
    <row r="2072" spans="1:46" s="299" customFormat="1" ht="15" customHeight="1" x14ac:dyDescent="0.25">
      <c r="A2072" s="284"/>
      <c r="B2072" s="284"/>
      <c r="C2072" s="241"/>
      <c r="D2072" s="241"/>
      <c r="E2072" s="241"/>
      <c r="F2072" s="241"/>
      <c r="G2072" s="241"/>
      <c r="H2072" s="241"/>
      <c r="I2072" s="241"/>
      <c r="J2072" s="241"/>
      <c r="K2072" s="241"/>
      <c r="L2072" s="241"/>
      <c r="M2072" s="241"/>
      <c r="N2072" s="241"/>
      <c r="O2072" s="241"/>
      <c r="P2072" s="241"/>
      <c r="Q2072" s="241"/>
      <c r="R2072" s="241"/>
      <c r="S2072" s="241"/>
      <c r="T2072" s="241"/>
      <c r="U2072" s="241"/>
      <c r="V2072" s="241"/>
      <c r="W2072" s="241"/>
      <c r="X2072" s="241"/>
      <c r="Y2072" s="241"/>
      <c r="Z2072" s="241"/>
      <c r="AA2072" s="241"/>
      <c r="AB2072" s="241"/>
      <c r="AC2072" s="241"/>
      <c r="AD2072" s="241"/>
      <c r="AE2072" s="241"/>
      <c r="AF2072" s="241"/>
      <c r="AG2072" s="241"/>
      <c r="AH2072" s="241"/>
      <c r="AI2072" s="241"/>
      <c r="AP2072" s="300"/>
      <c r="AT2072" s="300"/>
    </row>
    <row r="2073" spans="1:46" s="299" customFormat="1" ht="15" customHeight="1" x14ac:dyDescent="0.25">
      <c r="A2073" s="284"/>
      <c r="B2073" s="284"/>
      <c r="C2073" s="241"/>
      <c r="D2073" s="241"/>
      <c r="E2073" s="241"/>
      <c r="F2073" s="241"/>
      <c r="G2073" s="241"/>
      <c r="H2073" s="241"/>
      <c r="I2073" s="241"/>
      <c r="J2073" s="241"/>
      <c r="K2073" s="241"/>
      <c r="L2073" s="241"/>
      <c r="M2073" s="241"/>
      <c r="N2073" s="241"/>
      <c r="O2073" s="241"/>
      <c r="P2073" s="241"/>
      <c r="Q2073" s="241"/>
      <c r="R2073" s="241"/>
      <c r="S2073" s="241"/>
      <c r="T2073" s="241"/>
      <c r="U2073" s="241"/>
      <c r="V2073" s="241"/>
      <c r="W2073" s="241"/>
      <c r="X2073" s="241"/>
      <c r="Y2073" s="241"/>
      <c r="Z2073" s="241"/>
      <c r="AA2073" s="241"/>
      <c r="AB2073" s="241"/>
      <c r="AC2073" s="241"/>
      <c r="AD2073" s="241"/>
      <c r="AE2073" s="241"/>
      <c r="AF2073" s="241"/>
      <c r="AG2073" s="241"/>
      <c r="AH2073" s="241"/>
      <c r="AI2073" s="241"/>
      <c r="AP2073" s="300"/>
      <c r="AT2073" s="300"/>
    </row>
    <row r="2074" spans="1:46" s="299" customFormat="1" ht="15" customHeight="1" x14ac:dyDescent="0.25">
      <c r="A2074" s="284"/>
      <c r="B2074" s="284"/>
      <c r="C2074" s="241"/>
      <c r="D2074" s="241"/>
      <c r="E2074" s="241"/>
      <c r="F2074" s="241"/>
      <c r="G2074" s="241"/>
      <c r="H2074" s="241"/>
      <c r="I2074" s="241"/>
      <c r="J2074" s="241"/>
      <c r="K2074" s="241"/>
      <c r="L2074" s="241"/>
      <c r="M2074" s="241"/>
      <c r="N2074" s="241"/>
      <c r="O2074" s="241"/>
      <c r="P2074" s="241"/>
      <c r="Q2074" s="241"/>
      <c r="R2074" s="241"/>
      <c r="S2074" s="241"/>
      <c r="T2074" s="241"/>
      <c r="U2074" s="241"/>
      <c r="V2074" s="241"/>
      <c r="W2074" s="241"/>
      <c r="X2074" s="241"/>
      <c r="Y2074" s="241"/>
      <c r="Z2074" s="241"/>
      <c r="AA2074" s="241"/>
      <c r="AB2074" s="241"/>
      <c r="AC2074" s="241"/>
      <c r="AD2074" s="241"/>
      <c r="AE2074" s="241"/>
      <c r="AF2074" s="241"/>
      <c r="AG2074" s="241"/>
      <c r="AH2074" s="241"/>
      <c r="AI2074" s="241"/>
      <c r="AP2074" s="300"/>
      <c r="AT2074" s="300"/>
    </row>
    <row r="2075" spans="1:46" s="299" customFormat="1" ht="15" customHeight="1" x14ac:dyDescent="0.25">
      <c r="A2075" s="284"/>
      <c r="B2075" s="284"/>
      <c r="C2075" s="241"/>
      <c r="D2075" s="241"/>
      <c r="E2075" s="241"/>
      <c r="F2075" s="241"/>
      <c r="G2075" s="241"/>
      <c r="H2075" s="241"/>
      <c r="I2075" s="241"/>
      <c r="J2075" s="241"/>
      <c r="K2075" s="241"/>
      <c r="L2075" s="241"/>
      <c r="M2075" s="241"/>
      <c r="N2075" s="241"/>
      <c r="O2075" s="241"/>
      <c r="P2075" s="241"/>
      <c r="Q2075" s="241"/>
      <c r="R2075" s="241"/>
      <c r="S2075" s="241"/>
      <c r="T2075" s="241"/>
      <c r="U2075" s="241"/>
      <c r="V2075" s="241"/>
      <c r="W2075" s="241"/>
      <c r="X2075" s="241"/>
      <c r="Y2075" s="241"/>
      <c r="Z2075" s="241"/>
      <c r="AA2075" s="241"/>
      <c r="AB2075" s="241"/>
      <c r="AC2075" s="241"/>
      <c r="AD2075" s="241"/>
      <c r="AE2075" s="241"/>
      <c r="AF2075" s="241"/>
      <c r="AG2075" s="241"/>
      <c r="AH2075" s="241"/>
      <c r="AI2075" s="241"/>
      <c r="AP2075" s="300"/>
      <c r="AT2075" s="300"/>
    </row>
    <row r="2076" spans="1:46" s="299" customFormat="1" ht="15" customHeight="1" x14ac:dyDescent="0.25">
      <c r="A2076" s="284"/>
      <c r="B2076" s="284"/>
      <c r="C2076" s="241"/>
      <c r="D2076" s="241"/>
      <c r="E2076" s="241"/>
      <c r="F2076" s="241"/>
      <c r="G2076" s="241"/>
      <c r="H2076" s="241"/>
      <c r="I2076" s="241"/>
      <c r="J2076" s="241"/>
      <c r="K2076" s="241"/>
      <c r="L2076" s="241"/>
      <c r="M2076" s="241"/>
      <c r="N2076" s="241"/>
      <c r="O2076" s="241"/>
      <c r="P2076" s="241"/>
      <c r="Q2076" s="241"/>
      <c r="R2076" s="241"/>
      <c r="S2076" s="241"/>
      <c r="T2076" s="241"/>
      <c r="U2076" s="241"/>
      <c r="V2076" s="241"/>
      <c r="W2076" s="241"/>
      <c r="X2076" s="241"/>
      <c r="Y2076" s="241"/>
      <c r="Z2076" s="241"/>
      <c r="AA2076" s="241"/>
      <c r="AB2076" s="241"/>
      <c r="AC2076" s="241"/>
      <c r="AD2076" s="241"/>
      <c r="AE2076" s="241"/>
      <c r="AF2076" s="241"/>
      <c r="AG2076" s="241"/>
      <c r="AH2076" s="241"/>
      <c r="AI2076" s="241"/>
      <c r="AP2076" s="300"/>
      <c r="AT2076" s="300"/>
    </row>
    <row r="2077" spans="1:46" s="299" customFormat="1" ht="15" customHeight="1" x14ac:dyDescent="0.25">
      <c r="A2077" s="284"/>
      <c r="B2077" s="284"/>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241"/>
      <c r="AF2077" s="241"/>
      <c r="AG2077" s="241"/>
      <c r="AH2077" s="241"/>
      <c r="AI2077" s="241"/>
      <c r="AP2077" s="300"/>
      <c r="AT2077" s="300"/>
    </row>
    <row r="2078" spans="1:46" s="299" customFormat="1" ht="15" customHeight="1" x14ac:dyDescent="0.25">
      <c r="A2078" s="284"/>
      <c r="B2078" s="284"/>
      <c r="C2078" s="241"/>
      <c r="D2078" s="241"/>
      <c r="E2078" s="241"/>
      <c r="F2078" s="241"/>
      <c r="G2078" s="241"/>
      <c r="H2078" s="241"/>
      <c r="I2078" s="241"/>
      <c r="J2078" s="241"/>
      <c r="K2078" s="241"/>
      <c r="L2078" s="241"/>
      <c r="M2078" s="241"/>
      <c r="N2078" s="241"/>
      <c r="O2078" s="241"/>
      <c r="P2078" s="241"/>
      <c r="Q2078" s="241"/>
      <c r="R2078" s="241"/>
      <c r="S2078" s="241"/>
      <c r="T2078" s="241"/>
      <c r="U2078" s="241"/>
      <c r="V2078" s="241"/>
      <c r="W2078" s="241"/>
      <c r="X2078" s="241"/>
      <c r="Y2078" s="241"/>
      <c r="Z2078" s="241"/>
      <c r="AA2078" s="241"/>
      <c r="AB2078" s="241"/>
      <c r="AC2078" s="241"/>
      <c r="AD2078" s="241"/>
      <c r="AE2078" s="241"/>
      <c r="AF2078" s="241"/>
      <c r="AG2078" s="241"/>
      <c r="AH2078" s="241"/>
      <c r="AI2078" s="241"/>
      <c r="AP2078" s="300"/>
      <c r="AT2078" s="300"/>
    </row>
    <row r="2079" spans="1:46" s="299" customFormat="1" ht="15" customHeight="1" x14ac:dyDescent="0.25">
      <c r="A2079" s="284"/>
      <c r="B2079" s="284"/>
      <c r="C2079" s="241"/>
      <c r="D2079" s="241"/>
      <c r="E2079" s="241"/>
      <c r="F2079" s="241"/>
      <c r="G2079" s="241"/>
      <c r="H2079" s="241"/>
      <c r="I2079" s="241"/>
      <c r="J2079" s="241"/>
      <c r="K2079" s="241"/>
      <c r="L2079" s="241"/>
      <c r="M2079" s="241"/>
      <c r="N2079" s="241"/>
      <c r="O2079" s="241"/>
      <c r="P2079" s="241"/>
      <c r="Q2079" s="241"/>
      <c r="R2079" s="241"/>
      <c r="S2079" s="241"/>
      <c r="T2079" s="241"/>
      <c r="U2079" s="241"/>
      <c r="V2079" s="241"/>
      <c r="W2079" s="241"/>
      <c r="X2079" s="241"/>
      <c r="Y2079" s="241"/>
      <c r="Z2079" s="241"/>
      <c r="AA2079" s="241"/>
      <c r="AB2079" s="241"/>
      <c r="AC2079" s="241"/>
      <c r="AD2079" s="241"/>
      <c r="AE2079" s="241"/>
      <c r="AF2079" s="241"/>
      <c r="AG2079" s="241"/>
      <c r="AH2079" s="241"/>
      <c r="AI2079" s="241"/>
      <c r="AP2079" s="300"/>
      <c r="AT2079" s="300"/>
    </row>
    <row r="2080" spans="1:46" s="299" customFormat="1" ht="15" customHeight="1" x14ac:dyDescent="0.25">
      <c r="A2080" s="284"/>
      <c r="B2080" s="284"/>
      <c r="C2080" s="241"/>
      <c r="D2080" s="241"/>
      <c r="E2080" s="241"/>
      <c r="F2080" s="241"/>
      <c r="G2080" s="241"/>
      <c r="H2080" s="241"/>
      <c r="I2080" s="241"/>
      <c r="J2080" s="241"/>
      <c r="K2080" s="241"/>
      <c r="L2080" s="241"/>
      <c r="M2080" s="241"/>
      <c r="N2080" s="241"/>
      <c r="O2080" s="241"/>
      <c r="P2080" s="241"/>
      <c r="Q2080" s="241"/>
      <c r="R2080" s="241"/>
      <c r="S2080" s="241"/>
      <c r="T2080" s="241"/>
      <c r="U2080" s="241"/>
      <c r="V2080" s="241"/>
      <c r="W2080" s="241"/>
      <c r="X2080" s="241"/>
      <c r="Y2080" s="241"/>
      <c r="Z2080" s="241"/>
      <c r="AA2080" s="241"/>
      <c r="AB2080" s="241"/>
      <c r="AC2080" s="241"/>
      <c r="AD2080" s="241"/>
      <c r="AE2080" s="241"/>
      <c r="AF2080" s="241"/>
      <c r="AG2080" s="241"/>
      <c r="AH2080" s="241"/>
      <c r="AI2080" s="241"/>
      <c r="AP2080" s="300"/>
      <c r="AT2080" s="300"/>
    </row>
    <row r="2081" spans="1:46" s="299" customFormat="1" ht="15" customHeight="1" x14ac:dyDescent="0.25">
      <c r="A2081" s="284"/>
      <c r="B2081" s="284"/>
      <c r="C2081" s="241"/>
      <c r="D2081" s="241"/>
      <c r="E2081" s="241"/>
      <c r="F2081" s="241"/>
      <c r="G2081" s="241"/>
      <c r="H2081" s="241"/>
      <c r="I2081" s="241"/>
      <c r="J2081" s="241"/>
      <c r="K2081" s="241"/>
      <c r="L2081" s="241"/>
      <c r="M2081" s="241"/>
      <c r="N2081" s="241"/>
      <c r="O2081" s="241"/>
      <c r="P2081" s="241"/>
      <c r="Q2081" s="241"/>
      <c r="R2081" s="241"/>
      <c r="S2081" s="241"/>
      <c r="T2081" s="241"/>
      <c r="U2081" s="241"/>
      <c r="V2081" s="241"/>
      <c r="W2081" s="241"/>
      <c r="X2081" s="241"/>
      <c r="Y2081" s="241"/>
      <c r="Z2081" s="241"/>
      <c r="AA2081" s="241"/>
      <c r="AB2081" s="241"/>
      <c r="AC2081" s="241"/>
      <c r="AD2081" s="241"/>
      <c r="AE2081" s="241"/>
      <c r="AF2081" s="241"/>
      <c r="AG2081" s="241"/>
      <c r="AH2081" s="241"/>
      <c r="AI2081" s="241"/>
      <c r="AP2081" s="300"/>
      <c r="AT2081" s="300"/>
    </row>
    <row r="2082" spans="1:46" s="299" customFormat="1" ht="15" customHeight="1" x14ac:dyDescent="0.25">
      <c r="A2082" s="284"/>
      <c r="B2082" s="284"/>
      <c r="C2082" s="241"/>
      <c r="D2082" s="241"/>
      <c r="E2082" s="241"/>
      <c r="F2082" s="241"/>
      <c r="G2082" s="241"/>
      <c r="H2082" s="241"/>
      <c r="I2082" s="241"/>
      <c r="J2082" s="241"/>
      <c r="K2082" s="241"/>
      <c r="L2082" s="241"/>
      <c r="M2082" s="241"/>
      <c r="N2082" s="241"/>
      <c r="O2082" s="241"/>
      <c r="P2082" s="241"/>
      <c r="Q2082" s="241"/>
      <c r="R2082" s="241"/>
      <c r="S2082" s="241"/>
      <c r="T2082" s="241"/>
      <c r="U2082" s="241"/>
      <c r="V2082" s="241"/>
      <c r="W2082" s="241"/>
      <c r="X2082" s="241"/>
      <c r="Y2082" s="241"/>
      <c r="Z2082" s="241"/>
      <c r="AA2082" s="241"/>
      <c r="AB2082" s="241"/>
      <c r="AC2082" s="241"/>
      <c r="AD2082" s="241"/>
      <c r="AE2082" s="241"/>
      <c r="AF2082" s="241"/>
      <c r="AG2082" s="241"/>
      <c r="AH2082" s="241"/>
      <c r="AI2082" s="241"/>
      <c r="AP2082" s="300"/>
      <c r="AT2082" s="300"/>
    </row>
    <row r="2083" spans="1:46" s="299" customFormat="1" ht="15" customHeight="1" x14ac:dyDescent="0.25">
      <c r="A2083" s="284"/>
      <c r="B2083" s="284"/>
      <c r="C2083" s="241"/>
      <c r="D2083" s="241"/>
      <c r="E2083" s="241"/>
      <c r="F2083" s="241"/>
      <c r="G2083" s="241"/>
      <c r="H2083" s="241"/>
      <c r="I2083" s="241"/>
      <c r="J2083" s="241"/>
      <c r="K2083" s="241"/>
      <c r="L2083" s="241"/>
      <c r="M2083" s="241"/>
      <c r="N2083" s="241"/>
      <c r="O2083" s="241"/>
      <c r="P2083" s="241"/>
      <c r="Q2083" s="241"/>
      <c r="R2083" s="241"/>
      <c r="S2083" s="241"/>
      <c r="T2083" s="241"/>
      <c r="U2083" s="241"/>
      <c r="V2083" s="241"/>
      <c r="W2083" s="241"/>
      <c r="X2083" s="241"/>
      <c r="Y2083" s="241"/>
      <c r="Z2083" s="241"/>
      <c r="AA2083" s="241"/>
      <c r="AB2083" s="241"/>
      <c r="AC2083" s="241"/>
      <c r="AD2083" s="241"/>
      <c r="AE2083" s="241"/>
      <c r="AF2083" s="241"/>
      <c r="AG2083" s="241"/>
      <c r="AH2083" s="241"/>
      <c r="AI2083" s="241"/>
      <c r="AP2083" s="300"/>
      <c r="AT2083" s="300"/>
    </row>
    <row r="2084" spans="1:46" s="299" customFormat="1" ht="15" customHeight="1" x14ac:dyDescent="0.25">
      <c r="A2084" s="284"/>
      <c r="B2084" s="284"/>
      <c r="C2084" s="241"/>
      <c r="D2084" s="241"/>
      <c r="E2084" s="241"/>
      <c r="F2084" s="241"/>
      <c r="G2084" s="241"/>
      <c r="H2084" s="241"/>
      <c r="I2084" s="241"/>
      <c r="J2084" s="241"/>
      <c r="K2084" s="241"/>
      <c r="L2084" s="241"/>
      <c r="M2084" s="241"/>
      <c r="N2084" s="241"/>
      <c r="O2084" s="241"/>
      <c r="P2084" s="241"/>
      <c r="Q2084" s="241"/>
      <c r="R2084" s="241"/>
      <c r="S2084" s="241"/>
      <c r="T2084" s="241"/>
      <c r="U2084" s="241"/>
      <c r="V2084" s="241"/>
      <c r="W2084" s="241"/>
      <c r="X2084" s="241"/>
      <c r="Y2084" s="241"/>
      <c r="Z2084" s="241"/>
      <c r="AA2084" s="241"/>
      <c r="AB2084" s="241"/>
      <c r="AC2084" s="241"/>
      <c r="AD2084" s="241"/>
      <c r="AE2084" s="241"/>
      <c r="AF2084" s="241"/>
      <c r="AG2084" s="241"/>
      <c r="AH2084" s="241"/>
      <c r="AI2084" s="241"/>
      <c r="AP2084" s="300"/>
      <c r="AT2084" s="300"/>
    </row>
    <row r="2085" spans="1:46" s="299" customFormat="1" ht="15" customHeight="1" x14ac:dyDescent="0.25">
      <c r="A2085" s="284"/>
      <c r="B2085" s="284"/>
      <c r="C2085" s="241"/>
      <c r="D2085" s="241"/>
      <c r="E2085" s="241"/>
      <c r="F2085" s="241"/>
      <c r="G2085" s="241"/>
      <c r="H2085" s="241"/>
      <c r="I2085" s="241"/>
      <c r="J2085" s="241"/>
      <c r="K2085" s="241"/>
      <c r="L2085" s="241"/>
      <c r="M2085" s="241"/>
      <c r="N2085" s="241"/>
      <c r="O2085" s="241"/>
      <c r="P2085" s="241"/>
      <c r="Q2085" s="241"/>
      <c r="R2085" s="241"/>
      <c r="S2085" s="241"/>
      <c r="T2085" s="241"/>
      <c r="U2085" s="241"/>
      <c r="V2085" s="241"/>
      <c r="W2085" s="241"/>
      <c r="X2085" s="241"/>
      <c r="Y2085" s="241"/>
      <c r="Z2085" s="241"/>
      <c r="AA2085" s="241"/>
      <c r="AB2085" s="241"/>
      <c r="AC2085" s="241"/>
      <c r="AD2085" s="241"/>
      <c r="AE2085" s="241"/>
      <c r="AF2085" s="241"/>
      <c r="AG2085" s="241"/>
      <c r="AH2085" s="241"/>
      <c r="AI2085" s="241"/>
      <c r="AP2085" s="300"/>
      <c r="AT2085" s="300"/>
    </row>
    <row r="2086" spans="1:46" s="299" customFormat="1" ht="15" customHeight="1" x14ac:dyDescent="0.25">
      <c r="A2086" s="284"/>
      <c r="B2086" s="284"/>
      <c r="C2086" s="241"/>
      <c r="D2086" s="241"/>
      <c r="E2086" s="241"/>
      <c r="F2086" s="241"/>
      <c r="G2086" s="241"/>
      <c r="H2086" s="241"/>
      <c r="I2086" s="241"/>
      <c r="J2086" s="241"/>
      <c r="K2086" s="241"/>
      <c r="L2086" s="241"/>
      <c r="M2086" s="241"/>
      <c r="N2086" s="241"/>
      <c r="O2086" s="241"/>
      <c r="P2086" s="241"/>
      <c r="Q2086" s="241"/>
      <c r="R2086" s="241"/>
      <c r="S2086" s="241"/>
      <c r="T2086" s="241"/>
      <c r="U2086" s="241"/>
      <c r="V2086" s="241"/>
      <c r="W2086" s="241"/>
      <c r="X2086" s="241"/>
      <c r="Y2086" s="241"/>
      <c r="Z2086" s="241"/>
      <c r="AA2086" s="241"/>
      <c r="AB2086" s="241"/>
      <c r="AC2086" s="241"/>
      <c r="AD2086" s="241"/>
      <c r="AE2086" s="241"/>
      <c r="AF2086" s="241"/>
      <c r="AG2086" s="241"/>
      <c r="AH2086" s="241"/>
      <c r="AI2086" s="241"/>
      <c r="AP2086" s="300"/>
      <c r="AT2086" s="300"/>
    </row>
    <row r="2087" spans="1:46" s="299" customFormat="1" ht="15" customHeight="1" x14ac:dyDescent="0.25">
      <c r="A2087" s="284"/>
      <c r="B2087" s="284"/>
      <c r="C2087" s="241"/>
      <c r="D2087" s="241"/>
      <c r="E2087" s="241"/>
      <c r="F2087" s="241"/>
      <c r="G2087" s="241"/>
      <c r="H2087" s="241"/>
      <c r="I2087" s="241"/>
      <c r="J2087" s="241"/>
      <c r="K2087" s="241"/>
      <c r="L2087" s="241"/>
      <c r="M2087" s="241"/>
      <c r="N2087" s="241"/>
      <c r="O2087" s="241"/>
      <c r="P2087" s="241"/>
      <c r="Q2087" s="241"/>
      <c r="R2087" s="241"/>
      <c r="S2087" s="241"/>
      <c r="T2087" s="241"/>
      <c r="U2087" s="241"/>
      <c r="V2087" s="241"/>
      <c r="W2087" s="241"/>
      <c r="X2087" s="241"/>
      <c r="Y2087" s="241"/>
      <c r="Z2087" s="241"/>
      <c r="AA2087" s="241"/>
      <c r="AB2087" s="241"/>
      <c r="AC2087" s="241"/>
      <c r="AD2087" s="241"/>
      <c r="AE2087" s="241"/>
      <c r="AF2087" s="241"/>
      <c r="AG2087" s="241"/>
      <c r="AH2087" s="241"/>
      <c r="AI2087" s="241"/>
      <c r="AP2087" s="300"/>
      <c r="AT2087" s="300"/>
    </row>
    <row r="2088" spans="1:46" s="299" customFormat="1" ht="15" customHeight="1" x14ac:dyDescent="0.25">
      <c r="A2088" s="284"/>
      <c r="B2088" s="284"/>
      <c r="C2088" s="241"/>
      <c r="D2088" s="241"/>
      <c r="E2088" s="241"/>
      <c r="F2088" s="241"/>
      <c r="G2088" s="241"/>
      <c r="H2088" s="241"/>
      <c r="I2088" s="241"/>
      <c r="J2088" s="241"/>
      <c r="K2088" s="241"/>
      <c r="L2088" s="241"/>
      <c r="M2088" s="241"/>
      <c r="N2088" s="241"/>
      <c r="O2088" s="241"/>
      <c r="P2088" s="241"/>
      <c r="Q2088" s="241"/>
      <c r="R2088" s="241"/>
      <c r="S2088" s="241"/>
      <c r="T2088" s="241"/>
      <c r="U2088" s="241"/>
      <c r="V2088" s="241"/>
      <c r="W2088" s="241"/>
      <c r="X2088" s="241"/>
      <c r="Y2088" s="241"/>
      <c r="Z2088" s="241"/>
      <c r="AA2088" s="241"/>
      <c r="AB2088" s="241"/>
      <c r="AC2088" s="241"/>
      <c r="AD2088" s="241"/>
      <c r="AE2088" s="241"/>
      <c r="AF2088" s="241"/>
      <c r="AG2088" s="241"/>
      <c r="AH2088" s="241"/>
      <c r="AI2088" s="241"/>
      <c r="AP2088" s="300"/>
      <c r="AT2088" s="300"/>
    </row>
    <row r="2089" spans="1:46" s="299" customFormat="1" ht="15" customHeight="1" x14ac:dyDescent="0.25">
      <c r="A2089" s="284"/>
      <c r="B2089" s="284"/>
      <c r="C2089" s="241"/>
      <c r="D2089" s="241"/>
      <c r="E2089" s="241"/>
      <c r="F2089" s="241"/>
      <c r="G2089" s="241"/>
      <c r="H2089" s="241"/>
      <c r="I2089" s="241"/>
      <c r="J2089" s="241"/>
      <c r="K2089" s="241"/>
      <c r="L2089" s="241"/>
      <c r="M2089" s="241"/>
      <c r="N2089" s="241"/>
      <c r="O2089" s="241"/>
      <c r="P2089" s="241"/>
      <c r="Q2089" s="241"/>
      <c r="R2089" s="241"/>
      <c r="S2089" s="241"/>
      <c r="T2089" s="241"/>
      <c r="U2089" s="241"/>
      <c r="V2089" s="241"/>
      <c r="W2089" s="241"/>
      <c r="X2089" s="241"/>
      <c r="Y2089" s="241"/>
      <c r="Z2089" s="241"/>
      <c r="AA2089" s="241"/>
      <c r="AB2089" s="241"/>
      <c r="AC2089" s="241"/>
      <c r="AD2089" s="241"/>
      <c r="AE2089" s="241"/>
      <c r="AF2089" s="241"/>
      <c r="AG2089" s="241"/>
      <c r="AH2089" s="241"/>
      <c r="AI2089" s="241"/>
      <c r="AP2089" s="300"/>
      <c r="AT2089" s="300"/>
    </row>
    <row r="2090" spans="1:46" s="299" customFormat="1" ht="15" customHeight="1" x14ac:dyDescent="0.25">
      <c r="A2090" s="284"/>
      <c r="B2090" s="284"/>
      <c r="C2090" s="241"/>
      <c r="D2090" s="241"/>
      <c r="E2090" s="241"/>
      <c r="F2090" s="241"/>
      <c r="G2090" s="241"/>
      <c r="H2090" s="241"/>
      <c r="I2090" s="241"/>
      <c r="J2090" s="241"/>
      <c r="K2090" s="241"/>
      <c r="L2090" s="241"/>
      <c r="M2090" s="241"/>
      <c r="N2090" s="241"/>
      <c r="O2090" s="241"/>
      <c r="P2090" s="241"/>
      <c r="Q2090" s="241"/>
      <c r="R2090" s="241"/>
      <c r="S2090" s="241"/>
      <c r="T2090" s="241"/>
      <c r="U2090" s="241"/>
      <c r="V2090" s="241"/>
      <c r="W2090" s="241"/>
      <c r="X2090" s="241"/>
      <c r="Y2090" s="241"/>
      <c r="Z2090" s="241"/>
      <c r="AA2090" s="241"/>
      <c r="AB2090" s="241"/>
      <c r="AC2090" s="241"/>
      <c r="AD2090" s="241"/>
      <c r="AE2090" s="241"/>
      <c r="AF2090" s="241"/>
      <c r="AG2090" s="241"/>
      <c r="AH2090" s="241"/>
      <c r="AI2090" s="241"/>
      <c r="AP2090" s="300"/>
      <c r="AT2090" s="300"/>
    </row>
    <row r="2091" spans="1:46" s="299" customFormat="1" ht="15" customHeight="1" x14ac:dyDescent="0.25">
      <c r="A2091" s="284"/>
      <c r="B2091" s="284"/>
      <c r="C2091" s="241"/>
      <c r="D2091" s="241"/>
      <c r="E2091" s="241"/>
      <c r="F2091" s="241"/>
      <c r="G2091" s="241"/>
      <c r="H2091" s="241"/>
      <c r="I2091" s="241"/>
      <c r="J2091" s="241"/>
      <c r="K2091" s="241"/>
      <c r="L2091" s="241"/>
      <c r="M2091" s="241"/>
      <c r="N2091" s="241"/>
      <c r="O2091" s="241"/>
      <c r="P2091" s="241"/>
      <c r="Q2091" s="241"/>
      <c r="R2091" s="241"/>
      <c r="S2091" s="241"/>
      <c r="T2091" s="241"/>
      <c r="U2091" s="241"/>
      <c r="V2091" s="241"/>
      <c r="W2091" s="241"/>
      <c r="X2091" s="241"/>
      <c r="Y2091" s="241"/>
      <c r="Z2091" s="241"/>
      <c r="AA2091" s="241"/>
      <c r="AB2091" s="241"/>
      <c r="AC2091" s="241"/>
      <c r="AD2091" s="241"/>
      <c r="AE2091" s="241"/>
      <c r="AF2091" s="241"/>
      <c r="AG2091" s="241"/>
      <c r="AH2091" s="241"/>
      <c r="AI2091" s="241"/>
      <c r="AP2091" s="300"/>
      <c r="AT2091" s="300"/>
    </row>
    <row r="2092" spans="1:46" s="299" customFormat="1" ht="15" customHeight="1" x14ac:dyDescent="0.25">
      <c r="A2092" s="284"/>
      <c r="B2092" s="284"/>
      <c r="C2092" s="241"/>
      <c r="D2092" s="241"/>
      <c r="E2092" s="241"/>
      <c r="F2092" s="241"/>
      <c r="G2092" s="241"/>
      <c r="H2092" s="241"/>
      <c r="I2092" s="241"/>
      <c r="J2092" s="241"/>
      <c r="K2092" s="241"/>
      <c r="L2092" s="241"/>
      <c r="M2092" s="241"/>
      <c r="N2092" s="241"/>
      <c r="O2092" s="241"/>
      <c r="P2092" s="241"/>
      <c r="Q2092" s="241"/>
      <c r="R2092" s="241"/>
      <c r="S2092" s="241"/>
      <c r="T2092" s="241"/>
      <c r="U2092" s="241"/>
      <c r="V2092" s="241"/>
      <c r="W2092" s="241"/>
      <c r="X2092" s="241"/>
      <c r="Y2092" s="241"/>
      <c r="Z2092" s="241"/>
      <c r="AA2092" s="241"/>
      <c r="AB2092" s="241"/>
      <c r="AC2092" s="241"/>
      <c r="AD2092" s="241"/>
      <c r="AE2092" s="241"/>
      <c r="AF2092" s="241"/>
      <c r="AG2092" s="241"/>
      <c r="AH2092" s="241"/>
      <c r="AI2092" s="241"/>
      <c r="AP2092" s="300"/>
      <c r="AT2092" s="300"/>
    </row>
    <row r="2093" spans="1:46" s="299" customFormat="1" ht="15" customHeight="1" x14ac:dyDescent="0.25">
      <c r="A2093" s="284"/>
      <c r="B2093" s="284"/>
      <c r="C2093" s="241"/>
      <c r="D2093" s="241"/>
      <c r="E2093" s="241"/>
      <c r="F2093" s="241"/>
      <c r="G2093" s="241"/>
      <c r="H2093" s="241"/>
      <c r="I2093" s="241"/>
      <c r="J2093" s="241"/>
      <c r="K2093" s="241"/>
      <c r="L2093" s="241"/>
      <c r="M2093" s="241"/>
      <c r="N2093" s="241"/>
      <c r="O2093" s="241"/>
      <c r="P2093" s="241"/>
      <c r="Q2093" s="241"/>
      <c r="R2093" s="241"/>
      <c r="S2093" s="241"/>
      <c r="T2093" s="241"/>
      <c r="U2093" s="241"/>
      <c r="V2093" s="241"/>
      <c r="W2093" s="241"/>
      <c r="X2093" s="241"/>
      <c r="Y2093" s="241"/>
      <c r="Z2093" s="241"/>
      <c r="AA2093" s="241"/>
      <c r="AB2093" s="241"/>
      <c r="AC2093" s="241"/>
      <c r="AD2093" s="241"/>
      <c r="AE2093" s="241"/>
      <c r="AF2093" s="241"/>
      <c r="AG2093" s="241"/>
      <c r="AH2093" s="241"/>
      <c r="AI2093" s="241"/>
      <c r="AP2093" s="300"/>
      <c r="AT2093" s="300"/>
    </row>
    <row r="2094" spans="1:46" s="299" customFormat="1" ht="15" customHeight="1" x14ac:dyDescent="0.25">
      <c r="A2094" s="284"/>
      <c r="B2094" s="284"/>
      <c r="C2094" s="241"/>
      <c r="D2094" s="241"/>
      <c r="E2094" s="241"/>
      <c r="F2094" s="241"/>
      <c r="G2094" s="241"/>
      <c r="H2094" s="241"/>
      <c r="I2094" s="241"/>
      <c r="J2094" s="241"/>
      <c r="K2094" s="241"/>
      <c r="L2094" s="241"/>
      <c r="M2094" s="241"/>
      <c r="N2094" s="241"/>
      <c r="O2094" s="241"/>
      <c r="P2094" s="241"/>
      <c r="Q2094" s="241"/>
      <c r="R2094" s="241"/>
      <c r="S2094" s="241"/>
      <c r="T2094" s="241"/>
      <c r="U2094" s="241"/>
      <c r="V2094" s="241"/>
      <c r="W2094" s="241"/>
      <c r="X2094" s="241"/>
      <c r="Y2094" s="241"/>
      <c r="Z2094" s="241"/>
      <c r="AA2094" s="241"/>
      <c r="AB2094" s="241"/>
      <c r="AC2094" s="241"/>
      <c r="AD2094" s="241"/>
      <c r="AE2094" s="241"/>
      <c r="AF2094" s="241"/>
      <c r="AG2094" s="241"/>
      <c r="AH2094" s="241"/>
      <c r="AI2094" s="241"/>
      <c r="AP2094" s="300"/>
      <c r="AT2094" s="300"/>
    </row>
    <row r="2095" spans="1:46" s="299" customFormat="1" ht="15" customHeight="1" x14ac:dyDescent="0.25">
      <c r="A2095" s="284"/>
      <c r="B2095" s="284"/>
      <c r="C2095" s="241"/>
      <c r="D2095" s="241"/>
      <c r="E2095" s="241"/>
      <c r="F2095" s="241"/>
      <c r="G2095" s="241"/>
      <c r="H2095" s="241"/>
      <c r="I2095" s="241"/>
      <c r="J2095" s="241"/>
      <c r="K2095" s="241"/>
      <c r="L2095" s="241"/>
      <c r="M2095" s="241"/>
      <c r="N2095" s="241"/>
      <c r="O2095" s="241"/>
      <c r="P2095" s="241"/>
      <c r="Q2095" s="241"/>
      <c r="R2095" s="241"/>
      <c r="S2095" s="241"/>
      <c r="T2095" s="241"/>
      <c r="U2095" s="241"/>
      <c r="V2095" s="241"/>
      <c r="W2095" s="241"/>
      <c r="X2095" s="241"/>
      <c r="Y2095" s="241"/>
      <c r="Z2095" s="241"/>
      <c r="AA2095" s="241"/>
      <c r="AB2095" s="241"/>
      <c r="AC2095" s="241"/>
      <c r="AD2095" s="241"/>
      <c r="AE2095" s="241"/>
      <c r="AF2095" s="241"/>
      <c r="AG2095" s="241"/>
      <c r="AH2095" s="241"/>
      <c r="AI2095" s="241"/>
      <c r="AP2095" s="300"/>
      <c r="AT2095" s="300"/>
    </row>
    <row r="2096" spans="1:46" s="299" customFormat="1" ht="15" customHeight="1" x14ac:dyDescent="0.25">
      <c r="A2096" s="284"/>
      <c r="B2096" s="284"/>
      <c r="C2096" s="241"/>
      <c r="D2096" s="241"/>
      <c r="E2096" s="241"/>
      <c r="F2096" s="241"/>
      <c r="G2096" s="241"/>
      <c r="H2096" s="241"/>
      <c r="I2096" s="241"/>
      <c r="J2096" s="241"/>
      <c r="K2096" s="241"/>
      <c r="L2096" s="241"/>
      <c r="M2096" s="241"/>
      <c r="N2096" s="241"/>
      <c r="O2096" s="241"/>
      <c r="P2096" s="241"/>
      <c r="Q2096" s="241"/>
      <c r="R2096" s="241"/>
      <c r="S2096" s="241"/>
      <c r="T2096" s="241"/>
      <c r="U2096" s="241"/>
      <c r="V2096" s="241"/>
      <c r="W2096" s="241"/>
      <c r="X2096" s="241"/>
      <c r="Y2096" s="241"/>
      <c r="Z2096" s="241"/>
      <c r="AA2096" s="241"/>
      <c r="AB2096" s="241"/>
      <c r="AC2096" s="241"/>
      <c r="AD2096" s="241"/>
      <c r="AE2096" s="241"/>
      <c r="AF2096" s="241"/>
      <c r="AG2096" s="241"/>
      <c r="AH2096" s="241"/>
      <c r="AI2096" s="241"/>
      <c r="AP2096" s="300"/>
      <c r="AT2096" s="300"/>
    </row>
    <row r="2097" spans="1:46" s="299" customFormat="1" ht="15" customHeight="1" x14ac:dyDescent="0.25">
      <c r="A2097" s="284"/>
      <c r="B2097" s="284"/>
      <c r="C2097" s="241"/>
      <c r="D2097" s="241"/>
      <c r="E2097" s="241"/>
      <c r="F2097" s="241"/>
      <c r="G2097" s="241"/>
      <c r="H2097" s="241"/>
      <c r="I2097" s="241"/>
      <c r="J2097" s="241"/>
      <c r="K2097" s="241"/>
      <c r="L2097" s="241"/>
      <c r="M2097" s="241"/>
      <c r="N2097" s="241"/>
      <c r="O2097" s="241"/>
      <c r="P2097" s="241"/>
      <c r="Q2097" s="241"/>
      <c r="R2097" s="241"/>
      <c r="S2097" s="241"/>
      <c r="T2097" s="241"/>
      <c r="U2097" s="241"/>
      <c r="V2097" s="241"/>
      <c r="W2097" s="241"/>
      <c r="X2097" s="241"/>
      <c r="Y2097" s="241"/>
      <c r="Z2097" s="241"/>
      <c r="AA2097" s="241"/>
      <c r="AB2097" s="241"/>
      <c r="AC2097" s="241"/>
      <c r="AD2097" s="241"/>
      <c r="AE2097" s="241"/>
      <c r="AF2097" s="241"/>
      <c r="AG2097" s="241"/>
      <c r="AH2097" s="241"/>
      <c r="AI2097" s="241"/>
      <c r="AP2097" s="300"/>
      <c r="AT2097" s="300"/>
    </row>
    <row r="2098" spans="1:46" s="299" customFormat="1" ht="15" customHeight="1" x14ac:dyDescent="0.25">
      <c r="A2098" s="284"/>
      <c r="B2098" s="284"/>
      <c r="C2098" s="241"/>
      <c r="D2098" s="241"/>
      <c r="E2098" s="241"/>
      <c r="F2098" s="241"/>
      <c r="G2098" s="241"/>
      <c r="H2098" s="241"/>
      <c r="I2098" s="241"/>
      <c r="J2098" s="241"/>
      <c r="K2098" s="241"/>
      <c r="L2098" s="241"/>
      <c r="M2098" s="241"/>
      <c r="N2098" s="241"/>
      <c r="O2098" s="241"/>
      <c r="P2098" s="241"/>
      <c r="Q2098" s="241"/>
      <c r="R2098" s="241"/>
      <c r="S2098" s="241"/>
      <c r="T2098" s="241"/>
      <c r="U2098" s="241"/>
      <c r="V2098" s="241"/>
      <c r="W2098" s="241"/>
      <c r="X2098" s="241"/>
      <c r="Y2098" s="241"/>
      <c r="Z2098" s="241"/>
      <c r="AA2098" s="241"/>
      <c r="AB2098" s="241"/>
      <c r="AC2098" s="241"/>
      <c r="AD2098" s="241"/>
      <c r="AE2098" s="241"/>
      <c r="AF2098" s="241"/>
      <c r="AG2098" s="241"/>
      <c r="AH2098" s="241"/>
      <c r="AI2098" s="241"/>
      <c r="AP2098" s="300"/>
      <c r="AT2098" s="300"/>
    </row>
    <row r="2099" spans="1:46" s="299" customFormat="1" ht="15" customHeight="1" x14ac:dyDescent="0.25">
      <c r="A2099" s="284"/>
      <c r="B2099" s="284"/>
      <c r="C2099" s="241"/>
      <c r="D2099" s="241"/>
      <c r="E2099" s="241"/>
      <c r="F2099" s="241"/>
      <c r="G2099" s="241"/>
      <c r="H2099" s="241"/>
      <c r="I2099" s="241"/>
      <c r="J2099" s="241"/>
      <c r="K2099" s="241"/>
      <c r="L2099" s="241"/>
      <c r="M2099" s="241"/>
      <c r="N2099" s="241"/>
      <c r="O2099" s="241"/>
      <c r="P2099" s="241"/>
      <c r="Q2099" s="241"/>
      <c r="R2099" s="241"/>
      <c r="S2099" s="241"/>
      <c r="T2099" s="241"/>
      <c r="U2099" s="241"/>
      <c r="V2099" s="241"/>
      <c r="W2099" s="241"/>
      <c r="X2099" s="241"/>
      <c r="Y2099" s="241"/>
      <c r="Z2099" s="241"/>
      <c r="AA2099" s="241"/>
      <c r="AB2099" s="241"/>
      <c r="AC2099" s="241"/>
      <c r="AD2099" s="241"/>
      <c r="AE2099" s="241"/>
      <c r="AF2099" s="241"/>
      <c r="AG2099" s="241"/>
      <c r="AH2099" s="241"/>
      <c r="AI2099" s="241"/>
      <c r="AP2099" s="300"/>
      <c r="AT2099" s="300"/>
    </row>
    <row r="2100" spans="1:46" s="299" customFormat="1" ht="15" customHeight="1" x14ac:dyDescent="0.25">
      <c r="A2100" s="284"/>
      <c r="B2100" s="284"/>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241"/>
      <c r="AF2100" s="241"/>
      <c r="AG2100" s="241"/>
      <c r="AH2100" s="241"/>
      <c r="AI2100" s="241"/>
      <c r="AP2100" s="300"/>
      <c r="AT2100" s="300"/>
    </row>
    <row r="2101" spans="1:46" s="299" customFormat="1" ht="15" customHeight="1" x14ac:dyDescent="0.25">
      <c r="A2101" s="284"/>
      <c r="B2101" s="284"/>
      <c r="C2101" s="241"/>
      <c r="D2101" s="241"/>
      <c r="E2101" s="241"/>
      <c r="F2101" s="241"/>
      <c r="G2101" s="241"/>
      <c r="H2101" s="241"/>
      <c r="I2101" s="241"/>
      <c r="J2101" s="241"/>
      <c r="K2101" s="241"/>
      <c r="L2101" s="241"/>
      <c r="M2101" s="241"/>
      <c r="N2101" s="241"/>
      <c r="O2101" s="241"/>
      <c r="P2101" s="241"/>
      <c r="Q2101" s="241"/>
      <c r="R2101" s="241"/>
      <c r="S2101" s="241"/>
      <c r="T2101" s="241"/>
      <c r="U2101" s="241"/>
      <c r="V2101" s="241"/>
      <c r="W2101" s="241"/>
      <c r="X2101" s="241"/>
      <c r="Y2101" s="241"/>
      <c r="Z2101" s="241"/>
      <c r="AA2101" s="241"/>
      <c r="AB2101" s="241"/>
      <c r="AC2101" s="241"/>
      <c r="AD2101" s="241"/>
      <c r="AE2101" s="241"/>
      <c r="AF2101" s="241"/>
      <c r="AG2101" s="241"/>
      <c r="AH2101" s="241"/>
      <c r="AI2101" s="241"/>
      <c r="AP2101" s="300"/>
      <c r="AT2101" s="300"/>
    </row>
    <row r="2102" spans="1:46" s="299" customFormat="1" ht="15" customHeight="1" x14ac:dyDescent="0.25">
      <c r="A2102" s="284"/>
      <c r="B2102" s="284"/>
      <c r="C2102" s="241"/>
      <c r="D2102" s="241"/>
      <c r="E2102" s="241"/>
      <c r="F2102" s="241"/>
      <c r="G2102" s="241"/>
      <c r="H2102" s="241"/>
      <c r="I2102" s="241"/>
      <c r="J2102" s="241"/>
      <c r="K2102" s="241"/>
      <c r="L2102" s="241"/>
      <c r="M2102" s="241"/>
      <c r="N2102" s="241"/>
      <c r="O2102" s="241"/>
      <c r="P2102" s="241"/>
      <c r="Q2102" s="241"/>
      <c r="R2102" s="241"/>
      <c r="S2102" s="241"/>
      <c r="T2102" s="241"/>
      <c r="U2102" s="241"/>
      <c r="V2102" s="241"/>
      <c r="W2102" s="241"/>
      <c r="X2102" s="241"/>
      <c r="Y2102" s="241"/>
      <c r="Z2102" s="241"/>
      <c r="AA2102" s="241"/>
      <c r="AB2102" s="241"/>
      <c r="AC2102" s="241"/>
      <c r="AD2102" s="241"/>
      <c r="AE2102" s="241"/>
      <c r="AF2102" s="241"/>
      <c r="AG2102" s="241"/>
      <c r="AH2102" s="241"/>
      <c r="AI2102" s="241"/>
      <c r="AP2102" s="300"/>
      <c r="AT2102" s="300"/>
    </row>
    <row r="2103" spans="1:46" s="299" customFormat="1" ht="15" customHeight="1" x14ac:dyDescent="0.25">
      <c r="A2103" s="284"/>
      <c r="B2103" s="284"/>
      <c r="C2103" s="241"/>
      <c r="D2103" s="241"/>
      <c r="E2103" s="241"/>
      <c r="F2103" s="241"/>
      <c r="G2103" s="241"/>
      <c r="H2103" s="241"/>
      <c r="I2103" s="241"/>
      <c r="J2103" s="241"/>
      <c r="K2103" s="241"/>
      <c r="L2103" s="241"/>
      <c r="M2103" s="241"/>
      <c r="N2103" s="241"/>
      <c r="O2103" s="241"/>
      <c r="P2103" s="241"/>
      <c r="Q2103" s="241"/>
      <c r="R2103" s="241"/>
      <c r="S2103" s="241"/>
      <c r="T2103" s="241"/>
      <c r="U2103" s="241"/>
      <c r="V2103" s="241"/>
      <c r="W2103" s="241"/>
      <c r="X2103" s="241"/>
      <c r="Y2103" s="241"/>
      <c r="Z2103" s="241"/>
      <c r="AA2103" s="241"/>
      <c r="AB2103" s="241"/>
      <c r="AC2103" s="241"/>
      <c r="AD2103" s="241"/>
      <c r="AE2103" s="241"/>
      <c r="AF2103" s="241"/>
      <c r="AG2103" s="241"/>
      <c r="AH2103" s="241"/>
      <c r="AI2103" s="241"/>
      <c r="AP2103" s="300"/>
      <c r="AT2103" s="300"/>
    </row>
    <row r="2104" spans="1:46" s="299" customFormat="1" ht="15" customHeight="1" x14ac:dyDescent="0.25">
      <c r="A2104" s="284"/>
      <c r="B2104" s="284"/>
      <c r="C2104" s="241"/>
      <c r="D2104" s="241"/>
      <c r="E2104" s="241"/>
      <c r="F2104" s="241"/>
      <c r="G2104" s="241"/>
      <c r="H2104" s="241"/>
      <c r="I2104" s="241"/>
      <c r="J2104" s="241"/>
      <c r="K2104" s="241"/>
      <c r="L2104" s="241"/>
      <c r="M2104" s="241"/>
      <c r="N2104" s="241"/>
      <c r="O2104" s="241"/>
      <c r="P2104" s="241"/>
      <c r="Q2104" s="241"/>
      <c r="R2104" s="241"/>
      <c r="S2104" s="241"/>
      <c r="T2104" s="241"/>
      <c r="U2104" s="241"/>
      <c r="V2104" s="241"/>
      <c r="W2104" s="241"/>
      <c r="X2104" s="241"/>
      <c r="Y2104" s="241"/>
      <c r="Z2104" s="241"/>
      <c r="AA2104" s="241"/>
      <c r="AB2104" s="241"/>
      <c r="AC2104" s="241"/>
      <c r="AD2104" s="241"/>
      <c r="AE2104" s="241"/>
      <c r="AF2104" s="241"/>
      <c r="AG2104" s="241"/>
      <c r="AH2104" s="241"/>
      <c r="AI2104" s="241"/>
      <c r="AP2104" s="300"/>
      <c r="AT2104" s="300"/>
    </row>
    <row r="2105" spans="1:46" s="299" customFormat="1" ht="15" customHeight="1" x14ac:dyDescent="0.25">
      <c r="A2105" s="284"/>
      <c r="B2105" s="284"/>
      <c r="C2105" s="241"/>
      <c r="D2105" s="241"/>
      <c r="E2105" s="241"/>
      <c r="F2105" s="241"/>
      <c r="G2105" s="241"/>
      <c r="H2105" s="241"/>
      <c r="I2105" s="241"/>
      <c r="J2105" s="241"/>
      <c r="K2105" s="241"/>
      <c r="L2105" s="241"/>
      <c r="M2105" s="241"/>
      <c r="N2105" s="241"/>
      <c r="O2105" s="241"/>
      <c r="P2105" s="241"/>
      <c r="Q2105" s="241"/>
      <c r="R2105" s="241"/>
      <c r="S2105" s="241"/>
      <c r="T2105" s="241"/>
      <c r="U2105" s="241"/>
      <c r="V2105" s="241"/>
      <c r="W2105" s="241"/>
      <c r="X2105" s="241"/>
      <c r="Y2105" s="241"/>
      <c r="Z2105" s="241"/>
      <c r="AA2105" s="241"/>
      <c r="AB2105" s="241"/>
      <c r="AC2105" s="241"/>
      <c r="AD2105" s="241"/>
      <c r="AE2105" s="241"/>
      <c r="AF2105" s="241"/>
      <c r="AG2105" s="241"/>
      <c r="AH2105" s="241"/>
      <c r="AI2105" s="241"/>
      <c r="AP2105" s="300"/>
      <c r="AT2105" s="300"/>
    </row>
    <row r="2106" spans="1:46" s="299" customFormat="1" ht="15" customHeight="1" x14ac:dyDescent="0.25">
      <c r="A2106" s="284"/>
      <c r="B2106" s="284"/>
      <c r="C2106" s="241"/>
      <c r="D2106" s="241"/>
      <c r="E2106" s="241"/>
      <c r="F2106" s="241"/>
      <c r="G2106" s="241"/>
      <c r="H2106" s="241"/>
      <c r="I2106" s="241"/>
      <c r="J2106" s="241"/>
      <c r="K2106" s="241"/>
      <c r="L2106" s="241"/>
      <c r="M2106" s="241"/>
      <c r="N2106" s="241"/>
      <c r="O2106" s="241"/>
      <c r="P2106" s="241"/>
      <c r="Q2106" s="241"/>
      <c r="R2106" s="241"/>
      <c r="S2106" s="241"/>
      <c r="T2106" s="241"/>
      <c r="U2106" s="241"/>
      <c r="V2106" s="241"/>
      <c r="W2106" s="241"/>
      <c r="X2106" s="241"/>
      <c r="Y2106" s="241"/>
      <c r="Z2106" s="241"/>
      <c r="AA2106" s="241"/>
      <c r="AB2106" s="241"/>
      <c r="AC2106" s="241"/>
      <c r="AD2106" s="241"/>
      <c r="AE2106" s="241"/>
      <c r="AF2106" s="241"/>
      <c r="AG2106" s="241"/>
      <c r="AH2106" s="241"/>
      <c r="AI2106" s="241"/>
      <c r="AP2106" s="300"/>
      <c r="AT2106" s="300"/>
    </row>
    <row r="2107" spans="1:46" s="299" customFormat="1" ht="15" customHeight="1" x14ac:dyDescent="0.25">
      <c r="A2107" s="284"/>
      <c r="B2107" s="284"/>
      <c r="C2107" s="241"/>
      <c r="D2107" s="241"/>
      <c r="E2107" s="241"/>
      <c r="F2107" s="241"/>
      <c r="G2107" s="241"/>
      <c r="H2107" s="241"/>
      <c r="I2107" s="241"/>
      <c r="J2107" s="241"/>
      <c r="K2107" s="241"/>
      <c r="L2107" s="241"/>
      <c r="M2107" s="241"/>
      <c r="N2107" s="241"/>
      <c r="O2107" s="241"/>
      <c r="P2107" s="241"/>
      <c r="Q2107" s="241"/>
      <c r="R2107" s="241"/>
      <c r="S2107" s="241"/>
      <c r="T2107" s="241"/>
      <c r="U2107" s="241"/>
      <c r="V2107" s="241"/>
      <c r="W2107" s="241"/>
      <c r="X2107" s="241"/>
      <c r="Y2107" s="241"/>
      <c r="Z2107" s="241"/>
      <c r="AA2107" s="241"/>
      <c r="AB2107" s="241"/>
      <c r="AC2107" s="241"/>
      <c r="AD2107" s="241"/>
      <c r="AE2107" s="241"/>
      <c r="AF2107" s="241"/>
      <c r="AG2107" s="241"/>
      <c r="AH2107" s="241"/>
      <c r="AI2107" s="241"/>
      <c r="AP2107" s="300"/>
      <c r="AT2107" s="300"/>
    </row>
    <row r="2108" spans="1:46" s="299" customFormat="1" ht="15" customHeight="1" x14ac:dyDescent="0.25">
      <c r="A2108" s="284"/>
      <c r="B2108" s="284"/>
      <c r="C2108" s="241"/>
      <c r="D2108" s="241"/>
      <c r="E2108" s="241"/>
      <c r="F2108" s="241"/>
      <c r="G2108" s="241"/>
      <c r="H2108" s="241"/>
      <c r="I2108" s="241"/>
      <c r="J2108" s="241"/>
      <c r="K2108" s="241"/>
      <c r="L2108" s="241"/>
      <c r="M2108" s="241"/>
      <c r="N2108" s="241"/>
      <c r="O2108" s="241"/>
      <c r="P2108" s="241"/>
      <c r="Q2108" s="241"/>
      <c r="R2108" s="241"/>
      <c r="S2108" s="241"/>
      <c r="T2108" s="241"/>
      <c r="U2108" s="241"/>
      <c r="V2108" s="241"/>
      <c r="W2108" s="241"/>
      <c r="X2108" s="241"/>
      <c r="Y2108" s="241"/>
      <c r="Z2108" s="241"/>
      <c r="AA2108" s="241"/>
      <c r="AB2108" s="241"/>
      <c r="AC2108" s="241"/>
      <c r="AD2108" s="241"/>
      <c r="AE2108" s="241"/>
      <c r="AF2108" s="241"/>
      <c r="AG2108" s="241"/>
      <c r="AH2108" s="241"/>
      <c r="AI2108" s="241"/>
      <c r="AP2108" s="300"/>
      <c r="AT2108" s="300"/>
    </row>
    <row r="2109" spans="1:46" s="299" customFormat="1" ht="15" customHeight="1" x14ac:dyDescent="0.25">
      <c r="A2109" s="284"/>
      <c r="B2109" s="284"/>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241"/>
      <c r="AF2109" s="241"/>
      <c r="AG2109" s="241"/>
      <c r="AH2109" s="241"/>
      <c r="AI2109" s="241"/>
      <c r="AP2109" s="300"/>
      <c r="AT2109" s="300"/>
    </row>
    <row r="2110" spans="1:46" s="299" customFormat="1" ht="15" customHeight="1" x14ac:dyDescent="0.25">
      <c r="A2110" s="284"/>
      <c r="B2110" s="284"/>
      <c r="C2110" s="241"/>
      <c r="D2110" s="241"/>
      <c r="E2110" s="241"/>
      <c r="F2110" s="241"/>
      <c r="G2110" s="241"/>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P2110" s="300"/>
      <c r="AT2110" s="300"/>
    </row>
    <row r="2111" spans="1:46" s="299" customFormat="1" ht="15" customHeight="1" x14ac:dyDescent="0.25">
      <c r="A2111" s="284"/>
      <c r="B2111" s="284"/>
      <c r="C2111" s="241"/>
      <c r="D2111" s="241"/>
      <c r="E2111" s="241"/>
      <c r="F2111" s="241"/>
      <c r="G2111" s="241"/>
      <c r="H2111" s="241"/>
      <c r="I2111" s="241"/>
      <c r="J2111" s="241"/>
      <c r="K2111" s="241"/>
      <c r="L2111" s="241"/>
      <c r="M2111" s="241"/>
      <c r="N2111" s="241"/>
      <c r="O2111" s="241"/>
      <c r="P2111" s="241"/>
      <c r="Q2111" s="241"/>
      <c r="R2111" s="241"/>
      <c r="S2111" s="241"/>
      <c r="T2111" s="241"/>
      <c r="U2111" s="241"/>
      <c r="V2111" s="241"/>
      <c r="W2111" s="241"/>
      <c r="X2111" s="241"/>
      <c r="Y2111" s="241"/>
      <c r="Z2111" s="241"/>
      <c r="AA2111" s="241"/>
      <c r="AB2111" s="241"/>
      <c r="AC2111" s="241"/>
      <c r="AD2111" s="241"/>
      <c r="AE2111" s="241"/>
      <c r="AF2111" s="241"/>
      <c r="AG2111" s="241"/>
      <c r="AH2111" s="241"/>
      <c r="AI2111" s="241"/>
      <c r="AP2111" s="300"/>
      <c r="AT2111" s="300"/>
    </row>
    <row r="2112" spans="1:46" s="299" customFormat="1" ht="15" customHeight="1" x14ac:dyDescent="0.25">
      <c r="A2112" s="284"/>
      <c r="B2112" s="284"/>
      <c r="C2112" s="241"/>
      <c r="D2112" s="241"/>
      <c r="E2112" s="241"/>
      <c r="F2112" s="241"/>
      <c r="G2112" s="241"/>
      <c r="H2112" s="241"/>
      <c r="I2112" s="241"/>
      <c r="J2112" s="241"/>
      <c r="K2112" s="241"/>
      <c r="L2112" s="241"/>
      <c r="M2112" s="241"/>
      <c r="N2112" s="241"/>
      <c r="O2112" s="241"/>
      <c r="P2112" s="241"/>
      <c r="Q2112" s="241"/>
      <c r="R2112" s="241"/>
      <c r="S2112" s="241"/>
      <c r="T2112" s="241"/>
      <c r="U2112" s="241"/>
      <c r="V2112" s="241"/>
      <c r="W2112" s="241"/>
      <c r="X2112" s="241"/>
      <c r="Y2112" s="241"/>
      <c r="Z2112" s="241"/>
      <c r="AA2112" s="241"/>
      <c r="AB2112" s="241"/>
      <c r="AC2112" s="241"/>
      <c r="AD2112" s="241"/>
      <c r="AE2112" s="241"/>
      <c r="AF2112" s="241"/>
      <c r="AG2112" s="241"/>
      <c r="AH2112" s="241"/>
      <c r="AI2112" s="241"/>
      <c r="AP2112" s="300"/>
      <c r="AT2112" s="300"/>
    </row>
    <row r="2113" spans="1:46" s="299" customFormat="1" ht="15" customHeight="1" x14ac:dyDescent="0.25">
      <c r="A2113" s="284"/>
      <c r="B2113" s="284"/>
      <c r="C2113" s="241"/>
      <c r="D2113" s="241"/>
      <c r="E2113" s="241"/>
      <c r="F2113" s="241"/>
      <c r="G2113" s="241"/>
      <c r="H2113" s="241"/>
      <c r="I2113" s="241"/>
      <c r="J2113" s="241"/>
      <c r="K2113" s="241"/>
      <c r="L2113" s="241"/>
      <c r="M2113" s="241"/>
      <c r="N2113" s="241"/>
      <c r="O2113" s="241"/>
      <c r="P2113" s="241"/>
      <c r="Q2113" s="241"/>
      <c r="R2113" s="241"/>
      <c r="S2113" s="241"/>
      <c r="T2113" s="241"/>
      <c r="U2113" s="241"/>
      <c r="V2113" s="241"/>
      <c r="W2113" s="241"/>
      <c r="X2113" s="241"/>
      <c r="Y2113" s="241"/>
      <c r="Z2113" s="241"/>
      <c r="AA2113" s="241"/>
      <c r="AB2113" s="241"/>
      <c r="AC2113" s="241"/>
      <c r="AD2113" s="241"/>
      <c r="AE2113" s="241"/>
      <c r="AF2113" s="241"/>
      <c r="AG2113" s="241"/>
      <c r="AH2113" s="241"/>
      <c r="AI2113" s="241"/>
      <c r="AP2113" s="300"/>
      <c r="AT2113" s="300"/>
    </row>
    <row r="2114" spans="1:46" s="299" customFormat="1" ht="15" customHeight="1" x14ac:dyDescent="0.25">
      <c r="A2114" s="284"/>
      <c r="B2114" s="284"/>
      <c r="C2114" s="241"/>
      <c r="D2114" s="241"/>
      <c r="E2114" s="241"/>
      <c r="F2114" s="241"/>
      <c r="G2114" s="241"/>
      <c r="H2114" s="241"/>
      <c r="I2114" s="241"/>
      <c r="J2114" s="241"/>
      <c r="K2114" s="241"/>
      <c r="L2114" s="241"/>
      <c r="M2114" s="241"/>
      <c r="N2114" s="241"/>
      <c r="O2114" s="241"/>
      <c r="P2114" s="241"/>
      <c r="Q2114" s="241"/>
      <c r="R2114" s="241"/>
      <c r="S2114" s="241"/>
      <c r="T2114" s="241"/>
      <c r="U2114" s="241"/>
      <c r="V2114" s="241"/>
      <c r="W2114" s="241"/>
      <c r="X2114" s="241"/>
      <c r="Y2114" s="241"/>
      <c r="Z2114" s="241"/>
      <c r="AA2114" s="241"/>
      <c r="AB2114" s="241"/>
      <c r="AC2114" s="241"/>
      <c r="AD2114" s="241"/>
      <c r="AE2114" s="241"/>
      <c r="AF2114" s="241"/>
      <c r="AG2114" s="241"/>
      <c r="AH2114" s="241"/>
      <c r="AI2114" s="241"/>
      <c r="AP2114" s="300"/>
      <c r="AT2114" s="300"/>
    </row>
    <row r="2115" spans="1:46" s="299" customFormat="1" ht="15" customHeight="1" x14ac:dyDescent="0.25">
      <c r="A2115" s="284"/>
      <c r="B2115" s="284"/>
      <c r="C2115" s="241"/>
      <c r="D2115" s="241"/>
      <c r="E2115" s="241"/>
      <c r="F2115" s="241"/>
      <c r="G2115" s="241"/>
      <c r="H2115" s="241"/>
      <c r="I2115" s="241"/>
      <c r="J2115" s="241"/>
      <c r="K2115" s="241"/>
      <c r="L2115" s="241"/>
      <c r="M2115" s="241"/>
      <c r="N2115" s="241"/>
      <c r="O2115" s="241"/>
      <c r="P2115" s="241"/>
      <c r="Q2115" s="241"/>
      <c r="R2115" s="241"/>
      <c r="S2115" s="241"/>
      <c r="T2115" s="241"/>
      <c r="U2115" s="241"/>
      <c r="V2115" s="241"/>
      <c r="W2115" s="241"/>
      <c r="X2115" s="241"/>
      <c r="Y2115" s="241"/>
      <c r="Z2115" s="241"/>
      <c r="AA2115" s="241"/>
      <c r="AB2115" s="241"/>
      <c r="AC2115" s="241"/>
      <c r="AD2115" s="241"/>
      <c r="AE2115" s="241"/>
      <c r="AF2115" s="241"/>
      <c r="AG2115" s="241"/>
      <c r="AH2115" s="241"/>
      <c r="AI2115" s="241"/>
      <c r="AP2115" s="300"/>
      <c r="AT2115" s="300"/>
    </row>
    <row r="2116" spans="1:46" s="299" customFormat="1" ht="15" customHeight="1" x14ac:dyDescent="0.25">
      <c r="A2116" s="284"/>
      <c r="B2116" s="284"/>
      <c r="C2116" s="241"/>
      <c r="D2116" s="241"/>
      <c r="E2116" s="241"/>
      <c r="F2116" s="241"/>
      <c r="G2116" s="241"/>
      <c r="H2116" s="241"/>
      <c r="I2116" s="241"/>
      <c r="J2116" s="241"/>
      <c r="K2116" s="241"/>
      <c r="L2116" s="241"/>
      <c r="M2116" s="241"/>
      <c r="N2116" s="241"/>
      <c r="O2116" s="241"/>
      <c r="P2116" s="241"/>
      <c r="Q2116" s="241"/>
      <c r="R2116" s="241"/>
      <c r="S2116" s="241"/>
      <c r="T2116" s="241"/>
      <c r="U2116" s="241"/>
      <c r="V2116" s="241"/>
      <c r="W2116" s="241"/>
      <c r="X2116" s="241"/>
      <c r="Y2116" s="241"/>
      <c r="Z2116" s="241"/>
      <c r="AA2116" s="241"/>
      <c r="AB2116" s="241"/>
      <c r="AC2116" s="241"/>
      <c r="AD2116" s="241"/>
      <c r="AE2116" s="241"/>
      <c r="AF2116" s="241"/>
      <c r="AG2116" s="241"/>
      <c r="AH2116" s="241"/>
      <c r="AI2116" s="241"/>
      <c r="AP2116" s="300"/>
      <c r="AT2116" s="300"/>
    </row>
    <row r="2117" spans="1:46" s="299" customFormat="1" ht="15" customHeight="1" x14ac:dyDescent="0.25">
      <c r="A2117" s="284"/>
      <c r="B2117" s="284"/>
      <c r="C2117" s="241"/>
      <c r="D2117" s="241"/>
      <c r="E2117" s="241"/>
      <c r="F2117" s="241"/>
      <c r="G2117" s="241"/>
      <c r="H2117" s="241"/>
      <c r="I2117" s="241"/>
      <c r="J2117" s="241"/>
      <c r="K2117" s="241"/>
      <c r="L2117" s="241"/>
      <c r="M2117" s="241"/>
      <c r="N2117" s="241"/>
      <c r="O2117" s="241"/>
      <c r="P2117" s="241"/>
      <c r="Q2117" s="241"/>
      <c r="R2117" s="241"/>
      <c r="S2117" s="241"/>
      <c r="T2117" s="241"/>
      <c r="U2117" s="241"/>
      <c r="V2117" s="241"/>
      <c r="W2117" s="241"/>
      <c r="X2117" s="241"/>
      <c r="Y2117" s="241"/>
      <c r="Z2117" s="241"/>
      <c r="AA2117" s="241"/>
      <c r="AB2117" s="241"/>
      <c r="AC2117" s="241"/>
      <c r="AD2117" s="241"/>
      <c r="AE2117" s="241"/>
      <c r="AF2117" s="241"/>
      <c r="AG2117" s="241"/>
      <c r="AH2117" s="241"/>
      <c r="AI2117" s="241"/>
      <c r="AP2117" s="300"/>
      <c r="AT2117" s="300"/>
    </row>
    <row r="2118" spans="1:46" s="299" customFormat="1" ht="15" customHeight="1" x14ac:dyDescent="0.25">
      <c r="A2118" s="284"/>
      <c r="B2118" s="284"/>
      <c r="C2118" s="241"/>
      <c r="D2118" s="241"/>
      <c r="E2118" s="241"/>
      <c r="F2118" s="241"/>
      <c r="G2118" s="241"/>
      <c r="H2118" s="241"/>
      <c r="I2118" s="241"/>
      <c r="J2118" s="241"/>
      <c r="K2118" s="241"/>
      <c r="L2118" s="241"/>
      <c r="M2118" s="241"/>
      <c r="N2118" s="241"/>
      <c r="O2118" s="241"/>
      <c r="P2118" s="241"/>
      <c r="Q2118" s="241"/>
      <c r="R2118" s="241"/>
      <c r="S2118" s="241"/>
      <c r="T2118" s="241"/>
      <c r="U2118" s="241"/>
      <c r="V2118" s="241"/>
      <c r="W2118" s="241"/>
      <c r="X2118" s="241"/>
      <c r="Y2118" s="241"/>
      <c r="Z2118" s="241"/>
      <c r="AA2118" s="241"/>
      <c r="AB2118" s="241"/>
      <c r="AC2118" s="241"/>
      <c r="AD2118" s="241"/>
      <c r="AE2118" s="241"/>
      <c r="AF2118" s="241"/>
      <c r="AG2118" s="241"/>
      <c r="AH2118" s="241"/>
      <c r="AI2118" s="241"/>
      <c r="AP2118" s="300"/>
      <c r="AT2118" s="300"/>
    </row>
    <row r="2119" spans="1:46" s="299" customFormat="1" ht="15" customHeight="1" x14ac:dyDescent="0.25">
      <c r="A2119" s="284"/>
      <c r="B2119" s="284"/>
      <c r="C2119" s="241"/>
      <c r="D2119" s="241"/>
      <c r="E2119" s="241"/>
      <c r="F2119" s="241"/>
      <c r="G2119" s="241"/>
      <c r="H2119" s="241"/>
      <c r="I2119" s="241"/>
      <c r="J2119" s="241"/>
      <c r="K2119" s="241"/>
      <c r="L2119" s="241"/>
      <c r="M2119" s="241"/>
      <c r="N2119" s="241"/>
      <c r="O2119" s="241"/>
      <c r="P2119" s="241"/>
      <c r="Q2119" s="241"/>
      <c r="R2119" s="241"/>
      <c r="S2119" s="241"/>
      <c r="T2119" s="241"/>
      <c r="U2119" s="241"/>
      <c r="V2119" s="241"/>
      <c r="W2119" s="241"/>
      <c r="X2119" s="241"/>
      <c r="Y2119" s="241"/>
      <c r="Z2119" s="241"/>
      <c r="AA2119" s="241"/>
      <c r="AB2119" s="241"/>
      <c r="AC2119" s="241"/>
      <c r="AD2119" s="241"/>
      <c r="AE2119" s="241"/>
      <c r="AF2119" s="241"/>
      <c r="AG2119" s="241"/>
      <c r="AH2119" s="241"/>
      <c r="AI2119" s="241"/>
      <c r="AP2119" s="300"/>
      <c r="AT2119" s="300"/>
    </row>
    <row r="2120" spans="1:46" s="299" customFormat="1" ht="15" customHeight="1" x14ac:dyDescent="0.25">
      <c r="A2120" s="284"/>
      <c r="B2120" s="284"/>
      <c r="C2120" s="241"/>
      <c r="D2120" s="241"/>
      <c r="E2120" s="241"/>
      <c r="F2120" s="241"/>
      <c r="G2120" s="241"/>
      <c r="H2120" s="241"/>
      <c r="I2120" s="241"/>
      <c r="J2120" s="241"/>
      <c r="K2120" s="241"/>
      <c r="L2120" s="241"/>
      <c r="M2120" s="241"/>
      <c r="N2120" s="241"/>
      <c r="O2120" s="241"/>
      <c r="P2120" s="241"/>
      <c r="Q2120" s="241"/>
      <c r="R2120" s="241"/>
      <c r="S2120" s="241"/>
      <c r="T2120" s="241"/>
      <c r="U2120" s="241"/>
      <c r="V2120" s="241"/>
      <c r="W2120" s="241"/>
      <c r="X2120" s="241"/>
      <c r="Y2120" s="241"/>
      <c r="Z2120" s="241"/>
      <c r="AA2120" s="241"/>
      <c r="AB2120" s="241"/>
      <c r="AC2120" s="241"/>
      <c r="AD2120" s="241"/>
      <c r="AE2120" s="241"/>
      <c r="AF2120" s="241"/>
      <c r="AG2120" s="241"/>
      <c r="AH2120" s="241"/>
      <c r="AI2120" s="241"/>
      <c r="AP2120" s="300"/>
      <c r="AT2120" s="300"/>
    </row>
    <row r="2121" spans="1:46" s="299" customFormat="1" ht="15" customHeight="1" x14ac:dyDescent="0.25">
      <c r="A2121" s="284"/>
      <c r="B2121" s="284"/>
      <c r="C2121" s="241"/>
      <c r="D2121" s="241"/>
      <c r="E2121" s="241"/>
      <c r="F2121" s="241"/>
      <c r="G2121" s="241"/>
      <c r="H2121" s="241"/>
      <c r="I2121" s="241"/>
      <c r="J2121" s="241"/>
      <c r="K2121" s="241"/>
      <c r="L2121" s="241"/>
      <c r="M2121" s="241"/>
      <c r="N2121" s="241"/>
      <c r="O2121" s="241"/>
      <c r="P2121" s="241"/>
      <c r="Q2121" s="241"/>
      <c r="R2121" s="241"/>
      <c r="S2121" s="241"/>
      <c r="T2121" s="241"/>
      <c r="U2121" s="241"/>
      <c r="V2121" s="241"/>
      <c r="W2121" s="241"/>
      <c r="X2121" s="241"/>
      <c r="Y2121" s="241"/>
      <c r="Z2121" s="241"/>
      <c r="AA2121" s="241"/>
      <c r="AB2121" s="241"/>
      <c r="AC2121" s="241"/>
      <c r="AD2121" s="241"/>
      <c r="AE2121" s="241"/>
      <c r="AF2121" s="241"/>
      <c r="AG2121" s="241"/>
      <c r="AH2121" s="241"/>
      <c r="AI2121" s="241"/>
      <c r="AP2121" s="300"/>
      <c r="AT2121" s="300"/>
    </row>
    <row r="2122" spans="1:46" s="299" customFormat="1" ht="15" customHeight="1" x14ac:dyDescent="0.25">
      <c r="A2122" s="284"/>
      <c r="B2122" s="284"/>
      <c r="C2122" s="241"/>
      <c r="D2122" s="241"/>
      <c r="E2122" s="241"/>
      <c r="F2122" s="241"/>
      <c r="G2122" s="241"/>
      <c r="H2122" s="241"/>
      <c r="I2122" s="241"/>
      <c r="J2122" s="241"/>
      <c r="K2122" s="241"/>
      <c r="L2122" s="241"/>
      <c r="M2122" s="241"/>
      <c r="N2122" s="241"/>
      <c r="O2122" s="241"/>
      <c r="P2122" s="241"/>
      <c r="Q2122" s="241"/>
      <c r="R2122" s="241"/>
      <c r="S2122" s="241"/>
      <c r="T2122" s="241"/>
      <c r="U2122" s="241"/>
      <c r="V2122" s="241"/>
      <c r="W2122" s="241"/>
      <c r="X2122" s="241"/>
      <c r="Y2122" s="241"/>
      <c r="Z2122" s="241"/>
      <c r="AA2122" s="241"/>
      <c r="AB2122" s="241"/>
      <c r="AC2122" s="241"/>
      <c r="AD2122" s="241"/>
      <c r="AE2122" s="241"/>
      <c r="AF2122" s="241"/>
      <c r="AG2122" s="241"/>
      <c r="AH2122" s="241"/>
      <c r="AI2122" s="241"/>
      <c r="AP2122" s="300"/>
      <c r="AT2122" s="300"/>
    </row>
    <row r="2123" spans="1:46" s="299" customFormat="1" ht="15" customHeight="1" x14ac:dyDescent="0.25">
      <c r="A2123" s="284"/>
      <c r="B2123" s="284"/>
      <c r="C2123" s="241"/>
      <c r="D2123" s="241"/>
      <c r="E2123" s="241"/>
      <c r="F2123" s="241"/>
      <c r="G2123" s="241"/>
      <c r="H2123" s="241"/>
      <c r="I2123" s="241"/>
      <c r="J2123" s="241"/>
      <c r="K2123" s="241"/>
      <c r="L2123" s="241"/>
      <c r="M2123" s="241"/>
      <c r="N2123" s="241"/>
      <c r="O2123" s="241"/>
      <c r="P2123" s="241"/>
      <c r="Q2123" s="241"/>
      <c r="R2123" s="241"/>
      <c r="S2123" s="241"/>
      <c r="T2123" s="241"/>
      <c r="U2123" s="241"/>
      <c r="V2123" s="241"/>
      <c r="W2123" s="241"/>
      <c r="X2123" s="241"/>
      <c r="Y2123" s="241"/>
      <c r="Z2123" s="241"/>
      <c r="AA2123" s="241"/>
      <c r="AB2123" s="241"/>
      <c r="AC2123" s="241"/>
      <c r="AD2123" s="241"/>
      <c r="AE2123" s="241"/>
      <c r="AF2123" s="241"/>
      <c r="AG2123" s="241"/>
      <c r="AH2123" s="241"/>
      <c r="AI2123" s="241"/>
      <c r="AP2123" s="300"/>
      <c r="AT2123" s="300"/>
    </row>
    <row r="2124" spans="1:46" s="299" customFormat="1" ht="15" customHeight="1" x14ac:dyDescent="0.25">
      <c r="A2124" s="284"/>
      <c r="B2124" s="284"/>
      <c r="C2124" s="241"/>
      <c r="D2124" s="241"/>
      <c r="E2124" s="241"/>
      <c r="F2124" s="241"/>
      <c r="G2124" s="241"/>
      <c r="H2124" s="241"/>
      <c r="I2124" s="241"/>
      <c r="J2124" s="241"/>
      <c r="K2124" s="241"/>
      <c r="L2124" s="241"/>
      <c r="M2124" s="241"/>
      <c r="N2124" s="241"/>
      <c r="O2124" s="241"/>
      <c r="P2124" s="241"/>
      <c r="Q2124" s="241"/>
      <c r="R2124" s="241"/>
      <c r="S2124" s="241"/>
      <c r="T2124" s="241"/>
      <c r="U2124" s="241"/>
      <c r="V2124" s="241"/>
      <c r="W2124" s="241"/>
      <c r="X2124" s="241"/>
      <c r="Y2124" s="241"/>
      <c r="Z2124" s="241"/>
      <c r="AA2124" s="241"/>
      <c r="AB2124" s="241"/>
      <c r="AC2124" s="241"/>
      <c r="AD2124" s="241"/>
      <c r="AE2124" s="241"/>
      <c r="AF2124" s="241"/>
      <c r="AG2124" s="241"/>
      <c r="AH2124" s="241"/>
      <c r="AI2124" s="241"/>
      <c r="AP2124" s="300"/>
      <c r="AT2124" s="300"/>
    </row>
    <row r="2125" spans="1:46" s="299" customFormat="1" ht="15" customHeight="1" x14ac:dyDescent="0.25">
      <c r="A2125" s="284"/>
      <c r="B2125" s="284"/>
      <c r="C2125" s="241"/>
      <c r="D2125" s="241"/>
      <c r="E2125" s="241"/>
      <c r="F2125" s="241"/>
      <c r="G2125" s="241"/>
      <c r="H2125" s="241"/>
      <c r="I2125" s="241"/>
      <c r="J2125" s="241"/>
      <c r="K2125" s="241"/>
      <c r="L2125" s="241"/>
      <c r="M2125" s="241"/>
      <c r="N2125" s="241"/>
      <c r="O2125" s="241"/>
      <c r="P2125" s="241"/>
      <c r="Q2125" s="241"/>
      <c r="R2125" s="241"/>
      <c r="S2125" s="241"/>
      <c r="T2125" s="241"/>
      <c r="U2125" s="241"/>
      <c r="V2125" s="241"/>
      <c r="W2125" s="241"/>
      <c r="X2125" s="241"/>
      <c r="Y2125" s="241"/>
      <c r="Z2125" s="241"/>
      <c r="AA2125" s="241"/>
      <c r="AB2125" s="241"/>
      <c r="AC2125" s="241"/>
      <c r="AD2125" s="241"/>
      <c r="AE2125" s="241"/>
      <c r="AF2125" s="241"/>
      <c r="AG2125" s="241"/>
      <c r="AH2125" s="241"/>
      <c r="AI2125" s="241"/>
      <c r="AP2125" s="300"/>
      <c r="AT2125" s="300"/>
    </row>
    <row r="2126" spans="1:46" s="299" customFormat="1" ht="15" customHeight="1" x14ac:dyDescent="0.25">
      <c r="A2126" s="284"/>
      <c r="B2126" s="284"/>
      <c r="C2126" s="241"/>
      <c r="D2126" s="241"/>
      <c r="E2126" s="241"/>
      <c r="F2126" s="241"/>
      <c r="G2126" s="241"/>
      <c r="H2126" s="241"/>
      <c r="I2126" s="241"/>
      <c r="J2126" s="241"/>
      <c r="K2126" s="241"/>
      <c r="L2126" s="241"/>
      <c r="M2126" s="241"/>
      <c r="N2126" s="241"/>
      <c r="O2126" s="241"/>
      <c r="P2126" s="241"/>
      <c r="Q2126" s="241"/>
      <c r="R2126" s="241"/>
      <c r="S2126" s="241"/>
      <c r="T2126" s="241"/>
      <c r="U2126" s="241"/>
      <c r="V2126" s="241"/>
      <c r="W2126" s="241"/>
      <c r="X2126" s="241"/>
      <c r="Y2126" s="241"/>
      <c r="Z2126" s="241"/>
      <c r="AA2126" s="241"/>
      <c r="AB2126" s="241"/>
      <c r="AC2126" s="241"/>
      <c r="AD2126" s="241"/>
      <c r="AE2126" s="241"/>
      <c r="AF2126" s="241"/>
      <c r="AG2126" s="241"/>
      <c r="AH2126" s="241"/>
      <c r="AI2126" s="241"/>
      <c r="AP2126" s="300"/>
      <c r="AT2126" s="300"/>
    </row>
    <row r="2127" spans="1:46" s="299" customFormat="1" ht="15" customHeight="1" x14ac:dyDescent="0.25">
      <c r="A2127" s="284"/>
      <c r="B2127" s="284"/>
      <c r="C2127" s="241"/>
      <c r="D2127" s="241"/>
      <c r="E2127" s="241"/>
      <c r="F2127" s="241"/>
      <c r="G2127" s="241"/>
      <c r="H2127" s="241"/>
      <c r="I2127" s="241"/>
      <c r="J2127" s="241"/>
      <c r="K2127" s="241"/>
      <c r="L2127" s="241"/>
      <c r="M2127" s="241"/>
      <c r="N2127" s="241"/>
      <c r="O2127" s="241"/>
      <c r="P2127" s="241"/>
      <c r="Q2127" s="241"/>
      <c r="R2127" s="241"/>
      <c r="S2127" s="241"/>
      <c r="T2127" s="241"/>
      <c r="U2127" s="241"/>
      <c r="V2127" s="241"/>
      <c r="W2127" s="241"/>
      <c r="X2127" s="241"/>
      <c r="Y2127" s="241"/>
      <c r="Z2127" s="241"/>
      <c r="AA2127" s="241"/>
      <c r="AB2127" s="241"/>
      <c r="AC2127" s="241"/>
      <c r="AD2127" s="241"/>
      <c r="AE2127" s="241"/>
      <c r="AF2127" s="241"/>
      <c r="AG2127" s="241"/>
      <c r="AH2127" s="241"/>
      <c r="AI2127" s="241"/>
      <c r="AP2127" s="300"/>
      <c r="AT2127" s="300"/>
    </row>
    <row r="2128" spans="1:46" s="299" customFormat="1" ht="15" customHeight="1" x14ac:dyDescent="0.25">
      <c r="A2128" s="284"/>
      <c r="B2128" s="284"/>
      <c r="C2128" s="241"/>
      <c r="D2128" s="241"/>
      <c r="E2128" s="241"/>
      <c r="F2128" s="241"/>
      <c r="G2128" s="241"/>
      <c r="H2128" s="241"/>
      <c r="I2128" s="241"/>
      <c r="J2128" s="241"/>
      <c r="K2128" s="241"/>
      <c r="L2128" s="241"/>
      <c r="M2128" s="241"/>
      <c r="N2128" s="241"/>
      <c r="O2128" s="241"/>
      <c r="P2128" s="241"/>
      <c r="Q2128" s="241"/>
      <c r="R2128" s="241"/>
      <c r="S2128" s="241"/>
      <c r="T2128" s="241"/>
      <c r="U2128" s="241"/>
      <c r="V2128" s="241"/>
      <c r="W2128" s="241"/>
      <c r="X2128" s="241"/>
      <c r="Y2128" s="241"/>
      <c r="Z2128" s="241"/>
      <c r="AA2128" s="241"/>
      <c r="AB2128" s="241"/>
      <c r="AC2128" s="241"/>
      <c r="AD2128" s="241"/>
      <c r="AE2128" s="241"/>
      <c r="AF2128" s="241"/>
      <c r="AG2128" s="241"/>
      <c r="AH2128" s="241"/>
      <c r="AI2128" s="241"/>
      <c r="AP2128" s="300"/>
      <c r="AT2128" s="300"/>
    </row>
    <row r="2129" spans="1:46" s="299" customFormat="1" ht="15" customHeight="1" x14ac:dyDescent="0.25">
      <c r="A2129" s="284"/>
      <c r="B2129" s="284"/>
      <c r="C2129" s="241"/>
      <c r="D2129" s="241"/>
      <c r="E2129" s="241"/>
      <c r="F2129" s="241"/>
      <c r="G2129" s="241"/>
      <c r="H2129" s="241"/>
      <c r="I2129" s="241"/>
      <c r="J2129" s="241"/>
      <c r="K2129" s="241"/>
      <c r="L2129" s="241"/>
      <c r="M2129" s="241"/>
      <c r="N2129" s="241"/>
      <c r="O2129" s="241"/>
      <c r="P2129" s="241"/>
      <c r="Q2129" s="241"/>
      <c r="R2129" s="241"/>
      <c r="S2129" s="241"/>
      <c r="T2129" s="241"/>
      <c r="U2129" s="241"/>
      <c r="V2129" s="241"/>
      <c r="W2129" s="241"/>
      <c r="X2129" s="241"/>
      <c r="Y2129" s="241"/>
      <c r="Z2129" s="241"/>
      <c r="AA2129" s="241"/>
      <c r="AB2129" s="241"/>
      <c r="AC2129" s="241"/>
      <c r="AD2129" s="241"/>
      <c r="AE2129" s="241"/>
      <c r="AF2129" s="241"/>
      <c r="AG2129" s="241"/>
      <c r="AH2129" s="241"/>
      <c r="AI2129" s="241"/>
      <c r="AP2129" s="300"/>
      <c r="AT2129" s="300"/>
    </row>
    <row r="2130" spans="1:46" s="299" customFormat="1" ht="15" customHeight="1" x14ac:dyDescent="0.25">
      <c r="A2130" s="284"/>
      <c r="B2130" s="284"/>
      <c r="C2130" s="241"/>
      <c r="D2130" s="241"/>
      <c r="E2130" s="241"/>
      <c r="F2130" s="241"/>
      <c r="G2130" s="241"/>
      <c r="H2130" s="241"/>
      <c r="I2130" s="241"/>
      <c r="J2130" s="241"/>
      <c r="K2130" s="241"/>
      <c r="L2130" s="241"/>
      <c r="M2130" s="241"/>
      <c r="N2130" s="241"/>
      <c r="O2130" s="241"/>
      <c r="P2130" s="241"/>
      <c r="Q2130" s="241"/>
      <c r="R2130" s="241"/>
      <c r="S2130" s="241"/>
      <c r="T2130" s="241"/>
      <c r="U2130" s="241"/>
      <c r="V2130" s="241"/>
      <c r="W2130" s="241"/>
      <c r="X2130" s="241"/>
      <c r="Y2130" s="241"/>
      <c r="Z2130" s="241"/>
      <c r="AA2130" s="241"/>
      <c r="AB2130" s="241"/>
      <c r="AC2130" s="241"/>
      <c r="AD2130" s="241"/>
      <c r="AE2130" s="241"/>
      <c r="AF2130" s="241"/>
      <c r="AG2130" s="241"/>
      <c r="AH2130" s="241"/>
      <c r="AI2130" s="241"/>
      <c r="AP2130" s="300"/>
      <c r="AT2130" s="300"/>
    </row>
    <row r="2131" spans="1:46" s="299" customFormat="1" ht="15" customHeight="1" x14ac:dyDescent="0.25">
      <c r="A2131" s="284"/>
      <c r="B2131" s="284"/>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241"/>
      <c r="AF2131" s="241"/>
      <c r="AG2131" s="241"/>
      <c r="AH2131" s="241"/>
      <c r="AI2131" s="241"/>
      <c r="AP2131" s="300"/>
      <c r="AT2131" s="300"/>
    </row>
    <row r="2132" spans="1:46" s="299" customFormat="1" ht="15" customHeight="1" x14ac:dyDescent="0.25">
      <c r="A2132" s="284"/>
      <c r="B2132" s="284"/>
      <c r="C2132" s="241"/>
      <c r="D2132" s="241"/>
      <c r="E2132" s="241"/>
      <c r="F2132" s="241"/>
      <c r="G2132" s="241"/>
      <c r="H2132" s="241"/>
      <c r="I2132" s="241"/>
      <c r="J2132" s="241"/>
      <c r="K2132" s="241"/>
      <c r="L2132" s="241"/>
      <c r="M2132" s="241"/>
      <c r="N2132" s="241"/>
      <c r="O2132" s="241"/>
      <c r="P2132" s="241"/>
      <c r="Q2132" s="241"/>
      <c r="R2132" s="241"/>
      <c r="S2132" s="241"/>
      <c r="T2132" s="241"/>
      <c r="U2132" s="241"/>
      <c r="V2132" s="241"/>
      <c r="W2132" s="241"/>
      <c r="X2132" s="241"/>
      <c r="Y2132" s="241"/>
      <c r="Z2132" s="241"/>
      <c r="AA2132" s="241"/>
      <c r="AB2132" s="241"/>
      <c r="AC2132" s="241"/>
      <c r="AD2132" s="241"/>
      <c r="AE2132" s="241"/>
      <c r="AF2132" s="241"/>
      <c r="AG2132" s="241"/>
      <c r="AH2132" s="241"/>
      <c r="AI2132" s="241"/>
      <c r="AP2132" s="300"/>
      <c r="AT2132" s="300"/>
    </row>
    <row r="2133" spans="1:46" s="299" customFormat="1" ht="15" customHeight="1" x14ac:dyDescent="0.25">
      <c r="A2133" s="284"/>
      <c r="B2133" s="284"/>
      <c r="C2133" s="241"/>
      <c r="D2133" s="241"/>
      <c r="E2133" s="241"/>
      <c r="F2133" s="241"/>
      <c r="G2133" s="241"/>
      <c r="H2133" s="241"/>
      <c r="I2133" s="241"/>
      <c r="J2133" s="241"/>
      <c r="K2133" s="241"/>
      <c r="L2133" s="241"/>
      <c r="M2133" s="241"/>
      <c r="N2133" s="241"/>
      <c r="O2133" s="241"/>
      <c r="P2133" s="241"/>
      <c r="Q2133" s="241"/>
      <c r="R2133" s="241"/>
      <c r="S2133" s="241"/>
      <c r="T2133" s="241"/>
      <c r="U2133" s="241"/>
      <c r="V2133" s="241"/>
      <c r="W2133" s="241"/>
      <c r="X2133" s="241"/>
      <c r="Y2133" s="241"/>
      <c r="Z2133" s="241"/>
      <c r="AA2133" s="241"/>
      <c r="AB2133" s="241"/>
      <c r="AC2133" s="241"/>
      <c r="AD2133" s="241"/>
      <c r="AE2133" s="241"/>
      <c r="AF2133" s="241"/>
      <c r="AG2133" s="241"/>
      <c r="AH2133" s="241"/>
      <c r="AI2133" s="241"/>
      <c r="AP2133" s="300"/>
      <c r="AT2133" s="300"/>
    </row>
    <row r="2134" spans="1:46" s="299" customFormat="1" ht="15" customHeight="1" x14ac:dyDescent="0.25">
      <c r="A2134" s="284"/>
      <c r="B2134" s="284"/>
      <c r="C2134" s="241"/>
      <c r="D2134" s="241"/>
      <c r="E2134" s="241"/>
      <c r="F2134" s="241"/>
      <c r="G2134" s="241"/>
      <c r="H2134" s="241"/>
      <c r="I2134" s="241"/>
      <c r="J2134" s="241"/>
      <c r="K2134" s="241"/>
      <c r="L2134" s="241"/>
      <c r="M2134" s="241"/>
      <c r="N2134" s="241"/>
      <c r="O2134" s="241"/>
      <c r="P2134" s="241"/>
      <c r="Q2134" s="241"/>
      <c r="R2134" s="241"/>
      <c r="S2134" s="241"/>
      <c r="T2134" s="241"/>
      <c r="U2134" s="241"/>
      <c r="V2134" s="241"/>
      <c r="W2134" s="241"/>
      <c r="X2134" s="241"/>
      <c r="Y2134" s="241"/>
      <c r="Z2134" s="241"/>
      <c r="AA2134" s="241"/>
      <c r="AB2134" s="241"/>
      <c r="AC2134" s="241"/>
      <c r="AD2134" s="241"/>
      <c r="AE2134" s="241"/>
      <c r="AF2134" s="241"/>
      <c r="AG2134" s="241"/>
      <c r="AH2134" s="241"/>
      <c r="AI2134" s="241"/>
      <c r="AP2134" s="300"/>
      <c r="AT2134" s="300"/>
    </row>
    <row r="2135" spans="1:46" s="299" customFormat="1" ht="15" customHeight="1" x14ac:dyDescent="0.25">
      <c r="A2135" s="284"/>
      <c r="B2135" s="284"/>
      <c r="C2135" s="241"/>
      <c r="D2135" s="241"/>
      <c r="E2135" s="241"/>
      <c r="F2135" s="241"/>
      <c r="G2135" s="241"/>
      <c r="H2135" s="241"/>
      <c r="I2135" s="241"/>
      <c r="J2135" s="241"/>
      <c r="K2135" s="241"/>
      <c r="L2135" s="241"/>
      <c r="M2135" s="241"/>
      <c r="N2135" s="241"/>
      <c r="O2135" s="241"/>
      <c r="P2135" s="241"/>
      <c r="Q2135" s="241"/>
      <c r="R2135" s="241"/>
      <c r="S2135" s="241"/>
      <c r="T2135" s="241"/>
      <c r="U2135" s="241"/>
      <c r="V2135" s="241"/>
      <c r="W2135" s="241"/>
      <c r="X2135" s="241"/>
      <c r="Y2135" s="241"/>
      <c r="Z2135" s="241"/>
      <c r="AA2135" s="241"/>
      <c r="AB2135" s="241"/>
      <c r="AC2135" s="241"/>
      <c r="AD2135" s="241"/>
      <c r="AE2135" s="241"/>
      <c r="AF2135" s="241"/>
      <c r="AG2135" s="241"/>
      <c r="AH2135" s="241"/>
      <c r="AI2135" s="241"/>
      <c r="AP2135" s="300"/>
      <c r="AT2135" s="300"/>
    </row>
    <row r="2136" spans="1:46" s="299" customFormat="1" ht="15" customHeight="1" x14ac:dyDescent="0.25">
      <c r="A2136" s="284"/>
      <c r="B2136" s="284"/>
      <c r="C2136" s="241"/>
      <c r="D2136" s="241"/>
      <c r="E2136" s="241"/>
      <c r="F2136" s="241"/>
      <c r="G2136" s="241"/>
      <c r="H2136" s="241"/>
      <c r="I2136" s="241"/>
      <c r="J2136" s="241"/>
      <c r="K2136" s="241"/>
      <c r="L2136" s="241"/>
      <c r="M2136" s="241"/>
      <c r="N2136" s="241"/>
      <c r="O2136" s="241"/>
      <c r="P2136" s="241"/>
      <c r="Q2136" s="241"/>
      <c r="R2136" s="241"/>
      <c r="S2136" s="241"/>
      <c r="T2136" s="241"/>
      <c r="U2136" s="241"/>
      <c r="V2136" s="241"/>
      <c r="W2136" s="241"/>
      <c r="X2136" s="241"/>
      <c r="Y2136" s="241"/>
      <c r="Z2136" s="241"/>
      <c r="AA2136" s="241"/>
      <c r="AB2136" s="241"/>
      <c r="AC2136" s="241"/>
      <c r="AD2136" s="241"/>
      <c r="AE2136" s="241"/>
      <c r="AF2136" s="241"/>
      <c r="AG2136" s="241"/>
      <c r="AH2136" s="241"/>
      <c r="AI2136" s="241"/>
      <c r="AP2136" s="300"/>
      <c r="AT2136" s="300"/>
    </row>
    <row r="2137" spans="1:46" s="299" customFormat="1" ht="15" customHeight="1" x14ac:dyDescent="0.25">
      <c r="A2137" s="284"/>
      <c r="B2137" s="284"/>
      <c r="C2137" s="241"/>
      <c r="D2137" s="241"/>
      <c r="E2137" s="241"/>
      <c r="F2137" s="241"/>
      <c r="G2137" s="241"/>
      <c r="H2137" s="241"/>
      <c r="I2137" s="241"/>
      <c r="J2137" s="241"/>
      <c r="K2137" s="241"/>
      <c r="L2137" s="241"/>
      <c r="M2137" s="241"/>
      <c r="N2137" s="241"/>
      <c r="O2137" s="241"/>
      <c r="P2137" s="241"/>
      <c r="Q2137" s="241"/>
      <c r="R2137" s="241"/>
      <c r="S2137" s="241"/>
      <c r="T2137" s="241"/>
      <c r="U2137" s="241"/>
      <c r="V2137" s="241"/>
      <c r="W2137" s="241"/>
      <c r="X2137" s="241"/>
      <c r="Y2137" s="241"/>
      <c r="Z2137" s="241"/>
      <c r="AA2137" s="241"/>
      <c r="AB2137" s="241"/>
      <c r="AC2137" s="241"/>
      <c r="AD2137" s="241"/>
      <c r="AE2137" s="241"/>
      <c r="AF2137" s="241"/>
      <c r="AG2137" s="241"/>
      <c r="AH2137" s="241"/>
      <c r="AI2137" s="241"/>
      <c r="AP2137" s="300"/>
      <c r="AT2137" s="300"/>
    </row>
    <row r="2138" spans="1:46" s="299" customFormat="1" ht="15" customHeight="1" x14ac:dyDescent="0.25">
      <c r="A2138" s="284"/>
      <c r="B2138" s="284"/>
      <c r="C2138" s="241"/>
      <c r="D2138" s="241"/>
      <c r="E2138" s="241"/>
      <c r="F2138" s="241"/>
      <c r="G2138" s="241"/>
      <c r="H2138" s="241"/>
      <c r="I2138" s="241"/>
      <c r="J2138" s="241"/>
      <c r="K2138" s="241"/>
      <c r="L2138" s="241"/>
      <c r="M2138" s="241"/>
      <c r="N2138" s="241"/>
      <c r="O2138" s="241"/>
      <c r="P2138" s="241"/>
      <c r="Q2138" s="241"/>
      <c r="R2138" s="241"/>
      <c r="S2138" s="241"/>
      <c r="T2138" s="241"/>
      <c r="U2138" s="241"/>
      <c r="V2138" s="241"/>
      <c r="W2138" s="241"/>
      <c r="X2138" s="241"/>
      <c r="Y2138" s="241"/>
      <c r="Z2138" s="241"/>
      <c r="AA2138" s="241"/>
      <c r="AB2138" s="241"/>
      <c r="AC2138" s="241"/>
      <c r="AD2138" s="241"/>
      <c r="AE2138" s="241"/>
      <c r="AF2138" s="241"/>
      <c r="AG2138" s="241"/>
      <c r="AH2138" s="241"/>
      <c r="AI2138" s="241"/>
      <c r="AP2138" s="300"/>
      <c r="AT2138" s="300"/>
    </row>
    <row r="2139" spans="1:46" s="299" customFormat="1" ht="15" customHeight="1" x14ac:dyDescent="0.25">
      <c r="A2139" s="284"/>
      <c r="B2139" s="284"/>
      <c r="C2139" s="241"/>
      <c r="D2139" s="241"/>
      <c r="E2139" s="241"/>
      <c r="F2139" s="241"/>
      <c r="G2139" s="241"/>
      <c r="H2139" s="241"/>
      <c r="I2139" s="241"/>
      <c r="J2139" s="241"/>
      <c r="K2139" s="241"/>
      <c r="L2139" s="241"/>
      <c r="M2139" s="241"/>
      <c r="N2139" s="241"/>
      <c r="O2139" s="241"/>
      <c r="P2139" s="241"/>
      <c r="Q2139" s="241"/>
      <c r="R2139" s="241"/>
      <c r="S2139" s="241"/>
      <c r="T2139" s="241"/>
      <c r="U2139" s="241"/>
      <c r="V2139" s="241"/>
      <c r="W2139" s="241"/>
      <c r="X2139" s="241"/>
      <c r="Y2139" s="241"/>
      <c r="Z2139" s="241"/>
      <c r="AA2139" s="241"/>
      <c r="AB2139" s="241"/>
      <c r="AC2139" s="241"/>
      <c r="AD2139" s="241"/>
      <c r="AE2139" s="241"/>
      <c r="AF2139" s="241"/>
      <c r="AG2139" s="241"/>
      <c r="AH2139" s="241"/>
      <c r="AI2139" s="241"/>
      <c r="AP2139" s="300"/>
      <c r="AT2139" s="300"/>
    </row>
    <row r="2140" spans="1:46" s="299" customFormat="1" ht="15" customHeight="1" x14ac:dyDescent="0.25">
      <c r="A2140" s="284"/>
      <c r="B2140" s="284"/>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241"/>
      <c r="AF2140" s="241"/>
      <c r="AG2140" s="241"/>
      <c r="AH2140" s="241"/>
      <c r="AI2140" s="241"/>
      <c r="AP2140" s="300"/>
      <c r="AT2140" s="300"/>
    </row>
    <row r="2141" spans="1:46" s="299" customFormat="1" ht="15" customHeight="1" x14ac:dyDescent="0.25">
      <c r="A2141" s="284"/>
      <c r="B2141" s="284"/>
      <c r="C2141" s="241"/>
      <c r="D2141" s="241"/>
      <c r="E2141" s="241"/>
      <c r="F2141" s="241"/>
      <c r="G2141" s="241"/>
      <c r="H2141" s="241"/>
      <c r="I2141" s="241"/>
      <c r="J2141" s="241"/>
      <c r="K2141" s="241"/>
      <c r="L2141" s="241"/>
      <c r="M2141" s="241"/>
      <c r="N2141" s="241"/>
      <c r="O2141" s="241"/>
      <c r="P2141" s="241"/>
      <c r="Q2141" s="241"/>
      <c r="R2141" s="241"/>
      <c r="S2141" s="241"/>
      <c r="T2141" s="241"/>
      <c r="U2141" s="241"/>
      <c r="V2141" s="241"/>
      <c r="W2141" s="241"/>
      <c r="X2141" s="241"/>
      <c r="Y2141" s="241"/>
      <c r="Z2141" s="241"/>
      <c r="AA2141" s="241"/>
      <c r="AB2141" s="241"/>
      <c r="AC2141" s="241"/>
      <c r="AD2141" s="241"/>
      <c r="AE2141" s="241"/>
      <c r="AF2141" s="241"/>
      <c r="AG2141" s="241"/>
      <c r="AH2141" s="241"/>
      <c r="AI2141" s="241"/>
      <c r="AP2141" s="300"/>
      <c r="AT2141" s="300"/>
    </row>
    <row r="2142" spans="1:46" s="299" customFormat="1" ht="15" customHeight="1" x14ac:dyDescent="0.25">
      <c r="A2142" s="284"/>
      <c r="B2142" s="284"/>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241"/>
      <c r="AB2142" s="241"/>
      <c r="AC2142" s="241"/>
      <c r="AD2142" s="241"/>
      <c r="AE2142" s="241"/>
      <c r="AF2142" s="241"/>
      <c r="AG2142" s="241"/>
      <c r="AH2142" s="241"/>
      <c r="AI2142" s="241"/>
      <c r="AP2142" s="300"/>
      <c r="AT2142" s="300"/>
    </row>
    <row r="2143" spans="1:46" s="299" customFormat="1" ht="15" customHeight="1" x14ac:dyDescent="0.25">
      <c r="A2143" s="284"/>
      <c r="B2143" s="284"/>
      <c r="C2143" s="241"/>
      <c r="D2143" s="241"/>
      <c r="E2143" s="241"/>
      <c r="F2143" s="241"/>
      <c r="G2143" s="241"/>
      <c r="H2143" s="241"/>
      <c r="I2143" s="241"/>
      <c r="J2143" s="241"/>
      <c r="K2143" s="241"/>
      <c r="L2143" s="241"/>
      <c r="M2143" s="241"/>
      <c r="N2143" s="241"/>
      <c r="O2143" s="241"/>
      <c r="P2143" s="241"/>
      <c r="Q2143" s="241"/>
      <c r="R2143" s="241"/>
      <c r="S2143" s="241"/>
      <c r="T2143" s="241"/>
      <c r="U2143" s="241"/>
      <c r="V2143" s="241"/>
      <c r="W2143" s="241"/>
      <c r="X2143" s="241"/>
      <c r="Y2143" s="241"/>
      <c r="Z2143" s="241"/>
      <c r="AA2143" s="241"/>
      <c r="AB2143" s="241"/>
      <c r="AC2143" s="241"/>
      <c r="AD2143" s="241"/>
      <c r="AE2143" s="241"/>
      <c r="AF2143" s="241"/>
      <c r="AG2143" s="241"/>
      <c r="AH2143" s="241"/>
      <c r="AI2143" s="241"/>
      <c r="AP2143" s="300"/>
      <c r="AT2143" s="300"/>
    </row>
    <row r="2144" spans="1:46" s="299" customFormat="1" ht="15" customHeight="1" x14ac:dyDescent="0.25">
      <c r="A2144" s="284"/>
      <c r="B2144" s="284"/>
      <c r="C2144" s="241"/>
      <c r="D2144" s="241"/>
      <c r="E2144" s="241"/>
      <c r="F2144" s="241"/>
      <c r="G2144" s="241"/>
      <c r="H2144" s="241"/>
      <c r="I2144" s="241"/>
      <c r="J2144" s="241"/>
      <c r="K2144" s="241"/>
      <c r="L2144" s="241"/>
      <c r="M2144" s="241"/>
      <c r="N2144" s="241"/>
      <c r="O2144" s="241"/>
      <c r="P2144" s="241"/>
      <c r="Q2144" s="241"/>
      <c r="R2144" s="241"/>
      <c r="S2144" s="241"/>
      <c r="T2144" s="241"/>
      <c r="U2144" s="241"/>
      <c r="V2144" s="241"/>
      <c r="W2144" s="241"/>
      <c r="X2144" s="241"/>
      <c r="Y2144" s="241"/>
      <c r="Z2144" s="241"/>
      <c r="AA2144" s="241"/>
      <c r="AB2144" s="241"/>
      <c r="AC2144" s="241"/>
      <c r="AD2144" s="241"/>
      <c r="AE2144" s="241"/>
      <c r="AF2144" s="241"/>
      <c r="AG2144" s="241"/>
      <c r="AH2144" s="241"/>
      <c r="AI2144" s="241"/>
      <c r="AP2144" s="300"/>
      <c r="AT2144" s="300"/>
    </row>
    <row r="2145" spans="1:46" s="299" customFormat="1" ht="15" customHeight="1" x14ac:dyDescent="0.25">
      <c r="A2145" s="284"/>
      <c r="B2145" s="284"/>
      <c r="C2145" s="241"/>
      <c r="D2145" s="241"/>
      <c r="E2145" s="241"/>
      <c r="F2145" s="241"/>
      <c r="G2145" s="241"/>
      <c r="H2145" s="241"/>
      <c r="I2145" s="241"/>
      <c r="J2145" s="241"/>
      <c r="K2145" s="241"/>
      <c r="L2145" s="241"/>
      <c r="M2145" s="241"/>
      <c r="N2145" s="241"/>
      <c r="O2145" s="241"/>
      <c r="P2145" s="241"/>
      <c r="Q2145" s="241"/>
      <c r="R2145" s="241"/>
      <c r="S2145" s="241"/>
      <c r="T2145" s="241"/>
      <c r="U2145" s="241"/>
      <c r="V2145" s="241"/>
      <c r="W2145" s="241"/>
      <c r="X2145" s="241"/>
      <c r="Y2145" s="241"/>
      <c r="Z2145" s="241"/>
      <c r="AA2145" s="241"/>
      <c r="AB2145" s="241"/>
      <c r="AC2145" s="241"/>
      <c r="AD2145" s="241"/>
      <c r="AE2145" s="241"/>
      <c r="AF2145" s="241"/>
      <c r="AG2145" s="241"/>
      <c r="AH2145" s="241"/>
      <c r="AI2145" s="241"/>
      <c r="AP2145" s="300"/>
      <c r="AT2145" s="300"/>
    </row>
    <row r="2146" spans="1:46" s="299" customFormat="1" ht="15" customHeight="1" x14ac:dyDescent="0.25">
      <c r="A2146" s="284"/>
      <c r="B2146" s="284"/>
      <c r="C2146" s="241"/>
      <c r="D2146" s="241"/>
      <c r="E2146" s="241"/>
      <c r="F2146" s="241"/>
      <c r="G2146" s="241"/>
      <c r="H2146" s="241"/>
      <c r="I2146" s="241"/>
      <c r="J2146" s="241"/>
      <c r="K2146" s="241"/>
      <c r="L2146" s="241"/>
      <c r="M2146" s="241"/>
      <c r="N2146" s="241"/>
      <c r="O2146" s="241"/>
      <c r="P2146" s="241"/>
      <c r="Q2146" s="241"/>
      <c r="R2146" s="241"/>
      <c r="S2146" s="241"/>
      <c r="T2146" s="241"/>
      <c r="U2146" s="241"/>
      <c r="V2146" s="241"/>
      <c r="W2146" s="241"/>
      <c r="X2146" s="241"/>
      <c r="Y2146" s="241"/>
      <c r="Z2146" s="241"/>
      <c r="AA2146" s="241"/>
      <c r="AB2146" s="241"/>
      <c r="AC2146" s="241"/>
      <c r="AD2146" s="241"/>
      <c r="AE2146" s="241"/>
      <c r="AF2146" s="241"/>
      <c r="AG2146" s="241"/>
      <c r="AH2146" s="241"/>
      <c r="AI2146" s="241"/>
      <c r="AP2146" s="300"/>
      <c r="AT2146" s="300"/>
    </row>
    <row r="2147" spans="1:46" s="299" customFormat="1" ht="15" customHeight="1" x14ac:dyDescent="0.25">
      <c r="A2147" s="284"/>
      <c r="B2147" s="284"/>
      <c r="C2147" s="241"/>
      <c r="D2147" s="241"/>
      <c r="E2147" s="241"/>
      <c r="F2147" s="241"/>
      <c r="G2147" s="241"/>
      <c r="H2147" s="241"/>
      <c r="I2147" s="241"/>
      <c r="J2147" s="241"/>
      <c r="K2147" s="241"/>
      <c r="L2147" s="241"/>
      <c r="M2147" s="241"/>
      <c r="N2147" s="241"/>
      <c r="O2147" s="241"/>
      <c r="P2147" s="241"/>
      <c r="Q2147" s="241"/>
      <c r="R2147" s="241"/>
      <c r="S2147" s="241"/>
      <c r="T2147" s="241"/>
      <c r="U2147" s="241"/>
      <c r="V2147" s="241"/>
      <c r="W2147" s="241"/>
      <c r="X2147" s="241"/>
      <c r="Y2147" s="241"/>
      <c r="Z2147" s="241"/>
      <c r="AA2147" s="241"/>
      <c r="AB2147" s="241"/>
      <c r="AC2147" s="241"/>
      <c r="AD2147" s="241"/>
      <c r="AE2147" s="241"/>
      <c r="AF2147" s="241"/>
      <c r="AG2147" s="241"/>
      <c r="AH2147" s="241"/>
      <c r="AI2147" s="241"/>
      <c r="AP2147" s="300"/>
      <c r="AT2147" s="300"/>
    </row>
    <row r="2148" spans="1:46" s="299" customFormat="1" ht="15" customHeight="1" x14ac:dyDescent="0.25">
      <c r="A2148" s="284"/>
      <c r="B2148" s="284"/>
      <c r="C2148" s="241"/>
      <c r="D2148" s="241"/>
      <c r="E2148" s="241"/>
      <c r="F2148" s="241"/>
      <c r="G2148" s="241"/>
      <c r="H2148" s="241"/>
      <c r="I2148" s="241"/>
      <c r="J2148" s="241"/>
      <c r="K2148" s="241"/>
      <c r="L2148" s="241"/>
      <c r="M2148" s="241"/>
      <c r="N2148" s="241"/>
      <c r="O2148" s="241"/>
      <c r="P2148" s="241"/>
      <c r="Q2148" s="241"/>
      <c r="R2148" s="241"/>
      <c r="S2148" s="241"/>
      <c r="T2148" s="241"/>
      <c r="U2148" s="241"/>
      <c r="V2148" s="241"/>
      <c r="W2148" s="241"/>
      <c r="X2148" s="241"/>
      <c r="Y2148" s="241"/>
      <c r="Z2148" s="241"/>
      <c r="AA2148" s="241"/>
      <c r="AB2148" s="241"/>
      <c r="AC2148" s="241"/>
      <c r="AD2148" s="241"/>
      <c r="AE2148" s="241"/>
      <c r="AF2148" s="241"/>
      <c r="AG2148" s="241"/>
      <c r="AH2148" s="241"/>
      <c r="AI2148" s="241"/>
      <c r="AP2148" s="300"/>
      <c r="AT2148" s="300"/>
    </row>
    <row r="2149" spans="1:46" s="299" customFormat="1" ht="15" customHeight="1" x14ac:dyDescent="0.25">
      <c r="A2149" s="284"/>
      <c r="B2149" s="284"/>
      <c r="C2149" s="241"/>
      <c r="D2149" s="241"/>
      <c r="E2149" s="241"/>
      <c r="F2149" s="241"/>
      <c r="G2149" s="241"/>
      <c r="H2149" s="241"/>
      <c r="I2149" s="241"/>
      <c r="J2149" s="241"/>
      <c r="K2149" s="241"/>
      <c r="L2149" s="241"/>
      <c r="M2149" s="241"/>
      <c r="N2149" s="241"/>
      <c r="O2149" s="241"/>
      <c r="P2149" s="241"/>
      <c r="Q2149" s="241"/>
      <c r="R2149" s="241"/>
      <c r="S2149" s="241"/>
      <c r="T2149" s="241"/>
      <c r="U2149" s="241"/>
      <c r="V2149" s="241"/>
      <c r="W2149" s="241"/>
      <c r="X2149" s="241"/>
      <c r="Y2149" s="241"/>
      <c r="Z2149" s="241"/>
      <c r="AA2149" s="241"/>
      <c r="AB2149" s="241"/>
      <c r="AC2149" s="241"/>
      <c r="AD2149" s="241"/>
      <c r="AE2149" s="241"/>
      <c r="AF2149" s="241"/>
      <c r="AG2149" s="241"/>
      <c r="AH2149" s="241"/>
      <c r="AI2149" s="241"/>
      <c r="AP2149" s="300"/>
      <c r="AT2149" s="300"/>
    </row>
    <row r="2150" spans="1:46" s="299" customFormat="1" ht="15" customHeight="1" x14ac:dyDescent="0.25">
      <c r="A2150" s="284"/>
      <c r="B2150" s="284"/>
      <c r="C2150" s="241"/>
      <c r="D2150" s="241"/>
      <c r="E2150" s="241"/>
      <c r="F2150" s="241"/>
      <c r="G2150" s="241"/>
      <c r="H2150" s="241"/>
      <c r="I2150" s="241"/>
      <c r="J2150" s="241"/>
      <c r="K2150" s="241"/>
      <c r="L2150" s="241"/>
      <c r="M2150" s="241"/>
      <c r="N2150" s="241"/>
      <c r="O2150" s="241"/>
      <c r="P2150" s="241"/>
      <c r="Q2150" s="241"/>
      <c r="R2150" s="241"/>
      <c r="S2150" s="241"/>
      <c r="T2150" s="241"/>
      <c r="U2150" s="241"/>
      <c r="V2150" s="241"/>
      <c r="W2150" s="241"/>
      <c r="X2150" s="241"/>
      <c r="Y2150" s="241"/>
      <c r="Z2150" s="241"/>
      <c r="AA2150" s="241"/>
      <c r="AB2150" s="241"/>
      <c r="AC2150" s="241"/>
      <c r="AD2150" s="241"/>
      <c r="AE2150" s="241"/>
      <c r="AF2150" s="241"/>
      <c r="AG2150" s="241"/>
      <c r="AH2150" s="241"/>
      <c r="AI2150" s="241"/>
      <c r="AP2150" s="300"/>
      <c r="AT2150" s="300"/>
    </row>
    <row r="2151" spans="1:46" s="299" customFormat="1" ht="15" customHeight="1" x14ac:dyDescent="0.25">
      <c r="A2151" s="284"/>
      <c r="B2151" s="284"/>
      <c r="C2151" s="241"/>
      <c r="D2151" s="241"/>
      <c r="E2151" s="241"/>
      <c r="F2151" s="241"/>
      <c r="G2151" s="241"/>
      <c r="H2151" s="241"/>
      <c r="I2151" s="241"/>
      <c r="J2151" s="241"/>
      <c r="K2151" s="241"/>
      <c r="L2151" s="241"/>
      <c r="M2151" s="241"/>
      <c r="N2151" s="241"/>
      <c r="O2151" s="241"/>
      <c r="P2151" s="241"/>
      <c r="Q2151" s="241"/>
      <c r="R2151" s="241"/>
      <c r="S2151" s="241"/>
      <c r="T2151" s="241"/>
      <c r="U2151" s="241"/>
      <c r="V2151" s="241"/>
      <c r="W2151" s="241"/>
      <c r="X2151" s="241"/>
      <c r="Y2151" s="241"/>
      <c r="Z2151" s="241"/>
      <c r="AA2151" s="241"/>
      <c r="AB2151" s="241"/>
      <c r="AC2151" s="241"/>
      <c r="AD2151" s="241"/>
      <c r="AE2151" s="241"/>
      <c r="AF2151" s="241"/>
      <c r="AG2151" s="241"/>
      <c r="AH2151" s="241"/>
      <c r="AI2151" s="241"/>
      <c r="AP2151" s="300"/>
      <c r="AT2151" s="300"/>
    </row>
    <row r="2152" spans="1:46" s="299" customFormat="1" ht="15" customHeight="1" x14ac:dyDescent="0.25">
      <c r="A2152" s="284"/>
      <c r="B2152" s="284"/>
      <c r="C2152" s="241"/>
      <c r="D2152" s="241"/>
      <c r="E2152" s="241"/>
      <c r="F2152" s="241"/>
      <c r="G2152" s="241"/>
      <c r="H2152" s="241"/>
      <c r="I2152" s="241"/>
      <c r="J2152" s="241"/>
      <c r="K2152" s="241"/>
      <c r="L2152" s="241"/>
      <c r="M2152" s="241"/>
      <c r="N2152" s="241"/>
      <c r="O2152" s="241"/>
      <c r="P2152" s="241"/>
      <c r="Q2152" s="241"/>
      <c r="R2152" s="241"/>
      <c r="S2152" s="241"/>
      <c r="T2152" s="241"/>
      <c r="U2152" s="241"/>
      <c r="V2152" s="241"/>
      <c r="W2152" s="241"/>
      <c r="X2152" s="241"/>
      <c r="Y2152" s="241"/>
      <c r="Z2152" s="241"/>
      <c r="AA2152" s="241"/>
      <c r="AB2152" s="241"/>
      <c r="AC2152" s="241"/>
      <c r="AD2152" s="241"/>
      <c r="AE2152" s="241"/>
      <c r="AF2152" s="241"/>
      <c r="AG2152" s="241"/>
      <c r="AH2152" s="241"/>
      <c r="AI2152" s="241"/>
      <c r="AP2152" s="300"/>
      <c r="AT2152" s="300"/>
    </row>
    <row r="2153" spans="1:46" s="299" customFormat="1" ht="15" customHeight="1" x14ac:dyDescent="0.25">
      <c r="A2153" s="284"/>
      <c r="B2153" s="284"/>
      <c r="C2153" s="241"/>
      <c r="D2153" s="241"/>
      <c r="E2153" s="241"/>
      <c r="F2153" s="241"/>
      <c r="G2153" s="241"/>
      <c r="H2153" s="241"/>
      <c r="I2153" s="241"/>
      <c r="J2153" s="241"/>
      <c r="K2153" s="241"/>
      <c r="L2153" s="241"/>
      <c r="M2153" s="241"/>
      <c r="N2153" s="241"/>
      <c r="O2153" s="241"/>
      <c r="P2153" s="241"/>
      <c r="Q2153" s="241"/>
      <c r="R2153" s="241"/>
      <c r="S2153" s="241"/>
      <c r="T2153" s="241"/>
      <c r="U2153" s="241"/>
      <c r="V2153" s="241"/>
      <c r="W2153" s="241"/>
      <c r="X2153" s="241"/>
      <c r="Y2153" s="241"/>
      <c r="Z2153" s="241"/>
      <c r="AA2153" s="241"/>
      <c r="AB2153" s="241"/>
      <c r="AC2153" s="241"/>
      <c r="AD2153" s="241"/>
      <c r="AE2153" s="241"/>
      <c r="AF2153" s="241"/>
      <c r="AG2153" s="241"/>
      <c r="AH2153" s="241"/>
      <c r="AI2153" s="241"/>
      <c r="AP2153" s="300"/>
      <c r="AT2153" s="300"/>
    </row>
    <row r="2154" spans="1:46" s="299" customFormat="1" ht="15" customHeight="1" x14ac:dyDescent="0.25">
      <c r="A2154" s="284"/>
      <c r="B2154" s="284"/>
      <c r="C2154" s="241"/>
      <c r="D2154" s="241"/>
      <c r="E2154" s="241"/>
      <c r="F2154" s="241"/>
      <c r="G2154" s="241"/>
      <c r="H2154" s="241"/>
      <c r="I2154" s="241"/>
      <c r="J2154" s="241"/>
      <c r="K2154" s="241"/>
      <c r="L2154" s="241"/>
      <c r="M2154" s="241"/>
      <c r="N2154" s="241"/>
      <c r="O2154" s="241"/>
      <c r="P2154" s="241"/>
      <c r="Q2154" s="241"/>
      <c r="R2154" s="241"/>
      <c r="S2154" s="241"/>
      <c r="T2154" s="241"/>
      <c r="U2154" s="241"/>
      <c r="V2154" s="241"/>
      <c r="W2154" s="241"/>
      <c r="X2154" s="241"/>
      <c r="Y2154" s="241"/>
      <c r="Z2154" s="241"/>
      <c r="AA2154" s="241"/>
      <c r="AB2154" s="241"/>
      <c r="AC2154" s="241"/>
      <c r="AD2154" s="241"/>
      <c r="AE2154" s="241"/>
      <c r="AF2154" s="241"/>
      <c r="AG2154" s="241"/>
      <c r="AH2154" s="241"/>
      <c r="AI2154" s="241"/>
      <c r="AP2154" s="300"/>
      <c r="AT2154" s="300"/>
    </row>
    <row r="2155" spans="1:46" s="299" customFormat="1" ht="15" customHeight="1" x14ac:dyDescent="0.25">
      <c r="A2155" s="284"/>
      <c r="B2155" s="284"/>
      <c r="C2155" s="241"/>
      <c r="D2155" s="241"/>
      <c r="E2155" s="241"/>
      <c r="F2155" s="241"/>
      <c r="G2155" s="241"/>
      <c r="H2155" s="241"/>
      <c r="I2155" s="241"/>
      <c r="J2155" s="241"/>
      <c r="K2155" s="241"/>
      <c r="L2155" s="241"/>
      <c r="M2155" s="241"/>
      <c r="N2155" s="241"/>
      <c r="O2155" s="241"/>
      <c r="P2155" s="241"/>
      <c r="Q2155" s="241"/>
      <c r="R2155" s="241"/>
      <c r="S2155" s="241"/>
      <c r="T2155" s="241"/>
      <c r="U2155" s="241"/>
      <c r="V2155" s="241"/>
      <c r="W2155" s="241"/>
      <c r="X2155" s="241"/>
      <c r="Y2155" s="241"/>
      <c r="Z2155" s="241"/>
      <c r="AA2155" s="241"/>
      <c r="AB2155" s="241"/>
      <c r="AC2155" s="241"/>
      <c r="AD2155" s="241"/>
      <c r="AE2155" s="241"/>
      <c r="AF2155" s="241"/>
      <c r="AG2155" s="241"/>
      <c r="AH2155" s="241"/>
      <c r="AI2155" s="241"/>
      <c r="AP2155" s="300"/>
      <c r="AT2155" s="300"/>
    </row>
    <row r="2156" spans="1:46" s="299" customFormat="1" ht="15" customHeight="1" x14ac:dyDescent="0.25">
      <c r="A2156" s="284"/>
      <c r="B2156" s="284"/>
      <c r="C2156" s="241"/>
      <c r="D2156" s="241"/>
      <c r="E2156" s="241"/>
      <c r="F2156" s="241"/>
      <c r="G2156" s="241"/>
      <c r="H2156" s="241"/>
      <c r="I2156" s="241"/>
      <c r="J2156" s="241"/>
      <c r="K2156" s="241"/>
      <c r="L2156" s="241"/>
      <c r="M2156" s="241"/>
      <c r="N2156" s="241"/>
      <c r="O2156" s="241"/>
      <c r="P2156" s="241"/>
      <c r="Q2156" s="241"/>
      <c r="R2156" s="241"/>
      <c r="S2156" s="241"/>
      <c r="T2156" s="241"/>
      <c r="U2156" s="241"/>
      <c r="V2156" s="241"/>
      <c r="W2156" s="241"/>
      <c r="X2156" s="241"/>
      <c r="Y2156" s="241"/>
      <c r="Z2156" s="241"/>
      <c r="AA2156" s="241"/>
      <c r="AB2156" s="241"/>
      <c r="AC2156" s="241"/>
      <c r="AD2156" s="241"/>
      <c r="AE2156" s="241"/>
      <c r="AF2156" s="241"/>
      <c r="AG2156" s="241"/>
      <c r="AH2156" s="241"/>
      <c r="AI2156" s="241"/>
      <c r="AP2156" s="300"/>
      <c r="AT2156" s="300"/>
    </row>
    <row r="2157" spans="1:46" s="299" customFormat="1" ht="15" customHeight="1" x14ac:dyDescent="0.25">
      <c r="A2157" s="284"/>
      <c r="B2157" s="284"/>
      <c r="C2157" s="241"/>
      <c r="D2157" s="241"/>
      <c r="E2157" s="241"/>
      <c r="F2157" s="241"/>
      <c r="G2157" s="241"/>
      <c r="H2157" s="241"/>
      <c r="I2157" s="241"/>
      <c r="J2157" s="241"/>
      <c r="K2157" s="241"/>
      <c r="L2157" s="241"/>
      <c r="M2157" s="241"/>
      <c r="N2157" s="241"/>
      <c r="O2157" s="241"/>
      <c r="P2157" s="241"/>
      <c r="Q2157" s="241"/>
      <c r="R2157" s="241"/>
      <c r="S2157" s="241"/>
      <c r="T2157" s="241"/>
      <c r="U2157" s="241"/>
      <c r="V2157" s="241"/>
      <c r="W2157" s="241"/>
      <c r="X2157" s="241"/>
      <c r="Y2157" s="241"/>
      <c r="Z2157" s="241"/>
      <c r="AA2157" s="241"/>
      <c r="AB2157" s="241"/>
      <c r="AC2157" s="241"/>
      <c r="AD2157" s="241"/>
      <c r="AE2157" s="241"/>
      <c r="AF2157" s="241"/>
      <c r="AG2157" s="241"/>
      <c r="AH2157" s="241"/>
      <c r="AI2157" s="241"/>
      <c r="AP2157" s="300"/>
      <c r="AT2157" s="300"/>
    </row>
    <row r="2158" spans="1:46" s="299" customFormat="1" ht="15" customHeight="1" x14ac:dyDescent="0.25">
      <c r="A2158" s="284"/>
      <c r="B2158" s="284"/>
      <c r="C2158" s="241"/>
      <c r="D2158" s="241"/>
      <c r="E2158" s="241"/>
      <c r="F2158" s="241"/>
      <c r="G2158" s="241"/>
      <c r="H2158" s="241"/>
      <c r="I2158" s="241"/>
      <c r="J2158" s="241"/>
      <c r="K2158" s="241"/>
      <c r="L2158" s="241"/>
      <c r="M2158" s="241"/>
      <c r="N2158" s="241"/>
      <c r="O2158" s="241"/>
      <c r="P2158" s="241"/>
      <c r="Q2158" s="241"/>
      <c r="R2158" s="241"/>
      <c r="S2158" s="241"/>
      <c r="T2158" s="241"/>
      <c r="U2158" s="241"/>
      <c r="V2158" s="241"/>
      <c r="W2158" s="241"/>
      <c r="X2158" s="241"/>
      <c r="Y2158" s="241"/>
      <c r="Z2158" s="241"/>
      <c r="AA2158" s="241"/>
      <c r="AB2158" s="241"/>
      <c r="AC2158" s="241"/>
      <c r="AD2158" s="241"/>
      <c r="AE2158" s="241"/>
      <c r="AF2158" s="241"/>
      <c r="AG2158" s="241"/>
      <c r="AH2158" s="241"/>
      <c r="AI2158" s="241"/>
      <c r="AP2158" s="300"/>
      <c r="AT2158" s="300"/>
    </row>
    <row r="2159" spans="1:46" s="299" customFormat="1" ht="15" customHeight="1" x14ac:dyDescent="0.25">
      <c r="A2159" s="284"/>
      <c r="B2159" s="284"/>
      <c r="C2159" s="241"/>
      <c r="D2159" s="241"/>
      <c r="E2159" s="241"/>
      <c r="F2159" s="241"/>
      <c r="G2159" s="241"/>
      <c r="H2159" s="241"/>
      <c r="I2159" s="241"/>
      <c r="J2159" s="241"/>
      <c r="K2159" s="241"/>
      <c r="L2159" s="241"/>
      <c r="M2159" s="241"/>
      <c r="N2159" s="241"/>
      <c r="O2159" s="241"/>
      <c r="P2159" s="241"/>
      <c r="Q2159" s="241"/>
      <c r="R2159" s="241"/>
      <c r="S2159" s="241"/>
      <c r="T2159" s="241"/>
      <c r="U2159" s="241"/>
      <c r="V2159" s="241"/>
      <c r="W2159" s="241"/>
      <c r="X2159" s="241"/>
      <c r="Y2159" s="241"/>
      <c r="Z2159" s="241"/>
      <c r="AA2159" s="241"/>
      <c r="AB2159" s="241"/>
      <c r="AC2159" s="241"/>
      <c r="AD2159" s="241"/>
      <c r="AE2159" s="241"/>
      <c r="AF2159" s="241"/>
      <c r="AG2159" s="241"/>
      <c r="AH2159" s="241"/>
      <c r="AI2159" s="241"/>
      <c r="AP2159" s="300"/>
      <c r="AT2159" s="300"/>
    </row>
    <row r="2160" spans="1:46" s="299" customFormat="1" ht="15" customHeight="1" x14ac:dyDescent="0.25">
      <c r="A2160" s="284"/>
      <c r="B2160" s="284"/>
      <c r="C2160" s="241"/>
      <c r="D2160" s="241"/>
      <c r="E2160" s="241"/>
      <c r="F2160" s="241"/>
      <c r="G2160" s="241"/>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P2160" s="300"/>
      <c r="AT2160" s="300"/>
    </row>
    <row r="2161" spans="1:46" s="299" customFormat="1" ht="15" customHeight="1" x14ac:dyDescent="0.25">
      <c r="A2161" s="284"/>
      <c r="B2161" s="284"/>
      <c r="C2161" s="241"/>
      <c r="D2161" s="241"/>
      <c r="E2161" s="241"/>
      <c r="F2161" s="241"/>
      <c r="G2161" s="241"/>
      <c r="H2161" s="241"/>
      <c r="I2161" s="241"/>
      <c r="J2161" s="241"/>
      <c r="K2161" s="241"/>
      <c r="L2161" s="241"/>
      <c r="M2161" s="241"/>
      <c r="N2161" s="241"/>
      <c r="O2161" s="241"/>
      <c r="P2161" s="241"/>
      <c r="Q2161" s="241"/>
      <c r="R2161" s="241"/>
      <c r="S2161" s="241"/>
      <c r="T2161" s="241"/>
      <c r="U2161" s="241"/>
      <c r="V2161" s="241"/>
      <c r="W2161" s="241"/>
      <c r="X2161" s="241"/>
      <c r="Y2161" s="241"/>
      <c r="Z2161" s="241"/>
      <c r="AA2161" s="241"/>
      <c r="AB2161" s="241"/>
      <c r="AC2161" s="241"/>
      <c r="AD2161" s="241"/>
      <c r="AE2161" s="241"/>
      <c r="AF2161" s="241"/>
      <c r="AG2161" s="241"/>
      <c r="AH2161" s="241"/>
      <c r="AI2161" s="241"/>
      <c r="AP2161" s="300"/>
      <c r="AT2161" s="300"/>
    </row>
    <row r="2162" spans="1:46" s="299" customFormat="1" ht="15" customHeight="1" x14ac:dyDescent="0.25">
      <c r="A2162" s="284"/>
      <c r="B2162" s="284"/>
      <c r="C2162" s="241"/>
      <c r="D2162" s="241"/>
      <c r="E2162" s="241"/>
      <c r="F2162" s="241"/>
      <c r="G2162" s="241"/>
      <c r="H2162" s="241"/>
      <c r="I2162" s="241"/>
      <c r="J2162" s="241"/>
      <c r="K2162" s="241"/>
      <c r="L2162" s="241"/>
      <c r="M2162" s="241"/>
      <c r="N2162" s="241"/>
      <c r="O2162" s="241"/>
      <c r="P2162" s="241"/>
      <c r="Q2162" s="241"/>
      <c r="R2162" s="241"/>
      <c r="S2162" s="241"/>
      <c r="T2162" s="241"/>
      <c r="U2162" s="241"/>
      <c r="V2162" s="241"/>
      <c r="W2162" s="241"/>
      <c r="X2162" s="241"/>
      <c r="Y2162" s="241"/>
      <c r="Z2162" s="241"/>
      <c r="AA2162" s="241"/>
      <c r="AB2162" s="241"/>
      <c r="AC2162" s="241"/>
      <c r="AD2162" s="241"/>
      <c r="AE2162" s="241"/>
      <c r="AF2162" s="241"/>
      <c r="AG2162" s="241"/>
      <c r="AH2162" s="241"/>
      <c r="AI2162" s="241"/>
      <c r="AP2162" s="300"/>
      <c r="AT2162" s="300"/>
    </row>
    <row r="2163" spans="1:46" s="299" customFormat="1" ht="15" customHeight="1" x14ac:dyDescent="0.25">
      <c r="A2163" s="284"/>
      <c r="B2163" s="284"/>
      <c r="C2163" s="241"/>
      <c r="D2163" s="241"/>
      <c r="E2163" s="241"/>
      <c r="F2163" s="241"/>
      <c r="G2163" s="241"/>
      <c r="H2163" s="241"/>
      <c r="I2163" s="241"/>
      <c r="J2163" s="241"/>
      <c r="K2163" s="241"/>
      <c r="L2163" s="241"/>
      <c r="M2163" s="241"/>
      <c r="N2163" s="241"/>
      <c r="O2163" s="241"/>
      <c r="P2163" s="241"/>
      <c r="Q2163" s="241"/>
      <c r="R2163" s="241"/>
      <c r="S2163" s="241"/>
      <c r="T2163" s="241"/>
      <c r="U2163" s="241"/>
      <c r="V2163" s="241"/>
      <c r="W2163" s="241"/>
      <c r="X2163" s="241"/>
      <c r="Y2163" s="241"/>
      <c r="Z2163" s="241"/>
      <c r="AA2163" s="241"/>
      <c r="AB2163" s="241"/>
      <c r="AC2163" s="241"/>
      <c r="AD2163" s="241"/>
      <c r="AE2163" s="241"/>
      <c r="AF2163" s="241"/>
      <c r="AG2163" s="241"/>
      <c r="AH2163" s="241"/>
      <c r="AI2163" s="241"/>
      <c r="AP2163" s="300"/>
      <c r="AT2163" s="300"/>
    </row>
    <row r="2164" spans="1:46" s="299" customFormat="1" ht="15" customHeight="1" x14ac:dyDescent="0.25">
      <c r="A2164" s="284"/>
      <c r="B2164" s="284"/>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241"/>
      <c r="AF2164" s="241"/>
      <c r="AG2164" s="241"/>
      <c r="AH2164" s="241"/>
      <c r="AI2164" s="241"/>
      <c r="AP2164" s="300"/>
      <c r="AT2164" s="300"/>
    </row>
    <row r="2165" spans="1:46" s="299" customFormat="1" ht="15" customHeight="1" x14ac:dyDescent="0.25">
      <c r="A2165" s="284"/>
      <c r="B2165" s="284"/>
      <c r="C2165" s="241"/>
      <c r="D2165" s="241"/>
      <c r="E2165" s="241"/>
      <c r="F2165" s="241"/>
      <c r="G2165" s="241"/>
      <c r="H2165" s="241"/>
      <c r="I2165" s="241"/>
      <c r="J2165" s="241"/>
      <c r="K2165" s="241"/>
      <c r="L2165" s="241"/>
      <c r="M2165" s="241"/>
      <c r="N2165" s="241"/>
      <c r="O2165" s="241"/>
      <c r="P2165" s="241"/>
      <c r="Q2165" s="241"/>
      <c r="R2165" s="241"/>
      <c r="S2165" s="241"/>
      <c r="T2165" s="241"/>
      <c r="U2165" s="241"/>
      <c r="V2165" s="241"/>
      <c r="W2165" s="241"/>
      <c r="X2165" s="241"/>
      <c r="Y2165" s="241"/>
      <c r="Z2165" s="241"/>
      <c r="AA2165" s="241"/>
      <c r="AB2165" s="241"/>
      <c r="AC2165" s="241"/>
      <c r="AD2165" s="241"/>
      <c r="AE2165" s="241"/>
      <c r="AF2165" s="241"/>
      <c r="AG2165" s="241"/>
      <c r="AH2165" s="241"/>
      <c r="AI2165" s="241"/>
      <c r="AP2165" s="300"/>
      <c r="AT2165" s="300"/>
    </row>
    <row r="2166" spans="1:46" s="299" customFormat="1" ht="15" customHeight="1" x14ac:dyDescent="0.25">
      <c r="A2166" s="284"/>
      <c r="B2166" s="284"/>
      <c r="C2166" s="241"/>
      <c r="D2166" s="241"/>
      <c r="E2166" s="241"/>
      <c r="F2166" s="241"/>
      <c r="G2166" s="241"/>
      <c r="H2166" s="241"/>
      <c r="I2166" s="241"/>
      <c r="J2166" s="241"/>
      <c r="K2166" s="241"/>
      <c r="L2166" s="241"/>
      <c r="M2166" s="241"/>
      <c r="N2166" s="241"/>
      <c r="O2166" s="241"/>
      <c r="P2166" s="241"/>
      <c r="Q2166" s="241"/>
      <c r="R2166" s="241"/>
      <c r="S2166" s="241"/>
      <c r="T2166" s="241"/>
      <c r="U2166" s="241"/>
      <c r="V2166" s="241"/>
      <c r="W2166" s="241"/>
      <c r="X2166" s="241"/>
      <c r="Y2166" s="241"/>
      <c r="Z2166" s="241"/>
      <c r="AA2166" s="241"/>
      <c r="AB2166" s="241"/>
      <c r="AC2166" s="241"/>
      <c r="AD2166" s="241"/>
      <c r="AE2166" s="241"/>
      <c r="AF2166" s="241"/>
      <c r="AG2166" s="241"/>
      <c r="AH2166" s="241"/>
      <c r="AI2166" s="241"/>
      <c r="AP2166" s="300"/>
      <c r="AT2166" s="300"/>
    </row>
    <row r="2167" spans="1:46" s="299" customFormat="1" ht="15" customHeight="1" x14ac:dyDescent="0.25">
      <c r="A2167" s="284"/>
      <c r="B2167" s="284"/>
      <c r="C2167" s="241"/>
      <c r="D2167" s="241"/>
      <c r="E2167" s="241"/>
      <c r="F2167" s="241"/>
      <c r="G2167" s="241"/>
      <c r="H2167" s="241"/>
      <c r="I2167" s="241"/>
      <c r="J2167" s="241"/>
      <c r="K2167" s="241"/>
      <c r="L2167" s="241"/>
      <c r="M2167" s="241"/>
      <c r="N2167" s="241"/>
      <c r="O2167" s="241"/>
      <c r="P2167" s="241"/>
      <c r="Q2167" s="241"/>
      <c r="R2167" s="241"/>
      <c r="S2167" s="241"/>
      <c r="T2167" s="241"/>
      <c r="U2167" s="241"/>
      <c r="V2167" s="241"/>
      <c r="W2167" s="241"/>
      <c r="X2167" s="241"/>
      <c r="Y2167" s="241"/>
      <c r="Z2167" s="241"/>
      <c r="AA2167" s="241"/>
      <c r="AB2167" s="241"/>
      <c r="AC2167" s="241"/>
      <c r="AD2167" s="241"/>
      <c r="AE2167" s="241"/>
      <c r="AF2167" s="241"/>
      <c r="AG2167" s="241"/>
      <c r="AH2167" s="241"/>
      <c r="AI2167" s="241"/>
      <c r="AP2167" s="300"/>
      <c r="AT2167" s="300"/>
    </row>
    <row r="2168" spans="1:46" s="299" customFormat="1" ht="15" customHeight="1" x14ac:dyDescent="0.25">
      <c r="A2168" s="284"/>
      <c r="B2168" s="284"/>
      <c r="C2168" s="241"/>
      <c r="D2168" s="241"/>
      <c r="E2168" s="241"/>
      <c r="F2168" s="241"/>
      <c r="G2168" s="241"/>
      <c r="H2168" s="241"/>
      <c r="I2168" s="241"/>
      <c r="J2168" s="241"/>
      <c r="K2168" s="241"/>
      <c r="L2168" s="241"/>
      <c r="M2168" s="241"/>
      <c r="N2168" s="241"/>
      <c r="O2168" s="241"/>
      <c r="P2168" s="241"/>
      <c r="Q2168" s="241"/>
      <c r="R2168" s="241"/>
      <c r="S2168" s="241"/>
      <c r="T2168" s="241"/>
      <c r="U2168" s="241"/>
      <c r="V2168" s="241"/>
      <c r="W2168" s="241"/>
      <c r="X2168" s="241"/>
      <c r="Y2168" s="241"/>
      <c r="Z2168" s="241"/>
      <c r="AA2168" s="241"/>
      <c r="AB2168" s="241"/>
      <c r="AC2168" s="241"/>
      <c r="AD2168" s="241"/>
      <c r="AE2168" s="241"/>
      <c r="AF2168" s="241"/>
      <c r="AG2168" s="241"/>
      <c r="AH2168" s="241"/>
      <c r="AI2168" s="241"/>
      <c r="AP2168" s="300"/>
      <c r="AT2168" s="300"/>
    </row>
    <row r="2169" spans="1:46" s="299" customFormat="1" ht="15" customHeight="1" x14ac:dyDescent="0.25">
      <c r="A2169" s="284"/>
      <c r="B2169" s="284"/>
      <c r="C2169" s="241"/>
      <c r="D2169" s="241"/>
      <c r="E2169" s="241"/>
      <c r="F2169" s="241"/>
      <c r="G2169" s="241"/>
      <c r="H2169" s="241"/>
      <c r="I2169" s="241"/>
      <c r="J2169" s="241"/>
      <c r="K2169" s="241"/>
      <c r="L2169" s="241"/>
      <c r="M2169" s="241"/>
      <c r="N2169" s="241"/>
      <c r="O2169" s="241"/>
      <c r="P2169" s="241"/>
      <c r="Q2169" s="241"/>
      <c r="R2169" s="241"/>
      <c r="S2169" s="241"/>
      <c r="T2169" s="241"/>
      <c r="U2169" s="241"/>
      <c r="V2169" s="241"/>
      <c r="W2169" s="241"/>
      <c r="X2169" s="241"/>
      <c r="Y2169" s="241"/>
      <c r="Z2169" s="241"/>
      <c r="AA2169" s="241"/>
      <c r="AB2169" s="241"/>
      <c r="AC2169" s="241"/>
      <c r="AD2169" s="241"/>
      <c r="AE2169" s="241"/>
      <c r="AF2169" s="241"/>
      <c r="AG2169" s="241"/>
      <c r="AH2169" s="241"/>
      <c r="AI2169" s="241"/>
      <c r="AP2169" s="300"/>
      <c r="AT2169" s="300"/>
    </row>
    <row r="2170" spans="1:46" s="299" customFormat="1" ht="15" customHeight="1" x14ac:dyDescent="0.25">
      <c r="A2170" s="284"/>
      <c r="B2170" s="284"/>
      <c r="C2170" s="241"/>
      <c r="D2170" s="241"/>
      <c r="E2170" s="241"/>
      <c r="F2170" s="241"/>
      <c r="G2170" s="241"/>
      <c r="H2170" s="241"/>
      <c r="I2170" s="241"/>
      <c r="J2170" s="241"/>
      <c r="K2170" s="241"/>
      <c r="L2170" s="241"/>
      <c r="M2170" s="241"/>
      <c r="N2170" s="241"/>
      <c r="O2170" s="241"/>
      <c r="P2170" s="241"/>
      <c r="Q2170" s="241"/>
      <c r="R2170" s="241"/>
      <c r="S2170" s="241"/>
      <c r="T2170" s="241"/>
      <c r="U2170" s="241"/>
      <c r="V2170" s="241"/>
      <c r="W2170" s="241"/>
      <c r="X2170" s="241"/>
      <c r="Y2170" s="241"/>
      <c r="Z2170" s="241"/>
      <c r="AA2170" s="241"/>
      <c r="AB2170" s="241"/>
      <c r="AC2170" s="241"/>
      <c r="AD2170" s="241"/>
      <c r="AE2170" s="241"/>
      <c r="AF2170" s="241"/>
      <c r="AG2170" s="241"/>
      <c r="AH2170" s="241"/>
      <c r="AI2170" s="241"/>
      <c r="AP2170" s="300"/>
      <c r="AT2170" s="300"/>
    </row>
    <row r="2171" spans="1:46" s="299" customFormat="1" ht="15" customHeight="1" x14ac:dyDescent="0.25">
      <c r="A2171" s="284"/>
      <c r="B2171" s="284"/>
      <c r="C2171" s="241"/>
      <c r="D2171" s="241"/>
      <c r="E2171" s="241"/>
      <c r="F2171" s="241"/>
      <c r="G2171" s="241"/>
      <c r="H2171" s="241"/>
      <c r="I2171" s="241"/>
      <c r="J2171" s="241"/>
      <c r="K2171" s="241"/>
      <c r="L2171" s="241"/>
      <c r="M2171" s="241"/>
      <c r="N2171" s="241"/>
      <c r="O2171" s="241"/>
      <c r="P2171" s="241"/>
      <c r="Q2171" s="241"/>
      <c r="R2171" s="241"/>
      <c r="S2171" s="241"/>
      <c r="T2171" s="241"/>
      <c r="U2171" s="241"/>
      <c r="V2171" s="241"/>
      <c r="W2171" s="241"/>
      <c r="X2171" s="241"/>
      <c r="Y2171" s="241"/>
      <c r="Z2171" s="241"/>
      <c r="AA2171" s="241"/>
      <c r="AB2171" s="241"/>
      <c r="AC2171" s="241"/>
      <c r="AD2171" s="241"/>
      <c r="AE2171" s="241"/>
      <c r="AF2171" s="241"/>
      <c r="AG2171" s="241"/>
      <c r="AH2171" s="241"/>
      <c r="AI2171" s="241"/>
      <c r="AP2171" s="300"/>
      <c r="AT2171" s="300"/>
    </row>
    <row r="2172" spans="1:46" s="299" customFormat="1" ht="15" customHeight="1" x14ac:dyDescent="0.25">
      <c r="A2172" s="284"/>
      <c r="B2172" s="284"/>
      <c r="C2172" s="241"/>
      <c r="D2172" s="241"/>
      <c r="E2172" s="241"/>
      <c r="F2172" s="241"/>
      <c r="G2172" s="241"/>
      <c r="H2172" s="241"/>
      <c r="I2172" s="241"/>
      <c r="J2172" s="241"/>
      <c r="K2172" s="241"/>
      <c r="L2172" s="241"/>
      <c r="M2172" s="241"/>
      <c r="N2172" s="241"/>
      <c r="O2172" s="241"/>
      <c r="P2172" s="241"/>
      <c r="Q2172" s="241"/>
      <c r="R2172" s="241"/>
      <c r="S2172" s="241"/>
      <c r="T2172" s="241"/>
      <c r="U2172" s="241"/>
      <c r="V2172" s="241"/>
      <c r="W2172" s="241"/>
      <c r="X2172" s="241"/>
      <c r="Y2172" s="241"/>
      <c r="Z2172" s="241"/>
      <c r="AA2172" s="241"/>
      <c r="AB2172" s="241"/>
      <c r="AC2172" s="241"/>
      <c r="AD2172" s="241"/>
      <c r="AE2172" s="241"/>
      <c r="AF2172" s="241"/>
      <c r="AG2172" s="241"/>
      <c r="AH2172" s="241"/>
      <c r="AI2172" s="241"/>
      <c r="AP2172" s="300"/>
      <c r="AT2172" s="300"/>
    </row>
    <row r="2173" spans="1:46" s="299" customFormat="1" ht="15" customHeight="1" x14ac:dyDescent="0.25">
      <c r="A2173" s="284"/>
      <c r="B2173" s="284"/>
      <c r="C2173" s="241"/>
      <c r="D2173" s="241"/>
      <c r="E2173" s="241"/>
      <c r="F2173" s="241"/>
      <c r="G2173" s="241"/>
      <c r="H2173" s="241"/>
      <c r="I2173" s="241"/>
      <c r="J2173" s="241"/>
      <c r="K2173" s="241"/>
      <c r="L2173" s="241"/>
      <c r="M2173" s="241"/>
      <c r="N2173" s="241"/>
      <c r="O2173" s="241"/>
      <c r="P2173" s="241"/>
      <c r="Q2173" s="241"/>
      <c r="R2173" s="241"/>
      <c r="S2173" s="241"/>
      <c r="T2173" s="241"/>
      <c r="U2173" s="241"/>
      <c r="V2173" s="241"/>
      <c r="W2173" s="241"/>
      <c r="X2173" s="241"/>
      <c r="Y2173" s="241"/>
      <c r="Z2173" s="241"/>
      <c r="AA2173" s="241"/>
      <c r="AB2173" s="241"/>
      <c r="AC2173" s="241"/>
      <c r="AD2173" s="241"/>
      <c r="AE2173" s="241"/>
      <c r="AF2173" s="241"/>
      <c r="AG2173" s="241"/>
      <c r="AH2173" s="241"/>
      <c r="AI2173" s="241"/>
      <c r="AP2173" s="300"/>
      <c r="AT2173" s="300"/>
    </row>
    <row r="2174" spans="1:46" s="299" customFormat="1" ht="15" customHeight="1" x14ac:dyDescent="0.25">
      <c r="A2174" s="284"/>
      <c r="B2174" s="284"/>
      <c r="C2174" s="241"/>
      <c r="D2174" s="241"/>
      <c r="E2174" s="241"/>
      <c r="F2174" s="241"/>
      <c r="G2174" s="241"/>
      <c r="H2174" s="241"/>
      <c r="I2174" s="241"/>
      <c r="J2174" s="241"/>
      <c r="K2174" s="241"/>
      <c r="L2174" s="241"/>
      <c r="M2174" s="241"/>
      <c r="N2174" s="241"/>
      <c r="O2174" s="241"/>
      <c r="P2174" s="241"/>
      <c r="Q2174" s="241"/>
      <c r="R2174" s="241"/>
      <c r="S2174" s="241"/>
      <c r="T2174" s="241"/>
      <c r="U2174" s="241"/>
      <c r="V2174" s="241"/>
      <c r="W2174" s="241"/>
      <c r="X2174" s="241"/>
      <c r="Y2174" s="241"/>
      <c r="Z2174" s="241"/>
      <c r="AA2174" s="241"/>
      <c r="AB2174" s="241"/>
      <c r="AC2174" s="241"/>
      <c r="AD2174" s="241"/>
      <c r="AE2174" s="241"/>
      <c r="AF2174" s="241"/>
      <c r="AG2174" s="241"/>
      <c r="AH2174" s="241"/>
      <c r="AI2174" s="241"/>
      <c r="AP2174" s="300"/>
      <c r="AT2174" s="300"/>
    </row>
    <row r="2175" spans="1:46" s="299" customFormat="1" ht="15" customHeight="1" x14ac:dyDescent="0.25">
      <c r="A2175" s="284"/>
      <c r="B2175" s="284"/>
      <c r="C2175" s="241"/>
      <c r="D2175" s="241"/>
      <c r="E2175" s="241"/>
      <c r="F2175" s="241"/>
      <c r="G2175" s="241"/>
      <c r="H2175" s="241"/>
      <c r="I2175" s="241"/>
      <c r="J2175" s="241"/>
      <c r="K2175" s="241"/>
      <c r="L2175" s="241"/>
      <c r="M2175" s="241"/>
      <c r="N2175" s="241"/>
      <c r="O2175" s="241"/>
      <c r="P2175" s="241"/>
      <c r="Q2175" s="241"/>
      <c r="R2175" s="241"/>
      <c r="S2175" s="241"/>
      <c r="T2175" s="241"/>
      <c r="U2175" s="241"/>
      <c r="V2175" s="241"/>
      <c r="W2175" s="241"/>
      <c r="X2175" s="241"/>
      <c r="Y2175" s="241"/>
      <c r="Z2175" s="241"/>
      <c r="AA2175" s="241"/>
      <c r="AB2175" s="241"/>
      <c r="AC2175" s="241"/>
      <c r="AD2175" s="241"/>
      <c r="AE2175" s="241"/>
      <c r="AF2175" s="241"/>
      <c r="AG2175" s="241"/>
      <c r="AH2175" s="241"/>
      <c r="AI2175" s="241"/>
      <c r="AP2175" s="300"/>
      <c r="AT2175" s="300"/>
    </row>
    <row r="2176" spans="1:46" s="299" customFormat="1" ht="15" customHeight="1" x14ac:dyDescent="0.25">
      <c r="A2176" s="284"/>
      <c r="B2176" s="284"/>
      <c r="C2176" s="241"/>
      <c r="D2176" s="241"/>
      <c r="E2176" s="241"/>
      <c r="F2176" s="241"/>
      <c r="G2176" s="241"/>
      <c r="H2176" s="241"/>
      <c r="I2176" s="241"/>
      <c r="J2176" s="241"/>
      <c r="K2176" s="241"/>
      <c r="L2176" s="241"/>
      <c r="M2176" s="241"/>
      <c r="N2176" s="241"/>
      <c r="O2176" s="241"/>
      <c r="P2176" s="241"/>
      <c r="Q2176" s="241"/>
      <c r="R2176" s="241"/>
      <c r="S2176" s="241"/>
      <c r="T2176" s="241"/>
      <c r="U2176" s="241"/>
      <c r="V2176" s="241"/>
      <c r="W2176" s="241"/>
      <c r="X2176" s="241"/>
      <c r="Y2176" s="241"/>
      <c r="Z2176" s="241"/>
      <c r="AA2176" s="241"/>
      <c r="AB2176" s="241"/>
      <c r="AC2176" s="241"/>
      <c r="AD2176" s="241"/>
      <c r="AE2176" s="241"/>
      <c r="AF2176" s="241"/>
      <c r="AG2176" s="241"/>
      <c r="AH2176" s="241"/>
      <c r="AI2176" s="241"/>
      <c r="AP2176" s="300"/>
      <c r="AT2176" s="300"/>
    </row>
    <row r="2177" spans="1:46" s="299" customFormat="1" ht="15" customHeight="1" x14ac:dyDescent="0.25">
      <c r="A2177" s="284"/>
      <c r="B2177" s="284"/>
      <c r="C2177" s="241"/>
      <c r="D2177" s="241"/>
      <c r="E2177" s="241"/>
      <c r="F2177" s="241"/>
      <c r="G2177" s="241"/>
      <c r="H2177" s="241"/>
      <c r="I2177" s="241"/>
      <c r="J2177" s="241"/>
      <c r="K2177" s="241"/>
      <c r="L2177" s="241"/>
      <c r="M2177" s="241"/>
      <c r="N2177" s="241"/>
      <c r="O2177" s="241"/>
      <c r="P2177" s="241"/>
      <c r="Q2177" s="241"/>
      <c r="R2177" s="241"/>
      <c r="S2177" s="241"/>
      <c r="T2177" s="241"/>
      <c r="U2177" s="241"/>
      <c r="V2177" s="241"/>
      <c r="W2177" s="241"/>
      <c r="X2177" s="241"/>
      <c r="Y2177" s="241"/>
      <c r="Z2177" s="241"/>
      <c r="AA2177" s="241"/>
      <c r="AB2177" s="241"/>
      <c r="AC2177" s="241"/>
      <c r="AD2177" s="241"/>
      <c r="AE2177" s="241"/>
      <c r="AF2177" s="241"/>
      <c r="AG2177" s="241"/>
      <c r="AH2177" s="241"/>
      <c r="AI2177" s="241"/>
      <c r="AP2177" s="300"/>
      <c r="AT2177" s="300"/>
    </row>
    <row r="2178" spans="1:46" s="299" customFormat="1" ht="15" customHeight="1" x14ac:dyDescent="0.25">
      <c r="A2178" s="284"/>
      <c r="B2178" s="284"/>
      <c r="C2178" s="241"/>
      <c r="D2178" s="241"/>
      <c r="E2178" s="241"/>
      <c r="F2178" s="241"/>
      <c r="G2178" s="241"/>
      <c r="H2178" s="241"/>
      <c r="I2178" s="241"/>
      <c r="J2178" s="241"/>
      <c r="K2178" s="241"/>
      <c r="L2178" s="241"/>
      <c r="M2178" s="241"/>
      <c r="N2178" s="241"/>
      <c r="O2178" s="241"/>
      <c r="P2178" s="241"/>
      <c r="Q2178" s="241"/>
      <c r="R2178" s="241"/>
      <c r="S2178" s="241"/>
      <c r="T2178" s="241"/>
      <c r="U2178" s="241"/>
      <c r="V2178" s="241"/>
      <c r="W2178" s="241"/>
      <c r="X2178" s="241"/>
      <c r="Y2178" s="241"/>
      <c r="Z2178" s="241"/>
      <c r="AA2178" s="241"/>
      <c r="AB2178" s="241"/>
      <c r="AC2178" s="241"/>
      <c r="AD2178" s="241"/>
      <c r="AE2178" s="241"/>
      <c r="AF2178" s="241"/>
      <c r="AG2178" s="241"/>
      <c r="AH2178" s="241"/>
      <c r="AI2178" s="241"/>
      <c r="AP2178" s="300"/>
      <c r="AT2178" s="300"/>
    </row>
    <row r="2179" spans="1:46" s="299" customFormat="1" ht="15" customHeight="1" x14ac:dyDescent="0.25">
      <c r="A2179" s="284"/>
      <c r="B2179" s="284"/>
      <c r="C2179" s="241"/>
      <c r="D2179" s="241"/>
      <c r="E2179" s="241"/>
      <c r="F2179" s="241"/>
      <c r="G2179" s="241"/>
      <c r="H2179" s="241"/>
      <c r="I2179" s="241"/>
      <c r="J2179" s="241"/>
      <c r="K2179" s="241"/>
      <c r="L2179" s="241"/>
      <c r="M2179" s="241"/>
      <c r="N2179" s="241"/>
      <c r="O2179" s="241"/>
      <c r="P2179" s="241"/>
      <c r="Q2179" s="241"/>
      <c r="R2179" s="241"/>
      <c r="S2179" s="241"/>
      <c r="T2179" s="241"/>
      <c r="U2179" s="241"/>
      <c r="V2179" s="241"/>
      <c r="W2179" s="241"/>
      <c r="X2179" s="241"/>
      <c r="Y2179" s="241"/>
      <c r="Z2179" s="241"/>
      <c r="AA2179" s="241"/>
      <c r="AB2179" s="241"/>
      <c r="AC2179" s="241"/>
      <c r="AD2179" s="241"/>
      <c r="AE2179" s="241"/>
      <c r="AF2179" s="241"/>
      <c r="AG2179" s="241"/>
      <c r="AH2179" s="241"/>
      <c r="AI2179" s="241"/>
      <c r="AP2179" s="300"/>
      <c r="AT2179" s="300"/>
    </row>
    <row r="2180" spans="1:46" s="299" customFormat="1" ht="15" customHeight="1" x14ac:dyDescent="0.25">
      <c r="A2180" s="284"/>
      <c r="B2180" s="284"/>
      <c r="C2180" s="241"/>
      <c r="D2180" s="241"/>
      <c r="E2180" s="241"/>
      <c r="F2180" s="241"/>
      <c r="G2180" s="241"/>
      <c r="H2180" s="241"/>
      <c r="I2180" s="241"/>
      <c r="J2180" s="241"/>
      <c r="K2180" s="241"/>
      <c r="L2180" s="241"/>
      <c r="M2180" s="241"/>
      <c r="N2180" s="241"/>
      <c r="O2180" s="241"/>
      <c r="P2180" s="241"/>
      <c r="Q2180" s="241"/>
      <c r="R2180" s="241"/>
      <c r="S2180" s="241"/>
      <c r="T2180" s="241"/>
      <c r="U2180" s="241"/>
      <c r="V2180" s="241"/>
      <c r="W2180" s="241"/>
      <c r="X2180" s="241"/>
      <c r="Y2180" s="241"/>
      <c r="Z2180" s="241"/>
      <c r="AA2180" s="241"/>
      <c r="AB2180" s="241"/>
      <c r="AC2180" s="241"/>
      <c r="AD2180" s="241"/>
      <c r="AE2180" s="241"/>
      <c r="AF2180" s="241"/>
      <c r="AG2180" s="241"/>
      <c r="AH2180" s="241"/>
      <c r="AI2180" s="241"/>
      <c r="AP2180" s="300"/>
      <c r="AT2180" s="300"/>
    </row>
    <row r="2181" spans="1:46" s="299" customFormat="1" ht="15" customHeight="1" x14ac:dyDescent="0.25">
      <c r="A2181" s="284"/>
      <c r="B2181" s="284"/>
      <c r="C2181" s="241"/>
      <c r="D2181" s="241"/>
      <c r="E2181" s="241"/>
      <c r="F2181" s="241"/>
      <c r="G2181" s="241"/>
      <c r="H2181" s="241"/>
      <c r="I2181" s="241"/>
      <c r="J2181" s="241"/>
      <c r="K2181" s="241"/>
      <c r="L2181" s="241"/>
      <c r="M2181" s="241"/>
      <c r="N2181" s="241"/>
      <c r="O2181" s="241"/>
      <c r="P2181" s="241"/>
      <c r="Q2181" s="241"/>
      <c r="R2181" s="241"/>
      <c r="S2181" s="241"/>
      <c r="T2181" s="241"/>
      <c r="U2181" s="241"/>
      <c r="V2181" s="241"/>
      <c r="W2181" s="241"/>
      <c r="X2181" s="241"/>
      <c r="Y2181" s="241"/>
      <c r="Z2181" s="241"/>
      <c r="AA2181" s="241"/>
      <c r="AB2181" s="241"/>
      <c r="AC2181" s="241"/>
      <c r="AD2181" s="241"/>
      <c r="AE2181" s="241"/>
      <c r="AF2181" s="241"/>
      <c r="AG2181" s="241"/>
      <c r="AH2181" s="241"/>
      <c r="AI2181" s="241"/>
      <c r="AP2181" s="300"/>
      <c r="AT2181" s="300"/>
    </row>
    <row r="2182" spans="1:46" s="299" customFormat="1" ht="15" customHeight="1" x14ac:dyDescent="0.25">
      <c r="A2182" s="284"/>
      <c r="B2182" s="284"/>
      <c r="C2182" s="241"/>
      <c r="D2182" s="241"/>
      <c r="E2182" s="241"/>
      <c r="F2182" s="241"/>
      <c r="G2182" s="241"/>
      <c r="H2182" s="241"/>
      <c r="I2182" s="241"/>
      <c r="J2182" s="241"/>
      <c r="K2182" s="241"/>
      <c r="L2182" s="241"/>
      <c r="M2182" s="241"/>
      <c r="N2182" s="241"/>
      <c r="O2182" s="241"/>
      <c r="P2182" s="241"/>
      <c r="Q2182" s="241"/>
      <c r="R2182" s="241"/>
      <c r="S2182" s="241"/>
      <c r="T2182" s="241"/>
      <c r="U2182" s="241"/>
      <c r="V2182" s="241"/>
      <c r="W2182" s="241"/>
      <c r="X2182" s="241"/>
      <c r="Y2182" s="241"/>
      <c r="Z2182" s="241"/>
      <c r="AA2182" s="241"/>
      <c r="AB2182" s="241"/>
      <c r="AC2182" s="241"/>
      <c r="AD2182" s="241"/>
      <c r="AE2182" s="241"/>
      <c r="AF2182" s="241"/>
      <c r="AG2182" s="241"/>
      <c r="AH2182" s="241"/>
      <c r="AI2182" s="241"/>
      <c r="AP2182" s="300"/>
      <c r="AT2182" s="300"/>
    </row>
    <row r="2183" spans="1:46" s="299" customFormat="1" ht="15" customHeight="1" x14ac:dyDescent="0.25">
      <c r="A2183" s="284"/>
      <c r="B2183" s="284"/>
      <c r="C2183" s="241"/>
      <c r="D2183" s="241"/>
      <c r="E2183" s="241"/>
      <c r="F2183" s="241"/>
      <c r="G2183" s="241"/>
      <c r="H2183" s="241"/>
      <c r="I2183" s="241"/>
      <c r="J2183" s="241"/>
      <c r="K2183" s="241"/>
      <c r="L2183" s="241"/>
      <c r="M2183" s="241"/>
      <c r="N2183" s="241"/>
      <c r="O2183" s="241"/>
      <c r="P2183" s="241"/>
      <c r="Q2183" s="241"/>
      <c r="R2183" s="241"/>
      <c r="S2183" s="241"/>
      <c r="T2183" s="241"/>
      <c r="U2183" s="241"/>
      <c r="V2183" s="241"/>
      <c r="W2183" s="241"/>
      <c r="X2183" s="241"/>
      <c r="Y2183" s="241"/>
      <c r="Z2183" s="241"/>
      <c r="AA2183" s="241"/>
      <c r="AB2183" s="241"/>
      <c r="AC2183" s="241"/>
      <c r="AD2183" s="241"/>
      <c r="AE2183" s="241"/>
      <c r="AF2183" s="241"/>
      <c r="AG2183" s="241"/>
      <c r="AH2183" s="241"/>
      <c r="AI2183" s="241"/>
      <c r="AP2183" s="300"/>
      <c r="AT2183" s="300"/>
    </row>
    <row r="2184" spans="1:46" s="299" customFormat="1" ht="15" customHeight="1" x14ac:dyDescent="0.25">
      <c r="A2184" s="284"/>
      <c r="B2184" s="284"/>
      <c r="C2184" s="241"/>
      <c r="D2184" s="241"/>
      <c r="E2184" s="241"/>
      <c r="F2184" s="241"/>
      <c r="G2184" s="241"/>
      <c r="H2184" s="241"/>
      <c r="I2184" s="241"/>
      <c r="J2184" s="241"/>
      <c r="K2184" s="241"/>
      <c r="L2184" s="241"/>
      <c r="M2184" s="241"/>
      <c r="N2184" s="241"/>
      <c r="O2184" s="241"/>
      <c r="P2184" s="241"/>
      <c r="Q2184" s="241"/>
      <c r="R2184" s="241"/>
      <c r="S2184" s="241"/>
      <c r="T2184" s="241"/>
      <c r="U2184" s="241"/>
      <c r="V2184" s="241"/>
      <c r="W2184" s="241"/>
      <c r="X2184" s="241"/>
      <c r="Y2184" s="241"/>
      <c r="Z2184" s="241"/>
      <c r="AA2184" s="241"/>
      <c r="AB2184" s="241"/>
      <c r="AC2184" s="241"/>
      <c r="AD2184" s="241"/>
      <c r="AE2184" s="241"/>
      <c r="AF2184" s="241"/>
      <c r="AG2184" s="241"/>
      <c r="AH2184" s="241"/>
      <c r="AI2184" s="241"/>
      <c r="AP2184" s="300"/>
      <c r="AT2184" s="300"/>
    </row>
    <row r="2185" spans="1:46" s="299" customFormat="1" ht="15" customHeight="1" x14ac:dyDescent="0.25">
      <c r="A2185" s="284"/>
      <c r="B2185" s="284"/>
      <c r="C2185" s="241"/>
      <c r="D2185" s="241"/>
      <c r="E2185" s="241"/>
      <c r="F2185" s="241"/>
      <c r="G2185" s="241"/>
      <c r="H2185" s="241"/>
      <c r="I2185" s="241"/>
      <c r="J2185" s="241"/>
      <c r="K2185" s="241"/>
      <c r="L2185" s="241"/>
      <c r="M2185" s="241"/>
      <c r="N2185" s="241"/>
      <c r="O2185" s="241"/>
      <c r="P2185" s="241"/>
      <c r="Q2185" s="241"/>
      <c r="R2185" s="241"/>
      <c r="S2185" s="241"/>
      <c r="T2185" s="241"/>
      <c r="U2185" s="241"/>
      <c r="V2185" s="241"/>
      <c r="W2185" s="241"/>
      <c r="X2185" s="241"/>
      <c r="Y2185" s="241"/>
      <c r="Z2185" s="241"/>
      <c r="AA2185" s="241"/>
      <c r="AB2185" s="241"/>
      <c r="AC2185" s="241"/>
      <c r="AD2185" s="241"/>
      <c r="AE2185" s="241"/>
      <c r="AF2185" s="241"/>
      <c r="AG2185" s="241"/>
      <c r="AH2185" s="241"/>
      <c r="AI2185" s="241"/>
      <c r="AP2185" s="300"/>
      <c r="AT2185" s="300"/>
    </row>
    <row r="2186" spans="1:46" s="299" customFormat="1" ht="15" customHeight="1" x14ac:dyDescent="0.25">
      <c r="A2186" s="284"/>
      <c r="B2186" s="284"/>
      <c r="C2186" s="241"/>
      <c r="D2186" s="241"/>
      <c r="E2186" s="241"/>
      <c r="F2186" s="241"/>
      <c r="G2186" s="241"/>
      <c r="H2186" s="241"/>
      <c r="I2186" s="241"/>
      <c r="J2186" s="241"/>
      <c r="K2186" s="241"/>
      <c r="L2186" s="241"/>
      <c r="M2186" s="241"/>
      <c r="N2186" s="241"/>
      <c r="O2186" s="241"/>
      <c r="P2186" s="241"/>
      <c r="Q2186" s="241"/>
      <c r="R2186" s="241"/>
      <c r="S2186" s="241"/>
      <c r="T2186" s="241"/>
      <c r="U2186" s="241"/>
      <c r="V2186" s="241"/>
      <c r="W2186" s="241"/>
      <c r="X2186" s="241"/>
      <c r="Y2186" s="241"/>
      <c r="Z2186" s="241"/>
      <c r="AA2186" s="241"/>
      <c r="AB2186" s="241"/>
      <c r="AC2186" s="241"/>
      <c r="AD2186" s="241"/>
      <c r="AE2186" s="241"/>
      <c r="AF2186" s="241"/>
      <c r="AG2186" s="241"/>
      <c r="AH2186" s="241"/>
      <c r="AI2186" s="241"/>
      <c r="AP2186" s="300"/>
      <c r="AT2186" s="300"/>
    </row>
    <row r="2187" spans="1:46" s="299" customFormat="1" ht="15" customHeight="1" x14ac:dyDescent="0.25">
      <c r="A2187" s="284"/>
      <c r="B2187" s="284"/>
      <c r="C2187" s="241"/>
      <c r="D2187" s="241"/>
      <c r="E2187" s="241"/>
      <c r="F2187" s="241"/>
      <c r="G2187" s="241"/>
      <c r="H2187" s="241"/>
      <c r="I2187" s="241"/>
      <c r="J2187" s="241"/>
      <c r="K2187" s="241"/>
      <c r="L2187" s="241"/>
      <c r="M2187" s="241"/>
      <c r="N2187" s="241"/>
      <c r="O2187" s="241"/>
      <c r="P2187" s="241"/>
      <c r="Q2187" s="241"/>
      <c r="R2187" s="241"/>
      <c r="S2187" s="241"/>
      <c r="T2187" s="241"/>
      <c r="U2187" s="241"/>
      <c r="V2187" s="241"/>
      <c r="W2187" s="241"/>
      <c r="X2187" s="241"/>
      <c r="Y2187" s="241"/>
      <c r="Z2187" s="241"/>
      <c r="AA2187" s="241"/>
      <c r="AB2187" s="241"/>
      <c r="AC2187" s="241"/>
      <c r="AD2187" s="241"/>
      <c r="AE2187" s="241"/>
      <c r="AF2187" s="241"/>
      <c r="AG2187" s="241"/>
      <c r="AH2187" s="241"/>
      <c r="AI2187" s="241"/>
      <c r="AP2187" s="300"/>
      <c r="AT2187" s="300"/>
    </row>
    <row r="2188" spans="1:46" s="299" customFormat="1" ht="15" customHeight="1" x14ac:dyDescent="0.25">
      <c r="A2188" s="284"/>
      <c r="B2188" s="284"/>
      <c r="C2188" s="241"/>
      <c r="D2188" s="241"/>
      <c r="E2188" s="241"/>
      <c r="F2188" s="241"/>
      <c r="G2188" s="241"/>
      <c r="H2188" s="241"/>
      <c r="I2188" s="241"/>
      <c r="J2188" s="241"/>
      <c r="K2188" s="241"/>
      <c r="L2188" s="241"/>
      <c r="M2188" s="241"/>
      <c r="N2188" s="241"/>
      <c r="O2188" s="241"/>
      <c r="P2188" s="241"/>
      <c r="Q2188" s="241"/>
      <c r="R2188" s="241"/>
      <c r="S2188" s="241"/>
      <c r="T2188" s="241"/>
      <c r="U2188" s="241"/>
      <c r="V2188" s="241"/>
      <c r="W2188" s="241"/>
      <c r="X2188" s="241"/>
      <c r="Y2188" s="241"/>
      <c r="Z2188" s="241"/>
      <c r="AA2188" s="241"/>
      <c r="AB2188" s="241"/>
      <c r="AC2188" s="241"/>
      <c r="AD2188" s="241"/>
      <c r="AE2188" s="241"/>
      <c r="AF2188" s="241"/>
      <c r="AG2188" s="241"/>
      <c r="AH2188" s="241"/>
      <c r="AI2188" s="241"/>
      <c r="AP2188" s="300"/>
      <c r="AT2188" s="300"/>
    </row>
    <row r="2189" spans="1:46" s="299" customFormat="1" ht="15" customHeight="1" x14ac:dyDescent="0.25">
      <c r="A2189" s="284"/>
      <c r="B2189" s="284"/>
      <c r="C2189" s="241"/>
      <c r="D2189" s="241"/>
      <c r="E2189" s="241"/>
      <c r="F2189" s="241"/>
      <c r="G2189" s="241"/>
      <c r="H2189" s="241"/>
      <c r="I2189" s="241"/>
      <c r="J2189" s="241"/>
      <c r="K2189" s="241"/>
      <c r="L2189" s="241"/>
      <c r="M2189" s="241"/>
      <c r="N2189" s="241"/>
      <c r="O2189" s="241"/>
      <c r="P2189" s="241"/>
      <c r="Q2189" s="241"/>
      <c r="R2189" s="241"/>
      <c r="S2189" s="241"/>
      <c r="T2189" s="241"/>
      <c r="U2189" s="241"/>
      <c r="V2189" s="241"/>
      <c r="W2189" s="241"/>
      <c r="X2189" s="241"/>
      <c r="Y2189" s="241"/>
      <c r="Z2189" s="241"/>
      <c r="AA2189" s="241"/>
      <c r="AB2189" s="241"/>
      <c r="AC2189" s="241"/>
      <c r="AD2189" s="241"/>
      <c r="AE2189" s="241"/>
      <c r="AF2189" s="241"/>
      <c r="AG2189" s="241"/>
      <c r="AH2189" s="241"/>
      <c r="AI2189" s="241"/>
      <c r="AP2189" s="300"/>
      <c r="AT2189" s="300"/>
    </row>
    <row r="2190" spans="1:46" s="299" customFormat="1" ht="15" customHeight="1" x14ac:dyDescent="0.25">
      <c r="A2190" s="284"/>
      <c r="B2190" s="284"/>
      <c r="C2190" s="241"/>
      <c r="D2190" s="241"/>
      <c r="E2190" s="241"/>
      <c r="F2190" s="241"/>
      <c r="G2190" s="241"/>
      <c r="H2190" s="241"/>
      <c r="I2190" s="241"/>
      <c r="J2190" s="241"/>
      <c r="K2190" s="241"/>
      <c r="L2190" s="241"/>
      <c r="M2190" s="241"/>
      <c r="N2190" s="241"/>
      <c r="O2190" s="241"/>
      <c r="P2190" s="241"/>
      <c r="Q2190" s="241"/>
      <c r="R2190" s="241"/>
      <c r="S2190" s="241"/>
      <c r="T2190" s="241"/>
      <c r="U2190" s="241"/>
      <c r="V2190" s="241"/>
      <c r="W2190" s="241"/>
      <c r="X2190" s="241"/>
      <c r="Y2190" s="241"/>
      <c r="Z2190" s="241"/>
      <c r="AA2190" s="241"/>
      <c r="AB2190" s="241"/>
      <c r="AC2190" s="241"/>
      <c r="AD2190" s="241"/>
      <c r="AE2190" s="241"/>
      <c r="AF2190" s="241"/>
      <c r="AG2190" s="241"/>
      <c r="AH2190" s="241"/>
      <c r="AI2190" s="241"/>
      <c r="AP2190" s="300"/>
      <c r="AT2190" s="300"/>
    </row>
    <row r="2191" spans="1:46" s="299" customFormat="1" ht="15" customHeight="1" x14ac:dyDescent="0.25">
      <c r="A2191" s="284"/>
      <c r="B2191" s="284"/>
      <c r="C2191" s="241"/>
      <c r="D2191" s="241"/>
      <c r="E2191" s="241"/>
      <c r="F2191" s="241"/>
      <c r="G2191" s="241"/>
      <c r="H2191" s="241"/>
      <c r="I2191" s="241"/>
      <c r="J2191" s="241"/>
      <c r="K2191" s="241"/>
      <c r="L2191" s="241"/>
      <c r="M2191" s="241"/>
      <c r="N2191" s="241"/>
      <c r="O2191" s="241"/>
      <c r="P2191" s="241"/>
      <c r="Q2191" s="241"/>
      <c r="R2191" s="241"/>
      <c r="S2191" s="241"/>
      <c r="T2191" s="241"/>
      <c r="U2191" s="241"/>
      <c r="V2191" s="241"/>
      <c r="W2191" s="241"/>
      <c r="X2191" s="241"/>
      <c r="Y2191" s="241"/>
      <c r="Z2191" s="241"/>
      <c r="AA2191" s="241"/>
      <c r="AB2191" s="241"/>
      <c r="AC2191" s="241"/>
      <c r="AD2191" s="241"/>
      <c r="AE2191" s="241"/>
      <c r="AF2191" s="241"/>
      <c r="AG2191" s="241"/>
      <c r="AH2191" s="241"/>
      <c r="AI2191" s="241"/>
      <c r="AP2191" s="300"/>
      <c r="AT2191" s="300"/>
    </row>
    <row r="2192" spans="1:46" s="299" customFormat="1" ht="15" customHeight="1" x14ac:dyDescent="0.25">
      <c r="A2192" s="284"/>
      <c r="B2192" s="284"/>
      <c r="C2192" s="241"/>
      <c r="D2192" s="241"/>
      <c r="E2192" s="241"/>
      <c r="F2192" s="241"/>
      <c r="G2192" s="241"/>
      <c r="H2192" s="241"/>
      <c r="I2192" s="241"/>
      <c r="J2192" s="241"/>
      <c r="K2192" s="241"/>
      <c r="L2192" s="241"/>
      <c r="M2192" s="241"/>
      <c r="N2192" s="241"/>
      <c r="O2192" s="241"/>
      <c r="P2192" s="241"/>
      <c r="Q2192" s="241"/>
      <c r="R2192" s="241"/>
      <c r="S2192" s="241"/>
      <c r="T2192" s="241"/>
      <c r="U2192" s="241"/>
      <c r="V2192" s="241"/>
      <c r="W2192" s="241"/>
      <c r="X2192" s="241"/>
      <c r="Y2192" s="241"/>
      <c r="Z2192" s="241"/>
      <c r="AA2192" s="241"/>
      <c r="AB2192" s="241"/>
      <c r="AC2192" s="241"/>
      <c r="AD2192" s="241"/>
      <c r="AE2192" s="241"/>
      <c r="AF2192" s="241"/>
      <c r="AG2192" s="241"/>
      <c r="AH2192" s="241"/>
      <c r="AI2192" s="241"/>
      <c r="AP2192" s="300"/>
      <c r="AT2192" s="300"/>
    </row>
    <row r="2193" spans="1:46" s="299" customFormat="1" ht="15" customHeight="1" x14ac:dyDescent="0.25">
      <c r="A2193" s="284"/>
      <c r="B2193" s="284"/>
      <c r="C2193" s="241"/>
      <c r="D2193" s="241"/>
      <c r="E2193" s="241"/>
      <c r="F2193" s="241"/>
      <c r="G2193" s="241"/>
      <c r="H2193" s="241"/>
      <c r="I2193" s="241"/>
      <c r="J2193" s="241"/>
      <c r="K2193" s="241"/>
      <c r="L2193" s="241"/>
      <c r="M2193" s="241"/>
      <c r="N2193" s="241"/>
      <c r="O2193" s="241"/>
      <c r="P2193" s="241"/>
      <c r="Q2193" s="241"/>
      <c r="R2193" s="241"/>
      <c r="S2193" s="241"/>
      <c r="T2193" s="241"/>
      <c r="U2193" s="241"/>
      <c r="V2193" s="241"/>
      <c r="W2193" s="241"/>
      <c r="X2193" s="241"/>
      <c r="Y2193" s="241"/>
      <c r="Z2193" s="241"/>
      <c r="AA2193" s="241"/>
      <c r="AB2193" s="241"/>
      <c r="AC2193" s="241"/>
      <c r="AD2193" s="241"/>
      <c r="AE2193" s="241"/>
      <c r="AF2193" s="241"/>
      <c r="AG2193" s="241"/>
      <c r="AH2193" s="241"/>
      <c r="AI2193" s="241"/>
      <c r="AP2193" s="300"/>
      <c r="AT2193" s="300"/>
    </row>
    <row r="2194" spans="1:46" s="299" customFormat="1" ht="15" customHeight="1" x14ac:dyDescent="0.25">
      <c r="A2194" s="284"/>
      <c r="B2194" s="284"/>
      <c r="C2194" s="241"/>
      <c r="D2194" s="241"/>
      <c r="E2194" s="241"/>
      <c r="F2194" s="241"/>
      <c r="G2194" s="241"/>
      <c r="H2194" s="241"/>
      <c r="I2194" s="241"/>
      <c r="J2194" s="241"/>
      <c r="K2194" s="241"/>
      <c r="L2194" s="241"/>
      <c r="M2194" s="241"/>
      <c r="N2194" s="241"/>
      <c r="O2194" s="241"/>
      <c r="P2194" s="241"/>
      <c r="Q2194" s="241"/>
      <c r="R2194" s="241"/>
      <c r="S2194" s="241"/>
      <c r="T2194" s="241"/>
      <c r="U2194" s="241"/>
      <c r="V2194" s="241"/>
      <c r="W2194" s="241"/>
      <c r="X2194" s="241"/>
      <c r="Y2194" s="241"/>
      <c r="Z2194" s="241"/>
      <c r="AA2194" s="241"/>
      <c r="AB2194" s="241"/>
      <c r="AC2194" s="241"/>
      <c r="AD2194" s="241"/>
      <c r="AE2194" s="241"/>
      <c r="AF2194" s="241"/>
      <c r="AG2194" s="241"/>
      <c r="AH2194" s="241"/>
      <c r="AI2194" s="241"/>
      <c r="AP2194" s="300"/>
      <c r="AT2194" s="300"/>
    </row>
    <row r="2195" spans="1:46" s="299" customFormat="1" ht="15" customHeight="1" x14ac:dyDescent="0.25">
      <c r="A2195" s="284"/>
      <c r="B2195" s="284"/>
      <c r="C2195" s="241"/>
      <c r="D2195" s="241"/>
      <c r="E2195" s="241"/>
      <c r="F2195" s="241"/>
      <c r="G2195" s="241"/>
      <c r="H2195" s="241"/>
      <c r="I2195" s="241"/>
      <c r="J2195" s="241"/>
      <c r="K2195" s="241"/>
      <c r="L2195" s="241"/>
      <c r="M2195" s="241"/>
      <c r="N2195" s="241"/>
      <c r="O2195" s="241"/>
      <c r="P2195" s="241"/>
      <c r="Q2195" s="241"/>
      <c r="R2195" s="241"/>
      <c r="S2195" s="241"/>
      <c r="T2195" s="241"/>
      <c r="U2195" s="241"/>
      <c r="V2195" s="241"/>
      <c r="W2195" s="241"/>
      <c r="X2195" s="241"/>
      <c r="Y2195" s="241"/>
      <c r="Z2195" s="241"/>
      <c r="AA2195" s="241"/>
      <c r="AB2195" s="241"/>
      <c r="AC2195" s="241"/>
      <c r="AD2195" s="241"/>
      <c r="AE2195" s="241"/>
      <c r="AF2195" s="241"/>
      <c r="AG2195" s="241"/>
      <c r="AH2195" s="241"/>
      <c r="AI2195" s="241"/>
      <c r="AP2195" s="300"/>
      <c r="AT2195" s="300"/>
    </row>
    <row r="2196" spans="1:46" s="299" customFormat="1" ht="15" customHeight="1" x14ac:dyDescent="0.25">
      <c r="A2196" s="284"/>
      <c r="B2196" s="284"/>
      <c r="C2196" s="241"/>
      <c r="D2196" s="241"/>
      <c r="E2196" s="241"/>
      <c r="F2196" s="241"/>
      <c r="G2196" s="241"/>
      <c r="H2196" s="241"/>
      <c r="I2196" s="241"/>
      <c r="J2196" s="241"/>
      <c r="K2196" s="241"/>
      <c r="L2196" s="241"/>
      <c r="M2196" s="241"/>
      <c r="N2196" s="241"/>
      <c r="O2196" s="241"/>
      <c r="P2196" s="241"/>
      <c r="Q2196" s="241"/>
      <c r="R2196" s="241"/>
      <c r="S2196" s="241"/>
      <c r="T2196" s="241"/>
      <c r="U2196" s="241"/>
      <c r="V2196" s="241"/>
      <c r="W2196" s="241"/>
      <c r="X2196" s="241"/>
      <c r="Y2196" s="241"/>
      <c r="Z2196" s="241"/>
      <c r="AA2196" s="241"/>
      <c r="AB2196" s="241"/>
      <c r="AC2196" s="241"/>
      <c r="AD2196" s="241"/>
      <c r="AE2196" s="241"/>
      <c r="AF2196" s="241"/>
      <c r="AG2196" s="241"/>
      <c r="AH2196" s="241"/>
      <c r="AI2196" s="241"/>
      <c r="AP2196" s="300"/>
      <c r="AT2196" s="300"/>
    </row>
    <row r="2197" spans="1:46" s="299" customFormat="1" ht="15" customHeight="1" x14ac:dyDescent="0.25">
      <c r="A2197" s="284"/>
      <c r="B2197" s="284"/>
      <c r="C2197" s="241"/>
      <c r="D2197" s="241"/>
      <c r="E2197" s="241"/>
      <c r="F2197" s="241"/>
      <c r="G2197" s="241"/>
      <c r="H2197" s="241"/>
      <c r="I2197" s="241"/>
      <c r="J2197" s="241"/>
      <c r="K2197" s="241"/>
      <c r="L2197" s="241"/>
      <c r="M2197" s="241"/>
      <c r="N2197" s="241"/>
      <c r="O2197" s="241"/>
      <c r="P2197" s="241"/>
      <c r="Q2197" s="241"/>
      <c r="R2197" s="241"/>
      <c r="S2197" s="241"/>
      <c r="T2197" s="241"/>
      <c r="U2197" s="241"/>
      <c r="V2197" s="241"/>
      <c r="W2197" s="241"/>
      <c r="X2197" s="241"/>
      <c r="Y2197" s="241"/>
      <c r="Z2197" s="241"/>
      <c r="AA2197" s="241"/>
      <c r="AB2197" s="241"/>
      <c r="AC2197" s="241"/>
      <c r="AD2197" s="241"/>
      <c r="AE2197" s="241"/>
      <c r="AF2197" s="241"/>
      <c r="AG2197" s="241"/>
      <c r="AH2197" s="241"/>
      <c r="AI2197" s="241"/>
      <c r="AP2197" s="300"/>
      <c r="AT2197" s="300"/>
    </row>
    <row r="2198" spans="1:46" s="299" customFormat="1" ht="15" customHeight="1" x14ac:dyDescent="0.25">
      <c r="A2198" s="284"/>
      <c r="B2198" s="284"/>
      <c r="C2198" s="241"/>
      <c r="D2198" s="241"/>
      <c r="E2198" s="241"/>
      <c r="F2198" s="241"/>
      <c r="G2198" s="241"/>
      <c r="H2198" s="241"/>
      <c r="I2198" s="241"/>
      <c r="J2198" s="241"/>
      <c r="K2198" s="241"/>
      <c r="L2198" s="241"/>
      <c r="M2198" s="241"/>
      <c r="N2198" s="241"/>
      <c r="O2198" s="241"/>
      <c r="P2198" s="241"/>
      <c r="Q2198" s="241"/>
      <c r="R2198" s="241"/>
      <c r="S2198" s="241"/>
      <c r="T2198" s="241"/>
      <c r="U2198" s="241"/>
      <c r="V2198" s="241"/>
      <c r="W2198" s="241"/>
      <c r="X2198" s="241"/>
      <c r="Y2198" s="241"/>
      <c r="Z2198" s="241"/>
      <c r="AA2198" s="241"/>
      <c r="AB2198" s="241"/>
      <c r="AC2198" s="241"/>
      <c r="AD2198" s="241"/>
      <c r="AE2198" s="241"/>
      <c r="AF2198" s="241"/>
      <c r="AG2198" s="241"/>
      <c r="AH2198" s="241"/>
      <c r="AI2198" s="241"/>
      <c r="AP2198" s="300"/>
      <c r="AT2198" s="300"/>
    </row>
    <row r="2199" spans="1:46" s="299" customFormat="1" ht="15" customHeight="1" x14ac:dyDescent="0.25">
      <c r="A2199" s="284"/>
      <c r="B2199" s="284"/>
      <c r="C2199" s="241"/>
      <c r="D2199" s="241"/>
      <c r="E2199" s="241"/>
      <c r="F2199" s="241"/>
      <c r="G2199" s="241"/>
      <c r="H2199" s="241"/>
      <c r="I2199" s="241"/>
      <c r="J2199" s="241"/>
      <c r="K2199" s="241"/>
      <c r="L2199" s="241"/>
      <c r="M2199" s="241"/>
      <c r="N2199" s="241"/>
      <c r="O2199" s="241"/>
      <c r="P2199" s="241"/>
      <c r="Q2199" s="241"/>
      <c r="R2199" s="241"/>
      <c r="S2199" s="241"/>
      <c r="T2199" s="241"/>
      <c r="U2199" s="241"/>
      <c r="V2199" s="241"/>
      <c r="W2199" s="241"/>
      <c r="X2199" s="241"/>
      <c r="Y2199" s="241"/>
      <c r="Z2199" s="241"/>
      <c r="AA2199" s="241"/>
      <c r="AB2199" s="241"/>
      <c r="AC2199" s="241"/>
      <c r="AD2199" s="241"/>
      <c r="AE2199" s="241"/>
      <c r="AF2199" s="241"/>
      <c r="AG2199" s="241"/>
      <c r="AH2199" s="241"/>
      <c r="AI2199" s="241"/>
      <c r="AP2199" s="300"/>
      <c r="AT2199" s="300"/>
    </row>
    <row r="2200" spans="1:46" s="299" customFormat="1" ht="15" customHeight="1" x14ac:dyDescent="0.25">
      <c r="A2200" s="284"/>
      <c r="B2200" s="284"/>
      <c r="C2200" s="241"/>
      <c r="D2200" s="241"/>
      <c r="E2200" s="241"/>
      <c r="F2200" s="241"/>
      <c r="G2200" s="241"/>
      <c r="H2200" s="241"/>
      <c r="I2200" s="241"/>
      <c r="J2200" s="241"/>
      <c r="K2200" s="241"/>
      <c r="L2200" s="241"/>
      <c r="M2200" s="241"/>
      <c r="N2200" s="241"/>
      <c r="O2200" s="241"/>
      <c r="P2200" s="241"/>
      <c r="Q2200" s="241"/>
      <c r="R2200" s="241"/>
      <c r="S2200" s="241"/>
      <c r="T2200" s="241"/>
      <c r="U2200" s="241"/>
      <c r="V2200" s="241"/>
      <c r="W2200" s="241"/>
      <c r="X2200" s="241"/>
      <c r="Y2200" s="241"/>
      <c r="Z2200" s="241"/>
      <c r="AA2200" s="241"/>
      <c r="AB2200" s="241"/>
      <c r="AC2200" s="241"/>
      <c r="AD2200" s="241"/>
      <c r="AE2200" s="241"/>
      <c r="AF2200" s="241"/>
      <c r="AG2200" s="241"/>
      <c r="AH2200" s="241"/>
      <c r="AI2200" s="241"/>
      <c r="AP2200" s="300"/>
      <c r="AT2200" s="300"/>
    </row>
    <row r="2201" spans="1:46" s="299" customFormat="1" ht="15" customHeight="1" x14ac:dyDescent="0.25">
      <c r="A2201" s="284"/>
      <c r="B2201" s="284"/>
      <c r="C2201" s="241"/>
      <c r="D2201" s="241"/>
      <c r="E2201" s="241"/>
      <c r="F2201" s="241"/>
      <c r="G2201" s="241"/>
      <c r="H2201" s="241"/>
      <c r="I2201" s="241"/>
      <c r="J2201" s="241"/>
      <c r="K2201" s="241"/>
      <c r="L2201" s="241"/>
      <c r="M2201" s="241"/>
      <c r="N2201" s="241"/>
      <c r="O2201" s="241"/>
      <c r="P2201" s="241"/>
      <c r="Q2201" s="241"/>
      <c r="R2201" s="241"/>
      <c r="S2201" s="241"/>
      <c r="T2201" s="241"/>
      <c r="U2201" s="241"/>
      <c r="V2201" s="241"/>
      <c r="W2201" s="241"/>
      <c r="X2201" s="241"/>
      <c r="Y2201" s="241"/>
      <c r="Z2201" s="241"/>
      <c r="AA2201" s="241"/>
      <c r="AB2201" s="241"/>
      <c r="AC2201" s="241"/>
      <c r="AD2201" s="241"/>
      <c r="AE2201" s="241"/>
      <c r="AF2201" s="241"/>
      <c r="AG2201" s="241"/>
      <c r="AH2201" s="241"/>
      <c r="AI2201" s="241"/>
      <c r="AP2201" s="300"/>
      <c r="AT2201" s="300"/>
    </row>
    <row r="2202" spans="1:46" s="299" customFormat="1" ht="15" customHeight="1" x14ac:dyDescent="0.25">
      <c r="A2202" s="284"/>
      <c r="B2202" s="284"/>
      <c r="C2202" s="241"/>
      <c r="D2202" s="241"/>
      <c r="E2202" s="241"/>
      <c r="F2202" s="241"/>
      <c r="G2202" s="241"/>
      <c r="H2202" s="241"/>
      <c r="I2202" s="241"/>
      <c r="J2202" s="241"/>
      <c r="K2202" s="241"/>
      <c r="L2202" s="241"/>
      <c r="M2202" s="241"/>
      <c r="N2202" s="241"/>
      <c r="O2202" s="241"/>
      <c r="P2202" s="241"/>
      <c r="Q2202" s="241"/>
      <c r="R2202" s="241"/>
      <c r="S2202" s="241"/>
      <c r="T2202" s="241"/>
      <c r="U2202" s="241"/>
      <c r="V2202" s="241"/>
      <c r="W2202" s="241"/>
      <c r="X2202" s="241"/>
      <c r="Y2202" s="241"/>
      <c r="Z2202" s="241"/>
      <c r="AA2202" s="241"/>
      <c r="AB2202" s="241"/>
      <c r="AC2202" s="241"/>
      <c r="AD2202" s="241"/>
      <c r="AE2202" s="241"/>
      <c r="AF2202" s="241"/>
      <c r="AG2202" s="241"/>
      <c r="AH2202" s="241"/>
      <c r="AI2202" s="241"/>
      <c r="AP2202" s="300"/>
      <c r="AT2202" s="300"/>
    </row>
    <row r="2203" spans="1:46" s="299" customFormat="1" ht="15" customHeight="1" x14ac:dyDescent="0.25">
      <c r="A2203" s="284"/>
      <c r="B2203" s="284"/>
      <c r="C2203" s="241"/>
      <c r="D2203" s="241"/>
      <c r="E2203" s="241"/>
      <c r="F2203" s="241"/>
      <c r="G2203" s="241"/>
      <c r="H2203" s="241"/>
      <c r="I2203" s="241"/>
      <c r="J2203" s="241"/>
      <c r="K2203" s="241"/>
      <c r="L2203" s="241"/>
      <c r="M2203" s="241"/>
      <c r="N2203" s="241"/>
      <c r="O2203" s="241"/>
      <c r="P2203" s="241"/>
      <c r="Q2203" s="241"/>
      <c r="R2203" s="241"/>
      <c r="S2203" s="241"/>
      <c r="T2203" s="241"/>
      <c r="U2203" s="241"/>
      <c r="V2203" s="241"/>
      <c r="W2203" s="241"/>
      <c r="X2203" s="241"/>
      <c r="Y2203" s="241"/>
      <c r="Z2203" s="241"/>
      <c r="AA2203" s="241"/>
      <c r="AB2203" s="241"/>
      <c r="AC2203" s="241"/>
      <c r="AD2203" s="241"/>
      <c r="AE2203" s="241"/>
      <c r="AF2203" s="241"/>
      <c r="AG2203" s="241"/>
      <c r="AH2203" s="241"/>
      <c r="AI2203" s="241"/>
      <c r="AP2203" s="300"/>
      <c r="AT2203" s="300"/>
    </row>
    <row r="2204" spans="1:46" s="299" customFormat="1" ht="15" customHeight="1" x14ac:dyDescent="0.25">
      <c r="A2204" s="284"/>
      <c r="B2204" s="284"/>
      <c r="C2204" s="241"/>
      <c r="D2204" s="241"/>
      <c r="E2204" s="241"/>
      <c r="F2204" s="241"/>
      <c r="G2204" s="241"/>
      <c r="H2204" s="241"/>
      <c r="I2204" s="241"/>
      <c r="J2204" s="241"/>
      <c r="K2204" s="241"/>
      <c r="L2204" s="241"/>
      <c r="M2204" s="241"/>
      <c r="N2204" s="241"/>
      <c r="O2204" s="241"/>
      <c r="P2204" s="241"/>
      <c r="Q2204" s="241"/>
      <c r="R2204" s="241"/>
      <c r="S2204" s="241"/>
      <c r="T2204" s="241"/>
      <c r="U2204" s="241"/>
      <c r="V2204" s="241"/>
      <c r="W2204" s="241"/>
      <c r="X2204" s="241"/>
      <c r="Y2204" s="241"/>
      <c r="Z2204" s="241"/>
      <c r="AA2204" s="241"/>
      <c r="AB2204" s="241"/>
      <c r="AC2204" s="241"/>
      <c r="AD2204" s="241"/>
      <c r="AE2204" s="241"/>
      <c r="AF2204" s="241"/>
      <c r="AG2204" s="241"/>
      <c r="AH2204" s="241"/>
      <c r="AI2204" s="241"/>
      <c r="AP2204" s="300"/>
      <c r="AT2204" s="300"/>
    </row>
    <row r="2205" spans="1:46" s="299" customFormat="1" ht="15" customHeight="1" x14ac:dyDescent="0.25">
      <c r="A2205" s="284"/>
      <c r="B2205" s="284"/>
      <c r="C2205" s="241"/>
      <c r="D2205" s="241"/>
      <c r="E2205" s="241"/>
      <c r="F2205" s="241"/>
      <c r="G2205" s="241"/>
      <c r="H2205" s="241"/>
      <c r="I2205" s="241"/>
      <c r="J2205" s="241"/>
      <c r="K2205" s="241"/>
      <c r="L2205" s="241"/>
      <c r="M2205" s="241"/>
      <c r="N2205" s="241"/>
      <c r="O2205" s="241"/>
      <c r="P2205" s="241"/>
      <c r="Q2205" s="241"/>
      <c r="R2205" s="241"/>
      <c r="S2205" s="241"/>
      <c r="T2205" s="241"/>
      <c r="U2205" s="241"/>
      <c r="V2205" s="241"/>
      <c r="W2205" s="241"/>
      <c r="X2205" s="241"/>
      <c r="Y2205" s="241"/>
      <c r="Z2205" s="241"/>
      <c r="AA2205" s="241"/>
      <c r="AB2205" s="241"/>
      <c r="AC2205" s="241"/>
      <c r="AD2205" s="241"/>
      <c r="AE2205" s="241"/>
      <c r="AF2205" s="241"/>
      <c r="AG2205" s="241"/>
      <c r="AH2205" s="241"/>
      <c r="AI2205" s="241"/>
      <c r="AP2205" s="300"/>
      <c r="AT2205" s="300"/>
    </row>
    <row r="2206" spans="1:46" s="299" customFormat="1" ht="15" customHeight="1" x14ac:dyDescent="0.25">
      <c r="A2206" s="284"/>
      <c r="B2206" s="284"/>
      <c r="C2206" s="241"/>
      <c r="D2206" s="241"/>
      <c r="E2206" s="241"/>
      <c r="F2206" s="241"/>
      <c r="G2206" s="241"/>
      <c r="H2206" s="241"/>
      <c r="I2206" s="241"/>
      <c r="J2206" s="241"/>
      <c r="K2206" s="241"/>
      <c r="L2206" s="241"/>
      <c r="M2206" s="241"/>
      <c r="N2206" s="241"/>
      <c r="O2206" s="241"/>
      <c r="P2206" s="241"/>
      <c r="Q2206" s="241"/>
      <c r="R2206" s="241"/>
      <c r="S2206" s="241"/>
      <c r="T2206" s="241"/>
      <c r="U2206" s="241"/>
      <c r="V2206" s="241"/>
      <c r="W2206" s="241"/>
      <c r="X2206" s="241"/>
      <c r="Y2206" s="241"/>
      <c r="Z2206" s="241"/>
      <c r="AA2206" s="241"/>
      <c r="AB2206" s="241"/>
      <c r="AC2206" s="241"/>
      <c r="AD2206" s="241"/>
      <c r="AE2206" s="241"/>
      <c r="AF2206" s="241"/>
      <c r="AG2206" s="241"/>
      <c r="AH2206" s="241"/>
      <c r="AI2206" s="241"/>
      <c r="AP2206" s="300"/>
      <c r="AT2206" s="300"/>
    </row>
    <row r="2207" spans="1:46" s="299" customFormat="1" ht="15" customHeight="1" x14ac:dyDescent="0.25">
      <c r="A2207" s="284"/>
      <c r="B2207" s="284"/>
      <c r="C2207" s="241"/>
      <c r="D2207" s="241"/>
      <c r="E2207" s="241"/>
      <c r="F2207" s="241"/>
      <c r="G2207" s="241"/>
      <c r="H2207" s="241"/>
      <c r="I2207" s="241"/>
      <c r="J2207" s="241"/>
      <c r="K2207" s="241"/>
      <c r="L2207" s="241"/>
      <c r="M2207" s="241"/>
      <c r="N2207" s="241"/>
      <c r="O2207" s="241"/>
      <c r="P2207" s="241"/>
      <c r="Q2207" s="241"/>
      <c r="R2207" s="241"/>
      <c r="S2207" s="241"/>
      <c r="T2207" s="241"/>
      <c r="U2207" s="241"/>
      <c r="V2207" s="241"/>
      <c r="W2207" s="241"/>
      <c r="X2207" s="241"/>
      <c r="Y2207" s="241"/>
      <c r="Z2207" s="241"/>
      <c r="AA2207" s="241"/>
      <c r="AB2207" s="241"/>
      <c r="AC2207" s="241"/>
      <c r="AD2207" s="241"/>
      <c r="AE2207" s="241"/>
      <c r="AF2207" s="241"/>
      <c r="AG2207" s="241"/>
      <c r="AH2207" s="241"/>
      <c r="AI2207" s="241"/>
      <c r="AP2207" s="300"/>
      <c r="AT2207" s="300"/>
    </row>
    <row r="2208" spans="1:46" s="299" customFormat="1" ht="15" customHeight="1" x14ac:dyDescent="0.25">
      <c r="A2208" s="284"/>
      <c r="B2208" s="284"/>
      <c r="C2208" s="241"/>
      <c r="D2208" s="241"/>
      <c r="E2208" s="241"/>
      <c r="F2208" s="241"/>
      <c r="G2208" s="241"/>
      <c r="H2208" s="241"/>
      <c r="I2208" s="241"/>
      <c r="J2208" s="241"/>
      <c r="K2208" s="241"/>
      <c r="L2208" s="241"/>
      <c r="M2208" s="241"/>
      <c r="N2208" s="241"/>
      <c r="O2208" s="241"/>
      <c r="P2208" s="241"/>
      <c r="Q2208" s="241"/>
      <c r="R2208" s="241"/>
      <c r="S2208" s="241"/>
      <c r="T2208" s="241"/>
      <c r="U2208" s="241"/>
      <c r="V2208" s="241"/>
      <c r="W2208" s="241"/>
      <c r="X2208" s="241"/>
      <c r="Y2208" s="241"/>
      <c r="Z2208" s="241"/>
      <c r="AA2208" s="241"/>
      <c r="AB2208" s="241"/>
      <c r="AC2208" s="241"/>
      <c r="AD2208" s="241"/>
      <c r="AE2208" s="241"/>
      <c r="AF2208" s="241"/>
      <c r="AG2208" s="241"/>
      <c r="AH2208" s="241"/>
      <c r="AI2208" s="241"/>
      <c r="AP2208" s="300"/>
      <c r="AT2208" s="300"/>
    </row>
    <row r="2209" spans="1:46" s="299" customFormat="1" ht="15" customHeight="1" x14ac:dyDescent="0.25">
      <c r="A2209" s="284"/>
      <c r="B2209" s="284"/>
      <c r="C2209" s="241"/>
      <c r="D2209" s="241"/>
      <c r="E2209" s="241"/>
      <c r="F2209" s="241"/>
      <c r="G2209" s="241"/>
      <c r="H2209" s="241"/>
      <c r="I2209" s="241"/>
      <c r="J2209" s="241"/>
      <c r="K2209" s="241"/>
      <c r="L2209" s="241"/>
      <c r="M2209" s="241"/>
      <c r="N2209" s="241"/>
      <c r="O2209" s="241"/>
      <c r="P2209" s="241"/>
      <c r="Q2209" s="241"/>
      <c r="R2209" s="241"/>
      <c r="S2209" s="241"/>
      <c r="T2209" s="241"/>
      <c r="U2209" s="241"/>
      <c r="V2209" s="241"/>
      <c r="W2209" s="241"/>
      <c r="X2209" s="241"/>
      <c r="Y2209" s="241"/>
      <c r="Z2209" s="241"/>
      <c r="AA2209" s="241"/>
      <c r="AB2209" s="241"/>
      <c r="AC2209" s="241"/>
      <c r="AD2209" s="241"/>
      <c r="AE2209" s="241"/>
      <c r="AF2209" s="241"/>
      <c r="AG2209" s="241"/>
      <c r="AH2209" s="241"/>
      <c r="AI2209" s="241"/>
      <c r="AP2209" s="300"/>
      <c r="AT2209" s="300"/>
    </row>
    <row r="2210" spans="1:46" s="299" customFormat="1" ht="15" customHeight="1" x14ac:dyDescent="0.25">
      <c r="A2210" s="284"/>
      <c r="B2210" s="284"/>
      <c r="C2210" s="241"/>
      <c r="D2210" s="241"/>
      <c r="E2210" s="241"/>
      <c r="F2210" s="241"/>
      <c r="G2210" s="241"/>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P2210" s="300"/>
      <c r="AT2210" s="300"/>
    </row>
    <row r="2211" spans="1:46" s="299" customFormat="1" ht="15" customHeight="1" x14ac:dyDescent="0.25">
      <c r="A2211" s="284"/>
      <c r="B2211" s="284"/>
      <c r="C2211" s="241"/>
      <c r="D2211" s="241"/>
      <c r="E2211" s="241"/>
      <c r="F2211" s="241"/>
      <c r="G2211" s="241"/>
      <c r="H2211" s="241"/>
      <c r="I2211" s="241"/>
      <c r="J2211" s="241"/>
      <c r="K2211" s="241"/>
      <c r="L2211" s="241"/>
      <c r="M2211" s="241"/>
      <c r="N2211" s="241"/>
      <c r="O2211" s="241"/>
      <c r="P2211" s="241"/>
      <c r="Q2211" s="241"/>
      <c r="R2211" s="241"/>
      <c r="S2211" s="241"/>
      <c r="T2211" s="241"/>
      <c r="U2211" s="241"/>
      <c r="V2211" s="241"/>
      <c r="W2211" s="241"/>
      <c r="X2211" s="241"/>
      <c r="Y2211" s="241"/>
      <c r="Z2211" s="241"/>
      <c r="AA2211" s="241"/>
      <c r="AB2211" s="241"/>
      <c r="AC2211" s="241"/>
      <c r="AD2211" s="241"/>
      <c r="AE2211" s="241"/>
      <c r="AF2211" s="241"/>
      <c r="AG2211" s="241"/>
      <c r="AH2211" s="241"/>
      <c r="AI2211" s="241"/>
      <c r="AP2211" s="300"/>
      <c r="AT2211" s="300"/>
    </row>
    <row r="2212" spans="1:46" s="299" customFormat="1" ht="15" customHeight="1" x14ac:dyDescent="0.25">
      <c r="A2212" s="284"/>
      <c r="B2212" s="284"/>
      <c r="C2212" s="241"/>
      <c r="D2212" s="241"/>
      <c r="E2212" s="241"/>
      <c r="F2212" s="241"/>
      <c r="G2212" s="241"/>
      <c r="H2212" s="241"/>
      <c r="I2212" s="241"/>
      <c r="J2212" s="241"/>
      <c r="K2212" s="241"/>
      <c r="L2212" s="241"/>
      <c r="M2212" s="241"/>
      <c r="N2212" s="241"/>
      <c r="O2212" s="241"/>
      <c r="P2212" s="241"/>
      <c r="Q2212" s="241"/>
      <c r="R2212" s="241"/>
      <c r="S2212" s="241"/>
      <c r="T2212" s="241"/>
      <c r="U2212" s="241"/>
      <c r="V2212" s="241"/>
      <c r="W2212" s="241"/>
      <c r="X2212" s="241"/>
      <c r="Y2212" s="241"/>
      <c r="Z2212" s="241"/>
      <c r="AA2212" s="241"/>
      <c r="AB2212" s="241"/>
      <c r="AC2212" s="241"/>
      <c r="AD2212" s="241"/>
      <c r="AE2212" s="241"/>
      <c r="AF2212" s="241"/>
      <c r="AG2212" s="241"/>
      <c r="AH2212" s="241"/>
      <c r="AI2212" s="241"/>
      <c r="AP2212" s="300"/>
      <c r="AT2212" s="300"/>
    </row>
    <row r="2213" spans="1:46" s="299" customFormat="1" ht="15" customHeight="1" x14ac:dyDescent="0.25">
      <c r="A2213" s="284"/>
      <c r="B2213" s="284"/>
      <c r="C2213" s="241"/>
      <c r="D2213" s="241"/>
      <c r="E2213" s="241"/>
      <c r="F2213" s="241"/>
      <c r="G2213" s="241"/>
      <c r="H2213" s="241"/>
      <c r="I2213" s="241"/>
      <c r="J2213" s="241"/>
      <c r="K2213" s="241"/>
      <c r="L2213" s="241"/>
      <c r="M2213" s="241"/>
      <c r="N2213" s="241"/>
      <c r="O2213" s="241"/>
      <c r="P2213" s="241"/>
      <c r="Q2213" s="241"/>
      <c r="R2213" s="241"/>
      <c r="S2213" s="241"/>
      <c r="T2213" s="241"/>
      <c r="U2213" s="241"/>
      <c r="V2213" s="241"/>
      <c r="W2213" s="241"/>
      <c r="X2213" s="241"/>
      <c r="Y2213" s="241"/>
      <c r="Z2213" s="241"/>
      <c r="AA2213" s="241"/>
      <c r="AB2213" s="241"/>
      <c r="AC2213" s="241"/>
      <c r="AD2213" s="241"/>
      <c r="AE2213" s="241"/>
      <c r="AF2213" s="241"/>
      <c r="AG2213" s="241"/>
      <c r="AH2213" s="241"/>
      <c r="AI2213" s="241"/>
      <c r="AP2213" s="300"/>
      <c r="AT2213" s="300"/>
    </row>
    <row r="2214" spans="1:46" s="299" customFormat="1" ht="15" customHeight="1" x14ac:dyDescent="0.25">
      <c r="A2214" s="284"/>
      <c r="B2214" s="284"/>
      <c r="C2214" s="241"/>
      <c r="D2214" s="241"/>
      <c r="E2214" s="241"/>
      <c r="F2214" s="241"/>
      <c r="G2214" s="241"/>
      <c r="H2214" s="241"/>
      <c r="I2214" s="241"/>
      <c r="J2214" s="241"/>
      <c r="K2214" s="241"/>
      <c r="L2214" s="241"/>
      <c r="M2214" s="241"/>
      <c r="N2214" s="241"/>
      <c r="O2214" s="241"/>
      <c r="P2214" s="241"/>
      <c r="Q2214" s="241"/>
      <c r="R2214" s="241"/>
      <c r="S2214" s="241"/>
      <c r="T2214" s="241"/>
      <c r="U2214" s="241"/>
      <c r="V2214" s="241"/>
      <c r="W2214" s="241"/>
      <c r="X2214" s="241"/>
      <c r="Y2214" s="241"/>
      <c r="Z2214" s="241"/>
      <c r="AA2214" s="241"/>
      <c r="AB2214" s="241"/>
      <c r="AC2214" s="241"/>
      <c r="AD2214" s="241"/>
      <c r="AE2214" s="241"/>
      <c r="AF2214" s="241"/>
      <c r="AG2214" s="241"/>
      <c r="AH2214" s="241"/>
      <c r="AI2214" s="241"/>
      <c r="AP2214" s="300"/>
      <c r="AT2214" s="300"/>
    </row>
    <row r="2215" spans="1:46" s="299" customFormat="1" ht="15" customHeight="1" x14ac:dyDescent="0.25">
      <c r="A2215" s="284"/>
      <c r="B2215" s="284"/>
      <c r="C2215" s="241"/>
      <c r="D2215" s="241"/>
      <c r="E2215" s="241"/>
      <c r="F2215" s="241"/>
      <c r="G2215" s="241"/>
      <c r="H2215" s="241"/>
      <c r="I2215" s="241"/>
      <c r="J2215" s="241"/>
      <c r="K2215" s="241"/>
      <c r="L2215" s="241"/>
      <c r="M2215" s="241"/>
      <c r="N2215" s="241"/>
      <c r="O2215" s="241"/>
      <c r="P2215" s="241"/>
      <c r="Q2215" s="241"/>
      <c r="R2215" s="241"/>
      <c r="S2215" s="241"/>
      <c r="T2215" s="241"/>
      <c r="U2215" s="241"/>
      <c r="V2215" s="241"/>
      <c r="W2215" s="241"/>
      <c r="X2215" s="241"/>
      <c r="Y2215" s="241"/>
      <c r="Z2215" s="241"/>
      <c r="AA2215" s="241"/>
      <c r="AB2215" s="241"/>
      <c r="AC2215" s="241"/>
      <c r="AD2215" s="241"/>
      <c r="AE2215" s="241"/>
      <c r="AF2215" s="241"/>
      <c r="AG2215" s="241"/>
      <c r="AH2215" s="241"/>
      <c r="AI2215" s="241"/>
      <c r="AP2215" s="300"/>
      <c r="AT2215" s="300"/>
    </row>
    <row r="2216" spans="1:46" s="299" customFormat="1" ht="15" customHeight="1" x14ac:dyDescent="0.25">
      <c r="A2216" s="284"/>
      <c r="B2216" s="284"/>
      <c r="C2216" s="241"/>
      <c r="D2216" s="241"/>
      <c r="E2216" s="241"/>
      <c r="F2216" s="241"/>
      <c r="G2216" s="241"/>
      <c r="H2216" s="241"/>
      <c r="I2216" s="241"/>
      <c r="J2216" s="241"/>
      <c r="K2216" s="241"/>
      <c r="L2216" s="241"/>
      <c r="M2216" s="241"/>
      <c r="N2216" s="241"/>
      <c r="O2216" s="241"/>
      <c r="P2216" s="241"/>
      <c r="Q2216" s="241"/>
      <c r="R2216" s="241"/>
      <c r="S2216" s="241"/>
      <c r="T2216" s="241"/>
      <c r="U2216" s="241"/>
      <c r="V2216" s="241"/>
      <c r="W2216" s="241"/>
      <c r="X2216" s="241"/>
      <c r="Y2216" s="241"/>
      <c r="Z2216" s="241"/>
      <c r="AA2216" s="241"/>
      <c r="AB2216" s="241"/>
      <c r="AC2216" s="241"/>
      <c r="AD2216" s="241"/>
      <c r="AE2216" s="241"/>
      <c r="AF2216" s="241"/>
      <c r="AG2216" s="241"/>
      <c r="AH2216" s="241"/>
      <c r="AI2216" s="241"/>
      <c r="AP2216" s="300"/>
      <c r="AT2216" s="300"/>
    </row>
    <row r="2217" spans="1:46" s="299" customFormat="1" ht="15" customHeight="1" x14ac:dyDescent="0.25">
      <c r="A2217" s="284"/>
      <c r="B2217" s="284"/>
      <c r="C2217" s="241"/>
      <c r="D2217" s="241"/>
      <c r="E2217" s="241"/>
      <c r="F2217" s="241"/>
      <c r="G2217" s="241"/>
      <c r="H2217" s="241"/>
      <c r="I2217" s="241"/>
      <c r="J2217" s="241"/>
      <c r="K2217" s="241"/>
      <c r="L2217" s="241"/>
      <c r="M2217" s="241"/>
      <c r="N2217" s="241"/>
      <c r="O2217" s="241"/>
      <c r="P2217" s="241"/>
      <c r="Q2217" s="241"/>
      <c r="R2217" s="241"/>
      <c r="S2217" s="241"/>
      <c r="T2217" s="241"/>
      <c r="U2217" s="241"/>
      <c r="V2217" s="241"/>
      <c r="W2217" s="241"/>
      <c r="X2217" s="241"/>
      <c r="Y2217" s="241"/>
      <c r="Z2217" s="241"/>
      <c r="AA2217" s="241"/>
      <c r="AB2217" s="241"/>
      <c r="AC2217" s="241"/>
      <c r="AD2217" s="241"/>
      <c r="AE2217" s="241"/>
      <c r="AF2217" s="241"/>
      <c r="AG2217" s="241"/>
      <c r="AH2217" s="241"/>
      <c r="AI2217" s="241"/>
      <c r="AP2217" s="300"/>
      <c r="AT2217" s="300"/>
    </row>
    <row r="2218" spans="1:46" s="299" customFormat="1" ht="15" customHeight="1" x14ac:dyDescent="0.25">
      <c r="A2218" s="284"/>
      <c r="B2218" s="284"/>
      <c r="C2218" s="241"/>
      <c r="D2218" s="241"/>
      <c r="E2218" s="241"/>
      <c r="F2218" s="241"/>
      <c r="G2218" s="241"/>
      <c r="H2218" s="241"/>
      <c r="I2218" s="241"/>
      <c r="J2218" s="241"/>
      <c r="K2218" s="241"/>
      <c r="L2218" s="241"/>
      <c r="M2218" s="241"/>
      <c r="N2218" s="241"/>
      <c r="O2218" s="241"/>
      <c r="P2218" s="241"/>
      <c r="Q2218" s="241"/>
      <c r="R2218" s="241"/>
      <c r="S2218" s="241"/>
      <c r="T2218" s="241"/>
      <c r="U2218" s="241"/>
      <c r="V2218" s="241"/>
      <c r="W2218" s="241"/>
      <c r="X2218" s="241"/>
      <c r="Y2218" s="241"/>
      <c r="Z2218" s="241"/>
      <c r="AA2218" s="241"/>
      <c r="AB2218" s="241"/>
      <c r="AC2218" s="241"/>
      <c r="AD2218" s="241"/>
      <c r="AE2218" s="241"/>
      <c r="AF2218" s="241"/>
      <c r="AG2218" s="241"/>
      <c r="AH2218" s="241"/>
      <c r="AI2218" s="241"/>
      <c r="AP2218" s="300"/>
      <c r="AT2218" s="300"/>
    </row>
    <row r="2219" spans="1:46" s="299" customFormat="1" ht="15" customHeight="1" x14ac:dyDescent="0.25">
      <c r="A2219" s="284"/>
      <c r="B2219" s="284"/>
      <c r="C2219" s="241"/>
      <c r="D2219" s="241"/>
      <c r="E2219" s="241"/>
      <c r="F2219" s="241"/>
      <c r="G2219" s="241"/>
      <c r="H2219" s="241"/>
      <c r="I2219" s="241"/>
      <c r="J2219" s="241"/>
      <c r="K2219" s="241"/>
      <c r="L2219" s="241"/>
      <c r="M2219" s="241"/>
      <c r="N2219" s="241"/>
      <c r="O2219" s="241"/>
      <c r="P2219" s="241"/>
      <c r="Q2219" s="241"/>
      <c r="R2219" s="241"/>
      <c r="S2219" s="241"/>
      <c r="T2219" s="241"/>
      <c r="U2219" s="241"/>
      <c r="V2219" s="241"/>
      <c r="W2219" s="241"/>
      <c r="X2219" s="241"/>
      <c r="Y2219" s="241"/>
      <c r="Z2219" s="241"/>
      <c r="AA2219" s="241"/>
      <c r="AB2219" s="241"/>
      <c r="AC2219" s="241"/>
      <c r="AD2219" s="241"/>
      <c r="AE2219" s="241"/>
      <c r="AF2219" s="241"/>
      <c r="AG2219" s="241"/>
      <c r="AH2219" s="241"/>
      <c r="AI2219" s="241"/>
      <c r="AP2219" s="300"/>
      <c r="AT2219" s="300"/>
    </row>
    <row r="2220" spans="1:46" s="299" customFormat="1" ht="15" customHeight="1" x14ac:dyDescent="0.25">
      <c r="A2220" s="284"/>
      <c r="B2220" s="284"/>
      <c r="C2220" s="241"/>
      <c r="D2220" s="241"/>
      <c r="E2220" s="241"/>
      <c r="F2220" s="241"/>
      <c r="G2220" s="241"/>
      <c r="H2220" s="241"/>
      <c r="I2220" s="241"/>
      <c r="J2220" s="241"/>
      <c r="K2220" s="241"/>
      <c r="L2220" s="241"/>
      <c r="M2220" s="241"/>
      <c r="N2220" s="241"/>
      <c r="O2220" s="241"/>
      <c r="P2220" s="241"/>
      <c r="Q2220" s="241"/>
      <c r="R2220" s="241"/>
      <c r="S2220" s="241"/>
      <c r="T2220" s="241"/>
      <c r="U2220" s="241"/>
      <c r="V2220" s="241"/>
      <c r="W2220" s="241"/>
      <c r="X2220" s="241"/>
      <c r="Y2220" s="241"/>
      <c r="Z2220" s="241"/>
      <c r="AA2220" s="241"/>
      <c r="AB2220" s="241"/>
      <c r="AC2220" s="241"/>
      <c r="AD2220" s="241"/>
      <c r="AE2220" s="241"/>
      <c r="AF2220" s="241"/>
      <c r="AG2220" s="241"/>
      <c r="AH2220" s="241"/>
      <c r="AI2220" s="241"/>
      <c r="AP2220" s="300"/>
      <c r="AT2220" s="300"/>
    </row>
    <row r="2221" spans="1:46" s="299" customFormat="1" ht="15" customHeight="1" x14ac:dyDescent="0.25">
      <c r="A2221" s="284"/>
      <c r="B2221" s="284"/>
      <c r="C2221" s="241"/>
      <c r="D2221" s="241"/>
      <c r="E2221" s="241"/>
      <c r="F2221" s="241"/>
      <c r="G2221" s="241"/>
      <c r="H2221" s="241"/>
      <c r="I2221" s="241"/>
      <c r="J2221" s="241"/>
      <c r="K2221" s="241"/>
      <c r="L2221" s="241"/>
      <c r="M2221" s="241"/>
      <c r="N2221" s="241"/>
      <c r="O2221" s="241"/>
      <c r="P2221" s="241"/>
      <c r="Q2221" s="241"/>
      <c r="R2221" s="241"/>
      <c r="S2221" s="241"/>
      <c r="T2221" s="241"/>
      <c r="U2221" s="241"/>
      <c r="V2221" s="241"/>
      <c r="W2221" s="241"/>
      <c r="X2221" s="241"/>
      <c r="Y2221" s="241"/>
      <c r="Z2221" s="241"/>
      <c r="AA2221" s="241"/>
      <c r="AB2221" s="241"/>
      <c r="AC2221" s="241"/>
      <c r="AD2221" s="241"/>
      <c r="AE2221" s="241"/>
      <c r="AF2221" s="241"/>
      <c r="AG2221" s="241"/>
      <c r="AH2221" s="241"/>
      <c r="AI2221" s="241"/>
      <c r="AP2221" s="300"/>
      <c r="AT2221" s="300"/>
    </row>
    <row r="2222" spans="1:46" s="299" customFormat="1" ht="15" customHeight="1" x14ac:dyDescent="0.25">
      <c r="A2222" s="284"/>
      <c r="B2222" s="284"/>
      <c r="C2222" s="241"/>
      <c r="D2222" s="241"/>
      <c r="E2222" s="241"/>
      <c r="F2222" s="241"/>
      <c r="G2222" s="241"/>
      <c r="H2222" s="241"/>
      <c r="I2222" s="241"/>
      <c r="J2222" s="241"/>
      <c r="K2222" s="241"/>
      <c r="L2222" s="241"/>
      <c r="M2222" s="241"/>
      <c r="N2222" s="241"/>
      <c r="O2222" s="241"/>
      <c r="P2222" s="241"/>
      <c r="Q2222" s="241"/>
      <c r="R2222" s="241"/>
      <c r="S2222" s="241"/>
      <c r="T2222" s="241"/>
      <c r="U2222" s="241"/>
      <c r="V2222" s="241"/>
      <c r="W2222" s="241"/>
      <c r="X2222" s="241"/>
      <c r="Y2222" s="241"/>
      <c r="Z2222" s="241"/>
      <c r="AA2222" s="241"/>
      <c r="AB2222" s="241"/>
      <c r="AC2222" s="241"/>
      <c r="AD2222" s="241"/>
      <c r="AE2222" s="241"/>
      <c r="AF2222" s="241"/>
      <c r="AG2222" s="241"/>
      <c r="AH2222" s="241"/>
      <c r="AI2222" s="241"/>
      <c r="AP2222" s="300"/>
      <c r="AT2222" s="300"/>
    </row>
    <row r="2223" spans="1:46" s="299" customFormat="1" ht="15" customHeight="1" x14ac:dyDescent="0.25">
      <c r="A2223" s="284"/>
      <c r="B2223" s="284"/>
      <c r="C2223" s="241"/>
      <c r="D2223" s="241"/>
      <c r="E2223" s="241"/>
      <c r="F2223" s="241"/>
      <c r="G2223" s="241"/>
      <c r="H2223" s="241"/>
      <c r="I2223" s="241"/>
      <c r="J2223" s="241"/>
      <c r="K2223" s="241"/>
      <c r="L2223" s="241"/>
      <c r="M2223" s="241"/>
      <c r="N2223" s="241"/>
      <c r="O2223" s="241"/>
      <c r="P2223" s="241"/>
      <c r="Q2223" s="241"/>
      <c r="R2223" s="241"/>
      <c r="S2223" s="241"/>
      <c r="T2223" s="241"/>
      <c r="U2223" s="241"/>
      <c r="V2223" s="241"/>
      <c r="W2223" s="241"/>
      <c r="X2223" s="241"/>
      <c r="Y2223" s="241"/>
      <c r="Z2223" s="241"/>
      <c r="AA2223" s="241"/>
      <c r="AB2223" s="241"/>
      <c r="AC2223" s="241"/>
      <c r="AD2223" s="241"/>
      <c r="AE2223" s="241"/>
      <c r="AF2223" s="241"/>
      <c r="AG2223" s="241"/>
      <c r="AH2223" s="241"/>
      <c r="AI2223" s="241"/>
      <c r="AP2223" s="300"/>
      <c r="AT2223" s="300"/>
    </row>
    <row r="2224" spans="1:46" s="299" customFormat="1" ht="15" customHeight="1" x14ac:dyDescent="0.25">
      <c r="A2224" s="284"/>
      <c r="B2224" s="284"/>
      <c r="C2224" s="241"/>
      <c r="D2224" s="241"/>
      <c r="E2224" s="241"/>
      <c r="F2224" s="241"/>
      <c r="G2224" s="241"/>
      <c r="H2224" s="241"/>
      <c r="I2224" s="241"/>
      <c r="J2224" s="241"/>
      <c r="K2224" s="241"/>
      <c r="L2224" s="241"/>
      <c r="M2224" s="241"/>
      <c r="N2224" s="241"/>
      <c r="O2224" s="241"/>
      <c r="P2224" s="241"/>
      <c r="Q2224" s="241"/>
      <c r="R2224" s="241"/>
      <c r="S2224" s="241"/>
      <c r="T2224" s="241"/>
      <c r="U2224" s="241"/>
      <c r="V2224" s="241"/>
      <c r="W2224" s="241"/>
      <c r="X2224" s="241"/>
      <c r="Y2224" s="241"/>
      <c r="Z2224" s="241"/>
      <c r="AA2224" s="241"/>
      <c r="AB2224" s="241"/>
      <c r="AC2224" s="241"/>
      <c r="AD2224" s="241"/>
      <c r="AE2224" s="241"/>
      <c r="AF2224" s="241"/>
      <c r="AG2224" s="241"/>
      <c r="AH2224" s="241"/>
      <c r="AI2224" s="241"/>
      <c r="AP2224" s="300"/>
      <c r="AT2224" s="300"/>
    </row>
    <row r="2225" spans="1:46" s="299" customFormat="1" ht="15" customHeight="1" x14ac:dyDescent="0.25">
      <c r="A2225" s="284"/>
      <c r="B2225" s="284"/>
      <c r="C2225" s="241"/>
      <c r="D2225" s="241"/>
      <c r="E2225" s="241"/>
      <c r="F2225" s="241"/>
      <c r="G2225" s="241"/>
      <c r="H2225" s="241"/>
      <c r="I2225" s="241"/>
      <c r="J2225" s="241"/>
      <c r="K2225" s="241"/>
      <c r="L2225" s="241"/>
      <c r="M2225" s="241"/>
      <c r="N2225" s="241"/>
      <c r="O2225" s="241"/>
      <c r="P2225" s="241"/>
      <c r="Q2225" s="241"/>
      <c r="R2225" s="241"/>
      <c r="S2225" s="241"/>
      <c r="T2225" s="241"/>
      <c r="U2225" s="241"/>
      <c r="V2225" s="241"/>
      <c r="W2225" s="241"/>
      <c r="X2225" s="241"/>
      <c r="Y2225" s="241"/>
      <c r="Z2225" s="241"/>
      <c r="AA2225" s="241"/>
      <c r="AB2225" s="241"/>
      <c r="AC2225" s="241"/>
      <c r="AD2225" s="241"/>
      <c r="AE2225" s="241"/>
      <c r="AF2225" s="241"/>
      <c r="AG2225" s="241"/>
      <c r="AH2225" s="241"/>
      <c r="AI2225" s="241"/>
      <c r="AP2225" s="300"/>
      <c r="AT2225" s="300"/>
    </row>
    <row r="2226" spans="1:46" s="299" customFormat="1" ht="15" customHeight="1" x14ac:dyDescent="0.25">
      <c r="A2226" s="284"/>
      <c r="B2226" s="284"/>
      <c r="C2226" s="241"/>
      <c r="D2226" s="241"/>
      <c r="E2226" s="241"/>
      <c r="F2226" s="241"/>
      <c r="G2226" s="241"/>
      <c r="H2226" s="241"/>
      <c r="I2226" s="241"/>
      <c r="J2226" s="241"/>
      <c r="K2226" s="241"/>
      <c r="L2226" s="241"/>
      <c r="M2226" s="241"/>
      <c r="N2226" s="241"/>
      <c r="O2226" s="241"/>
      <c r="P2226" s="241"/>
      <c r="Q2226" s="241"/>
      <c r="R2226" s="241"/>
      <c r="S2226" s="241"/>
      <c r="T2226" s="241"/>
      <c r="U2226" s="241"/>
      <c r="V2226" s="241"/>
      <c r="W2226" s="241"/>
      <c r="X2226" s="241"/>
      <c r="Y2226" s="241"/>
      <c r="Z2226" s="241"/>
      <c r="AA2226" s="241"/>
      <c r="AB2226" s="241"/>
      <c r="AC2226" s="241"/>
      <c r="AD2226" s="241"/>
      <c r="AE2226" s="241"/>
      <c r="AF2226" s="241"/>
      <c r="AG2226" s="241"/>
      <c r="AH2226" s="241"/>
      <c r="AI2226" s="241"/>
      <c r="AP2226" s="300"/>
      <c r="AT2226" s="300"/>
    </row>
    <row r="2227" spans="1:46" s="299" customFormat="1" ht="15" customHeight="1" x14ac:dyDescent="0.25">
      <c r="A2227" s="284"/>
      <c r="B2227" s="284"/>
      <c r="C2227" s="241"/>
      <c r="D2227" s="241"/>
      <c r="E2227" s="241"/>
      <c r="F2227" s="241"/>
      <c r="G2227" s="241"/>
      <c r="H2227" s="241"/>
      <c r="I2227" s="241"/>
      <c r="J2227" s="241"/>
      <c r="K2227" s="241"/>
      <c r="L2227" s="241"/>
      <c r="M2227" s="241"/>
      <c r="N2227" s="241"/>
      <c r="O2227" s="241"/>
      <c r="P2227" s="241"/>
      <c r="Q2227" s="241"/>
      <c r="R2227" s="241"/>
      <c r="S2227" s="241"/>
      <c r="T2227" s="241"/>
      <c r="U2227" s="241"/>
      <c r="V2227" s="241"/>
      <c r="W2227" s="241"/>
      <c r="X2227" s="241"/>
      <c r="Y2227" s="241"/>
      <c r="Z2227" s="241"/>
      <c r="AA2227" s="241"/>
      <c r="AB2227" s="241"/>
      <c r="AC2227" s="241"/>
      <c r="AD2227" s="241"/>
      <c r="AE2227" s="241"/>
      <c r="AF2227" s="241"/>
      <c r="AG2227" s="241"/>
      <c r="AH2227" s="241"/>
      <c r="AI2227" s="241"/>
      <c r="AP2227" s="300"/>
      <c r="AT2227" s="300"/>
    </row>
    <row r="2228" spans="1:46" s="299" customFormat="1" ht="15" customHeight="1" x14ac:dyDescent="0.25">
      <c r="A2228" s="284"/>
      <c r="B2228" s="284"/>
      <c r="C2228" s="241"/>
      <c r="D2228" s="241"/>
      <c r="E2228" s="241"/>
      <c r="F2228" s="241"/>
      <c r="G2228" s="241"/>
      <c r="H2228" s="241"/>
      <c r="I2228" s="241"/>
      <c r="J2228" s="241"/>
      <c r="K2228" s="241"/>
      <c r="L2228" s="241"/>
      <c r="M2228" s="241"/>
      <c r="N2228" s="241"/>
      <c r="O2228" s="241"/>
      <c r="P2228" s="241"/>
      <c r="Q2228" s="241"/>
      <c r="R2228" s="241"/>
      <c r="S2228" s="241"/>
      <c r="T2228" s="241"/>
      <c r="U2228" s="241"/>
      <c r="V2228" s="241"/>
      <c r="W2228" s="241"/>
      <c r="X2228" s="241"/>
      <c r="Y2228" s="241"/>
      <c r="Z2228" s="241"/>
      <c r="AA2228" s="241"/>
      <c r="AB2228" s="241"/>
      <c r="AC2228" s="241"/>
      <c r="AD2228" s="241"/>
      <c r="AE2228" s="241"/>
      <c r="AF2228" s="241"/>
      <c r="AG2228" s="241"/>
      <c r="AH2228" s="241"/>
      <c r="AI2228" s="241"/>
      <c r="AP2228" s="300"/>
      <c r="AT2228" s="300"/>
    </row>
    <row r="2229" spans="1:46" s="299" customFormat="1" ht="15" customHeight="1" x14ac:dyDescent="0.25">
      <c r="A2229" s="284"/>
      <c r="B2229" s="284"/>
      <c r="C2229" s="241"/>
      <c r="D2229" s="241"/>
      <c r="E2229" s="241"/>
      <c r="F2229" s="241"/>
      <c r="G2229" s="241"/>
      <c r="H2229" s="241"/>
      <c r="I2229" s="241"/>
      <c r="J2229" s="241"/>
      <c r="K2229" s="241"/>
      <c r="L2229" s="241"/>
      <c r="M2229" s="241"/>
      <c r="N2229" s="241"/>
      <c r="O2229" s="241"/>
      <c r="P2229" s="241"/>
      <c r="Q2229" s="241"/>
      <c r="R2229" s="241"/>
      <c r="S2229" s="241"/>
      <c r="T2229" s="241"/>
      <c r="U2229" s="241"/>
      <c r="V2229" s="241"/>
      <c r="W2229" s="241"/>
      <c r="X2229" s="241"/>
      <c r="Y2229" s="241"/>
      <c r="Z2229" s="241"/>
      <c r="AA2229" s="241"/>
      <c r="AB2229" s="241"/>
      <c r="AC2229" s="241"/>
      <c r="AD2229" s="241"/>
      <c r="AE2229" s="241"/>
      <c r="AF2229" s="241"/>
      <c r="AG2229" s="241"/>
      <c r="AH2229" s="241"/>
      <c r="AI2229" s="241"/>
      <c r="AP2229" s="300"/>
      <c r="AT2229" s="300"/>
    </row>
    <row r="2230" spans="1:46" s="299" customFormat="1" ht="15" customHeight="1" x14ac:dyDescent="0.25">
      <c r="A2230" s="284"/>
      <c r="B2230" s="284"/>
      <c r="C2230" s="241"/>
      <c r="D2230" s="241"/>
      <c r="E2230" s="241"/>
      <c r="F2230" s="241"/>
      <c r="G2230" s="241"/>
      <c r="H2230" s="241"/>
      <c r="I2230" s="241"/>
      <c r="J2230" s="241"/>
      <c r="K2230" s="241"/>
      <c r="L2230" s="241"/>
      <c r="M2230" s="241"/>
      <c r="N2230" s="241"/>
      <c r="O2230" s="241"/>
      <c r="P2230" s="241"/>
      <c r="Q2230" s="241"/>
      <c r="R2230" s="241"/>
      <c r="S2230" s="241"/>
      <c r="T2230" s="241"/>
      <c r="U2230" s="241"/>
      <c r="V2230" s="241"/>
      <c r="W2230" s="241"/>
      <c r="X2230" s="241"/>
      <c r="Y2230" s="241"/>
      <c r="Z2230" s="241"/>
      <c r="AA2230" s="241"/>
      <c r="AB2230" s="241"/>
      <c r="AC2230" s="241"/>
      <c r="AD2230" s="241"/>
      <c r="AE2230" s="241"/>
      <c r="AF2230" s="241"/>
      <c r="AG2230" s="241"/>
      <c r="AH2230" s="241"/>
      <c r="AI2230" s="241"/>
      <c r="AP2230" s="300"/>
      <c r="AT2230" s="300"/>
    </row>
    <row r="2231" spans="1:46" s="299" customFormat="1" ht="15" customHeight="1" x14ac:dyDescent="0.25">
      <c r="A2231" s="284"/>
      <c r="B2231" s="284"/>
      <c r="C2231" s="241"/>
      <c r="D2231" s="241"/>
      <c r="E2231" s="241"/>
      <c r="F2231" s="241"/>
      <c r="G2231" s="241"/>
      <c r="H2231" s="241"/>
      <c r="I2231" s="241"/>
      <c r="J2231" s="241"/>
      <c r="K2231" s="241"/>
      <c r="L2231" s="241"/>
      <c r="M2231" s="241"/>
      <c r="N2231" s="241"/>
      <c r="O2231" s="241"/>
      <c r="P2231" s="241"/>
      <c r="Q2231" s="241"/>
      <c r="R2231" s="241"/>
      <c r="S2231" s="241"/>
      <c r="T2231" s="241"/>
      <c r="U2231" s="241"/>
      <c r="V2231" s="241"/>
      <c r="W2231" s="241"/>
      <c r="X2231" s="241"/>
      <c r="Y2231" s="241"/>
      <c r="Z2231" s="241"/>
      <c r="AA2231" s="241"/>
      <c r="AB2231" s="241"/>
      <c r="AC2231" s="241"/>
      <c r="AD2231" s="241"/>
      <c r="AE2231" s="241"/>
      <c r="AF2231" s="241"/>
      <c r="AG2231" s="241"/>
      <c r="AH2231" s="241"/>
      <c r="AI2231" s="241"/>
      <c r="AP2231" s="300"/>
      <c r="AT2231" s="300"/>
    </row>
    <row r="2232" spans="1:46" s="299" customFormat="1" ht="15" customHeight="1" x14ac:dyDescent="0.25">
      <c r="A2232" s="284"/>
      <c r="B2232" s="284"/>
      <c r="C2232" s="241"/>
      <c r="D2232" s="241"/>
      <c r="E2232" s="241"/>
      <c r="F2232" s="241"/>
      <c r="G2232" s="241"/>
      <c r="H2232" s="241"/>
      <c r="I2232" s="241"/>
      <c r="J2232" s="241"/>
      <c r="K2232" s="241"/>
      <c r="L2232" s="241"/>
      <c r="M2232" s="241"/>
      <c r="N2232" s="241"/>
      <c r="O2232" s="241"/>
      <c r="P2232" s="241"/>
      <c r="Q2232" s="241"/>
      <c r="R2232" s="241"/>
      <c r="S2232" s="241"/>
      <c r="T2232" s="241"/>
      <c r="U2232" s="241"/>
      <c r="V2232" s="241"/>
      <c r="W2232" s="241"/>
      <c r="X2232" s="241"/>
      <c r="Y2232" s="241"/>
      <c r="Z2232" s="241"/>
      <c r="AA2232" s="241"/>
      <c r="AB2232" s="241"/>
      <c r="AC2232" s="241"/>
      <c r="AD2232" s="241"/>
      <c r="AE2232" s="241"/>
      <c r="AF2232" s="241"/>
      <c r="AG2232" s="241"/>
      <c r="AH2232" s="241"/>
      <c r="AI2232" s="241"/>
      <c r="AP2232" s="300"/>
      <c r="AT2232" s="300"/>
    </row>
    <row r="2233" spans="1:46" s="299" customFormat="1" ht="15" customHeight="1" x14ac:dyDescent="0.25">
      <c r="A2233" s="284"/>
      <c r="B2233" s="284"/>
      <c r="C2233" s="241"/>
      <c r="D2233" s="241"/>
      <c r="E2233" s="241"/>
      <c r="F2233" s="241"/>
      <c r="G2233" s="241"/>
      <c r="H2233" s="241"/>
      <c r="I2233" s="241"/>
      <c r="J2233" s="241"/>
      <c r="K2233" s="241"/>
      <c r="L2233" s="241"/>
      <c r="M2233" s="241"/>
      <c r="N2233" s="241"/>
      <c r="O2233" s="241"/>
      <c r="P2233" s="241"/>
      <c r="Q2233" s="241"/>
      <c r="R2233" s="241"/>
      <c r="S2233" s="241"/>
      <c r="T2233" s="241"/>
      <c r="U2233" s="241"/>
      <c r="V2233" s="241"/>
      <c r="W2233" s="241"/>
      <c r="X2233" s="241"/>
      <c r="Y2233" s="241"/>
      <c r="Z2233" s="241"/>
      <c r="AA2233" s="241"/>
      <c r="AB2233" s="241"/>
      <c r="AC2233" s="241"/>
      <c r="AD2233" s="241"/>
      <c r="AE2233" s="241"/>
      <c r="AF2233" s="241"/>
      <c r="AG2233" s="241"/>
      <c r="AH2233" s="241"/>
      <c r="AI2233" s="241"/>
      <c r="AP2233" s="300"/>
      <c r="AT2233" s="300"/>
    </row>
    <row r="2234" spans="1:46" s="299" customFormat="1" ht="15" customHeight="1" x14ac:dyDescent="0.25">
      <c r="A2234" s="284"/>
      <c r="B2234" s="284"/>
      <c r="C2234" s="241"/>
      <c r="D2234" s="241"/>
      <c r="E2234" s="241"/>
      <c r="F2234" s="241"/>
      <c r="G2234" s="241"/>
      <c r="H2234" s="241"/>
      <c r="I2234" s="241"/>
      <c r="J2234" s="241"/>
      <c r="K2234" s="241"/>
      <c r="L2234" s="241"/>
      <c r="M2234" s="241"/>
      <c r="N2234" s="241"/>
      <c r="O2234" s="241"/>
      <c r="P2234" s="241"/>
      <c r="Q2234" s="241"/>
      <c r="R2234" s="241"/>
      <c r="S2234" s="241"/>
      <c r="T2234" s="241"/>
      <c r="U2234" s="241"/>
      <c r="V2234" s="241"/>
      <c r="W2234" s="241"/>
      <c r="X2234" s="241"/>
      <c r="Y2234" s="241"/>
      <c r="Z2234" s="241"/>
      <c r="AA2234" s="241"/>
      <c r="AB2234" s="241"/>
      <c r="AC2234" s="241"/>
      <c r="AD2234" s="241"/>
      <c r="AE2234" s="241"/>
      <c r="AF2234" s="241"/>
      <c r="AG2234" s="241"/>
      <c r="AH2234" s="241"/>
      <c r="AI2234" s="241"/>
      <c r="AP2234" s="300"/>
      <c r="AT2234" s="300"/>
    </row>
    <row r="2235" spans="1:46" s="299" customFormat="1" ht="15" customHeight="1" x14ac:dyDescent="0.25">
      <c r="A2235" s="284"/>
      <c r="B2235" s="284"/>
      <c r="C2235" s="241"/>
      <c r="D2235" s="241"/>
      <c r="E2235" s="241"/>
      <c r="F2235" s="241"/>
      <c r="G2235" s="241"/>
      <c r="H2235" s="241"/>
      <c r="I2235" s="241"/>
      <c r="J2235" s="241"/>
      <c r="K2235" s="241"/>
      <c r="L2235" s="241"/>
      <c r="M2235" s="241"/>
      <c r="N2235" s="241"/>
      <c r="O2235" s="241"/>
      <c r="P2235" s="241"/>
      <c r="Q2235" s="241"/>
      <c r="R2235" s="241"/>
      <c r="S2235" s="241"/>
      <c r="T2235" s="241"/>
      <c r="U2235" s="241"/>
      <c r="V2235" s="241"/>
      <c r="W2235" s="241"/>
      <c r="X2235" s="241"/>
      <c r="Y2235" s="241"/>
      <c r="Z2235" s="241"/>
      <c r="AA2235" s="241"/>
      <c r="AB2235" s="241"/>
      <c r="AC2235" s="241"/>
      <c r="AD2235" s="241"/>
      <c r="AE2235" s="241"/>
      <c r="AF2235" s="241"/>
      <c r="AG2235" s="241"/>
      <c r="AH2235" s="241"/>
      <c r="AI2235" s="241"/>
      <c r="AP2235" s="300"/>
      <c r="AT2235" s="300"/>
    </row>
    <row r="2236" spans="1:46" s="299" customFormat="1" ht="15" customHeight="1" x14ac:dyDescent="0.25">
      <c r="A2236" s="284"/>
      <c r="B2236" s="284"/>
      <c r="C2236" s="241"/>
      <c r="D2236" s="241"/>
      <c r="E2236" s="241"/>
      <c r="F2236" s="241"/>
      <c r="G2236" s="241"/>
      <c r="H2236" s="241"/>
      <c r="I2236" s="241"/>
      <c r="J2236" s="241"/>
      <c r="K2236" s="241"/>
      <c r="L2236" s="241"/>
      <c r="M2236" s="241"/>
      <c r="N2236" s="241"/>
      <c r="O2236" s="241"/>
      <c r="P2236" s="241"/>
      <c r="Q2236" s="241"/>
      <c r="R2236" s="241"/>
      <c r="S2236" s="241"/>
      <c r="T2236" s="241"/>
      <c r="U2236" s="241"/>
      <c r="V2236" s="241"/>
      <c r="W2236" s="241"/>
      <c r="X2236" s="241"/>
      <c r="Y2236" s="241"/>
      <c r="Z2236" s="241"/>
      <c r="AA2236" s="241"/>
      <c r="AB2236" s="241"/>
      <c r="AC2236" s="241"/>
      <c r="AD2236" s="241"/>
      <c r="AE2236" s="241"/>
      <c r="AF2236" s="241"/>
      <c r="AG2236" s="241"/>
      <c r="AH2236" s="241"/>
      <c r="AI2236" s="241"/>
      <c r="AP2236" s="300"/>
      <c r="AT2236" s="300"/>
    </row>
    <row r="2237" spans="1:46" s="299" customFormat="1" ht="15" customHeight="1" x14ac:dyDescent="0.25">
      <c r="A2237" s="284"/>
      <c r="B2237" s="284"/>
      <c r="C2237" s="241"/>
      <c r="D2237" s="241"/>
      <c r="E2237" s="241"/>
      <c r="F2237" s="241"/>
      <c r="G2237" s="241"/>
      <c r="H2237" s="241"/>
      <c r="I2237" s="241"/>
      <c r="J2237" s="241"/>
      <c r="K2237" s="241"/>
      <c r="L2237" s="241"/>
      <c r="M2237" s="241"/>
      <c r="N2237" s="241"/>
      <c r="O2237" s="241"/>
      <c r="P2237" s="241"/>
      <c r="Q2237" s="241"/>
      <c r="R2237" s="241"/>
      <c r="S2237" s="241"/>
      <c r="T2237" s="241"/>
      <c r="U2237" s="241"/>
      <c r="V2237" s="241"/>
      <c r="W2237" s="241"/>
      <c r="X2237" s="241"/>
      <c r="Y2237" s="241"/>
      <c r="Z2237" s="241"/>
      <c r="AA2237" s="241"/>
      <c r="AB2237" s="241"/>
      <c r="AC2237" s="241"/>
      <c r="AD2237" s="241"/>
      <c r="AE2237" s="241"/>
      <c r="AF2237" s="241"/>
      <c r="AG2237" s="241"/>
      <c r="AH2237" s="241"/>
      <c r="AI2237" s="241"/>
      <c r="AP2237" s="300"/>
      <c r="AT2237" s="300"/>
    </row>
    <row r="2238" spans="1:46" s="299" customFormat="1" ht="15" customHeight="1" x14ac:dyDescent="0.25">
      <c r="A2238" s="284"/>
      <c r="B2238" s="284"/>
      <c r="C2238" s="241"/>
      <c r="D2238" s="241"/>
      <c r="E2238" s="241"/>
      <c r="F2238" s="241"/>
      <c r="G2238" s="241"/>
      <c r="H2238" s="241"/>
      <c r="I2238" s="241"/>
      <c r="J2238" s="241"/>
      <c r="K2238" s="241"/>
      <c r="L2238" s="241"/>
      <c r="M2238" s="241"/>
      <c r="N2238" s="241"/>
      <c r="O2238" s="241"/>
      <c r="P2238" s="241"/>
      <c r="Q2238" s="241"/>
      <c r="R2238" s="241"/>
      <c r="S2238" s="241"/>
      <c r="T2238" s="241"/>
      <c r="U2238" s="241"/>
      <c r="V2238" s="241"/>
      <c r="W2238" s="241"/>
      <c r="X2238" s="241"/>
      <c r="Y2238" s="241"/>
      <c r="Z2238" s="241"/>
      <c r="AA2238" s="241"/>
      <c r="AB2238" s="241"/>
      <c r="AC2238" s="241"/>
      <c r="AD2238" s="241"/>
      <c r="AE2238" s="241"/>
      <c r="AF2238" s="241"/>
      <c r="AG2238" s="241"/>
      <c r="AH2238" s="241"/>
      <c r="AI2238" s="241"/>
      <c r="AP2238" s="300"/>
      <c r="AT2238" s="300"/>
    </row>
    <row r="2239" spans="1:46" s="299" customFormat="1" ht="15" customHeight="1" x14ac:dyDescent="0.25">
      <c r="A2239" s="284"/>
      <c r="B2239" s="284"/>
      <c r="C2239" s="241"/>
      <c r="D2239" s="241"/>
      <c r="E2239" s="241"/>
      <c r="F2239" s="241"/>
      <c r="G2239" s="241"/>
      <c r="H2239" s="241"/>
      <c r="I2239" s="241"/>
      <c r="J2239" s="241"/>
      <c r="K2239" s="241"/>
      <c r="L2239" s="241"/>
      <c r="M2239" s="241"/>
      <c r="N2239" s="241"/>
      <c r="O2239" s="241"/>
      <c r="P2239" s="241"/>
      <c r="Q2239" s="241"/>
      <c r="R2239" s="241"/>
      <c r="S2239" s="241"/>
      <c r="T2239" s="241"/>
      <c r="U2239" s="241"/>
      <c r="V2239" s="241"/>
      <c r="W2239" s="241"/>
      <c r="X2239" s="241"/>
      <c r="Y2239" s="241"/>
      <c r="Z2239" s="241"/>
      <c r="AA2239" s="241"/>
      <c r="AB2239" s="241"/>
      <c r="AC2239" s="241"/>
      <c r="AD2239" s="241"/>
      <c r="AE2239" s="241"/>
      <c r="AF2239" s="241"/>
      <c r="AG2239" s="241"/>
      <c r="AH2239" s="241"/>
      <c r="AI2239" s="241"/>
      <c r="AP2239" s="300"/>
      <c r="AT2239" s="300"/>
    </row>
    <row r="2240" spans="1:46" s="299" customFormat="1" ht="15" customHeight="1" x14ac:dyDescent="0.25">
      <c r="A2240" s="284"/>
      <c r="B2240" s="284"/>
      <c r="C2240" s="241"/>
      <c r="D2240" s="241"/>
      <c r="E2240" s="241"/>
      <c r="F2240" s="241"/>
      <c r="G2240" s="241"/>
      <c r="H2240" s="241"/>
      <c r="I2240" s="241"/>
      <c r="J2240" s="241"/>
      <c r="K2240" s="241"/>
      <c r="L2240" s="241"/>
      <c r="M2240" s="241"/>
      <c r="N2240" s="241"/>
      <c r="O2240" s="241"/>
      <c r="P2240" s="241"/>
      <c r="Q2240" s="241"/>
      <c r="R2240" s="241"/>
      <c r="S2240" s="241"/>
      <c r="T2240" s="241"/>
      <c r="U2240" s="241"/>
      <c r="V2240" s="241"/>
      <c r="W2240" s="241"/>
      <c r="X2240" s="241"/>
      <c r="Y2240" s="241"/>
      <c r="Z2240" s="241"/>
      <c r="AA2240" s="241"/>
      <c r="AB2240" s="241"/>
      <c r="AC2240" s="241"/>
      <c r="AD2240" s="241"/>
      <c r="AE2240" s="241"/>
      <c r="AF2240" s="241"/>
      <c r="AG2240" s="241"/>
      <c r="AH2240" s="241"/>
      <c r="AI2240" s="241"/>
      <c r="AP2240" s="300"/>
      <c r="AT2240" s="300"/>
    </row>
    <row r="2241" spans="1:46" s="299" customFormat="1" ht="15" customHeight="1" x14ac:dyDescent="0.25">
      <c r="A2241" s="284"/>
      <c r="B2241" s="284"/>
      <c r="C2241" s="241"/>
      <c r="D2241" s="241"/>
      <c r="E2241" s="241"/>
      <c r="F2241" s="241"/>
      <c r="G2241" s="241"/>
      <c r="H2241" s="241"/>
      <c r="I2241" s="241"/>
      <c r="J2241" s="241"/>
      <c r="K2241" s="241"/>
      <c r="L2241" s="241"/>
      <c r="M2241" s="241"/>
      <c r="N2241" s="241"/>
      <c r="O2241" s="241"/>
      <c r="P2241" s="241"/>
      <c r="Q2241" s="241"/>
      <c r="R2241" s="241"/>
      <c r="S2241" s="241"/>
      <c r="T2241" s="241"/>
      <c r="U2241" s="241"/>
      <c r="V2241" s="241"/>
      <c r="W2241" s="241"/>
      <c r="X2241" s="241"/>
      <c r="Y2241" s="241"/>
      <c r="Z2241" s="241"/>
      <c r="AA2241" s="241"/>
      <c r="AB2241" s="241"/>
      <c r="AC2241" s="241"/>
      <c r="AD2241" s="241"/>
      <c r="AE2241" s="241"/>
      <c r="AF2241" s="241"/>
      <c r="AG2241" s="241"/>
      <c r="AH2241" s="241"/>
      <c r="AI2241" s="241"/>
      <c r="AP2241" s="300"/>
      <c r="AT2241" s="300"/>
    </row>
    <row r="2242" spans="1:46" s="299" customFormat="1" ht="15" customHeight="1" x14ac:dyDescent="0.25">
      <c r="A2242" s="284"/>
      <c r="B2242" s="284"/>
      <c r="C2242" s="241"/>
      <c r="D2242" s="241"/>
      <c r="E2242" s="241"/>
      <c r="F2242" s="241"/>
      <c r="G2242" s="241"/>
      <c r="H2242" s="241"/>
      <c r="I2242" s="241"/>
      <c r="J2242" s="241"/>
      <c r="K2242" s="241"/>
      <c r="L2242" s="241"/>
      <c r="M2242" s="241"/>
      <c r="N2242" s="241"/>
      <c r="O2242" s="241"/>
      <c r="P2242" s="241"/>
      <c r="Q2242" s="241"/>
      <c r="R2242" s="241"/>
      <c r="S2242" s="241"/>
      <c r="T2242" s="241"/>
      <c r="U2242" s="241"/>
      <c r="V2242" s="241"/>
      <c r="W2242" s="241"/>
      <c r="X2242" s="241"/>
      <c r="Y2242" s="241"/>
      <c r="Z2242" s="241"/>
      <c r="AA2242" s="241"/>
      <c r="AB2242" s="241"/>
      <c r="AC2242" s="241"/>
      <c r="AD2242" s="241"/>
      <c r="AE2242" s="241"/>
      <c r="AF2242" s="241"/>
      <c r="AG2242" s="241"/>
      <c r="AH2242" s="241"/>
      <c r="AI2242" s="241"/>
      <c r="AP2242" s="300"/>
      <c r="AT2242" s="300"/>
    </row>
    <row r="2243" spans="1:46" s="299" customFormat="1" ht="15" customHeight="1" x14ac:dyDescent="0.25">
      <c r="A2243" s="284"/>
      <c r="B2243" s="284"/>
      <c r="C2243" s="241"/>
      <c r="D2243" s="241"/>
      <c r="E2243" s="241"/>
      <c r="F2243" s="241"/>
      <c r="G2243" s="241"/>
      <c r="H2243" s="241"/>
      <c r="I2243" s="241"/>
      <c r="J2243" s="241"/>
      <c r="K2243" s="241"/>
      <c r="L2243" s="241"/>
      <c r="M2243" s="241"/>
      <c r="N2243" s="241"/>
      <c r="O2243" s="241"/>
      <c r="P2243" s="241"/>
      <c r="Q2243" s="241"/>
      <c r="R2243" s="241"/>
      <c r="S2243" s="241"/>
      <c r="T2243" s="241"/>
      <c r="U2243" s="241"/>
      <c r="V2243" s="241"/>
      <c r="W2243" s="241"/>
      <c r="X2243" s="241"/>
      <c r="Y2243" s="241"/>
      <c r="Z2243" s="241"/>
      <c r="AA2243" s="241"/>
      <c r="AB2243" s="241"/>
      <c r="AC2243" s="241"/>
      <c r="AD2243" s="241"/>
      <c r="AE2243" s="241"/>
      <c r="AF2243" s="241"/>
      <c r="AG2243" s="241"/>
      <c r="AH2243" s="241"/>
      <c r="AI2243" s="241"/>
      <c r="AP2243" s="300"/>
      <c r="AT2243" s="300"/>
    </row>
    <row r="2244" spans="1:46" s="299" customFormat="1" ht="15" customHeight="1" x14ac:dyDescent="0.25">
      <c r="A2244" s="284"/>
      <c r="B2244" s="284"/>
      <c r="C2244" s="241"/>
      <c r="D2244" s="241"/>
      <c r="E2244" s="241"/>
      <c r="F2244" s="241"/>
      <c r="G2244" s="241"/>
      <c r="H2244" s="241"/>
      <c r="I2244" s="241"/>
      <c r="J2244" s="241"/>
      <c r="K2244" s="241"/>
      <c r="L2244" s="241"/>
      <c r="M2244" s="241"/>
      <c r="N2244" s="241"/>
      <c r="O2244" s="241"/>
      <c r="P2244" s="241"/>
      <c r="Q2244" s="241"/>
      <c r="R2244" s="241"/>
      <c r="S2244" s="241"/>
      <c r="T2244" s="241"/>
      <c r="U2244" s="241"/>
      <c r="V2244" s="241"/>
      <c r="W2244" s="241"/>
      <c r="X2244" s="241"/>
      <c r="Y2244" s="241"/>
      <c r="Z2244" s="241"/>
      <c r="AA2244" s="241"/>
      <c r="AB2244" s="241"/>
      <c r="AC2244" s="241"/>
      <c r="AD2244" s="241"/>
      <c r="AE2244" s="241"/>
      <c r="AF2244" s="241"/>
      <c r="AG2244" s="241"/>
      <c r="AH2244" s="241"/>
      <c r="AI2244" s="241"/>
      <c r="AP2244" s="300"/>
      <c r="AT2244" s="300"/>
    </row>
    <row r="2245" spans="1:46" s="299" customFormat="1" ht="15" customHeight="1" x14ac:dyDescent="0.25">
      <c r="A2245" s="284"/>
      <c r="B2245" s="284"/>
      <c r="C2245" s="241"/>
      <c r="D2245" s="241"/>
      <c r="E2245" s="241"/>
      <c r="F2245" s="241"/>
      <c r="G2245" s="241"/>
      <c r="H2245" s="241"/>
      <c r="I2245" s="241"/>
      <c r="J2245" s="241"/>
      <c r="K2245" s="241"/>
      <c r="L2245" s="241"/>
      <c r="M2245" s="241"/>
      <c r="N2245" s="241"/>
      <c r="O2245" s="241"/>
      <c r="P2245" s="241"/>
      <c r="Q2245" s="241"/>
      <c r="R2245" s="241"/>
      <c r="S2245" s="241"/>
      <c r="T2245" s="241"/>
      <c r="U2245" s="241"/>
      <c r="V2245" s="241"/>
      <c r="W2245" s="241"/>
      <c r="X2245" s="241"/>
      <c r="Y2245" s="241"/>
      <c r="Z2245" s="241"/>
      <c r="AA2245" s="241"/>
      <c r="AB2245" s="241"/>
      <c r="AC2245" s="241"/>
      <c r="AD2245" s="241"/>
      <c r="AE2245" s="241"/>
      <c r="AF2245" s="241"/>
      <c r="AG2245" s="241"/>
      <c r="AH2245" s="241"/>
      <c r="AI2245" s="241"/>
      <c r="AP2245" s="300"/>
      <c r="AT2245" s="300"/>
    </row>
    <row r="2246" spans="1:46" s="299" customFormat="1" ht="15" customHeight="1" x14ac:dyDescent="0.25">
      <c r="A2246" s="284"/>
      <c r="B2246" s="284"/>
      <c r="C2246" s="241"/>
      <c r="D2246" s="241"/>
      <c r="E2246" s="241"/>
      <c r="F2246" s="241"/>
      <c r="G2246" s="241"/>
      <c r="H2246" s="241"/>
      <c r="I2246" s="241"/>
      <c r="J2246" s="241"/>
      <c r="K2246" s="241"/>
      <c r="L2246" s="241"/>
      <c r="M2246" s="241"/>
      <c r="N2246" s="241"/>
      <c r="O2246" s="241"/>
      <c r="P2246" s="241"/>
      <c r="Q2246" s="241"/>
      <c r="R2246" s="241"/>
      <c r="S2246" s="241"/>
      <c r="T2246" s="241"/>
      <c r="U2246" s="241"/>
      <c r="V2246" s="241"/>
      <c r="W2246" s="241"/>
      <c r="X2246" s="241"/>
      <c r="Y2246" s="241"/>
      <c r="Z2246" s="241"/>
      <c r="AA2246" s="241"/>
      <c r="AB2246" s="241"/>
      <c r="AC2246" s="241"/>
      <c r="AD2246" s="241"/>
      <c r="AE2246" s="241"/>
      <c r="AF2246" s="241"/>
      <c r="AG2246" s="241"/>
      <c r="AH2246" s="241"/>
      <c r="AI2246" s="241"/>
      <c r="AP2246" s="300"/>
      <c r="AT2246" s="300"/>
    </row>
    <row r="2247" spans="1:46" s="299" customFormat="1" ht="15" customHeight="1" x14ac:dyDescent="0.25">
      <c r="A2247" s="284"/>
      <c r="B2247" s="284"/>
      <c r="C2247" s="241"/>
      <c r="D2247" s="241"/>
      <c r="E2247" s="241"/>
      <c r="F2247" s="241"/>
      <c r="G2247" s="241"/>
      <c r="H2247" s="241"/>
      <c r="I2247" s="241"/>
      <c r="J2247" s="241"/>
      <c r="K2247" s="241"/>
      <c r="L2247" s="241"/>
      <c r="M2247" s="241"/>
      <c r="N2247" s="241"/>
      <c r="O2247" s="241"/>
      <c r="P2247" s="241"/>
      <c r="Q2247" s="241"/>
      <c r="R2247" s="241"/>
      <c r="S2247" s="241"/>
      <c r="T2247" s="241"/>
      <c r="U2247" s="241"/>
      <c r="V2247" s="241"/>
      <c r="W2247" s="241"/>
      <c r="X2247" s="241"/>
      <c r="Y2247" s="241"/>
      <c r="Z2247" s="241"/>
      <c r="AA2247" s="241"/>
      <c r="AB2247" s="241"/>
      <c r="AC2247" s="241"/>
      <c r="AD2247" s="241"/>
      <c r="AE2247" s="241"/>
      <c r="AF2247" s="241"/>
      <c r="AG2247" s="241"/>
      <c r="AH2247" s="241"/>
      <c r="AI2247" s="241"/>
      <c r="AP2247" s="300"/>
      <c r="AT2247" s="300"/>
    </row>
    <row r="2248" spans="1:46" s="299" customFormat="1" ht="15" customHeight="1" x14ac:dyDescent="0.25">
      <c r="A2248" s="284"/>
      <c r="B2248" s="284"/>
      <c r="C2248" s="241"/>
      <c r="D2248" s="241"/>
      <c r="E2248" s="241"/>
      <c r="F2248" s="241"/>
      <c r="G2248" s="241"/>
      <c r="H2248" s="241"/>
      <c r="I2248" s="241"/>
      <c r="J2248" s="241"/>
      <c r="K2248" s="241"/>
      <c r="L2248" s="241"/>
      <c r="M2248" s="241"/>
      <c r="N2248" s="241"/>
      <c r="O2248" s="241"/>
      <c r="P2248" s="241"/>
      <c r="Q2248" s="241"/>
      <c r="R2248" s="241"/>
      <c r="S2248" s="241"/>
      <c r="T2248" s="241"/>
      <c r="U2248" s="241"/>
      <c r="V2248" s="241"/>
      <c r="W2248" s="241"/>
      <c r="X2248" s="241"/>
      <c r="Y2248" s="241"/>
      <c r="Z2248" s="241"/>
      <c r="AA2248" s="241"/>
      <c r="AB2248" s="241"/>
      <c r="AC2248" s="241"/>
      <c r="AD2248" s="241"/>
      <c r="AE2248" s="241"/>
      <c r="AF2248" s="241"/>
      <c r="AG2248" s="241"/>
      <c r="AH2248" s="241"/>
      <c r="AI2248" s="241"/>
      <c r="AP2248" s="300"/>
      <c r="AT2248" s="300"/>
    </row>
    <row r="2249" spans="1:46" s="299" customFormat="1" ht="15" customHeight="1" x14ac:dyDescent="0.25">
      <c r="A2249" s="284"/>
      <c r="B2249" s="284"/>
      <c r="C2249" s="241"/>
      <c r="D2249" s="241"/>
      <c r="E2249" s="241"/>
      <c r="F2249" s="241"/>
      <c r="G2249" s="241"/>
      <c r="H2249" s="241"/>
      <c r="I2249" s="241"/>
      <c r="J2249" s="241"/>
      <c r="K2249" s="241"/>
      <c r="L2249" s="241"/>
      <c r="M2249" s="241"/>
      <c r="N2249" s="241"/>
      <c r="O2249" s="241"/>
      <c r="P2249" s="241"/>
      <c r="Q2249" s="241"/>
      <c r="R2249" s="241"/>
      <c r="S2249" s="241"/>
      <c r="T2249" s="241"/>
      <c r="U2249" s="241"/>
      <c r="V2249" s="241"/>
      <c r="W2249" s="241"/>
      <c r="X2249" s="241"/>
      <c r="Y2249" s="241"/>
      <c r="Z2249" s="241"/>
      <c r="AA2249" s="241"/>
      <c r="AB2249" s="241"/>
      <c r="AC2249" s="241"/>
      <c r="AD2249" s="241"/>
      <c r="AE2249" s="241"/>
      <c r="AF2249" s="241"/>
      <c r="AG2249" s="241"/>
      <c r="AH2249" s="241"/>
      <c r="AI2249" s="241"/>
      <c r="AP2249" s="300"/>
      <c r="AT2249" s="300"/>
    </row>
    <row r="2250" spans="1:46" s="299" customFormat="1" ht="15" customHeight="1" x14ac:dyDescent="0.25">
      <c r="A2250" s="284"/>
      <c r="B2250" s="284"/>
      <c r="C2250" s="241"/>
      <c r="D2250" s="241"/>
      <c r="E2250" s="241"/>
      <c r="F2250" s="241"/>
      <c r="G2250" s="241"/>
      <c r="H2250" s="241"/>
      <c r="I2250" s="241"/>
      <c r="J2250" s="241"/>
      <c r="K2250" s="241"/>
      <c r="L2250" s="241"/>
      <c r="M2250" s="241"/>
      <c r="N2250" s="241"/>
      <c r="O2250" s="241"/>
      <c r="P2250" s="241"/>
      <c r="Q2250" s="241"/>
      <c r="R2250" s="241"/>
      <c r="S2250" s="241"/>
      <c r="T2250" s="241"/>
      <c r="U2250" s="241"/>
      <c r="V2250" s="241"/>
      <c r="W2250" s="241"/>
      <c r="X2250" s="241"/>
      <c r="Y2250" s="241"/>
      <c r="Z2250" s="241"/>
      <c r="AA2250" s="241"/>
      <c r="AB2250" s="241"/>
      <c r="AC2250" s="241"/>
      <c r="AD2250" s="241"/>
      <c r="AE2250" s="241"/>
      <c r="AF2250" s="241"/>
      <c r="AG2250" s="241"/>
      <c r="AH2250" s="241"/>
      <c r="AI2250" s="241"/>
      <c r="AP2250" s="300"/>
      <c r="AT2250" s="300"/>
    </row>
    <row r="2251" spans="1:46" s="299" customFormat="1" ht="15" customHeight="1" x14ac:dyDescent="0.25">
      <c r="A2251" s="284"/>
      <c r="B2251" s="284"/>
      <c r="C2251" s="241"/>
      <c r="D2251" s="241"/>
      <c r="E2251" s="241"/>
      <c r="F2251" s="241"/>
      <c r="G2251" s="241"/>
      <c r="H2251" s="241"/>
      <c r="I2251" s="241"/>
      <c r="J2251" s="241"/>
      <c r="K2251" s="241"/>
      <c r="L2251" s="241"/>
      <c r="M2251" s="241"/>
      <c r="N2251" s="241"/>
      <c r="O2251" s="241"/>
      <c r="P2251" s="241"/>
      <c r="Q2251" s="241"/>
      <c r="R2251" s="241"/>
      <c r="S2251" s="241"/>
      <c r="T2251" s="241"/>
      <c r="U2251" s="241"/>
      <c r="V2251" s="241"/>
      <c r="W2251" s="241"/>
      <c r="X2251" s="241"/>
      <c r="Y2251" s="241"/>
      <c r="Z2251" s="241"/>
      <c r="AA2251" s="241"/>
      <c r="AB2251" s="241"/>
      <c r="AC2251" s="241"/>
      <c r="AD2251" s="241"/>
      <c r="AE2251" s="241"/>
      <c r="AF2251" s="241"/>
      <c r="AG2251" s="241"/>
      <c r="AH2251" s="241"/>
      <c r="AI2251" s="241"/>
      <c r="AP2251" s="300"/>
      <c r="AT2251" s="300"/>
    </row>
    <row r="2252" spans="1:46" s="299" customFormat="1" ht="15" customHeight="1" x14ac:dyDescent="0.25">
      <c r="A2252" s="284"/>
      <c r="B2252" s="284"/>
      <c r="C2252" s="241"/>
      <c r="D2252" s="241"/>
      <c r="E2252" s="241"/>
      <c r="F2252" s="241"/>
      <c r="G2252" s="241"/>
      <c r="H2252" s="241"/>
      <c r="I2252" s="241"/>
      <c r="J2252" s="241"/>
      <c r="K2252" s="241"/>
      <c r="L2252" s="241"/>
      <c r="M2252" s="241"/>
      <c r="N2252" s="241"/>
      <c r="O2252" s="241"/>
      <c r="P2252" s="241"/>
      <c r="Q2252" s="241"/>
      <c r="R2252" s="241"/>
      <c r="S2252" s="241"/>
      <c r="T2252" s="241"/>
      <c r="U2252" s="241"/>
      <c r="V2252" s="241"/>
      <c r="W2252" s="241"/>
      <c r="X2252" s="241"/>
      <c r="Y2252" s="241"/>
      <c r="Z2252" s="241"/>
      <c r="AA2252" s="241"/>
      <c r="AB2252" s="241"/>
      <c r="AC2252" s="241"/>
      <c r="AD2252" s="241"/>
      <c r="AE2252" s="241"/>
      <c r="AF2252" s="241"/>
      <c r="AG2252" s="241"/>
      <c r="AH2252" s="241"/>
      <c r="AI2252" s="241"/>
      <c r="AP2252" s="300"/>
      <c r="AT2252" s="300"/>
    </row>
    <row r="2253" spans="1:46" s="299" customFormat="1" ht="15" customHeight="1" x14ac:dyDescent="0.25">
      <c r="A2253" s="284"/>
      <c r="B2253" s="284"/>
      <c r="C2253" s="241"/>
      <c r="D2253" s="241"/>
      <c r="E2253" s="241"/>
      <c r="F2253" s="241"/>
      <c r="G2253" s="241"/>
      <c r="H2253" s="241"/>
      <c r="I2253" s="241"/>
      <c r="J2253" s="241"/>
      <c r="K2253" s="241"/>
      <c r="L2253" s="241"/>
      <c r="M2253" s="241"/>
      <c r="N2253" s="241"/>
      <c r="O2253" s="241"/>
      <c r="P2253" s="241"/>
      <c r="Q2253" s="241"/>
      <c r="R2253" s="241"/>
      <c r="S2253" s="241"/>
      <c r="T2253" s="241"/>
      <c r="U2253" s="241"/>
      <c r="V2253" s="241"/>
      <c r="W2253" s="241"/>
      <c r="X2253" s="241"/>
      <c r="Y2253" s="241"/>
      <c r="Z2253" s="241"/>
      <c r="AA2253" s="241"/>
      <c r="AB2253" s="241"/>
      <c r="AC2253" s="241"/>
      <c r="AD2253" s="241"/>
      <c r="AE2253" s="241"/>
      <c r="AF2253" s="241"/>
      <c r="AG2253" s="241"/>
      <c r="AH2253" s="241"/>
      <c r="AI2253" s="241"/>
      <c r="AP2253" s="300"/>
      <c r="AT2253" s="300"/>
    </row>
    <row r="2254" spans="1:46" s="299" customFormat="1" ht="15" customHeight="1" x14ac:dyDescent="0.25">
      <c r="A2254" s="284"/>
      <c r="B2254" s="284"/>
      <c r="C2254" s="241"/>
      <c r="D2254" s="241"/>
      <c r="E2254" s="241"/>
      <c r="F2254" s="241"/>
      <c r="G2254" s="241"/>
      <c r="H2254" s="241"/>
      <c r="I2254" s="241"/>
      <c r="J2254" s="241"/>
      <c r="K2254" s="241"/>
      <c r="L2254" s="241"/>
      <c r="M2254" s="241"/>
      <c r="N2254" s="241"/>
      <c r="O2254" s="241"/>
      <c r="P2254" s="241"/>
      <c r="Q2254" s="241"/>
      <c r="R2254" s="241"/>
      <c r="S2254" s="241"/>
      <c r="T2254" s="241"/>
      <c r="U2254" s="241"/>
      <c r="V2254" s="241"/>
      <c r="W2254" s="241"/>
      <c r="X2254" s="241"/>
      <c r="Y2254" s="241"/>
      <c r="Z2254" s="241"/>
      <c r="AA2254" s="241"/>
      <c r="AB2254" s="241"/>
      <c r="AC2254" s="241"/>
      <c r="AD2254" s="241"/>
      <c r="AE2254" s="241"/>
      <c r="AF2254" s="241"/>
      <c r="AG2254" s="241"/>
      <c r="AH2254" s="241"/>
      <c r="AI2254" s="241"/>
      <c r="AP2254" s="300"/>
      <c r="AT2254" s="300"/>
    </row>
    <row r="2255" spans="1:46" s="299" customFormat="1" ht="15" customHeight="1" x14ac:dyDescent="0.25">
      <c r="A2255" s="284"/>
      <c r="B2255" s="284"/>
      <c r="C2255" s="241"/>
      <c r="D2255" s="241"/>
      <c r="E2255" s="241"/>
      <c r="F2255" s="241"/>
      <c r="G2255" s="241"/>
      <c r="H2255" s="241"/>
      <c r="I2255" s="241"/>
      <c r="J2255" s="241"/>
      <c r="K2255" s="241"/>
      <c r="L2255" s="241"/>
      <c r="M2255" s="241"/>
      <c r="N2255" s="241"/>
      <c r="O2255" s="241"/>
      <c r="P2255" s="241"/>
      <c r="Q2255" s="241"/>
      <c r="R2255" s="241"/>
      <c r="S2255" s="241"/>
      <c r="T2255" s="241"/>
      <c r="U2255" s="241"/>
      <c r="V2255" s="241"/>
      <c r="W2255" s="241"/>
      <c r="X2255" s="241"/>
      <c r="Y2255" s="241"/>
      <c r="Z2255" s="241"/>
      <c r="AA2255" s="241"/>
      <c r="AB2255" s="241"/>
      <c r="AC2255" s="241"/>
      <c r="AD2255" s="241"/>
      <c r="AE2255" s="241"/>
      <c r="AF2255" s="241"/>
      <c r="AG2255" s="241"/>
      <c r="AH2255" s="241"/>
      <c r="AI2255" s="241"/>
      <c r="AP2255" s="300"/>
      <c r="AT2255" s="300"/>
    </row>
    <row r="2256" spans="1:46" s="299" customFormat="1" ht="15" customHeight="1" x14ac:dyDescent="0.25">
      <c r="A2256" s="284"/>
      <c r="B2256" s="284"/>
      <c r="C2256" s="241"/>
      <c r="D2256" s="241"/>
      <c r="E2256" s="241"/>
      <c r="F2256" s="241"/>
      <c r="G2256" s="241"/>
      <c r="H2256" s="241"/>
      <c r="I2256" s="241"/>
      <c r="J2256" s="241"/>
      <c r="K2256" s="241"/>
      <c r="L2256" s="241"/>
      <c r="M2256" s="241"/>
      <c r="N2256" s="241"/>
      <c r="O2256" s="241"/>
      <c r="P2256" s="241"/>
      <c r="Q2256" s="241"/>
      <c r="R2256" s="241"/>
      <c r="S2256" s="241"/>
      <c r="T2256" s="241"/>
      <c r="U2256" s="241"/>
      <c r="V2256" s="241"/>
      <c r="W2256" s="241"/>
      <c r="X2256" s="241"/>
      <c r="Y2256" s="241"/>
      <c r="Z2256" s="241"/>
      <c r="AA2256" s="241"/>
      <c r="AB2256" s="241"/>
      <c r="AC2256" s="241"/>
      <c r="AD2256" s="241"/>
      <c r="AE2256" s="241"/>
      <c r="AF2256" s="241"/>
      <c r="AG2256" s="241"/>
      <c r="AH2256" s="241"/>
      <c r="AI2256" s="241"/>
      <c r="AP2256" s="300"/>
      <c r="AT2256" s="300"/>
    </row>
    <row r="2257" spans="1:46" s="299" customFormat="1" ht="15" customHeight="1" x14ac:dyDescent="0.25">
      <c r="A2257" s="284"/>
      <c r="B2257" s="284"/>
      <c r="C2257" s="241"/>
      <c r="D2257" s="241"/>
      <c r="E2257" s="241"/>
      <c r="F2257" s="241"/>
      <c r="G2257" s="241"/>
      <c r="H2257" s="241"/>
      <c r="I2257" s="241"/>
      <c r="J2257" s="241"/>
      <c r="K2257" s="241"/>
      <c r="L2257" s="241"/>
      <c r="M2257" s="241"/>
      <c r="N2257" s="241"/>
      <c r="O2257" s="241"/>
      <c r="P2257" s="241"/>
      <c r="Q2257" s="241"/>
      <c r="R2257" s="241"/>
      <c r="S2257" s="241"/>
      <c r="T2257" s="241"/>
      <c r="U2257" s="241"/>
      <c r="V2257" s="241"/>
      <c r="W2257" s="241"/>
      <c r="X2257" s="241"/>
      <c r="Y2257" s="241"/>
      <c r="Z2257" s="241"/>
      <c r="AA2257" s="241"/>
      <c r="AB2257" s="241"/>
      <c r="AC2257" s="241"/>
      <c r="AD2257" s="241"/>
      <c r="AE2257" s="241"/>
      <c r="AF2257" s="241"/>
      <c r="AG2257" s="241"/>
      <c r="AH2257" s="241"/>
      <c r="AI2257" s="241"/>
      <c r="AP2257" s="300"/>
      <c r="AT2257" s="300"/>
    </row>
    <row r="2258" spans="1:46" s="299" customFormat="1" ht="15" customHeight="1" x14ac:dyDescent="0.25">
      <c r="A2258" s="284"/>
      <c r="B2258" s="284"/>
      <c r="C2258" s="241"/>
      <c r="D2258" s="241"/>
      <c r="E2258" s="241"/>
      <c r="F2258" s="241"/>
      <c r="G2258" s="241"/>
      <c r="H2258" s="241"/>
      <c r="I2258" s="241"/>
      <c r="J2258" s="241"/>
      <c r="K2258" s="241"/>
      <c r="L2258" s="241"/>
      <c r="M2258" s="241"/>
      <c r="N2258" s="241"/>
      <c r="O2258" s="241"/>
      <c r="P2258" s="241"/>
      <c r="Q2258" s="241"/>
      <c r="R2258" s="241"/>
      <c r="S2258" s="241"/>
      <c r="T2258" s="241"/>
      <c r="U2258" s="241"/>
      <c r="V2258" s="241"/>
      <c r="W2258" s="241"/>
      <c r="X2258" s="241"/>
      <c r="Y2258" s="241"/>
      <c r="Z2258" s="241"/>
      <c r="AA2258" s="241"/>
      <c r="AB2258" s="241"/>
      <c r="AC2258" s="241"/>
      <c r="AD2258" s="241"/>
      <c r="AE2258" s="241"/>
      <c r="AF2258" s="241"/>
      <c r="AG2258" s="241"/>
      <c r="AH2258" s="241"/>
      <c r="AI2258" s="241"/>
      <c r="AP2258" s="300"/>
      <c r="AT2258" s="300"/>
    </row>
    <row r="2259" spans="1:46" s="299" customFormat="1" ht="15" customHeight="1" x14ac:dyDescent="0.25">
      <c r="A2259" s="284"/>
      <c r="B2259" s="284"/>
      <c r="C2259" s="241"/>
      <c r="D2259" s="241"/>
      <c r="E2259" s="241"/>
      <c r="F2259" s="241"/>
      <c r="G2259" s="241"/>
      <c r="H2259" s="241"/>
      <c r="I2259" s="241"/>
      <c r="J2259" s="241"/>
      <c r="K2259" s="241"/>
      <c r="L2259" s="241"/>
      <c r="M2259" s="241"/>
      <c r="N2259" s="241"/>
      <c r="O2259" s="241"/>
      <c r="P2259" s="241"/>
      <c r="Q2259" s="241"/>
      <c r="R2259" s="241"/>
      <c r="S2259" s="241"/>
      <c r="T2259" s="241"/>
      <c r="U2259" s="241"/>
      <c r="V2259" s="241"/>
      <c r="W2259" s="241"/>
      <c r="X2259" s="241"/>
      <c r="Y2259" s="241"/>
      <c r="Z2259" s="241"/>
      <c r="AA2259" s="241"/>
      <c r="AB2259" s="241"/>
      <c r="AC2259" s="241"/>
      <c r="AD2259" s="241"/>
      <c r="AE2259" s="241"/>
      <c r="AF2259" s="241"/>
      <c r="AG2259" s="241"/>
      <c r="AH2259" s="241"/>
      <c r="AI2259" s="241"/>
      <c r="AP2259" s="300"/>
      <c r="AT2259" s="300"/>
    </row>
    <row r="2260" spans="1:46" s="299" customFormat="1" ht="15" customHeight="1" x14ac:dyDescent="0.25">
      <c r="A2260" s="284"/>
      <c r="B2260" s="284"/>
      <c r="C2260" s="241"/>
      <c r="D2260" s="241"/>
      <c r="E2260" s="241"/>
      <c r="F2260" s="241"/>
      <c r="G2260" s="241"/>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P2260" s="300"/>
      <c r="AT2260" s="300"/>
    </row>
    <row r="2261" spans="1:46" s="299" customFormat="1" ht="15" customHeight="1" x14ac:dyDescent="0.25">
      <c r="A2261" s="284"/>
      <c r="B2261" s="284"/>
      <c r="C2261" s="241"/>
      <c r="D2261" s="241"/>
      <c r="E2261" s="241"/>
      <c r="F2261" s="241"/>
      <c r="G2261" s="241"/>
      <c r="H2261" s="241"/>
      <c r="I2261" s="241"/>
      <c r="J2261" s="241"/>
      <c r="K2261" s="241"/>
      <c r="L2261" s="241"/>
      <c r="M2261" s="241"/>
      <c r="N2261" s="241"/>
      <c r="O2261" s="241"/>
      <c r="P2261" s="241"/>
      <c r="Q2261" s="241"/>
      <c r="R2261" s="241"/>
      <c r="S2261" s="241"/>
      <c r="T2261" s="241"/>
      <c r="U2261" s="241"/>
      <c r="V2261" s="241"/>
      <c r="W2261" s="241"/>
      <c r="X2261" s="241"/>
      <c r="Y2261" s="241"/>
      <c r="Z2261" s="241"/>
      <c r="AA2261" s="241"/>
      <c r="AB2261" s="241"/>
      <c r="AC2261" s="241"/>
      <c r="AD2261" s="241"/>
      <c r="AE2261" s="241"/>
      <c r="AF2261" s="241"/>
      <c r="AG2261" s="241"/>
      <c r="AH2261" s="241"/>
      <c r="AI2261" s="241"/>
      <c r="AP2261" s="300"/>
      <c r="AT2261" s="300"/>
    </row>
    <row r="2262" spans="1:46" s="299" customFormat="1" ht="15" customHeight="1" x14ac:dyDescent="0.25">
      <c r="A2262" s="284"/>
      <c r="B2262" s="284"/>
      <c r="C2262" s="241"/>
      <c r="D2262" s="241"/>
      <c r="E2262" s="241"/>
      <c r="F2262" s="241"/>
      <c r="G2262" s="241"/>
      <c r="H2262" s="241"/>
      <c r="I2262" s="241"/>
      <c r="J2262" s="241"/>
      <c r="K2262" s="241"/>
      <c r="L2262" s="241"/>
      <c r="M2262" s="241"/>
      <c r="N2262" s="241"/>
      <c r="O2262" s="241"/>
      <c r="P2262" s="241"/>
      <c r="Q2262" s="241"/>
      <c r="R2262" s="241"/>
      <c r="S2262" s="241"/>
      <c r="T2262" s="241"/>
      <c r="U2262" s="241"/>
      <c r="V2262" s="241"/>
      <c r="W2262" s="241"/>
      <c r="X2262" s="241"/>
      <c r="Y2262" s="241"/>
      <c r="Z2262" s="241"/>
      <c r="AA2262" s="241"/>
      <c r="AB2262" s="241"/>
      <c r="AC2262" s="241"/>
      <c r="AD2262" s="241"/>
      <c r="AE2262" s="241"/>
      <c r="AF2262" s="241"/>
      <c r="AG2262" s="241"/>
      <c r="AH2262" s="241"/>
      <c r="AI2262" s="241"/>
      <c r="AP2262" s="300"/>
      <c r="AT2262" s="300"/>
    </row>
    <row r="2263" spans="1:46" s="299" customFormat="1" ht="15" customHeight="1" x14ac:dyDescent="0.25">
      <c r="A2263" s="284"/>
      <c r="B2263" s="284"/>
      <c r="C2263" s="241"/>
      <c r="D2263" s="241"/>
      <c r="E2263" s="241"/>
      <c r="F2263" s="241"/>
      <c r="G2263" s="241"/>
      <c r="H2263" s="241"/>
      <c r="I2263" s="241"/>
      <c r="J2263" s="241"/>
      <c r="K2263" s="241"/>
      <c r="L2263" s="241"/>
      <c r="M2263" s="241"/>
      <c r="N2263" s="241"/>
      <c r="O2263" s="241"/>
      <c r="P2263" s="241"/>
      <c r="Q2263" s="241"/>
      <c r="R2263" s="241"/>
      <c r="S2263" s="241"/>
      <c r="T2263" s="241"/>
      <c r="U2263" s="241"/>
      <c r="V2263" s="241"/>
      <c r="W2263" s="241"/>
      <c r="X2263" s="241"/>
      <c r="Y2263" s="241"/>
      <c r="Z2263" s="241"/>
      <c r="AA2263" s="241"/>
      <c r="AB2263" s="241"/>
      <c r="AC2263" s="241"/>
      <c r="AD2263" s="241"/>
      <c r="AE2263" s="241"/>
      <c r="AF2263" s="241"/>
      <c r="AG2263" s="241"/>
      <c r="AH2263" s="241"/>
      <c r="AI2263" s="241"/>
      <c r="AP2263" s="300"/>
      <c r="AT2263" s="300"/>
    </row>
    <row r="2264" spans="1:46" s="299" customFormat="1" ht="15" customHeight="1" x14ac:dyDescent="0.25">
      <c r="A2264" s="284"/>
      <c r="B2264" s="284"/>
      <c r="C2264" s="241"/>
      <c r="D2264" s="241"/>
      <c r="E2264" s="241"/>
      <c r="F2264" s="241"/>
      <c r="G2264" s="241"/>
      <c r="H2264" s="241"/>
      <c r="I2264" s="241"/>
      <c r="J2264" s="241"/>
      <c r="K2264" s="241"/>
      <c r="L2264" s="241"/>
      <c r="M2264" s="241"/>
      <c r="N2264" s="241"/>
      <c r="O2264" s="241"/>
      <c r="P2264" s="241"/>
      <c r="Q2264" s="241"/>
      <c r="R2264" s="241"/>
      <c r="S2264" s="241"/>
      <c r="T2264" s="241"/>
      <c r="U2264" s="241"/>
      <c r="V2264" s="241"/>
      <c r="W2264" s="241"/>
      <c r="X2264" s="241"/>
      <c r="Y2264" s="241"/>
      <c r="Z2264" s="241"/>
      <c r="AA2264" s="241"/>
      <c r="AB2264" s="241"/>
      <c r="AC2264" s="241"/>
      <c r="AD2264" s="241"/>
      <c r="AE2264" s="241"/>
      <c r="AF2264" s="241"/>
      <c r="AG2264" s="241"/>
      <c r="AH2264" s="241"/>
      <c r="AI2264" s="241"/>
      <c r="AP2264" s="300"/>
      <c r="AT2264" s="300"/>
    </row>
    <row r="2265" spans="1:46" s="299" customFormat="1" ht="15" customHeight="1" x14ac:dyDescent="0.25">
      <c r="A2265" s="284"/>
      <c r="B2265" s="284"/>
      <c r="C2265" s="241"/>
      <c r="D2265" s="241"/>
      <c r="E2265" s="241"/>
      <c r="F2265" s="241"/>
      <c r="G2265" s="241"/>
      <c r="H2265" s="241"/>
      <c r="I2265" s="241"/>
      <c r="J2265" s="241"/>
      <c r="K2265" s="241"/>
      <c r="L2265" s="241"/>
      <c r="M2265" s="241"/>
      <c r="N2265" s="241"/>
      <c r="O2265" s="241"/>
      <c r="P2265" s="241"/>
      <c r="Q2265" s="241"/>
      <c r="R2265" s="241"/>
      <c r="S2265" s="241"/>
      <c r="T2265" s="241"/>
      <c r="U2265" s="241"/>
      <c r="V2265" s="241"/>
      <c r="W2265" s="241"/>
      <c r="X2265" s="241"/>
      <c r="Y2265" s="241"/>
      <c r="Z2265" s="241"/>
      <c r="AA2265" s="241"/>
      <c r="AB2265" s="241"/>
      <c r="AC2265" s="241"/>
      <c r="AD2265" s="241"/>
      <c r="AE2265" s="241"/>
      <c r="AF2265" s="241"/>
      <c r="AG2265" s="241"/>
      <c r="AH2265" s="241"/>
      <c r="AI2265" s="241"/>
      <c r="AP2265" s="300"/>
      <c r="AT2265" s="300"/>
    </row>
    <row r="2266" spans="1:46" s="299" customFormat="1" ht="15" customHeight="1" x14ac:dyDescent="0.25">
      <c r="A2266" s="284"/>
      <c r="B2266" s="284"/>
      <c r="C2266" s="241"/>
      <c r="D2266" s="241"/>
      <c r="E2266" s="241"/>
      <c r="F2266" s="241"/>
      <c r="G2266" s="241"/>
      <c r="H2266" s="241"/>
      <c r="I2266" s="241"/>
      <c r="J2266" s="241"/>
      <c r="K2266" s="241"/>
      <c r="L2266" s="241"/>
      <c r="M2266" s="241"/>
      <c r="N2266" s="241"/>
      <c r="O2266" s="241"/>
      <c r="P2266" s="241"/>
      <c r="Q2266" s="241"/>
      <c r="R2266" s="241"/>
      <c r="S2266" s="241"/>
      <c r="T2266" s="241"/>
      <c r="U2266" s="241"/>
      <c r="V2266" s="241"/>
      <c r="W2266" s="241"/>
      <c r="X2266" s="241"/>
      <c r="Y2266" s="241"/>
      <c r="Z2266" s="241"/>
      <c r="AA2266" s="241"/>
      <c r="AB2266" s="241"/>
      <c r="AC2266" s="241"/>
      <c r="AD2266" s="241"/>
      <c r="AE2266" s="241"/>
      <c r="AF2266" s="241"/>
      <c r="AG2266" s="241"/>
      <c r="AH2266" s="241"/>
      <c r="AI2266" s="241"/>
      <c r="AP2266" s="300"/>
      <c r="AT2266" s="300"/>
    </row>
    <row r="2267" spans="1:46" s="299" customFormat="1" ht="15" customHeight="1" x14ac:dyDescent="0.25">
      <c r="A2267" s="284"/>
      <c r="B2267" s="284"/>
      <c r="C2267" s="241"/>
      <c r="D2267" s="241"/>
      <c r="E2267" s="241"/>
      <c r="F2267" s="241"/>
      <c r="G2267" s="241"/>
      <c r="H2267" s="241"/>
      <c r="I2267" s="241"/>
      <c r="J2267" s="241"/>
      <c r="K2267" s="241"/>
      <c r="L2267" s="241"/>
      <c r="M2267" s="241"/>
      <c r="N2267" s="241"/>
      <c r="O2267" s="241"/>
      <c r="P2267" s="241"/>
      <c r="Q2267" s="241"/>
      <c r="R2267" s="241"/>
      <c r="S2267" s="241"/>
      <c r="T2267" s="241"/>
      <c r="U2267" s="241"/>
      <c r="V2267" s="241"/>
      <c r="W2267" s="241"/>
      <c r="X2267" s="241"/>
      <c r="Y2267" s="241"/>
      <c r="Z2267" s="241"/>
      <c r="AA2267" s="241"/>
      <c r="AB2267" s="241"/>
      <c r="AC2267" s="241"/>
      <c r="AD2267" s="241"/>
      <c r="AE2267" s="241"/>
      <c r="AF2267" s="241"/>
      <c r="AG2267" s="241"/>
      <c r="AH2267" s="241"/>
      <c r="AI2267" s="241"/>
      <c r="AP2267" s="300"/>
      <c r="AT2267" s="300"/>
    </row>
    <row r="2268" spans="1:46" s="299" customFormat="1" ht="15" customHeight="1" x14ac:dyDescent="0.25">
      <c r="A2268" s="284"/>
      <c r="B2268" s="284"/>
      <c r="C2268" s="241"/>
      <c r="D2268" s="241"/>
      <c r="E2268" s="241"/>
      <c r="F2268" s="241"/>
      <c r="G2268" s="241"/>
      <c r="H2268" s="241"/>
      <c r="I2268" s="241"/>
      <c r="J2268" s="241"/>
      <c r="K2268" s="241"/>
      <c r="L2268" s="241"/>
      <c r="M2268" s="241"/>
      <c r="N2268" s="241"/>
      <c r="O2268" s="241"/>
      <c r="P2268" s="241"/>
      <c r="Q2268" s="241"/>
      <c r="R2268" s="241"/>
      <c r="S2268" s="241"/>
      <c r="T2268" s="241"/>
      <c r="U2268" s="241"/>
      <c r="V2268" s="241"/>
      <c r="W2268" s="241"/>
      <c r="X2268" s="241"/>
      <c r="Y2268" s="241"/>
      <c r="Z2268" s="241"/>
      <c r="AA2268" s="241"/>
      <c r="AB2268" s="241"/>
      <c r="AC2268" s="241"/>
      <c r="AD2268" s="241"/>
      <c r="AE2268" s="241"/>
      <c r="AF2268" s="241"/>
      <c r="AG2268" s="241"/>
      <c r="AH2268" s="241"/>
      <c r="AI2268" s="241"/>
      <c r="AP2268" s="300"/>
      <c r="AT2268" s="300"/>
    </row>
    <row r="2269" spans="1:46" s="299" customFormat="1" ht="15" customHeight="1" x14ac:dyDescent="0.25">
      <c r="A2269" s="284"/>
      <c r="B2269" s="284"/>
      <c r="C2269" s="241"/>
      <c r="D2269" s="241"/>
      <c r="E2269" s="241"/>
      <c r="F2269" s="241"/>
      <c r="G2269" s="241"/>
      <c r="H2269" s="241"/>
      <c r="I2269" s="241"/>
      <c r="J2269" s="241"/>
      <c r="K2269" s="241"/>
      <c r="L2269" s="241"/>
      <c r="M2269" s="241"/>
      <c r="N2269" s="241"/>
      <c r="O2269" s="241"/>
      <c r="P2269" s="241"/>
      <c r="Q2269" s="241"/>
      <c r="R2269" s="241"/>
      <c r="S2269" s="241"/>
      <c r="T2269" s="241"/>
      <c r="U2269" s="241"/>
      <c r="V2269" s="241"/>
      <c r="W2269" s="241"/>
      <c r="X2269" s="241"/>
      <c r="Y2269" s="241"/>
      <c r="Z2269" s="241"/>
      <c r="AA2269" s="241"/>
      <c r="AB2269" s="241"/>
      <c r="AC2269" s="241"/>
      <c r="AD2269" s="241"/>
      <c r="AE2269" s="241"/>
      <c r="AF2269" s="241"/>
      <c r="AG2269" s="241"/>
      <c r="AH2269" s="241"/>
      <c r="AI2269" s="241"/>
      <c r="AP2269" s="300"/>
      <c r="AT2269" s="300"/>
    </row>
    <row r="2270" spans="1:46" s="299" customFormat="1" ht="15" customHeight="1" x14ac:dyDescent="0.25">
      <c r="A2270" s="284"/>
      <c r="B2270" s="284"/>
      <c r="C2270" s="241"/>
      <c r="D2270" s="241"/>
      <c r="E2270" s="241"/>
      <c r="F2270" s="241"/>
      <c r="G2270" s="241"/>
      <c r="H2270" s="241"/>
      <c r="I2270" s="241"/>
      <c r="J2270" s="241"/>
      <c r="K2270" s="241"/>
      <c r="L2270" s="241"/>
      <c r="M2270" s="241"/>
      <c r="N2270" s="241"/>
      <c r="O2270" s="241"/>
      <c r="P2270" s="241"/>
      <c r="Q2270" s="241"/>
      <c r="R2270" s="241"/>
      <c r="S2270" s="241"/>
      <c r="T2270" s="241"/>
      <c r="U2270" s="241"/>
      <c r="V2270" s="241"/>
      <c r="W2270" s="241"/>
      <c r="X2270" s="241"/>
      <c r="Y2270" s="241"/>
      <c r="Z2270" s="241"/>
      <c r="AA2270" s="241"/>
      <c r="AB2270" s="241"/>
      <c r="AC2270" s="241"/>
      <c r="AD2270" s="241"/>
      <c r="AE2270" s="241"/>
      <c r="AF2270" s="241"/>
      <c r="AG2270" s="241"/>
      <c r="AH2270" s="241"/>
      <c r="AI2270" s="241"/>
      <c r="AP2270" s="300"/>
      <c r="AT2270" s="300"/>
    </row>
    <row r="2271" spans="1:46" s="299" customFormat="1" ht="15" customHeight="1" x14ac:dyDescent="0.25">
      <c r="A2271" s="284"/>
      <c r="B2271" s="284"/>
      <c r="C2271" s="241"/>
      <c r="D2271" s="241"/>
      <c r="E2271" s="241"/>
      <c r="F2271" s="241"/>
      <c r="G2271" s="241"/>
      <c r="H2271" s="241"/>
      <c r="I2271" s="241"/>
      <c r="J2271" s="241"/>
      <c r="K2271" s="241"/>
      <c r="L2271" s="241"/>
      <c r="M2271" s="241"/>
      <c r="N2271" s="241"/>
      <c r="O2271" s="241"/>
      <c r="P2271" s="241"/>
      <c r="Q2271" s="241"/>
      <c r="R2271" s="241"/>
      <c r="S2271" s="241"/>
      <c r="T2271" s="241"/>
      <c r="U2271" s="241"/>
      <c r="V2271" s="241"/>
      <c r="W2271" s="241"/>
      <c r="X2271" s="241"/>
      <c r="Y2271" s="241"/>
      <c r="Z2271" s="241"/>
      <c r="AA2271" s="241"/>
      <c r="AB2271" s="241"/>
      <c r="AC2271" s="241"/>
      <c r="AD2271" s="241"/>
      <c r="AE2271" s="241"/>
      <c r="AF2271" s="241"/>
      <c r="AG2271" s="241"/>
      <c r="AH2271" s="241"/>
      <c r="AI2271" s="241"/>
      <c r="AP2271" s="300"/>
      <c r="AT2271" s="300"/>
    </row>
    <row r="2272" spans="1:46" s="299" customFormat="1" ht="15" customHeight="1" x14ac:dyDescent="0.25">
      <c r="A2272" s="284"/>
      <c r="B2272" s="284"/>
      <c r="C2272" s="241"/>
      <c r="D2272" s="241"/>
      <c r="E2272" s="241"/>
      <c r="F2272" s="241"/>
      <c r="G2272" s="241"/>
      <c r="H2272" s="241"/>
      <c r="I2272" s="241"/>
      <c r="J2272" s="241"/>
      <c r="K2272" s="241"/>
      <c r="L2272" s="241"/>
      <c r="M2272" s="241"/>
      <c r="N2272" s="241"/>
      <c r="O2272" s="241"/>
      <c r="P2272" s="241"/>
      <c r="Q2272" s="241"/>
      <c r="R2272" s="241"/>
      <c r="S2272" s="241"/>
      <c r="T2272" s="241"/>
      <c r="U2272" s="241"/>
      <c r="V2272" s="241"/>
      <c r="W2272" s="241"/>
      <c r="X2272" s="241"/>
      <c r="Y2272" s="241"/>
      <c r="Z2272" s="241"/>
      <c r="AA2272" s="241"/>
      <c r="AB2272" s="241"/>
      <c r="AC2272" s="241"/>
      <c r="AD2272" s="241"/>
      <c r="AE2272" s="241"/>
      <c r="AF2272" s="241"/>
      <c r="AG2272" s="241"/>
      <c r="AH2272" s="241"/>
      <c r="AI2272" s="241"/>
      <c r="AP2272" s="300"/>
      <c r="AT2272" s="300"/>
    </row>
    <row r="2273" spans="1:46" s="299" customFormat="1" ht="15" customHeight="1" x14ac:dyDescent="0.25">
      <c r="A2273" s="284"/>
      <c r="B2273" s="284"/>
      <c r="C2273" s="241"/>
      <c r="D2273" s="241"/>
      <c r="E2273" s="241"/>
      <c r="F2273" s="241"/>
      <c r="G2273" s="241"/>
      <c r="H2273" s="241"/>
      <c r="I2273" s="241"/>
      <c r="J2273" s="241"/>
      <c r="K2273" s="241"/>
      <c r="L2273" s="241"/>
      <c r="M2273" s="241"/>
      <c r="N2273" s="241"/>
      <c r="O2273" s="241"/>
      <c r="P2273" s="241"/>
      <c r="Q2273" s="241"/>
      <c r="R2273" s="241"/>
      <c r="S2273" s="241"/>
      <c r="T2273" s="241"/>
      <c r="U2273" s="241"/>
      <c r="V2273" s="241"/>
      <c r="W2273" s="241"/>
      <c r="X2273" s="241"/>
      <c r="Y2273" s="241"/>
      <c r="Z2273" s="241"/>
      <c r="AA2273" s="241"/>
      <c r="AB2273" s="241"/>
      <c r="AC2273" s="241"/>
      <c r="AD2273" s="241"/>
      <c r="AE2273" s="241"/>
      <c r="AF2273" s="241"/>
      <c r="AG2273" s="241"/>
      <c r="AH2273" s="241"/>
      <c r="AI2273" s="241"/>
      <c r="AP2273" s="300"/>
      <c r="AT2273" s="300"/>
    </row>
    <row r="2274" spans="1:46" s="299" customFormat="1" ht="15" customHeight="1" x14ac:dyDescent="0.25">
      <c r="A2274" s="284"/>
      <c r="B2274" s="284"/>
      <c r="C2274" s="241"/>
      <c r="D2274" s="241"/>
      <c r="E2274" s="241"/>
      <c r="F2274" s="241"/>
      <c r="G2274" s="241"/>
      <c r="H2274" s="241"/>
      <c r="I2274" s="241"/>
      <c r="J2274" s="241"/>
      <c r="K2274" s="241"/>
      <c r="L2274" s="241"/>
      <c r="M2274" s="241"/>
      <c r="N2274" s="241"/>
      <c r="O2274" s="241"/>
      <c r="P2274" s="241"/>
      <c r="Q2274" s="241"/>
      <c r="R2274" s="241"/>
      <c r="S2274" s="241"/>
      <c r="T2274" s="241"/>
      <c r="U2274" s="241"/>
      <c r="V2274" s="241"/>
      <c r="W2274" s="241"/>
      <c r="X2274" s="241"/>
      <c r="Y2274" s="241"/>
      <c r="Z2274" s="241"/>
      <c r="AA2274" s="241"/>
      <c r="AB2274" s="241"/>
      <c r="AC2274" s="241"/>
      <c r="AD2274" s="241"/>
      <c r="AE2274" s="241"/>
      <c r="AF2274" s="241"/>
      <c r="AG2274" s="241"/>
      <c r="AH2274" s="241"/>
      <c r="AI2274" s="241"/>
      <c r="AP2274" s="300"/>
      <c r="AT2274" s="300"/>
    </row>
    <row r="2275" spans="1:46" s="299" customFormat="1" ht="15" customHeight="1" x14ac:dyDescent="0.25">
      <c r="A2275" s="284"/>
      <c r="B2275" s="284"/>
      <c r="C2275" s="241"/>
      <c r="D2275" s="241"/>
      <c r="E2275" s="241"/>
      <c r="F2275" s="241"/>
      <c r="G2275" s="241"/>
      <c r="H2275" s="241"/>
      <c r="I2275" s="241"/>
      <c r="J2275" s="241"/>
      <c r="K2275" s="241"/>
      <c r="L2275" s="241"/>
      <c r="M2275" s="241"/>
      <c r="N2275" s="241"/>
      <c r="O2275" s="241"/>
      <c r="P2275" s="241"/>
      <c r="Q2275" s="241"/>
      <c r="R2275" s="241"/>
      <c r="S2275" s="241"/>
      <c r="T2275" s="241"/>
      <c r="U2275" s="241"/>
      <c r="V2275" s="241"/>
      <c r="W2275" s="241"/>
      <c r="X2275" s="241"/>
      <c r="Y2275" s="241"/>
      <c r="Z2275" s="241"/>
      <c r="AA2275" s="241"/>
      <c r="AB2275" s="241"/>
      <c r="AC2275" s="241"/>
      <c r="AD2275" s="241"/>
      <c r="AE2275" s="241"/>
      <c r="AF2275" s="241"/>
      <c r="AG2275" s="241"/>
      <c r="AH2275" s="241"/>
      <c r="AI2275" s="241"/>
      <c r="AP2275" s="300"/>
      <c r="AT2275" s="300"/>
    </row>
    <row r="2276" spans="1:46" s="299" customFormat="1" ht="15" customHeight="1" x14ac:dyDescent="0.25">
      <c r="A2276" s="284"/>
      <c r="B2276" s="284"/>
      <c r="C2276" s="241"/>
      <c r="D2276" s="241"/>
      <c r="E2276" s="241"/>
      <c r="F2276" s="241"/>
      <c r="G2276" s="241"/>
      <c r="H2276" s="241"/>
      <c r="I2276" s="241"/>
      <c r="J2276" s="241"/>
      <c r="K2276" s="241"/>
      <c r="L2276" s="241"/>
      <c r="M2276" s="241"/>
      <c r="N2276" s="241"/>
      <c r="O2276" s="241"/>
      <c r="P2276" s="241"/>
      <c r="Q2276" s="241"/>
      <c r="R2276" s="241"/>
      <c r="S2276" s="241"/>
      <c r="T2276" s="241"/>
      <c r="U2276" s="241"/>
      <c r="V2276" s="241"/>
      <c r="W2276" s="241"/>
      <c r="X2276" s="241"/>
      <c r="Y2276" s="241"/>
      <c r="Z2276" s="241"/>
      <c r="AA2276" s="241"/>
      <c r="AB2276" s="241"/>
      <c r="AC2276" s="241"/>
      <c r="AD2276" s="241"/>
      <c r="AE2276" s="241"/>
      <c r="AF2276" s="241"/>
      <c r="AG2276" s="241"/>
      <c r="AH2276" s="241"/>
      <c r="AI2276" s="241"/>
      <c r="AP2276" s="300"/>
      <c r="AT2276" s="300"/>
    </row>
    <row r="2277" spans="1:46" s="299" customFormat="1" ht="15" customHeight="1" x14ac:dyDescent="0.25">
      <c r="A2277" s="284"/>
      <c r="B2277" s="284"/>
      <c r="C2277" s="241"/>
      <c r="D2277" s="241"/>
      <c r="E2277" s="241"/>
      <c r="F2277" s="241"/>
      <c r="G2277" s="241"/>
      <c r="H2277" s="241"/>
      <c r="I2277" s="241"/>
      <c r="J2277" s="241"/>
      <c r="K2277" s="241"/>
      <c r="L2277" s="241"/>
      <c r="M2277" s="241"/>
      <c r="N2277" s="241"/>
      <c r="O2277" s="241"/>
      <c r="P2277" s="241"/>
      <c r="Q2277" s="241"/>
      <c r="R2277" s="241"/>
      <c r="S2277" s="241"/>
      <c r="T2277" s="241"/>
      <c r="U2277" s="241"/>
      <c r="V2277" s="241"/>
      <c r="W2277" s="241"/>
      <c r="X2277" s="241"/>
      <c r="Y2277" s="241"/>
      <c r="Z2277" s="241"/>
      <c r="AA2277" s="241"/>
      <c r="AB2277" s="241"/>
      <c r="AC2277" s="241"/>
      <c r="AD2277" s="241"/>
      <c r="AE2277" s="241"/>
      <c r="AF2277" s="241"/>
      <c r="AG2277" s="241"/>
      <c r="AH2277" s="241"/>
      <c r="AI2277" s="241"/>
      <c r="AP2277" s="300"/>
      <c r="AT2277" s="300"/>
    </row>
    <row r="2278" spans="1:46" s="299" customFormat="1" ht="15" customHeight="1" x14ac:dyDescent="0.25">
      <c r="A2278" s="284"/>
      <c r="B2278" s="284"/>
      <c r="C2278" s="241"/>
      <c r="D2278" s="241"/>
      <c r="E2278" s="241"/>
      <c r="F2278" s="241"/>
      <c r="G2278" s="241"/>
      <c r="H2278" s="241"/>
      <c r="I2278" s="241"/>
      <c r="J2278" s="241"/>
      <c r="K2278" s="241"/>
      <c r="L2278" s="241"/>
      <c r="M2278" s="241"/>
      <c r="N2278" s="241"/>
      <c r="O2278" s="241"/>
      <c r="P2278" s="241"/>
      <c r="Q2278" s="241"/>
      <c r="R2278" s="241"/>
      <c r="S2278" s="241"/>
      <c r="T2278" s="241"/>
      <c r="U2278" s="241"/>
      <c r="V2278" s="241"/>
      <c r="W2278" s="241"/>
      <c r="X2278" s="241"/>
      <c r="Y2278" s="241"/>
      <c r="Z2278" s="241"/>
      <c r="AA2278" s="241"/>
      <c r="AB2278" s="241"/>
      <c r="AC2278" s="241"/>
      <c r="AD2278" s="241"/>
      <c r="AE2278" s="241"/>
      <c r="AF2278" s="241"/>
      <c r="AG2278" s="241"/>
      <c r="AH2278" s="241"/>
      <c r="AI2278" s="241"/>
      <c r="AP2278" s="300"/>
      <c r="AT2278" s="300"/>
    </row>
    <row r="2279" spans="1:46" s="299" customFormat="1" ht="15" customHeight="1" x14ac:dyDescent="0.25">
      <c r="A2279" s="284"/>
      <c r="B2279" s="284"/>
      <c r="C2279" s="241"/>
      <c r="D2279" s="241"/>
      <c r="E2279" s="241"/>
      <c r="F2279" s="241"/>
      <c r="G2279" s="241"/>
      <c r="H2279" s="241"/>
      <c r="I2279" s="241"/>
      <c r="J2279" s="241"/>
      <c r="K2279" s="241"/>
      <c r="L2279" s="241"/>
      <c r="M2279" s="241"/>
      <c r="N2279" s="241"/>
      <c r="O2279" s="241"/>
      <c r="P2279" s="241"/>
      <c r="Q2279" s="241"/>
      <c r="R2279" s="241"/>
      <c r="S2279" s="241"/>
      <c r="T2279" s="241"/>
      <c r="U2279" s="241"/>
      <c r="V2279" s="241"/>
      <c r="W2279" s="241"/>
      <c r="X2279" s="241"/>
      <c r="Y2279" s="241"/>
      <c r="Z2279" s="241"/>
      <c r="AA2279" s="241"/>
      <c r="AB2279" s="241"/>
      <c r="AC2279" s="241"/>
      <c r="AD2279" s="241"/>
      <c r="AE2279" s="241"/>
      <c r="AF2279" s="241"/>
      <c r="AG2279" s="241"/>
      <c r="AH2279" s="241"/>
      <c r="AI2279" s="241"/>
      <c r="AP2279" s="300"/>
      <c r="AT2279" s="300"/>
    </row>
    <row r="2280" spans="1:46" s="299" customFormat="1" ht="15" customHeight="1" x14ac:dyDescent="0.25">
      <c r="A2280" s="284"/>
      <c r="B2280" s="284"/>
      <c r="C2280" s="241"/>
      <c r="D2280" s="241"/>
      <c r="E2280" s="241"/>
      <c r="F2280" s="241"/>
      <c r="G2280" s="241"/>
      <c r="H2280" s="241"/>
      <c r="I2280" s="241"/>
      <c r="J2280" s="241"/>
      <c r="K2280" s="241"/>
      <c r="L2280" s="241"/>
      <c r="M2280" s="241"/>
      <c r="N2280" s="241"/>
      <c r="O2280" s="241"/>
      <c r="P2280" s="241"/>
      <c r="Q2280" s="241"/>
      <c r="R2280" s="241"/>
      <c r="S2280" s="241"/>
      <c r="T2280" s="241"/>
      <c r="U2280" s="241"/>
      <c r="V2280" s="241"/>
      <c r="W2280" s="241"/>
      <c r="X2280" s="241"/>
      <c r="Y2280" s="241"/>
      <c r="Z2280" s="241"/>
      <c r="AA2280" s="241"/>
      <c r="AB2280" s="241"/>
      <c r="AC2280" s="241"/>
      <c r="AD2280" s="241"/>
      <c r="AE2280" s="241"/>
      <c r="AF2280" s="241"/>
      <c r="AG2280" s="241"/>
      <c r="AH2280" s="241"/>
      <c r="AI2280" s="241"/>
      <c r="AP2280" s="300"/>
      <c r="AT2280" s="300"/>
    </row>
    <row r="2281" spans="1:46" s="299" customFormat="1" ht="15" customHeight="1" x14ac:dyDescent="0.25">
      <c r="A2281" s="284"/>
      <c r="B2281" s="284"/>
      <c r="C2281" s="241"/>
      <c r="D2281" s="241"/>
      <c r="E2281" s="241"/>
      <c r="F2281" s="241"/>
      <c r="G2281" s="241"/>
      <c r="H2281" s="241"/>
      <c r="I2281" s="241"/>
      <c r="J2281" s="241"/>
      <c r="K2281" s="241"/>
      <c r="L2281" s="241"/>
      <c r="M2281" s="241"/>
      <c r="N2281" s="241"/>
      <c r="O2281" s="241"/>
      <c r="P2281" s="241"/>
      <c r="Q2281" s="241"/>
      <c r="R2281" s="241"/>
      <c r="S2281" s="241"/>
      <c r="T2281" s="241"/>
      <c r="U2281" s="241"/>
      <c r="V2281" s="241"/>
      <c r="W2281" s="241"/>
      <c r="X2281" s="241"/>
      <c r="Y2281" s="241"/>
      <c r="Z2281" s="241"/>
      <c r="AA2281" s="241"/>
      <c r="AB2281" s="241"/>
      <c r="AC2281" s="241"/>
      <c r="AD2281" s="241"/>
      <c r="AE2281" s="241"/>
      <c r="AF2281" s="241"/>
      <c r="AG2281" s="241"/>
      <c r="AH2281" s="241"/>
      <c r="AI2281" s="241"/>
      <c r="AP2281" s="300"/>
      <c r="AT2281" s="300"/>
    </row>
    <row r="2282" spans="1:46" s="299" customFormat="1" ht="15" customHeight="1" x14ac:dyDescent="0.25">
      <c r="A2282" s="284"/>
      <c r="B2282" s="284"/>
      <c r="C2282" s="241"/>
      <c r="D2282" s="241"/>
      <c r="E2282" s="241"/>
      <c r="F2282" s="241"/>
      <c r="G2282" s="241"/>
      <c r="H2282" s="241"/>
      <c r="I2282" s="241"/>
      <c r="J2282" s="241"/>
      <c r="K2282" s="241"/>
      <c r="L2282" s="241"/>
      <c r="M2282" s="241"/>
      <c r="N2282" s="241"/>
      <c r="O2282" s="241"/>
      <c r="P2282" s="241"/>
      <c r="Q2282" s="241"/>
      <c r="R2282" s="241"/>
      <c r="S2282" s="241"/>
      <c r="T2282" s="241"/>
      <c r="U2282" s="241"/>
      <c r="V2282" s="241"/>
      <c r="W2282" s="241"/>
      <c r="X2282" s="241"/>
      <c r="Y2282" s="241"/>
      <c r="Z2282" s="241"/>
      <c r="AA2282" s="241"/>
      <c r="AB2282" s="241"/>
      <c r="AC2282" s="241"/>
      <c r="AD2282" s="241"/>
      <c r="AE2282" s="241"/>
      <c r="AF2282" s="241"/>
      <c r="AG2282" s="241"/>
      <c r="AH2282" s="241"/>
      <c r="AI2282" s="241"/>
      <c r="AP2282" s="300"/>
      <c r="AT2282" s="300"/>
    </row>
    <row r="2283" spans="1:46" s="299" customFormat="1" ht="15" customHeight="1" x14ac:dyDescent="0.25">
      <c r="A2283" s="284"/>
      <c r="B2283" s="284"/>
      <c r="C2283" s="241"/>
      <c r="D2283" s="241"/>
      <c r="E2283" s="241"/>
      <c r="F2283" s="241"/>
      <c r="G2283" s="241"/>
      <c r="H2283" s="241"/>
      <c r="I2283" s="241"/>
      <c r="J2283" s="241"/>
      <c r="K2283" s="241"/>
      <c r="L2283" s="241"/>
      <c r="M2283" s="241"/>
      <c r="N2283" s="241"/>
      <c r="O2283" s="241"/>
      <c r="P2283" s="241"/>
      <c r="Q2283" s="241"/>
      <c r="R2283" s="241"/>
      <c r="S2283" s="241"/>
      <c r="T2283" s="241"/>
      <c r="U2283" s="241"/>
      <c r="V2283" s="241"/>
      <c r="W2283" s="241"/>
      <c r="X2283" s="241"/>
      <c r="Y2283" s="241"/>
      <c r="Z2283" s="241"/>
      <c r="AA2283" s="241"/>
      <c r="AB2283" s="241"/>
      <c r="AC2283" s="241"/>
      <c r="AD2283" s="241"/>
      <c r="AE2283" s="241"/>
      <c r="AF2283" s="241"/>
      <c r="AG2283" s="241"/>
      <c r="AH2283" s="241"/>
      <c r="AI2283" s="241"/>
      <c r="AP2283" s="300"/>
      <c r="AT2283" s="300"/>
    </row>
    <row r="2284" spans="1:46" s="299" customFormat="1" ht="15" customHeight="1" x14ac:dyDescent="0.25">
      <c r="A2284" s="284"/>
      <c r="B2284" s="284"/>
      <c r="C2284" s="241"/>
      <c r="D2284" s="241"/>
      <c r="E2284" s="241"/>
      <c r="F2284" s="241"/>
      <c r="G2284" s="241"/>
      <c r="H2284" s="241"/>
      <c r="I2284" s="241"/>
      <c r="J2284" s="241"/>
      <c r="K2284" s="241"/>
      <c r="L2284" s="241"/>
      <c r="M2284" s="241"/>
      <c r="N2284" s="241"/>
      <c r="O2284" s="241"/>
      <c r="P2284" s="241"/>
      <c r="Q2284" s="241"/>
      <c r="R2284" s="241"/>
      <c r="S2284" s="241"/>
      <c r="T2284" s="241"/>
      <c r="U2284" s="241"/>
      <c r="V2284" s="241"/>
      <c r="W2284" s="241"/>
      <c r="X2284" s="241"/>
      <c r="Y2284" s="241"/>
      <c r="Z2284" s="241"/>
      <c r="AA2284" s="241"/>
      <c r="AB2284" s="241"/>
      <c r="AC2284" s="241"/>
      <c r="AD2284" s="241"/>
      <c r="AE2284" s="241"/>
      <c r="AF2284" s="241"/>
      <c r="AG2284" s="241"/>
      <c r="AH2284" s="241"/>
      <c r="AI2284" s="241"/>
      <c r="AP2284" s="300"/>
      <c r="AT2284" s="300"/>
    </row>
    <row r="2285" spans="1:46" s="299" customFormat="1" ht="15" customHeight="1" x14ac:dyDescent="0.25">
      <c r="A2285" s="284"/>
      <c r="B2285" s="284"/>
      <c r="C2285" s="241"/>
      <c r="D2285" s="241"/>
      <c r="E2285" s="241"/>
      <c r="F2285" s="241"/>
      <c r="G2285" s="241"/>
      <c r="H2285" s="241"/>
      <c r="I2285" s="241"/>
      <c r="J2285" s="241"/>
      <c r="K2285" s="241"/>
      <c r="L2285" s="241"/>
      <c r="M2285" s="241"/>
      <c r="N2285" s="241"/>
      <c r="O2285" s="241"/>
      <c r="P2285" s="241"/>
      <c r="Q2285" s="241"/>
      <c r="R2285" s="241"/>
      <c r="S2285" s="241"/>
      <c r="T2285" s="241"/>
      <c r="U2285" s="241"/>
      <c r="V2285" s="241"/>
      <c r="W2285" s="241"/>
      <c r="X2285" s="241"/>
      <c r="Y2285" s="241"/>
      <c r="Z2285" s="241"/>
      <c r="AA2285" s="241"/>
      <c r="AB2285" s="241"/>
      <c r="AC2285" s="241"/>
      <c r="AD2285" s="241"/>
      <c r="AE2285" s="241"/>
      <c r="AF2285" s="241"/>
      <c r="AG2285" s="241"/>
      <c r="AH2285" s="241"/>
      <c r="AI2285" s="241"/>
      <c r="AP2285" s="300"/>
      <c r="AT2285" s="300"/>
    </row>
    <row r="2286" spans="1:46" s="299" customFormat="1" ht="15" customHeight="1" x14ac:dyDescent="0.25">
      <c r="A2286" s="284"/>
      <c r="B2286" s="284"/>
      <c r="C2286" s="241"/>
      <c r="D2286" s="241"/>
      <c r="E2286" s="241"/>
      <c r="F2286" s="241"/>
      <c r="G2286" s="241"/>
      <c r="H2286" s="241"/>
      <c r="I2286" s="241"/>
      <c r="J2286" s="241"/>
      <c r="K2286" s="241"/>
      <c r="L2286" s="241"/>
      <c r="M2286" s="241"/>
      <c r="N2286" s="241"/>
      <c r="O2286" s="241"/>
      <c r="P2286" s="241"/>
      <c r="Q2286" s="241"/>
      <c r="R2286" s="241"/>
      <c r="S2286" s="241"/>
      <c r="T2286" s="241"/>
      <c r="U2286" s="241"/>
      <c r="V2286" s="241"/>
      <c r="W2286" s="241"/>
      <c r="X2286" s="241"/>
      <c r="Y2286" s="241"/>
      <c r="Z2286" s="241"/>
      <c r="AA2286" s="241"/>
      <c r="AB2286" s="241"/>
      <c r="AC2286" s="241"/>
      <c r="AD2286" s="241"/>
      <c r="AE2286" s="241"/>
      <c r="AF2286" s="241"/>
      <c r="AG2286" s="241"/>
      <c r="AH2286" s="241"/>
      <c r="AI2286" s="241"/>
      <c r="AP2286" s="300"/>
      <c r="AT2286" s="300"/>
    </row>
    <row r="2287" spans="1:46" s="299" customFormat="1" ht="15" customHeight="1" x14ac:dyDescent="0.25">
      <c r="A2287" s="284"/>
      <c r="B2287" s="284"/>
      <c r="C2287" s="241"/>
      <c r="D2287" s="241"/>
      <c r="E2287" s="241"/>
      <c r="F2287" s="241"/>
      <c r="G2287" s="241"/>
      <c r="H2287" s="241"/>
      <c r="I2287" s="241"/>
      <c r="J2287" s="241"/>
      <c r="K2287" s="241"/>
      <c r="L2287" s="241"/>
      <c r="M2287" s="241"/>
      <c r="N2287" s="241"/>
      <c r="O2287" s="241"/>
      <c r="P2287" s="241"/>
      <c r="Q2287" s="241"/>
      <c r="R2287" s="241"/>
      <c r="S2287" s="241"/>
      <c r="T2287" s="241"/>
      <c r="U2287" s="241"/>
      <c r="V2287" s="241"/>
      <c r="W2287" s="241"/>
      <c r="X2287" s="241"/>
      <c r="Y2287" s="241"/>
      <c r="Z2287" s="241"/>
      <c r="AA2287" s="241"/>
      <c r="AB2287" s="241"/>
      <c r="AC2287" s="241"/>
      <c r="AD2287" s="241"/>
      <c r="AE2287" s="241"/>
      <c r="AF2287" s="241"/>
      <c r="AG2287" s="241"/>
      <c r="AH2287" s="241"/>
      <c r="AI2287" s="241"/>
      <c r="AP2287" s="300"/>
      <c r="AT2287" s="300"/>
    </row>
    <row r="2288" spans="1:46" s="299" customFormat="1" ht="15" customHeight="1" x14ac:dyDescent="0.25">
      <c r="A2288" s="284"/>
      <c r="B2288" s="284"/>
      <c r="C2288" s="241"/>
      <c r="D2288" s="241"/>
      <c r="E2288" s="241"/>
      <c r="F2288" s="241"/>
      <c r="G2288" s="241"/>
      <c r="H2288" s="241"/>
      <c r="I2288" s="241"/>
      <c r="J2288" s="241"/>
      <c r="K2288" s="241"/>
      <c r="L2288" s="241"/>
      <c r="M2288" s="241"/>
      <c r="N2288" s="241"/>
      <c r="O2288" s="241"/>
      <c r="P2288" s="241"/>
      <c r="Q2288" s="241"/>
      <c r="R2288" s="241"/>
      <c r="S2288" s="241"/>
      <c r="T2288" s="241"/>
      <c r="U2288" s="241"/>
      <c r="V2288" s="241"/>
      <c r="W2288" s="241"/>
      <c r="X2288" s="241"/>
      <c r="Y2288" s="241"/>
      <c r="Z2288" s="241"/>
      <c r="AA2288" s="241"/>
      <c r="AB2288" s="241"/>
      <c r="AC2288" s="241"/>
      <c r="AD2288" s="241"/>
      <c r="AE2288" s="241"/>
      <c r="AF2288" s="241"/>
      <c r="AG2288" s="241"/>
      <c r="AH2288" s="241"/>
      <c r="AI2288" s="241"/>
      <c r="AP2288" s="300"/>
      <c r="AT2288" s="300"/>
    </row>
    <row r="2289" spans="1:46" s="299" customFormat="1" ht="15" customHeight="1" x14ac:dyDescent="0.25">
      <c r="A2289" s="284"/>
      <c r="B2289" s="284"/>
      <c r="C2289" s="241"/>
      <c r="D2289" s="241"/>
      <c r="E2289" s="241"/>
      <c r="F2289" s="241"/>
      <c r="G2289" s="241"/>
      <c r="H2289" s="241"/>
      <c r="I2289" s="241"/>
      <c r="J2289" s="241"/>
      <c r="K2289" s="241"/>
      <c r="L2289" s="241"/>
      <c r="M2289" s="241"/>
      <c r="N2289" s="241"/>
      <c r="O2289" s="241"/>
      <c r="P2289" s="241"/>
      <c r="Q2289" s="241"/>
      <c r="R2289" s="241"/>
      <c r="S2289" s="241"/>
      <c r="T2289" s="241"/>
      <c r="U2289" s="241"/>
      <c r="V2289" s="241"/>
      <c r="W2289" s="241"/>
      <c r="X2289" s="241"/>
      <c r="Y2289" s="241"/>
      <c r="Z2289" s="241"/>
      <c r="AA2289" s="241"/>
      <c r="AB2289" s="241"/>
      <c r="AC2289" s="241"/>
      <c r="AD2289" s="241"/>
      <c r="AE2289" s="241"/>
      <c r="AF2289" s="241"/>
      <c r="AG2289" s="241"/>
      <c r="AH2289" s="241"/>
      <c r="AI2289" s="241"/>
      <c r="AP2289" s="300"/>
      <c r="AT2289" s="300"/>
    </row>
    <row r="2290" spans="1:46" s="299" customFormat="1" ht="15" customHeight="1" x14ac:dyDescent="0.25">
      <c r="A2290" s="284"/>
      <c r="B2290" s="284"/>
      <c r="C2290" s="241"/>
      <c r="D2290" s="241"/>
      <c r="E2290" s="241"/>
      <c r="F2290" s="241"/>
      <c r="G2290" s="241"/>
      <c r="H2290" s="241"/>
      <c r="I2290" s="241"/>
      <c r="J2290" s="241"/>
      <c r="K2290" s="241"/>
      <c r="L2290" s="241"/>
      <c r="M2290" s="241"/>
      <c r="N2290" s="241"/>
      <c r="O2290" s="241"/>
      <c r="P2290" s="241"/>
      <c r="Q2290" s="241"/>
      <c r="R2290" s="241"/>
      <c r="S2290" s="241"/>
      <c r="T2290" s="241"/>
      <c r="U2290" s="241"/>
      <c r="V2290" s="241"/>
      <c r="W2290" s="241"/>
      <c r="X2290" s="241"/>
      <c r="Y2290" s="241"/>
      <c r="Z2290" s="241"/>
      <c r="AA2290" s="241"/>
      <c r="AB2290" s="241"/>
      <c r="AC2290" s="241"/>
      <c r="AD2290" s="241"/>
      <c r="AE2290" s="241"/>
      <c r="AF2290" s="241"/>
      <c r="AG2290" s="241"/>
      <c r="AH2290" s="241"/>
      <c r="AI2290" s="241"/>
      <c r="AP2290" s="300"/>
      <c r="AT2290" s="300"/>
    </row>
    <row r="2291" spans="1:46" s="299" customFormat="1" ht="15" customHeight="1" x14ac:dyDescent="0.25">
      <c r="A2291" s="284"/>
      <c r="B2291" s="284"/>
      <c r="C2291" s="241"/>
      <c r="D2291" s="241"/>
      <c r="E2291" s="241"/>
      <c r="F2291" s="241"/>
      <c r="G2291" s="241"/>
      <c r="H2291" s="241"/>
      <c r="I2291" s="241"/>
      <c r="J2291" s="241"/>
      <c r="K2291" s="241"/>
      <c r="L2291" s="241"/>
      <c r="M2291" s="241"/>
      <c r="N2291" s="241"/>
      <c r="O2291" s="241"/>
      <c r="P2291" s="241"/>
      <c r="Q2291" s="241"/>
      <c r="R2291" s="241"/>
      <c r="S2291" s="241"/>
      <c r="T2291" s="241"/>
      <c r="U2291" s="241"/>
      <c r="V2291" s="241"/>
      <c r="W2291" s="241"/>
      <c r="X2291" s="241"/>
      <c r="Y2291" s="241"/>
      <c r="Z2291" s="241"/>
      <c r="AA2291" s="241"/>
      <c r="AB2291" s="241"/>
      <c r="AC2291" s="241"/>
      <c r="AD2291" s="241"/>
      <c r="AE2291" s="241"/>
      <c r="AF2291" s="241"/>
      <c r="AG2291" s="241"/>
      <c r="AH2291" s="241"/>
      <c r="AI2291" s="241"/>
      <c r="AP2291" s="300"/>
      <c r="AT2291" s="300"/>
    </row>
    <row r="2292" spans="1:46" s="299" customFormat="1" ht="15" customHeight="1" x14ac:dyDescent="0.25">
      <c r="A2292" s="284"/>
      <c r="B2292" s="284"/>
      <c r="C2292" s="241"/>
      <c r="D2292" s="241"/>
      <c r="E2292" s="241"/>
      <c r="F2292" s="241"/>
      <c r="G2292" s="241"/>
      <c r="H2292" s="241"/>
      <c r="I2292" s="241"/>
      <c r="J2292" s="241"/>
      <c r="K2292" s="241"/>
      <c r="L2292" s="241"/>
      <c r="M2292" s="241"/>
      <c r="N2292" s="241"/>
      <c r="O2292" s="241"/>
      <c r="P2292" s="241"/>
      <c r="Q2292" s="241"/>
      <c r="R2292" s="241"/>
      <c r="S2292" s="241"/>
      <c r="T2292" s="241"/>
      <c r="U2292" s="241"/>
      <c r="V2292" s="241"/>
      <c r="W2292" s="241"/>
      <c r="X2292" s="241"/>
      <c r="Y2292" s="241"/>
      <c r="Z2292" s="241"/>
      <c r="AA2292" s="241"/>
      <c r="AB2292" s="241"/>
      <c r="AC2292" s="241"/>
      <c r="AD2292" s="241"/>
      <c r="AE2292" s="241"/>
      <c r="AF2292" s="241"/>
      <c r="AG2292" s="241"/>
      <c r="AH2292" s="241"/>
      <c r="AI2292" s="241"/>
      <c r="AP2292" s="300"/>
      <c r="AT2292" s="300"/>
    </row>
    <row r="2293" spans="1:46" s="299" customFormat="1" ht="15" customHeight="1" x14ac:dyDescent="0.25">
      <c r="A2293" s="284"/>
      <c r="B2293" s="284"/>
      <c r="C2293" s="241"/>
      <c r="D2293" s="241"/>
      <c r="E2293" s="241"/>
      <c r="F2293" s="241"/>
      <c r="G2293" s="241"/>
      <c r="H2293" s="241"/>
      <c r="I2293" s="241"/>
      <c r="J2293" s="241"/>
      <c r="K2293" s="241"/>
      <c r="L2293" s="241"/>
      <c r="M2293" s="241"/>
      <c r="N2293" s="241"/>
      <c r="O2293" s="241"/>
      <c r="P2293" s="241"/>
      <c r="Q2293" s="241"/>
      <c r="R2293" s="241"/>
      <c r="S2293" s="241"/>
      <c r="T2293" s="241"/>
      <c r="U2293" s="241"/>
      <c r="V2293" s="241"/>
      <c r="W2293" s="241"/>
      <c r="X2293" s="241"/>
      <c r="Y2293" s="241"/>
      <c r="Z2293" s="241"/>
      <c r="AA2293" s="241"/>
      <c r="AB2293" s="241"/>
      <c r="AC2293" s="241"/>
      <c r="AD2293" s="241"/>
      <c r="AE2293" s="241"/>
      <c r="AF2293" s="241"/>
      <c r="AG2293" s="241"/>
      <c r="AH2293" s="241"/>
      <c r="AI2293" s="241"/>
      <c r="AP2293" s="300"/>
      <c r="AT2293" s="300"/>
    </row>
    <row r="2294" spans="1:46" s="299" customFormat="1" ht="15" customHeight="1" x14ac:dyDescent="0.25">
      <c r="A2294" s="284"/>
      <c r="B2294" s="284"/>
      <c r="C2294" s="241"/>
      <c r="D2294" s="241"/>
      <c r="E2294" s="241"/>
      <c r="F2294" s="241"/>
      <c r="G2294" s="241"/>
      <c r="H2294" s="241"/>
      <c r="I2294" s="241"/>
      <c r="J2294" s="241"/>
      <c r="K2294" s="241"/>
      <c r="L2294" s="241"/>
      <c r="M2294" s="241"/>
      <c r="N2294" s="241"/>
      <c r="O2294" s="241"/>
      <c r="P2294" s="241"/>
      <c r="Q2294" s="241"/>
      <c r="R2294" s="241"/>
      <c r="S2294" s="241"/>
      <c r="T2294" s="241"/>
      <c r="U2294" s="241"/>
      <c r="V2294" s="241"/>
      <c r="W2294" s="241"/>
      <c r="X2294" s="241"/>
      <c r="Y2294" s="241"/>
      <c r="Z2294" s="241"/>
      <c r="AA2294" s="241"/>
      <c r="AB2294" s="241"/>
      <c r="AC2294" s="241"/>
      <c r="AD2294" s="241"/>
      <c r="AE2294" s="241"/>
      <c r="AF2294" s="241"/>
      <c r="AG2294" s="241"/>
      <c r="AH2294" s="241"/>
      <c r="AI2294" s="241"/>
      <c r="AP2294" s="300"/>
      <c r="AT2294" s="300"/>
    </row>
    <row r="2295" spans="1:46" s="299" customFormat="1" ht="15" customHeight="1" x14ac:dyDescent="0.25">
      <c r="A2295" s="284"/>
      <c r="B2295" s="284"/>
      <c r="C2295" s="241"/>
      <c r="D2295" s="241"/>
      <c r="E2295" s="241"/>
      <c r="F2295" s="241"/>
      <c r="G2295" s="241"/>
      <c r="H2295" s="241"/>
      <c r="I2295" s="241"/>
      <c r="J2295" s="241"/>
      <c r="K2295" s="241"/>
      <c r="L2295" s="241"/>
      <c r="M2295" s="241"/>
      <c r="N2295" s="241"/>
      <c r="O2295" s="241"/>
      <c r="P2295" s="241"/>
      <c r="Q2295" s="241"/>
      <c r="R2295" s="241"/>
      <c r="S2295" s="241"/>
      <c r="T2295" s="241"/>
      <c r="U2295" s="241"/>
      <c r="V2295" s="241"/>
      <c r="W2295" s="241"/>
      <c r="X2295" s="241"/>
      <c r="Y2295" s="241"/>
      <c r="Z2295" s="241"/>
      <c r="AA2295" s="241"/>
      <c r="AB2295" s="241"/>
      <c r="AC2295" s="241"/>
      <c r="AD2295" s="241"/>
      <c r="AE2295" s="241"/>
      <c r="AF2295" s="241"/>
      <c r="AG2295" s="241"/>
      <c r="AH2295" s="241"/>
      <c r="AI2295" s="241"/>
      <c r="AP2295" s="300"/>
      <c r="AT2295" s="300"/>
    </row>
    <row r="2296" spans="1:46" s="299" customFormat="1" ht="15" customHeight="1" x14ac:dyDescent="0.25">
      <c r="A2296" s="284"/>
      <c r="B2296" s="284"/>
      <c r="C2296" s="241"/>
      <c r="D2296" s="241"/>
      <c r="E2296" s="241"/>
      <c r="F2296" s="241"/>
      <c r="G2296" s="241"/>
      <c r="H2296" s="241"/>
      <c r="I2296" s="241"/>
      <c r="J2296" s="241"/>
      <c r="K2296" s="241"/>
      <c r="L2296" s="241"/>
      <c r="M2296" s="241"/>
      <c r="N2296" s="241"/>
      <c r="O2296" s="241"/>
      <c r="P2296" s="241"/>
      <c r="Q2296" s="241"/>
      <c r="R2296" s="241"/>
      <c r="S2296" s="241"/>
      <c r="T2296" s="241"/>
      <c r="U2296" s="241"/>
      <c r="V2296" s="241"/>
      <c r="W2296" s="241"/>
      <c r="X2296" s="241"/>
      <c r="Y2296" s="241"/>
      <c r="Z2296" s="241"/>
      <c r="AA2296" s="241"/>
      <c r="AB2296" s="241"/>
      <c r="AC2296" s="241"/>
      <c r="AD2296" s="241"/>
      <c r="AE2296" s="241"/>
      <c r="AF2296" s="241"/>
      <c r="AG2296" s="241"/>
      <c r="AH2296" s="241"/>
      <c r="AI2296" s="241"/>
      <c r="AP2296" s="300"/>
      <c r="AT2296" s="300"/>
    </row>
    <row r="2297" spans="1:46" s="299" customFormat="1" ht="15" customHeight="1" x14ac:dyDescent="0.25">
      <c r="A2297" s="284"/>
      <c r="B2297" s="284"/>
      <c r="C2297" s="241"/>
      <c r="D2297" s="241"/>
      <c r="E2297" s="241"/>
      <c r="F2297" s="241"/>
      <c r="G2297" s="241"/>
      <c r="H2297" s="241"/>
      <c r="I2297" s="241"/>
      <c r="J2297" s="241"/>
      <c r="K2297" s="241"/>
      <c r="L2297" s="241"/>
      <c r="M2297" s="241"/>
      <c r="N2297" s="241"/>
      <c r="O2297" s="241"/>
      <c r="P2297" s="241"/>
      <c r="Q2297" s="241"/>
      <c r="R2297" s="241"/>
      <c r="S2297" s="241"/>
      <c r="T2297" s="241"/>
      <c r="U2297" s="241"/>
      <c r="V2297" s="241"/>
      <c r="W2297" s="241"/>
      <c r="X2297" s="241"/>
      <c r="Y2297" s="241"/>
      <c r="Z2297" s="241"/>
      <c r="AA2297" s="241"/>
      <c r="AB2297" s="241"/>
      <c r="AC2297" s="241"/>
      <c r="AD2297" s="241"/>
      <c r="AE2297" s="241"/>
      <c r="AF2297" s="241"/>
      <c r="AG2297" s="241"/>
      <c r="AH2297" s="241"/>
      <c r="AI2297" s="241"/>
      <c r="AP2297" s="300"/>
      <c r="AT2297" s="300"/>
    </row>
    <row r="2298" spans="1:46" s="299" customFormat="1" ht="15" customHeight="1" x14ac:dyDescent="0.25">
      <c r="A2298" s="284"/>
      <c r="B2298" s="284"/>
      <c r="C2298" s="241"/>
      <c r="D2298" s="241"/>
      <c r="E2298" s="241"/>
      <c r="F2298" s="241"/>
      <c r="G2298" s="241"/>
      <c r="H2298" s="241"/>
      <c r="I2298" s="241"/>
      <c r="J2298" s="241"/>
      <c r="K2298" s="241"/>
      <c r="L2298" s="241"/>
      <c r="M2298" s="241"/>
      <c r="N2298" s="241"/>
      <c r="O2298" s="241"/>
      <c r="P2298" s="241"/>
      <c r="Q2298" s="241"/>
      <c r="R2298" s="241"/>
      <c r="S2298" s="241"/>
      <c r="T2298" s="241"/>
      <c r="U2298" s="241"/>
      <c r="V2298" s="241"/>
      <c r="W2298" s="241"/>
      <c r="X2298" s="241"/>
      <c r="Y2298" s="241"/>
      <c r="Z2298" s="241"/>
      <c r="AA2298" s="241"/>
      <c r="AB2298" s="241"/>
      <c r="AC2298" s="241"/>
      <c r="AD2298" s="241"/>
      <c r="AE2298" s="241"/>
      <c r="AF2298" s="241"/>
      <c r="AG2298" s="241"/>
      <c r="AH2298" s="241"/>
      <c r="AI2298" s="241"/>
      <c r="AP2298" s="300"/>
      <c r="AT2298" s="300"/>
    </row>
    <row r="2299" spans="1:46" s="299" customFormat="1" ht="15" customHeight="1" x14ac:dyDescent="0.25">
      <c r="A2299" s="284"/>
      <c r="B2299" s="284"/>
      <c r="C2299" s="241"/>
      <c r="D2299" s="241"/>
      <c r="E2299" s="241"/>
      <c r="F2299" s="241"/>
      <c r="G2299" s="241"/>
      <c r="H2299" s="241"/>
      <c r="I2299" s="241"/>
      <c r="J2299" s="241"/>
      <c r="K2299" s="241"/>
      <c r="L2299" s="241"/>
      <c r="M2299" s="241"/>
      <c r="N2299" s="241"/>
      <c r="O2299" s="241"/>
      <c r="P2299" s="241"/>
      <c r="Q2299" s="241"/>
      <c r="R2299" s="241"/>
      <c r="S2299" s="241"/>
      <c r="T2299" s="241"/>
      <c r="U2299" s="241"/>
      <c r="V2299" s="241"/>
      <c r="W2299" s="241"/>
      <c r="X2299" s="241"/>
      <c r="Y2299" s="241"/>
      <c r="Z2299" s="241"/>
      <c r="AA2299" s="241"/>
      <c r="AB2299" s="241"/>
      <c r="AC2299" s="241"/>
      <c r="AD2299" s="241"/>
      <c r="AE2299" s="241"/>
      <c r="AF2299" s="241"/>
      <c r="AG2299" s="241"/>
      <c r="AH2299" s="241"/>
      <c r="AI2299" s="241"/>
      <c r="AP2299" s="300"/>
      <c r="AT2299" s="300"/>
    </row>
    <row r="2300" spans="1:46" s="299" customFormat="1" ht="15" customHeight="1" x14ac:dyDescent="0.25">
      <c r="A2300" s="284"/>
      <c r="B2300" s="284"/>
      <c r="C2300" s="241"/>
      <c r="D2300" s="241"/>
      <c r="E2300" s="241"/>
      <c r="F2300" s="241"/>
      <c r="G2300" s="241"/>
      <c r="H2300" s="241"/>
      <c r="I2300" s="241"/>
      <c r="J2300" s="241"/>
      <c r="K2300" s="241"/>
      <c r="L2300" s="241"/>
      <c r="M2300" s="241"/>
      <c r="N2300" s="241"/>
      <c r="O2300" s="241"/>
      <c r="P2300" s="241"/>
      <c r="Q2300" s="241"/>
      <c r="R2300" s="241"/>
      <c r="S2300" s="241"/>
      <c r="T2300" s="241"/>
      <c r="U2300" s="241"/>
      <c r="V2300" s="241"/>
      <c r="W2300" s="241"/>
      <c r="X2300" s="241"/>
      <c r="Y2300" s="241"/>
      <c r="Z2300" s="241"/>
      <c r="AA2300" s="241"/>
      <c r="AB2300" s="241"/>
      <c r="AC2300" s="241"/>
      <c r="AD2300" s="241"/>
      <c r="AE2300" s="241"/>
      <c r="AF2300" s="241"/>
      <c r="AG2300" s="241"/>
      <c r="AH2300" s="241"/>
      <c r="AI2300" s="241"/>
      <c r="AP2300" s="300"/>
      <c r="AT2300" s="300"/>
    </row>
    <row r="2301" spans="1:46" s="299" customFormat="1" ht="15" customHeight="1" x14ac:dyDescent="0.25">
      <c r="A2301" s="284"/>
      <c r="B2301" s="284"/>
      <c r="C2301" s="241"/>
      <c r="D2301" s="241"/>
      <c r="E2301" s="241"/>
      <c r="F2301" s="241"/>
      <c r="G2301" s="241"/>
      <c r="H2301" s="241"/>
      <c r="I2301" s="241"/>
      <c r="J2301" s="241"/>
      <c r="K2301" s="241"/>
      <c r="L2301" s="241"/>
      <c r="M2301" s="241"/>
      <c r="N2301" s="241"/>
      <c r="O2301" s="241"/>
      <c r="P2301" s="241"/>
      <c r="Q2301" s="241"/>
      <c r="R2301" s="241"/>
      <c r="S2301" s="241"/>
      <c r="T2301" s="241"/>
      <c r="U2301" s="241"/>
      <c r="V2301" s="241"/>
      <c r="W2301" s="241"/>
      <c r="X2301" s="241"/>
      <c r="Y2301" s="241"/>
      <c r="Z2301" s="241"/>
      <c r="AA2301" s="241"/>
      <c r="AB2301" s="241"/>
      <c r="AC2301" s="241"/>
      <c r="AD2301" s="241"/>
      <c r="AE2301" s="241"/>
      <c r="AF2301" s="241"/>
      <c r="AG2301" s="241"/>
      <c r="AH2301" s="241"/>
      <c r="AI2301" s="241"/>
      <c r="AP2301" s="300"/>
      <c r="AT2301" s="300"/>
    </row>
    <row r="2302" spans="1:46" s="299" customFormat="1" ht="15" customHeight="1" x14ac:dyDescent="0.25">
      <c r="A2302" s="284"/>
      <c r="B2302" s="284"/>
      <c r="C2302" s="241"/>
      <c r="D2302" s="241"/>
      <c r="E2302" s="241"/>
      <c r="F2302" s="241"/>
      <c r="G2302" s="241"/>
      <c r="H2302" s="241"/>
      <c r="I2302" s="241"/>
      <c r="J2302" s="241"/>
      <c r="K2302" s="241"/>
      <c r="L2302" s="241"/>
      <c r="M2302" s="241"/>
      <c r="N2302" s="241"/>
      <c r="O2302" s="241"/>
      <c r="P2302" s="241"/>
      <c r="Q2302" s="241"/>
      <c r="R2302" s="241"/>
      <c r="S2302" s="241"/>
      <c r="T2302" s="241"/>
      <c r="U2302" s="241"/>
      <c r="V2302" s="241"/>
      <c r="W2302" s="241"/>
      <c r="X2302" s="241"/>
      <c r="Y2302" s="241"/>
      <c r="Z2302" s="241"/>
      <c r="AA2302" s="241"/>
      <c r="AB2302" s="241"/>
      <c r="AC2302" s="241"/>
      <c r="AD2302" s="241"/>
      <c r="AE2302" s="241"/>
      <c r="AF2302" s="241"/>
      <c r="AG2302" s="241"/>
      <c r="AH2302" s="241"/>
      <c r="AI2302" s="241"/>
      <c r="AP2302" s="300"/>
      <c r="AT2302" s="300"/>
    </row>
    <row r="2303" spans="1:46" s="299" customFormat="1" ht="15" customHeight="1" x14ac:dyDescent="0.25">
      <c r="A2303" s="284"/>
      <c r="B2303" s="284"/>
      <c r="C2303" s="241"/>
      <c r="D2303" s="241"/>
      <c r="E2303" s="241"/>
      <c r="F2303" s="241"/>
      <c r="G2303" s="241"/>
      <c r="H2303" s="241"/>
      <c r="I2303" s="241"/>
      <c r="J2303" s="241"/>
      <c r="K2303" s="241"/>
      <c r="L2303" s="241"/>
      <c r="M2303" s="241"/>
      <c r="N2303" s="241"/>
      <c r="O2303" s="241"/>
      <c r="P2303" s="241"/>
      <c r="Q2303" s="241"/>
      <c r="R2303" s="241"/>
      <c r="S2303" s="241"/>
      <c r="T2303" s="241"/>
      <c r="U2303" s="241"/>
      <c r="V2303" s="241"/>
      <c r="W2303" s="241"/>
      <c r="X2303" s="241"/>
      <c r="Y2303" s="241"/>
      <c r="Z2303" s="241"/>
      <c r="AA2303" s="241"/>
      <c r="AB2303" s="241"/>
      <c r="AC2303" s="241"/>
      <c r="AD2303" s="241"/>
      <c r="AE2303" s="241"/>
      <c r="AF2303" s="241"/>
      <c r="AG2303" s="241"/>
      <c r="AH2303" s="241"/>
      <c r="AI2303" s="241"/>
      <c r="AP2303" s="300"/>
      <c r="AT2303" s="300"/>
    </row>
    <row r="2304" spans="1:46" s="299" customFormat="1" ht="15" customHeight="1" x14ac:dyDescent="0.25">
      <c r="A2304" s="284"/>
      <c r="B2304" s="284"/>
      <c r="C2304" s="241"/>
      <c r="D2304" s="241"/>
      <c r="E2304" s="241"/>
      <c r="F2304" s="241"/>
      <c r="G2304" s="241"/>
      <c r="H2304" s="241"/>
      <c r="I2304" s="241"/>
      <c r="J2304" s="241"/>
      <c r="K2304" s="241"/>
      <c r="L2304" s="241"/>
      <c r="M2304" s="241"/>
      <c r="N2304" s="241"/>
      <c r="O2304" s="241"/>
      <c r="P2304" s="241"/>
      <c r="Q2304" s="241"/>
      <c r="R2304" s="241"/>
      <c r="S2304" s="241"/>
      <c r="T2304" s="241"/>
      <c r="U2304" s="241"/>
      <c r="V2304" s="241"/>
      <c r="W2304" s="241"/>
      <c r="X2304" s="241"/>
      <c r="Y2304" s="241"/>
      <c r="Z2304" s="241"/>
      <c r="AA2304" s="241"/>
      <c r="AB2304" s="241"/>
      <c r="AC2304" s="241"/>
      <c r="AD2304" s="241"/>
      <c r="AE2304" s="241"/>
      <c r="AF2304" s="241"/>
      <c r="AG2304" s="241"/>
      <c r="AH2304" s="241"/>
      <c r="AI2304" s="241"/>
      <c r="AP2304" s="300"/>
      <c r="AT2304" s="300"/>
    </row>
    <row r="2305" spans="1:46" s="299" customFormat="1" ht="15" customHeight="1" x14ac:dyDescent="0.25">
      <c r="A2305" s="284"/>
      <c r="B2305" s="284"/>
      <c r="C2305" s="241"/>
      <c r="D2305" s="241"/>
      <c r="E2305" s="241"/>
      <c r="F2305" s="241"/>
      <c r="G2305" s="241"/>
      <c r="H2305" s="241"/>
      <c r="I2305" s="241"/>
      <c r="J2305" s="241"/>
      <c r="K2305" s="241"/>
      <c r="L2305" s="241"/>
      <c r="M2305" s="241"/>
      <c r="N2305" s="241"/>
      <c r="O2305" s="241"/>
      <c r="P2305" s="241"/>
      <c r="Q2305" s="241"/>
      <c r="R2305" s="241"/>
      <c r="S2305" s="241"/>
      <c r="T2305" s="241"/>
      <c r="U2305" s="241"/>
      <c r="V2305" s="241"/>
      <c r="W2305" s="241"/>
      <c r="X2305" s="241"/>
      <c r="Y2305" s="241"/>
      <c r="Z2305" s="241"/>
      <c r="AA2305" s="241"/>
      <c r="AB2305" s="241"/>
      <c r="AC2305" s="241"/>
      <c r="AD2305" s="241"/>
      <c r="AE2305" s="241"/>
      <c r="AF2305" s="241"/>
      <c r="AG2305" s="241"/>
      <c r="AH2305" s="241"/>
      <c r="AI2305" s="241"/>
      <c r="AP2305" s="300"/>
      <c r="AT2305" s="300"/>
    </row>
    <row r="2306" spans="1:46" s="299" customFormat="1" ht="15" customHeight="1" x14ac:dyDescent="0.25">
      <c r="A2306" s="284"/>
      <c r="B2306" s="284"/>
      <c r="C2306" s="241"/>
      <c r="D2306" s="241"/>
      <c r="E2306" s="241"/>
      <c r="F2306" s="241"/>
      <c r="G2306" s="241"/>
      <c r="H2306" s="241"/>
      <c r="I2306" s="241"/>
      <c r="J2306" s="241"/>
      <c r="K2306" s="241"/>
      <c r="L2306" s="241"/>
      <c r="M2306" s="241"/>
      <c r="N2306" s="241"/>
      <c r="O2306" s="241"/>
      <c r="P2306" s="241"/>
      <c r="Q2306" s="241"/>
      <c r="R2306" s="241"/>
      <c r="S2306" s="241"/>
      <c r="T2306" s="241"/>
      <c r="U2306" s="241"/>
      <c r="V2306" s="241"/>
      <c r="W2306" s="241"/>
      <c r="X2306" s="241"/>
      <c r="Y2306" s="241"/>
      <c r="Z2306" s="241"/>
      <c r="AA2306" s="241"/>
      <c r="AB2306" s="241"/>
      <c r="AC2306" s="241"/>
      <c r="AD2306" s="241"/>
      <c r="AE2306" s="241"/>
      <c r="AF2306" s="241"/>
      <c r="AG2306" s="241"/>
      <c r="AH2306" s="241"/>
      <c r="AI2306" s="241"/>
      <c r="AP2306" s="300"/>
      <c r="AT2306" s="300"/>
    </row>
    <row r="2307" spans="1:46" s="299" customFormat="1" ht="15" customHeight="1" x14ac:dyDescent="0.25">
      <c r="A2307" s="284"/>
      <c r="B2307" s="284"/>
      <c r="C2307" s="241"/>
      <c r="D2307" s="241"/>
      <c r="E2307" s="241"/>
      <c r="F2307" s="241"/>
      <c r="G2307" s="241"/>
      <c r="H2307" s="241"/>
      <c r="I2307" s="241"/>
      <c r="J2307" s="241"/>
      <c r="K2307" s="241"/>
      <c r="L2307" s="241"/>
      <c r="M2307" s="241"/>
      <c r="N2307" s="241"/>
      <c r="O2307" s="241"/>
      <c r="P2307" s="241"/>
      <c r="Q2307" s="241"/>
      <c r="R2307" s="241"/>
      <c r="S2307" s="241"/>
      <c r="T2307" s="241"/>
      <c r="U2307" s="241"/>
      <c r="V2307" s="241"/>
      <c r="W2307" s="241"/>
      <c r="X2307" s="241"/>
      <c r="Y2307" s="241"/>
      <c r="Z2307" s="241"/>
      <c r="AA2307" s="241"/>
      <c r="AB2307" s="241"/>
      <c r="AC2307" s="241"/>
      <c r="AD2307" s="241"/>
      <c r="AE2307" s="241"/>
      <c r="AF2307" s="241"/>
      <c r="AG2307" s="241"/>
      <c r="AH2307" s="241"/>
      <c r="AI2307" s="241"/>
      <c r="AP2307" s="300"/>
      <c r="AT2307" s="300"/>
    </row>
    <row r="2308" spans="1:46" s="299" customFormat="1" ht="15" customHeight="1" x14ac:dyDescent="0.25">
      <c r="A2308" s="284"/>
      <c r="B2308" s="284"/>
      <c r="C2308" s="241"/>
      <c r="D2308" s="241"/>
      <c r="E2308" s="241"/>
      <c r="F2308" s="241"/>
      <c r="G2308" s="241"/>
      <c r="H2308" s="241"/>
      <c r="I2308" s="241"/>
      <c r="J2308" s="241"/>
      <c r="K2308" s="241"/>
      <c r="L2308" s="241"/>
      <c r="M2308" s="241"/>
      <c r="N2308" s="241"/>
      <c r="O2308" s="241"/>
      <c r="P2308" s="241"/>
      <c r="Q2308" s="241"/>
      <c r="R2308" s="241"/>
      <c r="S2308" s="241"/>
      <c r="T2308" s="241"/>
      <c r="U2308" s="241"/>
      <c r="V2308" s="241"/>
      <c r="W2308" s="241"/>
      <c r="X2308" s="241"/>
      <c r="Y2308" s="241"/>
      <c r="Z2308" s="241"/>
      <c r="AA2308" s="241"/>
      <c r="AB2308" s="241"/>
      <c r="AC2308" s="241"/>
      <c r="AD2308" s="241"/>
      <c r="AE2308" s="241"/>
      <c r="AF2308" s="241"/>
      <c r="AG2308" s="241"/>
      <c r="AH2308" s="241"/>
      <c r="AI2308" s="241"/>
      <c r="AP2308" s="300"/>
      <c r="AT2308" s="300"/>
    </row>
    <row r="2309" spans="1:46" s="299" customFormat="1" ht="15" customHeight="1" x14ac:dyDescent="0.25">
      <c r="A2309" s="284"/>
      <c r="B2309" s="284"/>
      <c r="C2309" s="241"/>
      <c r="D2309" s="241"/>
      <c r="E2309" s="241"/>
      <c r="F2309" s="241"/>
      <c r="G2309" s="241"/>
      <c r="H2309" s="241"/>
      <c r="I2309" s="241"/>
      <c r="J2309" s="241"/>
      <c r="K2309" s="241"/>
      <c r="L2309" s="241"/>
      <c r="M2309" s="241"/>
      <c r="N2309" s="241"/>
      <c r="O2309" s="241"/>
      <c r="P2309" s="241"/>
      <c r="Q2309" s="241"/>
      <c r="R2309" s="241"/>
      <c r="S2309" s="241"/>
      <c r="T2309" s="241"/>
      <c r="U2309" s="241"/>
      <c r="V2309" s="241"/>
      <c r="W2309" s="241"/>
      <c r="X2309" s="241"/>
      <c r="Y2309" s="241"/>
      <c r="Z2309" s="241"/>
      <c r="AA2309" s="241"/>
      <c r="AB2309" s="241"/>
      <c r="AC2309" s="241"/>
      <c r="AD2309" s="241"/>
      <c r="AE2309" s="241"/>
      <c r="AF2309" s="241"/>
      <c r="AG2309" s="241"/>
      <c r="AH2309" s="241"/>
      <c r="AI2309" s="241"/>
      <c r="AP2309" s="300"/>
      <c r="AT2309" s="300"/>
    </row>
    <row r="2310" spans="1:46" s="299" customFormat="1" ht="15" customHeight="1" x14ac:dyDescent="0.25">
      <c r="A2310" s="284"/>
      <c r="B2310" s="284"/>
      <c r="C2310" s="241"/>
      <c r="D2310" s="241"/>
      <c r="E2310" s="241"/>
      <c r="F2310" s="241"/>
      <c r="G2310" s="241"/>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P2310" s="300"/>
      <c r="AT2310" s="300"/>
    </row>
    <row r="2311" spans="1:46" s="299" customFormat="1" ht="15" customHeight="1" x14ac:dyDescent="0.25">
      <c r="A2311" s="284"/>
      <c r="B2311" s="284"/>
      <c r="C2311" s="241"/>
      <c r="D2311" s="241"/>
      <c r="E2311" s="241"/>
      <c r="F2311" s="241"/>
      <c r="G2311" s="241"/>
      <c r="H2311" s="241"/>
      <c r="I2311" s="241"/>
      <c r="J2311" s="241"/>
      <c r="K2311" s="241"/>
      <c r="L2311" s="241"/>
      <c r="M2311" s="241"/>
      <c r="N2311" s="241"/>
      <c r="O2311" s="241"/>
      <c r="P2311" s="241"/>
      <c r="Q2311" s="241"/>
      <c r="R2311" s="241"/>
      <c r="S2311" s="241"/>
      <c r="T2311" s="241"/>
      <c r="U2311" s="241"/>
      <c r="V2311" s="241"/>
      <c r="W2311" s="241"/>
      <c r="X2311" s="241"/>
      <c r="Y2311" s="241"/>
      <c r="Z2311" s="241"/>
      <c r="AA2311" s="241"/>
      <c r="AB2311" s="241"/>
      <c r="AC2311" s="241"/>
      <c r="AD2311" s="241"/>
      <c r="AE2311" s="241"/>
      <c r="AF2311" s="241"/>
      <c r="AG2311" s="241"/>
      <c r="AH2311" s="241"/>
      <c r="AI2311" s="241"/>
      <c r="AP2311" s="300"/>
      <c r="AT2311" s="300"/>
    </row>
    <row r="2312" spans="1:46" s="299" customFormat="1" ht="15" customHeight="1" x14ac:dyDescent="0.25">
      <c r="A2312" s="284"/>
      <c r="B2312" s="284"/>
      <c r="C2312" s="241"/>
      <c r="D2312" s="241"/>
      <c r="E2312" s="241"/>
      <c r="F2312" s="241"/>
      <c r="G2312" s="241"/>
      <c r="H2312" s="241"/>
      <c r="I2312" s="241"/>
      <c r="J2312" s="241"/>
      <c r="K2312" s="241"/>
      <c r="L2312" s="241"/>
      <c r="M2312" s="241"/>
      <c r="N2312" s="241"/>
      <c r="O2312" s="241"/>
      <c r="P2312" s="241"/>
      <c r="Q2312" s="241"/>
      <c r="R2312" s="241"/>
      <c r="S2312" s="241"/>
      <c r="T2312" s="241"/>
      <c r="U2312" s="241"/>
      <c r="V2312" s="241"/>
      <c r="W2312" s="241"/>
      <c r="X2312" s="241"/>
      <c r="Y2312" s="241"/>
      <c r="Z2312" s="241"/>
      <c r="AA2312" s="241"/>
      <c r="AB2312" s="241"/>
      <c r="AC2312" s="241"/>
      <c r="AD2312" s="241"/>
      <c r="AE2312" s="241"/>
      <c r="AF2312" s="241"/>
      <c r="AG2312" s="241"/>
      <c r="AH2312" s="241"/>
      <c r="AI2312" s="241"/>
      <c r="AP2312" s="300"/>
      <c r="AT2312" s="300"/>
    </row>
    <row r="2313" spans="1:46" s="299" customFormat="1" ht="15" customHeight="1" x14ac:dyDescent="0.25">
      <c r="A2313" s="284"/>
      <c r="B2313" s="284"/>
      <c r="C2313" s="241"/>
      <c r="D2313" s="241"/>
      <c r="E2313" s="241"/>
      <c r="F2313" s="241"/>
      <c r="G2313" s="241"/>
      <c r="H2313" s="241"/>
      <c r="I2313" s="241"/>
      <c r="J2313" s="241"/>
      <c r="K2313" s="241"/>
      <c r="L2313" s="241"/>
      <c r="M2313" s="241"/>
      <c r="N2313" s="241"/>
      <c r="O2313" s="241"/>
      <c r="P2313" s="241"/>
      <c r="Q2313" s="241"/>
      <c r="R2313" s="241"/>
      <c r="S2313" s="241"/>
      <c r="T2313" s="241"/>
      <c r="U2313" s="241"/>
      <c r="V2313" s="241"/>
      <c r="W2313" s="241"/>
      <c r="X2313" s="241"/>
      <c r="Y2313" s="241"/>
      <c r="Z2313" s="241"/>
      <c r="AA2313" s="241"/>
      <c r="AB2313" s="241"/>
      <c r="AC2313" s="241"/>
      <c r="AD2313" s="241"/>
      <c r="AE2313" s="241"/>
      <c r="AF2313" s="241"/>
      <c r="AG2313" s="241"/>
      <c r="AH2313" s="241"/>
      <c r="AI2313" s="241"/>
      <c r="AP2313" s="300"/>
      <c r="AT2313" s="300"/>
    </row>
    <row r="2314" spans="1:46" s="299" customFormat="1" ht="15" customHeight="1" x14ac:dyDescent="0.25">
      <c r="A2314" s="284"/>
      <c r="B2314" s="284"/>
      <c r="C2314" s="241"/>
      <c r="D2314" s="241"/>
      <c r="E2314" s="241"/>
      <c r="F2314" s="241"/>
      <c r="G2314" s="241"/>
      <c r="H2314" s="241"/>
      <c r="I2314" s="241"/>
      <c r="J2314" s="241"/>
      <c r="K2314" s="241"/>
      <c r="L2314" s="241"/>
      <c r="M2314" s="241"/>
      <c r="N2314" s="241"/>
      <c r="O2314" s="241"/>
      <c r="P2314" s="241"/>
      <c r="Q2314" s="241"/>
      <c r="R2314" s="241"/>
      <c r="S2314" s="241"/>
      <c r="T2314" s="241"/>
      <c r="U2314" s="241"/>
      <c r="V2314" s="241"/>
      <c r="W2314" s="241"/>
      <c r="X2314" s="241"/>
      <c r="Y2314" s="241"/>
      <c r="Z2314" s="241"/>
      <c r="AA2314" s="241"/>
      <c r="AB2314" s="241"/>
      <c r="AC2314" s="241"/>
      <c r="AD2314" s="241"/>
      <c r="AE2314" s="241"/>
      <c r="AF2314" s="241"/>
      <c r="AG2314" s="241"/>
      <c r="AH2314" s="241"/>
      <c r="AI2314" s="241"/>
      <c r="AP2314" s="300"/>
      <c r="AT2314" s="300"/>
    </row>
    <row r="2315" spans="1:46" s="299" customFormat="1" ht="15" customHeight="1" x14ac:dyDescent="0.25">
      <c r="A2315" s="284"/>
      <c r="B2315" s="284"/>
      <c r="C2315" s="241"/>
      <c r="D2315" s="241"/>
      <c r="E2315" s="241"/>
      <c r="F2315" s="241"/>
      <c r="G2315" s="241"/>
      <c r="H2315" s="241"/>
      <c r="I2315" s="241"/>
      <c r="J2315" s="241"/>
      <c r="K2315" s="241"/>
      <c r="L2315" s="241"/>
      <c r="M2315" s="241"/>
      <c r="N2315" s="241"/>
      <c r="O2315" s="241"/>
      <c r="P2315" s="241"/>
      <c r="Q2315" s="241"/>
      <c r="R2315" s="241"/>
      <c r="S2315" s="241"/>
      <c r="T2315" s="241"/>
      <c r="U2315" s="241"/>
      <c r="V2315" s="241"/>
      <c r="W2315" s="241"/>
      <c r="X2315" s="241"/>
      <c r="Y2315" s="241"/>
      <c r="Z2315" s="241"/>
      <c r="AA2315" s="241"/>
      <c r="AB2315" s="241"/>
      <c r="AC2315" s="241"/>
      <c r="AD2315" s="241"/>
      <c r="AE2315" s="241"/>
      <c r="AF2315" s="241"/>
      <c r="AG2315" s="241"/>
      <c r="AH2315" s="241"/>
      <c r="AI2315" s="241"/>
      <c r="AP2315" s="300"/>
      <c r="AT2315" s="300"/>
    </row>
    <row r="2316" spans="1:46" s="299" customFormat="1" ht="15" customHeight="1" x14ac:dyDescent="0.25">
      <c r="A2316" s="284"/>
      <c r="B2316" s="284"/>
      <c r="C2316" s="241"/>
      <c r="D2316" s="241"/>
      <c r="E2316" s="241"/>
      <c r="F2316" s="241"/>
      <c r="G2316" s="241"/>
      <c r="H2316" s="241"/>
      <c r="I2316" s="241"/>
      <c r="J2316" s="241"/>
      <c r="K2316" s="241"/>
      <c r="L2316" s="241"/>
      <c r="M2316" s="241"/>
      <c r="N2316" s="241"/>
      <c r="O2316" s="241"/>
      <c r="P2316" s="241"/>
      <c r="Q2316" s="241"/>
      <c r="R2316" s="241"/>
      <c r="S2316" s="241"/>
      <c r="T2316" s="241"/>
      <c r="U2316" s="241"/>
      <c r="V2316" s="241"/>
      <c r="W2316" s="241"/>
      <c r="X2316" s="241"/>
      <c r="Y2316" s="241"/>
      <c r="Z2316" s="241"/>
      <c r="AA2316" s="241"/>
      <c r="AB2316" s="241"/>
      <c r="AC2316" s="241"/>
      <c r="AD2316" s="241"/>
      <c r="AE2316" s="241"/>
      <c r="AF2316" s="241"/>
      <c r="AG2316" s="241"/>
      <c r="AH2316" s="241"/>
      <c r="AI2316" s="241"/>
      <c r="AP2316" s="300"/>
      <c r="AT2316" s="300"/>
    </row>
    <row r="2317" spans="1:46" s="299" customFormat="1" ht="15" customHeight="1" x14ac:dyDescent="0.25">
      <c r="A2317" s="284"/>
      <c r="B2317" s="284"/>
      <c r="C2317" s="241"/>
      <c r="D2317" s="241"/>
      <c r="E2317" s="241"/>
      <c r="F2317" s="241"/>
      <c r="G2317" s="241"/>
      <c r="H2317" s="241"/>
      <c r="I2317" s="241"/>
      <c r="J2317" s="241"/>
      <c r="K2317" s="241"/>
      <c r="L2317" s="241"/>
      <c r="M2317" s="241"/>
      <c r="N2317" s="241"/>
      <c r="O2317" s="241"/>
      <c r="P2317" s="241"/>
      <c r="Q2317" s="241"/>
      <c r="R2317" s="241"/>
      <c r="S2317" s="241"/>
      <c r="T2317" s="241"/>
      <c r="U2317" s="241"/>
      <c r="V2317" s="241"/>
      <c r="W2317" s="241"/>
      <c r="X2317" s="241"/>
      <c r="Y2317" s="241"/>
      <c r="Z2317" s="241"/>
      <c r="AA2317" s="241"/>
      <c r="AB2317" s="241"/>
      <c r="AC2317" s="241"/>
      <c r="AD2317" s="241"/>
      <c r="AE2317" s="241"/>
      <c r="AF2317" s="241"/>
      <c r="AG2317" s="241"/>
      <c r="AH2317" s="241"/>
      <c r="AI2317" s="241"/>
      <c r="AP2317" s="300"/>
      <c r="AT2317" s="300"/>
    </row>
    <row r="2318" spans="1:46" s="299" customFormat="1" ht="15" customHeight="1" x14ac:dyDescent="0.25">
      <c r="A2318" s="284"/>
      <c r="B2318" s="284"/>
      <c r="C2318" s="241"/>
      <c r="D2318" s="241"/>
      <c r="E2318" s="241"/>
      <c r="F2318" s="241"/>
      <c r="G2318" s="241"/>
      <c r="H2318" s="241"/>
      <c r="I2318" s="241"/>
      <c r="J2318" s="241"/>
      <c r="K2318" s="241"/>
      <c r="L2318" s="241"/>
      <c r="M2318" s="241"/>
      <c r="N2318" s="241"/>
      <c r="O2318" s="241"/>
      <c r="P2318" s="241"/>
      <c r="Q2318" s="241"/>
      <c r="R2318" s="241"/>
      <c r="S2318" s="241"/>
      <c r="T2318" s="241"/>
      <c r="U2318" s="241"/>
      <c r="V2318" s="241"/>
      <c r="W2318" s="241"/>
      <c r="X2318" s="241"/>
      <c r="Y2318" s="241"/>
      <c r="Z2318" s="241"/>
      <c r="AA2318" s="241"/>
      <c r="AB2318" s="241"/>
      <c r="AC2318" s="241"/>
      <c r="AD2318" s="241"/>
      <c r="AE2318" s="241"/>
      <c r="AF2318" s="241"/>
      <c r="AG2318" s="241"/>
      <c r="AH2318" s="241"/>
      <c r="AI2318" s="241"/>
      <c r="AP2318" s="300"/>
      <c r="AT2318" s="300"/>
    </row>
    <row r="2319" spans="1:46" s="299" customFormat="1" ht="15" customHeight="1" x14ac:dyDescent="0.25">
      <c r="A2319" s="284"/>
      <c r="B2319" s="284"/>
      <c r="C2319" s="241"/>
      <c r="D2319" s="241"/>
      <c r="E2319" s="241"/>
      <c r="F2319" s="241"/>
      <c r="G2319" s="241"/>
      <c r="H2319" s="241"/>
      <c r="I2319" s="241"/>
      <c r="J2319" s="241"/>
      <c r="K2319" s="241"/>
      <c r="L2319" s="241"/>
      <c r="M2319" s="241"/>
      <c r="N2319" s="241"/>
      <c r="O2319" s="241"/>
      <c r="P2319" s="241"/>
      <c r="Q2319" s="241"/>
      <c r="R2319" s="241"/>
      <c r="S2319" s="241"/>
      <c r="T2319" s="241"/>
      <c r="U2319" s="241"/>
      <c r="V2319" s="241"/>
      <c r="W2319" s="241"/>
      <c r="X2319" s="241"/>
      <c r="Y2319" s="241"/>
      <c r="Z2319" s="241"/>
      <c r="AA2319" s="241"/>
      <c r="AB2319" s="241"/>
      <c r="AC2319" s="241"/>
      <c r="AD2319" s="241"/>
      <c r="AE2319" s="241"/>
      <c r="AF2319" s="241"/>
      <c r="AG2319" s="241"/>
      <c r="AH2319" s="241"/>
      <c r="AI2319" s="241"/>
      <c r="AP2319" s="300"/>
      <c r="AT2319" s="300"/>
    </row>
    <row r="2320" spans="1:46" s="299" customFormat="1" ht="15" customHeight="1" x14ac:dyDescent="0.25">
      <c r="A2320" s="284"/>
      <c r="B2320" s="284"/>
      <c r="C2320" s="241"/>
      <c r="D2320" s="241"/>
      <c r="E2320" s="241"/>
      <c r="F2320" s="241"/>
      <c r="G2320" s="241"/>
      <c r="H2320" s="241"/>
      <c r="I2320" s="241"/>
      <c r="J2320" s="241"/>
      <c r="K2320" s="241"/>
      <c r="L2320" s="241"/>
      <c r="M2320" s="241"/>
      <c r="N2320" s="241"/>
      <c r="O2320" s="241"/>
      <c r="P2320" s="241"/>
      <c r="Q2320" s="241"/>
      <c r="R2320" s="241"/>
      <c r="S2320" s="241"/>
      <c r="T2320" s="241"/>
      <c r="U2320" s="241"/>
      <c r="V2320" s="241"/>
      <c r="W2320" s="241"/>
      <c r="X2320" s="241"/>
      <c r="Y2320" s="241"/>
      <c r="Z2320" s="241"/>
      <c r="AA2320" s="241"/>
      <c r="AB2320" s="241"/>
      <c r="AC2320" s="241"/>
      <c r="AD2320" s="241"/>
      <c r="AE2320" s="241"/>
      <c r="AF2320" s="241"/>
      <c r="AG2320" s="241"/>
      <c r="AH2320" s="241"/>
      <c r="AI2320" s="241"/>
      <c r="AP2320" s="300"/>
      <c r="AT2320" s="300"/>
    </row>
    <row r="2321" spans="1:46" s="299" customFormat="1" ht="15" customHeight="1" x14ac:dyDescent="0.25">
      <c r="A2321" s="284"/>
      <c r="B2321" s="284"/>
      <c r="C2321" s="241"/>
      <c r="D2321" s="241"/>
      <c r="E2321" s="241"/>
      <c r="F2321" s="241"/>
      <c r="G2321" s="241"/>
      <c r="H2321" s="241"/>
      <c r="I2321" s="241"/>
      <c r="J2321" s="241"/>
      <c r="K2321" s="241"/>
      <c r="L2321" s="241"/>
      <c r="M2321" s="241"/>
      <c r="N2321" s="241"/>
      <c r="O2321" s="241"/>
      <c r="P2321" s="241"/>
      <c r="Q2321" s="241"/>
      <c r="R2321" s="241"/>
      <c r="S2321" s="241"/>
      <c r="T2321" s="241"/>
      <c r="U2321" s="241"/>
      <c r="V2321" s="241"/>
      <c r="W2321" s="241"/>
      <c r="X2321" s="241"/>
      <c r="Y2321" s="241"/>
      <c r="Z2321" s="241"/>
      <c r="AA2321" s="241"/>
      <c r="AB2321" s="241"/>
      <c r="AC2321" s="241"/>
      <c r="AD2321" s="241"/>
      <c r="AE2321" s="241"/>
      <c r="AF2321" s="241"/>
      <c r="AG2321" s="241"/>
      <c r="AH2321" s="241"/>
      <c r="AI2321" s="241"/>
      <c r="AP2321" s="300"/>
      <c r="AT2321" s="300"/>
    </row>
    <row r="2322" spans="1:46" s="299" customFormat="1" ht="15" customHeight="1" x14ac:dyDescent="0.25">
      <c r="A2322" s="284"/>
      <c r="B2322" s="284"/>
      <c r="C2322" s="241"/>
      <c r="D2322" s="241"/>
      <c r="E2322" s="241"/>
      <c r="F2322" s="241"/>
      <c r="G2322" s="241"/>
      <c r="H2322" s="241"/>
      <c r="I2322" s="241"/>
      <c r="J2322" s="241"/>
      <c r="K2322" s="241"/>
      <c r="L2322" s="241"/>
      <c r="M2322" s="241"/>
      <c r="N2322" s="241"/>
      <c r="O2322" s="241"/>
      <c r="P2322" s="241"/>
      <c r="Q2322" s="241"/>
      <c r="R2322" s="241"/>
      <c r="S2322" s="241"/>
      <c r="T2322" s="241"/>
      <c r="U2322" s="241"/>
      <c r="V2322" s="241"/>
      <c r="W2322" s="241"/>
      <c r="X2322" s="241"/>
      <c r="Y2322" s="241"/>
      <c r="Z2322" s="241"/>
      <c r="AA2322" s="241"/>
      <c r="AB2322" s="241"/>
      <c r="AC2322" s="241"/>
      <c r="AD2322" s="241"/>
      <c r="AE2322" s="241"/>
      <c r="AF2322" s="241"/>
      <c r="AG2322" s="241"/>
      <c r="AH2322" s="241"/>
      <c r="AI2322" s="241"/>
      <c r="AP2322" s="300"/>
      <c r="AT2322" s="300"/>
    </row>
    <row r="2323" spans="1:46" s="299" customFormat="1" ht="15" customHeight="1" x14ac:dyDescent="0.25">
      <c r="A2323" s="284"/>
      <c r="B2323" s="284"/>
      <c r="C2323" s="241"/>
      <c r="D2323" s="241"/>
      <c r="E2323" s="241"/>
      <c r="F2323" s="241"/>
      <c r="G2323" s="241"/>
      <c r="H2323" s="241"/>
      <c r="I2323" s="241"/>
      <c r="J2323" s="241"/>
      <c r="K2323" s="241"/>
      <c r="L2323" s="241"/>
      <c r="M2323" s="241"/>
      <c r="N2323" s="241"/>
      <c r="O2323" s="241"/>
      <c r="P2323" s="241"/>
      <c r="Q2323" s="241"/>
      <c r="R2323" s="241"/>
      <c r="S2323" s="241"/>
      <c r="T2323" s="241"/>
      <c r="U2323" s="241"/>
      <c r="V2323" s="241"/>
      <c r="W2323" s="241"/>
      <c r="X2323" s="241"/>
      <c r="Y2323" s="241"/>
      <c r="Z2323" s="241"/>
      <c r="AA2323" s="241"/>
      <c r="AB2323" s="241"/>
      <c r="AC2323" s="241"/>
      <c r="AD2323" s="241"/>
      <c r="AE2323" s="241"/>
      <c r="AF2323" s="241"/>
      <c r="AG2323" s="241"/>
      <c r="AH2323" s="241"/>
      <c r="AI2323" s="241"/>
      <c r="AP2323" s="300"/>
      <c r="AT2323" s="300"/>
    </row>
    <row r="2324" spans="1:46" s="299" customFormat="1" ht="15" customHeight="1" x14ac:dyDescent="0.25">
      <c r="A2324" s="284"/>
      <c r="B2324" s="284"/>
      <c r="C2324" s="241"/>
      <c r="D2324" s="241"/>
      <c r="E2324" s="241"/>
      <c r="F2324" s="241"/>
      <c r="G2324" s="241"/>
      <c r="H2324" s="241"/>
      <c r="I2324" s="241"/>
      <c r="J2324" s="241"/>
      <c r="K2324" s="241"/>
      <c r="L2324" s="241"/>
      <c r="M2324" s="241"/>
      <c r="N2324" s="241"/>
      <c r="O2324" s="241"/>
      <c r="P2324" s="241"/>
      <c r="Q2324" s="241"/>
      <c r="R2324" s="241"/>
      <c r="S2324" s="241"/>
      <c r="T2324" s="241"/>
      <c r="U2324" s="241"/>
      <c r="V2324" s="241"/>
      <c r="W2324" s="241"/>
      <c r="X2324" s="241"/>
      <c r="Y2324" s="241"/>
      <c r="Z2324" s="241"/>
      <c r="AA2324" s="241"/>
      <c r="AB2324" s="241"/>
      <c r="AC2324" s="241"/>
      <c r="AD2324" s="241"/>
      <c r="AE2324" s="241"/>
      <c r="AF2324" s="241"/>
      <c r="AG2324" s="241"/>
      <c r="AH2324" s="241"/>
      <c r="AI2324" s="241"/>
      <c r="AP2324" s="300"/>
      <c r="AT2324" s="300"/>
    </row>
    <row r="2325" spans="1:46" s="299" customFormat="1" ht="15" customHeight="1" x14ac:dyDescent="0.25">
      <c r="A2325" s="284"/>
      <c r="B2325" s="284"/>
      <c r="C2325" s="241"/>
      <c r="D2325" s="241"/>
      <c r="E2325" s="241"/>
      <c r="F2325" s="241"/>
      <c r="G2325" s="241"/>
      <c r="H2325" s="241"/>
      <c r="I2325" s="241"/>
      <c r="J2325" s="241"/>
      <c r="K2325" s="241"/>
      <c r="L2325" s="241"/>
      <c r="M2325" s="241"/>
      <c r="N2325" s="241"/>
      <c r="O2325" s="241"/>
      <c r="P2325" s="241"/>
      <c r="Q2325" s="241"/>
      <c r="R2325" s="241"/>
      <c r="S2325" s="241"/>
      <c r="T2325" s="241"/>
      <c r="U2325" s="241"/>
      <c r="V2325" s="241"/>
      <c r="W2325" s="241"/>
      <c r="X2325" s="241"/>
      <c r="Y2325" s="241"/>
      <c r="Z2325" s="241"/>
      <c r="AA2325" s="241"/>
      <c r="AB2325" s="241"/>
      <c r="AC2325" s="241"/>
      <c r="AD2325" s="241"/>
      <c r="AE2325" s="241"/>
      <c r="AF2325" s="241"/>
      <c r="AG2325" s="241"/>
      <c r="AH2325" s="241"/>
      <c r="AI2325" s="241"/>
      <c r="AP2325" s="300"/>
      <c r="AT2325" s="300"/>
    </row>
    <row r="2326" spans="1:46" s="299" customFormat="1" ht="15" customHeight="1" x14ac:dyDescent="0.25">
      <c r="A2326" s="284"/>
      <c r="B2326" s="284"/>
      <c r="C2326" s="241"/>
      <c r="D2326" s="241"/>
      <c r="E2326" s="241"/>
      <c r="F2326" s="241"/>
      <c r="G2326" s="241"/>
      <c r="H2326" s="241"/>
      <c r="I2326" s="241"/>
      <c r="J2326" s="241"/>
      <c r="K2326" s="241"/>
      <c r="L2326" s="241"/>
      <c r="M2326" s="241"/>
      <c r="N2326" s="241"/>
      <c r="O2326" s="241"/>
      <c r="P2326" s="241"/>
      <c r="Q2326" s="241"/>
      <c r="R2326" s="241"/>
      <c r="S2326" s="241"/>
      <c r="T2326" s="241"/>
      <c r="U2326" s="241"/>
      <c r="V2326" s="241"/>
      <c r="W2326" s="241"/>
      <c r="X2326" s="241"/>
      <c r="Y2326" s="241"/>
      <c r="Z2326" s="241"/>
      <c r="AA2326" s="241"/>
      <c r="AB2326" s="241"/>
      <c r="AC2326" s="241"/>
      <c r="AD2326" s="241"/>
      <c r="AE2326" s="241"/>
      <c r="AF2326" s="241"/>
      <c r="AG2326" s="241"/>
      <c r="AH2326" s="241"/>
      <c r="AI2326" s="241"/>
      <c r="AP2326" s="300"/>
      <c r="AT2326" s="300"/>
    </row>
    <row r="2327" spans="1:46" s="299" customFormat="1" ht="15" customHeight="1" x14ac:dyDescent="0.25">
      <c r="A2327" s="284"/>
      <c r="B2327" s="284"/>
      <c r="C2327" s="241"/>
      <c r="D2327" s="241"/>
      <c r="E2327" s="241"/>
      <c r="F2327" s="241"/>
      <c r="G2327" s="241"/>
      <c r="H2327" s="241"/>
      <c r="I2327" s="241"/>
      <c r="J2327" s="241"/>
      <c r="K2327" s="241"/>
      <c r="L2327" s="241"/>
      <c r="M2327" s="241"/>
      <c r="N2327" s="241"/>
      <c r="O2327" s="241"/>
      <c r="P2327" s="241"/>
      <c r="Q2327" s="241"/>
      <c r="R2327" s="241"/>
      <c r="S2327" s="241"/>
      <c r="T2327" s="241"/>
      <c r="U2327" s="241"/>
      <c r="V2327" s="241"/>
      <c r="W2327" s="241"/>
      <c r="X2327" s="241"/>
      <c r="Y2327" s="241"/>
      <c r="Z2327" s="241"/>
      <c r="AA2327" s="241"/>
      <c r="AB2327" s="241"/>
      <c r="AC2327" s="241"/>
      <c r="AD2327" s="241"/>
      <c r="AE2327" s="241"/>
      <c r="AF2327" s="241"/>
      <c r="AG2327" s="241"/>
      <c r="AH2327" s="241"/>
      <c r="AI2327" s="241"/>
      <c r="AP2327" s="300"/>
      <c r="AT2327" s="300"/>
    </row>
    <row r="2328" spans="1:46" s="299" customFormat="1" ht="15" customHeight="1" x14ac:dyDescent="0.25">
      <c r="A2328" s="284"/>
      <c r="B2328" s="284"/>
      <c r="C2328" s="241"/>
      <c r="D2328" s="241"/>
      <c r="E2328" s="241"/>
      <c r="F2328" s="241"/>
      <c r="G2328" s="241"/>
      <c r="H2328" s="241"/>
      <c r="I2328" s="241"/>
      <c r="J2328" s="241"/>
      <c r="K2328" s="241"/>
      <c r="L2328" s="241"/>
      <c r="M2328" s="241"/>
      <c r="N2328" s="241"/>
      <c r="O2328" s="241"/>
      <c r="P2328" s="241"/>
      <c r="Q2328" s="241"/>
      <c r="R2328" s="241"/>
      <c r="S2328" s="241"/>
      <c r="T2328" s="241"/>
      <c r="U2328" s="241"/>
      <c r="V2328" s="241"/>
      <c r="W2328" s="241"/>
      <c r="X2328" s="241"/>
      <c r="Y2328" s="241"/>
      <c r="Z2328" s="241"/>
      <c r="AA2328" s="241"/>
      <c r="AB2328" s="241"/>
      <c r="AC2328" s="241"/>
      <c r="AD2328" s="241"/>
      <c r="AE2328" s="241"/>
      <c r="AF2328" s="241"/>
      <c r="AG2328" s="241"/>
      <c r="AH2328" s="241"/>
      <c r="AI2328" s="241"/>
      <c r="AP2328" s="300"/>
      <c r="AT2328" s="300"/>
    </row>
    <row r="2329" spans="1:46" s="299" customFormat="1" ht="15" customHeight="1" x14ac:dyDescent="0.25">
      <c r="A2329" s="284"/>
      <c r="B2329" s="284"/>
      <c r="C2329" s="241"/>
      <c r="D2329" s="241"/>
      <c r="E2329" s="241"/>
      <c r="F2329" s="241"/>
      <c r="G2329" s="241"/>
      <c r="H2329" s="241"/>
      <c r="I2329" s="241"/>
      <c r="J2329" s="241"/>
      <c r="K2329" s="241"/>
      <c r="L2329" s="241"/>
      <c r="M2329" s="241"/>
      <c r="N2329" s="241"/>
      <c r="O2329" s="241"/>
      <c r="P2329" s="241"/>
      <c r="Q2329" s="241"/>
      <c r="R2329" s="241"/>
      <c r="S2329" s="241"/>
      <c r="T2329" s="241"/>
      <c r="U2329" s="241"/>
      <c r="V2329" s="241"/>
      <c r="W2329" s="241"/>
      <c r="X2329" s="241"/>
      <c r="Y2329" s="241"/>
      <c r="Z2329" s="241"/>
      <c r="AA2329" s="241"/>
      <c r="AB2329" s="241"/>
      <c r="AC2329" s="241"/>
      <c r="AD2329" s="241"/>
      <c r="AE2329" s="241"/>
      <c r="AF2329" s="241"/>
      <c r="AG2329" s="241"/>
      <c r="AH2329" s="241"/>
      <c r="AI2329" s="241"/>
      <c r="AP2329" s="300"/>
      <c r="AT2329" s="300"/>
    </row>
    <row r="2330" spans="1:46" s="299" customFormat="1" ht="15" customHeight="1" x14ac:dyDescent="0.25">
      <c r="A2330" s="284"/>
      <c r="B2330" s="284"/>
      <c r="C2330" s="241"/>
      <c r="D2330" s="241"/>
      <c r="E2330" s="241"/>
      <c r="F2330" s="241"/>
      <c r="G2330" s="241"/>
      <c r="H2330" s="241"/>
      <c r="I2330" s="241"/>
      <c r="J2330" s="241"/>
      <c r="K2330" s="241"/>
      <c r="L2330" s="241"/>
      <c r="M2330" s="241"/>
      <c r="N2330" s="241"/>
      <c r="O2330" s="241"/>
      <c r="P2330" s="241"/>
      <c r="Q2330" s="241"/>
      <c r="R2330" s="241"/>
      <c r="S2330" s="241"/>
      <c r="T2330" s="241"/>
      <c r="U2330" s="241"/>
      <c r="V2330" s="241"/>
      <c r="W2330" s="241"/>
      <c r="X2330" s="241"/>
      <c r="Y2330" s="241"/>
      <c r="Z2330" s="241"/>
      <c r="AA2330" s="241"/>
      <c r="AB2330" s="241"/>
      <c r="AC2330" s="241"/>
      <c r="AD2330" s="241"/>
      <c r="AE2330" s="241"/>
      <c r="AF2330" s="241"/>
      <c r="AG2330" s="241"/>
      <c r="AH2330" s="241"/>
      <c r="AI2330" s="241"/>
      <c r="AP2330" s="300"/>
      <c r="AT2330" s="300"/>
    </row>
    <row r="2331" spans="1:46" s="299" customFormat="1" ht="15" customHeight="1" x14ac:dyDescent="0.25">
      <c r="A2331" s="284"/>
      <c r="B2331" s="284"/>
      <c r="C2331" s="241"/>
      <c r="D2331" s="241"/>
      <c r="E2331" s="241"/>
      <c r="F2331" s="241"/>
      <c r="G2331" s="241"/>
      <c r="H2331" s="241"/>
      <c r="I2331" s="241"/>
      <c r="J2331" s="241"/>
      <c r="K2331" s="241"/>
      <c r="L2331" s="241"/>
      <c r="M2331" s="241"/>
      <c r="N2331" s="241"/>
      <c r="O2331" s="241"/>
      <c r="P2331" s="241"/>
      <c r="Q2331" s="241"/>
      <c r="R2331" s="241"/>
      <c r="S2331" s="241"/>
      <c r="T2331" s="241"/>
      <c r="U2331" s="241"/>
      <c r="V2331" s="241"/>
      <c r="W2331" s="241"/>
      <c r="X2331" s="241"/>
      <c r="Y2331" s="241"/>
      <c r="Z2331" s="241"/>
      <c r="AA2331" s="241"/>
      <c r="AB2331" s="241"/>
      <c r="AC2331" s="241"/>
      <c r="AD2331" s="241"/>
      <c r="AE2331" s="241"/>
      <c r="AF2331" s="241"/>
      <c r="AG2331" s="241"/>
      <c r="AH2331" s="241"/>
      <c r="AI2331" s="241"/>
      <c r="AP2331" s="300"/>
      <c r="AT2331" s="300"/>
    </row>
    <row r="2332" spans="1:46" s="299" customFormat="1" ht="15" customHeight="1" x14ac:dyDescent="0.25">
      <c r="A2332" s="284"/>
      <c r="B2332" s="284"/>
      <c r="C2332" s="241"/>
      <c r="D2332" s="241"/>
      <c r="E2332" s="241"/>
      <c r="F2332" s="241"/>
      <c r="G2332" s="241"/>
      <c r="H2332" s="241"/>
      <c r="I2332" s="241"/>
      <c r="J2332" s="241"/>
      <c r="K2332" s="241"/>
      <c r="L2332" s="241"/>
      <c r="M2332" s="241"/>
      <c r="N2332" s="241"/>
      <c r="O2332" s="241"/>
      <c r="P2332" s="241"/>
      <c r="Q2332" s="241"/>
      <c r="R2332" s="241"/>
      <c r="S2332" s="241"/>
      <c r="T2332" s="241"/>
      <c r="U2332" s="241"/>
      <c r="V2332" s="241"/>
      <c r="W2332" s="241"/>
      <c r="X2332" s="241"/>
      <c r="Y2332" s="241"/>
      <c r="Z2332" s="241"/>
      <c r="AA2332" s="241"/>
      <c r="AB2332" s="241"/>
      <c r="AC2332" s="241"/>
      <c r="AD2332" s="241"/>
      <c r="AE2332" s="241"/>
      <c r="AF2332" s="241"/>
      <c r="AG2332" s="241"/>
      <c r="AH2332" s="241"/>
      <c r="AI2332" s="241"/>
      <c r="AP2332" s="300"/>
      <c r="AT2332" s="300"/>
    </row>
    <row r="2333" spans="1:46" s="299" customFormat="1" ht="15" customHeight="1" x14ac:dyDescent="0.25">
      <c r="A2333" s="284"/>
      <c r="B2333" s="284"/>
      <c r="C2333" s="241"/>
      <c r="D2333" s="241"/>
      <c r="E2333" s="241"/>
      <c r="F2333" s="241"/>
      <c r="G2333" s="241"/>
      <c r="H2333" s="241"/>
      <c r="I2333" s="241"/>
      <c r="J2333" s="241"/>
      <c r="K2333" s="241"/>
      <c r="L2333" s="241"/>
      <c r="M2333" s="241"/>
      <c r="N2333" s="241"/>
      <c r="O2333" s="241"/>
      <c r="P2333" s="241"/>
      <c r="Q2333" s="241"/>
      <c r="R2333" s="241"/>
      <c r="S2333" s="241"/>
      <c r="T2333" s="241"/>
      <c r="U2333" s="241"/>
      <c r="V2333" s="241"/>
      <c r="W2333" s="241"/>
      <c r="X2333" s="241"/>
      <c r="Y2333" s="241"/>
      <c r="Z2333" s="241"/>
      <c r="AA2333" s="241"/>
      <c r="AB2333" s="241"/>
      <c r="AC2333" s="241"/>
      <c r="AD2333" s="241"/>
      <c r="AE2333" s="241"/>
      <c r="AF2333" s="241"/>
      <c r="AG2333" s="241"/>
      <c r="AH2333" s="241"/>
      <c r="AI2333" s="241"/>
      <c r="AP2333" s="300"/>
      <c r="AT2333" s="300"/>
    </row>
    <row r="2334" spans="1:46" s="299" customFormat="1" ht="15" customHeight="1" x14ac:dyDescent="0.25">
      <c r="A2334" s="284"/>
      <c r="B2334" s="284"/>
      <c r="C2334" s="241"/>
      <c r="D2334" s="241"/>
      <c r="E2334" s="241"/>
      <c r="F2334" s="241"/>
      <c r="G2334" s="241"/>
      <c r="H2334" s="241"/>
      <c r="I2334" s="241"/>
      <c r="J2334" s="241"/>
      <c r="K2334" s="241"/>
      <c r="L2334" s="241"/>
      <c r="M2334" s="241"/>
      <c r="N2334" s="241"/>
      <c r="O2334" s="241"/>
      <c r="P2334" s="241"/>
      <c r="Q2334" s="241"/>
      <c r="R2334" s="241"/>
      <c r="S2334" s="241"/>
      <c r="T2334" s="241"/>
      <c r="U2334" s="241"/>
      <c r="V2334" s="241"/>
      <c r="W2334" s="241"/>
      <c r="X2334" s="241"/>
      <c r="Y2334" s="241"/>
      <c r="Z2334" s="241"/>
      <c r="AA2334" s="241"/>
      <c r="AB2334" s="241"/>
      <c r="AC2334" s="241"/>
      <c r="AD2334" s="241"/>
      <c r="AE2334" s="241"/>
      <c r="AF2334" s="241"/>
      <c r="AG2334" s="241"/>
      <c r="AH2334" s="241"/>
      <c r="AI2334" s="241"/>
      <c r="AP2334" s="300"/>
      <c r="AT2334" s="300"/>
    </row>
    <row r="2335" spans="1:46" s="299" customFormat="1" ht="15" customHeight="1" x14ac:dyDescent="0.25">
      <c r="A2335" s="284"/>
      <c r="B2335" s="284"/>
      <c r="C2335" s="241"/>
      <c r="D2335" s="241"/>
      <c r="E2335" s="241"/>
      <c r="F2335" s="241"/>
      <c r="G2335" s="241"/>
      <c r="H2335" s="241"/>
      <c r="I2335" s="241"/>
      <c r="J2335" s="241"/>
      <c r="K2335" s="241"/>
      <c r="L2335" s="241"/>
      <c r="M2335" s="241"/>
      <c r="N2335" s="241"/>
      <c r="O2335" s="241"/>
      <c r="P2335" s="241"/>
      <c r="Q2335" s="241"/>
      <c r="R2335" s="241"/>
      <c r="S2335" s="241"/>
      <c r="T2335" s="241"/>
      <c r="U2335" s="241"/>
      <c r="V2335" s="241"/>
      <c r="W2335" s="241"/>
      <c r="X2335" s="241"/>
      <c r="Y2335" s="241"/>
      <c r="Z2335" s="241"/>
      <c r="AA2335" s="241"/>
      <c r="AB2335" s="241"/>
      <c r="AC2335" s="241"/>
      <c r="AD2335" s="241"/>
      <c r="AE2335" s="241"/>
      <c r="AF2335" s="241"/>
      <c r="AG2335" s="241"/>
      <c r="AH2335" s="241"/>
      <c r="AI2335" s="241"/>
      <c r="AP2335" s="300"/>
      <c r="AT2335" s="300"/>
    </row>
    <row r="2336" spans="1:46" s="299" customFormat="1" ht="15" customHeight="1" x14ac:dyDescent="0.25">
      <c r="A2336" s="284"/>
      <c r="B2336" s="284"/>
      <c r="C2336" s="241"/>
      <c r="D2336" s="241"/>
      <c r="E2336" s="241"/>
      <c r="F2336" s="241"/>
      <c r="G2336" s="241"/>
      <c r="H2336" s="241"/>
      <c r="I2336" s="241"/>
      <c r="J2336" s="241"/>
      <c r="K2336" s="241"/>
      <c r="L2336" s="241"/>
      <c r="M2336" s="241"/>
      <c r="N2336" s="241"/>
      <c r="O2336" s="241"/>
      <c r="P2336" s="241"/>
      <c r="Q2336" s="241"/>
      <c r="R2336" s="241"/>
      <c r="S2336" s="241"/>
      <c r="T2336" s="241"/>
      <c r="U2336" s="241"/>
      <c r="V2336" s="241"/>
      <c r="W2336" s="241"/>
      <c r="X2336" s="241"/>
      <c r="Y2336" s="241"/>
      <c r="Z2336" s="241"/>
      <c r="AA2336" s="241"/>
      <c r="AB2336" s="241"/>
      <c r="AC2336" s="241"/>
      <c r="AD2336" s="241"/>
      <c r="AE2336" s="241"/>
      <c r="AF2336" s="241"/>
      <c r="AG2336" s="241"/>
      <c r="AH2336" s="241"/>
      <c r="AI2336" s="241"/>
      <c r="AP2336" s="300"/>
      <c r="AT2336" s="300"/>
    </row>
    <row r="2337" spans="1:46" s="299" customFormat="1" ht="15" customHeight="1" x14ac:dyDescent="0.25">
      <c r="A2337" s="284"/>
      <c r="B2337" s="284"/>
      <c r="C2337" s="241"/>
      <c r="D2337" s="241"/>
      <c r="E2337" s="241"/>
      <c r="F2337" s="241"/>
      <c r="G2337" s="241"/>
      <c r="H2337" s="241"/>
      <c r="I2337" s="241"/>
      <c r="J2337" s="241"/>
      <c r="K2337" s="241"/>
      <c r="L2337" s="241"/>
      <c r="M2337" s="241"/>
      <c r="N2337" s="241"/>
      <c r="O2337" s="241"/>
      <c r="P2337" s="241"/>
      <c r="Q2337" s="241"/>
      <c r="R2337" s="241"/>
      <c r="S2337" s="241"/>
      <c r="T2337" s="241"/>
      <c r="U2337" s="241"/>
      <c r="V2337" s="241"/>
      <c r="W2337" s="241"/>
      <c r="X2337" s="241"/>
      <c r="Y2337" s="241"/>
      <c r="Z2337" s="241"/>
      <c r="AA2337" s="241"/>
      <c r="AB2337" s="241"/>
      <c r="AC2337" s="241"/>
      <c r="AD2337" s="241"/>
      <c r="AE2337" s="241"/>
      <c r="AF2337" s="241"/>
      <c r="AG2337" s="241"/>
      <c r="AH2337" s="241"/>
      <c r="AI2337" s="241"/>
      <c r="AP2337" s="300"/>
      <c r="AT2337" s="300"/>
    </row>
    <row r="2338" spans="1:46" s="299" customFormat="1" ht="15" customHeight="1" x14ac:dyDescent="0.25">
      <c r="A2338" s="284"/>
      <c r="B2338" s="284"/>
      <c r="C2338" s="241"/>
      <c r="D2338" s="241"/>
      <c r="E2338" s="241"/>
      <c r="F2338" s="241"/>
      <c r="G2338" s="241"/>
      <c r="H2338" s="241"/>
      <c r="I2338" s="241"/>
      <c r="J2338" s="241"/>
      <c r="K2338" s="241"/>
      <c r="L2338" s="241"/>
      <c r="M2338" s="241"/>
      <c r="N2338" s="241"/>
      <c r="O2338" s="241"/>
      <c r="P2338" s="241"/>
      <c r="Q2338" s="241"/>
      <c r="R2338" s="241"/>
      <c r="S2338" s="241"/>
      <c r="T2338" s="241"/>
      <c r="U2338" s="241"/>
      <c r="V2338" s="241"/>
      <c r="W2338" s="241"/>
      <c r="X2338" s="241"/>
      <c r="Y2338" s="241"/>
      <c r="Z2338" s="241"/>
      <c r="AA2338" s="241"/>
      <c r="AB2338" s="241"/>
      <c r="AC2338" s="241"/>
      <c r="AD2338" s="241"/>
      <c r="AE2338" s="241"/>
      <c r="AF2338" s="241"/>
      <c r="AG2338" s="241"/>
      <c r="AH2338" s="241"/>
      <c r="AI2338" s="241"/>
      <c r="AP2338" s="300"/>
      <c r="AT2338" s="300"/>
    </row>
    <row r="2339" spans="1:46" s="299" customFormat="1" ht="15" customHeight="1" x14ac:dyDescent="0.25">
      <c r="A2339" s="284"/>
      <c r="B2339" s="284"/>
      <c r="C2339" s="241"/>
      <c r="D2339" s="241"/>
      <c r="E2339" s="241"/>
      <c r="F2339" s="241"/>
      <c r="G2339" s="241"/>
      <c r="H2339" s="241"/>
      <c r="I2339" s="241"/>
      <c r="J2339" s="241"/>
      <c r="K2339" s="241"/>
      <c r="L2339" s="241"/>
      <c r="M2339" s="241"/>
      <c r="N2339" s="241"/>
      <c r="O2339" s="241"/>
      <c r="P2339" s="241"/>
      <c r="Q2339" s="241"/>
      <c r="R2339" s="241"/>
      <c r="S2339" s="241"/>
      <c r="T2339" s="241"/>
      <c r="U2339" s="241"/>
      <c r="V2339" s="241"/>
      <c r="W2339" s="241"/>
      <c r="X2339" s="241"/>
      <c r="Y2339" s="241"/>
      <c r="Z2339" s="241"/>
      <c r="AA2339" s="241"/>
      <c r="AB2339" s="241"/>
      <c r="AC2339" s="241"/>
      <c r="AD2339" s="241"/>
      <c r="AE2339" s="241"/>
      <c r="AF2339" s="241"/>
      <c r="AG2339" s="241"/>
      <c r="AH2339" s="241"/>
      <c r="AI2339" s="241"/>
      <c r="AP2339" s="300"/>
      <c r="AT2339" s="300"/>
    </row>
    <row r="2340" spans="1:46" s="299" customFormat="1" ht="15" customHeight="1" x14ac:dyDescent="0.25">
      <c r="A2340" s="284"/>
      <c r="B2340" s="284"/>
      <c r="C2340" s="241"/>
      <c r="D2340" s="241"/>
      <c r="E2340" s="241"/>
      <c r="F2340" s="241"/>
      <c r="G2340" s="241"/>
      <c r="H2340" s="241"/>
      <c r="I2340" s="241"/>
      <c r="J2340" s="241"/>
      <c r="K2340" s="241"/>
      <c r="L2340" s="241"/>
      <c r="M2340" s="241"/>
      <c r="N2340" s="241"/>
      <c r="O2340" s="241"/>
      <c r="P2340" s="241"/>
      <c r="Q2340" s="241"/>
      <c r="R2340" s="241"/>
      <c r="S2340" s="241"/>
      <c r="T2340" s="241"/>
      <c r="U2340" s="241"/>
      <c r="V2340" s="241"/>
      <c r="W2340" s="241"/>
      <c r="X2340" s="241"/>
      <c r="Y2340" s="241"/>
      <c r="Z2340" s="241"/>
      <c r="AA2340" s="241"/>
      <c r="AB2340" s="241"/>
      <c r="AC2340" s="241"/>
      <c r="AD2340" s="241"/>
      <c r="AE2340" s="241"/>
      <c r="AF2340" s="241"/>
      <c r="AG2340" s="241"/>
      <c r="AH2340" s="241"/>
      <c r="AI2340" s="241"/>
      <c r="AP2340" s="300"/>
      <c r="AT2340" s="300"/>
    </row>
    <row r="2341" spans="1:46" s="299" customFormat="1" ht="15" customHeight="1" x14ac:dyDescent="0.25">
      <c r="A2341" s="284"/>
      <c r="B2341" s="284"/>
      <c r="C2341" s="241"/>
      <c r="D2341" s="241"/>
      <c r="E2341" s="241"/>
      <c r="F2341" s="241"/>
      <c r="G2341" s="241"/>
      <c r="H2341" s="241"/>
      <c r="I2341" s="241"/>
      <c r="J2341" s="241"/>
      <c r="K2341" s="241"/>
      <c r="L2341" s="241"/>
      <c r="M2341" s="241"/>
      <c r="N2341" s="241"/>
      <c r="O2341" s="241"/>
      <c r="P2341" s="241"/>
      <c r="Q2341" s="241"/>
      <c r="R2341" s="241"/>
      <c r="S2341" s="241"/>
      <c r="T2341" s="241"/>
      <c r="U2341" s="241"/>
      <c r="V2341" s="241"/>
      <c r="W2341" s="241"/>
      <c r="X2341" s="241"/>
      <c r="Y2341" s="241"/>
      <c r="Z2341" s="241"/>
      <c r="AA2341" s="241"/>
      <c r="AB2341" s="241"/>
      <c r="AC2341" s="241"/>
      <c r="AD2341" s="241"/>
      <c r="AE2341" s="241"/>
      <c r="AF2341" s="241"/>
      <c r="AG2341" s="241"/>
      <c r="AH2341" s="241"/>
      <c r="AI2341" s="241"/>
      <c r="AP2341" s="300"/>
      <c r="AT2341" s="300"/>
    </row>
    <row r="2342" spans="1:46" s="299" customFormat="1" ht="15" customHeight="1" x14ac:dyDescent="0.25">
      <c r="A2342" s="284"/>
      <c r="B2342" s="284"/>
      <c r="C2342" s="241"/>
      <c r="D2342" s="241"/>
      <c r="E2342" s="241"/>
      <c r="F2342" s="241"/>
      <c r="G2342" s="241"/>
      <c r="H2342" s="241"/>
      <c r="I2342" s="241"/>
      <c r="J2342" s="241"/>
      <c r="K2342" s="241"/>
      <c r="L2342" s="241"/>
      <c r="M2342" s="241"/>
      <c r="N2342" s="241"/>
      <c r="O2342" s="241"/>
      <c r="P2342" s="241"/>
      <c r="Q2342" s="241"/>
      <c r="R2342" s="241"/>
      <c r="S2342" s="241"/>
      <c r="T2342" s="241"/>
      <c r="U2342" s="241"/>
      <c r="V2342" s="241"/>
      <c r="W2342" s="241"/>
      <c r="X2342" s="241"/>
      <c r="Y2342" s="241"/>
      <c r="Z2342" s="241"/>
      <c r="AA2342" s="241"/>
      <c r="AB2342" s="241"/>
      <c r="AC2342" s="241"/>
      <c r="AD2342" s="241"/>
      <c r="AE2342" s="241"/>
      <c r="AF2342" s="241"/>
      <c r="AG2342" s="241"/>
      <c r="AH2342" s="241"/>
      <c r="AI2342" s="241"/>
      <c r="AP2342" s="300"/>
      <c r="AT2342" s="300"/>
    </row>
    <row r="2343" spans="1:46" s="299" customFormat="1" ht="15" customHeight="1" x14ac:dyDescent="0.25">
      <c r="A2343" s="284"/>
      <c r="B2343" s="284"/>
      <c r="C2343" s="241"/>
      <c r="D2343" s="241"/>
      <c r="E2343" s="241"/>
      <c r="F2343" s="241"/>
      <c r="G2343" s="241"/>
      <c r="H2343" s="241"/>
      <c r="I2343" s="241"/>
      <c r="J2343" s="241"/>
      <c r="K2343" s="241"/>
      <c r="L2343" s="241"/>
      <c r="M2343" s="241"/>
      <c r="N2343" s="241"/>
      <c r="O2343" s="241"/>
      <c r="P2343" s="241"/>
      <c r="Q2343" s="241"/>
      <c r="R2343" s="241"/>
      <c r="S2343" s="241"/>
      <c r="T2343" s="241"/>
      <c r="U2343" s="241"/>
      <c r="V2343" s="241"/>
      <c r="W2343" s="241"/>
      <c r="X2343" s="241"/>
      <c r="Y2343" s="241"/>
      <c r="Z2343" s="241"/>
      <c r="AA2343" s="241"/>
      <c r="AB2343" s="241"/>
      <c r="AC2343" s="241"/>
      <c r="AD2343" s="241"/>
      <c r="AE2343" s="241"/>
      <c r="AF2343" s="241"/>
      <c r="AG2343" s="241"/>
      <c r="AH2343" s="241"/>
      <c r="AI2343" s="241"/>
      <c r="AP2343" s="300"/>
      <c r="AT2343" s="300"/>
    </row>
    <row r="2344" spans="1:46" s="299" customFormat="1" ht="15" customHeight="1" x14ac:dyDescent="0.25">
      <c r="A2344" s="284"/>
      <c r="B2344" s="284"/>
      <c r="C2344" s="241"/>
      <c r="D2344" s="241"/>
      <c r="E2344" s="241"/>
      <c r="F2344" s="241"/>
      <c r="G2344" s="241"/>
      <c r="H2344" s="241"/>
      <c r="I2344" s="241"/>
      <c r="J2344" s="241"/>
      <c r="K2344" s="241"/>
      <c r="L2344" s="241"/>
      <c r="M2344" s="241"/>
      <c r="N2344" s="241"/>
      <c r="O2344" s="241"/>
      <c r="P2344" s="241"/>
      <c r="Q2344" s="241"/>
      <c r="R2344" s="241"/>
      <c r="S2344" s="241"/>
      <c r="T2344" s="241"/>
      <c r="U2344" s="241"/>
      <c r="V2344" s="241"/>
      <c r="W2344" s="241"/>
      <c r="X2344" s="241"/>
      <c r="Y2344" s="241"/>
      <c r="Z2344" s="241"/>
      <c r="AA2344" s="241"/>
      <c r="AB2344" s="241"/>
      <c r="AC2344" s="241"/>
      <c r="AD2344" s="241"/>
      <c r="AE2344" s="241"/>
      <c r="AF2344" s="241"/>
      <c r="AG2344" s="241"/>
      <c r="AH2344" s="241"/>
      <c r="AI2344" s="241"/>
      <c r="AP2344" s="300"/>
      <c r="AT2344" s="300"/>
    </row>
    <row r="2345" spans="1:46" s="299" customFormat="1" ht="15" customHeight="1" x14ac:dyDescent="0.25">
      <c r="A2345" s="284"/>
      <c r="B2345" s="284"/>
      <c r="C2345" s="241"/>
      <c r="D2345" s="241"/>
      <c r="E2345" s="241"/>
      <c r="F2345" s="241"/>
      <c r="G2345" s="241"/>
      <c r="H2345" s="241"/>
      <c r="I2345" s="241"/>
      <c r="J2345" s="241"/>
      <c r="K2345" s="241"/>
      <c r="L2345" s="241"/>
      <c r="M2345" s="241"/>
      <c r="N2345" s="241"/>
      <c r="O2345" s="241"/>
      <c r="P2345" s="241"/>
      <c r="Q2345" s="241"/>
      <c r="R2345" s="241"/>
      <c r="S2345" s="241"/>
      <c r="T2345" s="241"/>
      <c r="U2345" s="241"/>
      <c r="V2345" s="241"/>
      <c r="W2345" s="241"/>
      <c r="X2345" s="241"/>
      <c r="Y2345" s="241"/>
      <c r="Z2345" s="241"/>
      <c r="AA2345" s="241"/>
      <c r="AB2345" s="241"/>
      <c r="AC2345" s="241"/>
      <c r="AD2345" s="241"/>
      <c r="AE2345" s="241"/>
      <c r="AF2345" s="241"/>
      <c r="AG2345" s="241"/>
      <c r="AH2345" s="241"/>
      <c r="AI2345" s="241"/>
      <c r="AP2345" s="300"/>
      <c r="AT2345" s="300"/>
    </row>
    <row r="2346" spans="1:46" s="299" customFormat="1" ht="15" customHeight="1" x14ac:dyDescent="0.25">
      <c r="A2346" s="284"/>
      <c r="B2346" s="284"/>
      <c r="C2346" s="241"/>
      <c r="D2346" s="241"/>
      <c r="E2346" s="241"/>
      <c r="F2346" s="241"/>
      <c r="G2346" s="241"/>
      <c r="H2346" s="241"/>
      <c r="I2346" s="241"/>
      <c r="J2346" s="241"/>
      <c r="K2346" s="241"/>
      <c r="L2346" s="241"/>
      <c r="M2346" s="241"/>
      <c r="N2346" s="241"/>
      <c r="O2346" s="241"/>
      <c r="P2346" s="241"/>
      <c r="Q2346" s="241"/>
      <c r="R2346" s="241"/>
      <c r="S2346" s="241"/>
      <c r="T2346" s="241"/>
      <c r="U2346" s="241"/>
      <c r="V2346" s="241"/>
      <c r="W2346" s="241"/>
      <c r="X2346" s="241"/>
      <c r="Y2346" s="241"/>
      <c r="Z2346" s="241"/>
      <c r="AA2346" s="241"/>
      <c r="AB2346" s="241"/>
      <c r="AC2346" s="241"/>
      <c r="AD2346" s="241"/>
      <c r="AE2346" s="241"/>
      <c r="AF2346" s="241"/>
      <c r="AG2346" s="241"/>
      <c r="AH2346" s="241"/>
      <c r="AI2346" s="241"/>
      <c r="AP2346" s="300"/>
      <c r="AT2346" s="300"/>
    </row>
    <row r="2347" spans="1:46" s="299" customFormat="1" ht="15" customHeight="1" x14ac:dyDescent="0.25">
      <c r="A2347" s="284"/>
      <c r="B2347" s="284"/>
      <c r="C2347" s="241"/>
      <c r="D2347" s="241"/>
      <c r="E2347" s="241"/>
      <c r="F2347" s="241"/>
      <c r="G2347" s="241"/>
      <c r="H2347" s="241"/>
      <c r="I2347" s="241"/>
      <c r="J2347" s="241"/>
      <c r="K2347" s="241"/>
      <c r="L2347" s="241"/>
      <c r="M2347" s="241"/>
      <c r="N2347" s="241"/>
      <c r="O2347" s="241"/>
      <c r="P2347" s="241"/>
      <c r="Q2347" s="241"/>
      <c r="R2347" s="241"/>
      <c r="S2347" s="241"/>
      <c r="T2347" s="241"/>
      <c r="U2347" s="241"/>
      <c r="V2347" s="241"/>
      <c r="W2347" s="241"/>
      <c r="X2347" s="241"/>
      <c r="Y2347" s="241"/>
      <c r="Z2347" s="241"/>
      <c r="AA2347" s="241"/>
      <c r="AB2347" s="241"/>
      <c r="AC2347" s="241"/>
      <c r="AD2347" s="241"/>
      <c r="AE2347" s="241"/>
      <c r="AF2347" s="241"/>
      <c r="AG2347" s="241"/>
      <c r="AH2347" s="241"/>
      <c r="AI2347" s="241"/>
      <c r="AP2347" s="300"/>
      <c r="AT2347" s="300"/>
    </row>
    <row r="2348" spans="1:46" s="299" customFormat="1" ht="15" customHeight="1" x14ac:dyDescent="0.25">
      <c r="A2348" s="284"/>
      <c r="B2348" s="284"/>
      <c r="C2348" s="241"/>
      <c r="D2348" s="241"/>
      <c r="E2348" s="241"/>
      <c r="F2348" s="241"/>
      <c r="G2348" s="241"/>
      <c r="H2348" s="241"/>
      <c r="I2348" s="241"/>
      <c r="J2348" s="241"/>
      <c r="K2348" s="241"/>
      <c r="L2348" s="241"/>
      <c r="M2348" s="241"/>
      <c r="N2348" s="241"/>
      <c r="O2348" s="241"/>
      <c r="P2348" s="241"/>
      <c r="Q2348" s="241"/>
      <c r="R2348" s="241"/>
      <c r="S2348" s="241"/>
      <c r="T2348" s="241"/>
      <c r="U2348" s="241"/>
      <c r="V2348" s="241"/>
      <c r="W2348" s="241"/>
      <c r="X2348" s="241"/>
      <c r="Y2348" s="241"/>
      <c r="Z2348" s="241"/>
      <c r="AA2348" s="241"/>
      <c r="AB2348" s="241"/>
      <c r="AC2348" s="241"/>
      <c r="AD2348" s="241"/>
      <c r="AE2348" s="241"/>
      <c r="AF2348" s="241"/>
      <c r="AG2348" s="241"/>
      <c r="AH2348" s="241"/>
      <c r="AI2348" s="241"/>
      <c r="AP2348" s="300"/>
      <c r="AT2348" s="300"/>
    </row>
    <row r="2349" spans="1:46" s="299" customFormat="1" ht="15" customHeight="1" x14ac:dyDescent="0.25">
      <c r="A2349" s="284"/>
      <c r="B2349" s="284"/>
      <c r="C2349" s="241"/>
      <c r="D2349" s="241"/>
      <c r="E2349" s="241"/>
      <c r="F2349" s="241"/>
      <c r="G2349" s="241"/>
      <c r="H2349" s="241"/>
      <c r="I2349" s="241"/>
      <c r="J2349" s="241"/>
      <c r="K2349" s="241"/>
      <c r="L2349" s="241"/>
      <c r="M2349" s="241"/>
      <c r="N2349" s="241"/>
      <c r="O2349" s="241"/>
      <c r="P2349" s="241"/>
      <c r="Q2349" s="241"/>
      <c r="R2349" s="241"/>
      <c r="S2349" s="241"/>
      <c r="T2349" s="241"/>
      <c r="U2349" s="241"/>
      <c r="V2349" s="241"/>
      <c r="W2349" s="241"/>
      <c r="X2349" s="241"/>
      <c r="Y2349" s="241"/>
      <c r="Z2349" s="241"/>
      <c r="AA2349" s="241"/>
      <c r="AB2349" s="241"/>
      <c r="AC2349" s="241"/>
      <c r="AD2349" s="241"/>
      <c r="AE2349" s="241"/>
      <c r="AF2349" s="241"/>
      <c r="AG2349" s="241"/>
      <c r="AH2349" s="241"/>
      <c r="AI2349" s="241"/>
      <c r="AP2349" s="300"/>
      <c r="AT2349" s="300"/>
    </row>
    <row r="2350" spans="1:46" s="299" customFormat="1" ht="15" customHeight="1" x14ac:dyDescent="0.25">
      <c r="A2350" s="284"/>
      <c r="B2350" s="284"/>
      <c r="C2350" s="241"/>
      <c r="D2350" s="241"/>
      <c r="E2350" s="241"/>
      <c r="F2350" s="241"/>
      <c r="G2350" s="241"/>
      <c r="H2350" s="241"/>
      <c r="I2350" s="241"/>
      <c r="J2350" s="241"/>
      <c r="K2350" s="241"/>
      <c r="L2350" s="241"/>
      <c r="M2350" s="241"/>
      <c r="N2350" s="241"/>
      <c r="O2350" s="241"/>
      <c r="P2350" s="241"/>
      <c r="Q2350" s="241"/>
      <c r="R2350" s="241"/>
      <c r="S2350" s="241"/>
      <c r="T2350" s="241"/>
      <c r="U2350" s="241"/>
      <c r="V2350" s="241"/>
      <c r="W2350" s="241"/>
      <c r="X2350" s="241"/>
      <c r="Y2350" s="241"/>
      <c r="Z2350" s="241"/>
      <c r="AA2350" s="241"/>
      <c r="AB2350" s="241"/>
      <c r="AC2350" s="241"/>
      <c r="AD2350" s="241"/>
      <c r="AE2350" s="241"/>
      <c r="AF2350" s="241"/>
      <c r="AG2350" s="241"/>
      <c r="AH2350" s="241"/>
      <c r="AI2350" s="241"/>
      <c r="AP2350" s="300"/>
      <c r="AT2350" s="300"/>
    </row>
    <row r="2351" spans="1:46" s="299" customFormat="1" ht="15" customHeight="1" x14ac:dyDescent="0.25">
      <c r="A2351" s="284"/>
      <c r="B2351" s="284"/>
      <c r="C2351" s="241"/>
      <c r="D2351" s="241"/>
      <c r="E2351" s="241"/>
      <c r="F2351" s="241"/>
      <c r="G2351" s="241"/>
      <c r="H2351" s="241"/>
      <c r="I2351" s="241"/>
      <c r="J2351" s="241"/>
      <c r="K2351" s="241"/>
      <c r="L2351" s="241"/>
      <c r="M2351" s="241"/>
      <c r="N2351" s="241"/>
      <c r="O2351" s="241"/>
      <c r="P2351" s="241"/>
      <c r="Q2351" s="241"/>
      <c r="R2351" s="241"/>
      <c r="S2351" s="241"/>
      <c r="T2351" s="241"/>
      <c r="U2351" s="241"/>
      <c r="V2351" s="241"/>
      <c r="W2351" s="241"/>
      <c r="X2351" s="241"/>
      <c r="Y2351" s="241"/>
      <c r="Z2351" s="241"/>
      <c r="AA2351" s="241"/>
      <c r="AB2351" s="241"/>
      <c r="AC2351" s="241"/>
      <c r="AD2351" s="241"/>
      <c r="AE2351" s="241"/>
      <c r="AF2351" s="241"/>
      <c r="AG2351" s="241"/>
      <c r="AH2351" s="241"/>
      <c r="AI2351" s="241"/>
      <c r="AP2351" s="300"/>
      <c r="AT2351" s="300"/>
    </row>
    <row r="2352" spans="1:46" s="299" customFormat="1" ht="15" customHeight="1" x14ac:dyDescent="0.25">
      <c r="A2352" s="284"/>
      <c r="B2352" s="284"/>
      <c r="C2352" s="241"/>
      <c r="D2352" s="241"/>
      <c r="E2352" s="241"/>
      <c r="F2352" s="241"/>
      <c r="G2352" s="241"/>
      <c r="H2352" s="241"/>
      <c r="I2352" s="241"/>
      <c r="J2352" s="241"/>
      <c r="K2352" s="241"/>
      <c r="L2352" s="241"/>
      <c r="M2352" s="241"/>
      <c r="N2352" s="241"/>
      <c r="O2352" s="241"/>
      <c r="P2352" s="241"/>
      <c r="Q2352" s="241"/>
      <c r="R2352" s="241"/>
      <c r="S2352" s="241"/>
      <c r="T2352" s="241"/>
      <c r="U2352" s="241"/>
      <c r="V2352" s="241"/>
      <c r="W2352" s="241"/>
      <c r="X2352" s="241"/>
      <c r="Y2352" s="241"/>
      <c r="Z2352" s="241"/>
      <c r="AA2352" s="241"/>
      <c r="AB2352" s="241"/>
      <c r="AC2352" s="241"/>
      <c r="AD2352" s="241"/>
      <c r="AE2352" s="241"/>
      <c r="AF2352" s="241"/>
      <c r="AG2352" s="241"/>
      <c r="AH2352" s="241"/>
      <c r="AI2352" s="241"/>
      <c r="AP2352" s="300"/>
      <c r="AT2352" s="300"/>
    </row>
    <row r="2353" spans="1:46" s="299" customFormat="1" ht="15" customHeight="1" x14ac:dyDescent="0.25">
      <c r="A2353" s="284"/>
      <c r="B2353" s="284"/>
      <c r="C2353" s="241"/>
      <c r="D2353" s="241"/>
      <c r="E2353" s="241"/>
      <c r="F2353" s="241"/>
      <c r="G2353" s="241"/>
      <c r="H2353" s="241"/>
      <c r="I2353" s="241"/>
      <c r="J2353" s="241"/>
      <c r="K2353" s="241"/>
      <c r="L2353" s="241"/>
      <c r="M2353" s="241"/>
      <c r="N2353" s="241"/>
      <c r="O2353" s="241"/>
      <c r="P2353" s="241"/>
      <c r="Q2353" s="241"/>
      <c r="R2353" s="241"/>
      <c r="S2353" s="241"/>
      <c r="T2353" s="241"/>
      <c r="U2353" s="241"/>
      <c r="V2353" s="241"/>
      <c r="W2353" s="241"/>
      <c r="X2353" s="241"/>
      <c r="Y2353" s="241"/>
      <c r="Z2353" s="241"/>
      <c r="AA2353" s="241"/>
      <c r="AB2353" s="241"/>
      <c r="AC2353" s="241"/>
      <c r="AD2353" s="241"/>
      <c r="AE2353" s="241"/>
      <c r="AF2353" s="241"/>
      <c r="AG2353" s="241"/>
      <c r="AH2353" s="241"/>
      <c r="AI2353" s="241"/>
      <c r="AP2353" s="300"/>
      <c r="AT2353" s="300"/>
    </row>
    <row r="2354" spans="1:46" s="299" customFormat="1" ht="15" customHeight="1" x14ac:dyDescent="0.25">
      <c r="A2354" s="284"/>
      <c r="B2354" s="284"/>
      <c r="C2354" s="241"/>
      <c r="D2354" s="241"/>
      <c r="E2354" s="241"/>
      <c r="F2354" s="241"/>
      <c r="G2354" s="241"/>
      <c r="H2354" s="241"/>
      <c r="I2354" s="241"/>
      <c r="J2354" s="241"/>
      <c r="K2354" s="241"/>
      <c r="L2354" s="241"/>
      <c r="M2354" s="241"/>
      <c r="N2354" s="241"/>
      <c r="O2354" s="241"/>
      <c r="P2354" s="241"/>
      <c r="Q2354" s="241"/>
      <c r="R2354" s="241"/>
      <c r="S2354" s="241"/>
      <c r="T2354" s="241"/>
      <c r="U2354" s="241"/>
      <c r="V2354" s="241"/>
      <c r="W2354" s="241"/>
      <c r="X2354" s="241"/>
      <c r="Y2354" s="241"/>
      <c r="Z2354" s="241"/>
      <c r="AA2354" s="241"/>
      <c r="AB2354" s="241"/>
      <c r="AC2354" s="241"/>
      <c r="AD2354" s="241"/>
      <c r="AE2354" s="241"/>
      <c r="AF2354" s="241"/>
      <c r="AG2354" s="241"/>
      <c r="AH2354" s="241"/>
      <c r="AI2354" s="241"/>
      <c r="AP2354" s="300"/>
      <c r="AT2354" s="300"/>
    </row>
    <row r="2355" spans="1:46" s="299" customFormat="1" ht="15" customHeight="1" x14ac:dyDescent="0.25">
      <c r="A2355" s="284"/>
      <c r="B2355" s="284"/>
      <c r="C2355" s="241"/>
      <c r="D2355" s="241"/>
      <c r="E2355" s="241"/>
      <c r="F2355" s="241"/>
      <c r="G2355" s="241"/>
      <c r="H2355" s="241"/>
      <c r="I2355" s="241"/>
      <c r="J2355" s="241"/>
      <c r="K2355" s="241"/>
      <c r="L2355" s="241"/>
      <c r="M2355" s="241"/>
      <c r="N2355" s="241"/>
      <c r="O2355" s="241"/>
      <c r="P2355" s="241"/>
      <c r="Q2355" s="241"/>
      <c r="R2355" s="241"/>
      <c r="S2355" s="241"/>
      <c r="T2355" s="241"/>
      <c r="U2355" s="241"/>
      <c r="V2355" s="241"/>
      <c r="W2355" s="241"/>
      <c r="X2355" s="241"/>
      <c r="Y2355" s="241"/>
      <c r="Z2355" s="241"/>
      <c r="AA2355" s="241"/>
      <c r="AB2355" s="241"/>
      <c r="AC2355" s="241"/>
      <c r="AD2355" s="241"/>
      <c r="AE2355" s="241"/>
      <c r="AF2355" s="241"/>
      <c r="AG2355" s="241"/>
      <c r="AH2355" s="241"/>
      <c r="AI2355" s="241"/>
      <c r="AP2355" s="300"/>
      <c r="AT2355" s="300"/>
    </row>
    <row r="2356" spans="1:46" s="299" customFormat="1" ht="15" customHeight="1" x14ac:dyDescent="0.25">
      <c r="A2356" s="284"/>
      <c r="B2356" s="284"/>
      <c r="C2356" s="241"/>
      <c r="D2356" s="241"/>
      <c r="E2356" s="241"/>
      <c r="F2356" s="241"/>
      <c r="G2356" s="241"/>
      <c r="H2356" s="241"/>
      <c r="I2356" s="241"/>
      <c r="J2356" s="241"/>
      <c r="K2356" s="241"/>
      <c r="L2356" s="241"/>
      <c r="M2356" s="241"/>
      <c r="N2356" s="241"/>
      <c r="O2356" s="241"/>
      <c r="P2356" s="241"/>
      <c r="Q2356" s="241"/>
      <c r="R2356" s="241"/>
      <c r="S2356" s="241"/>
      <c r="T2356" s="241"/>
      <c r="U2356" s="241"/>
      <c r="V2356" s="241"/>
      <c r="W2356" s="241"/>
      <c r="X2356" s="241"/>
      <c r="Y2356" s="241"/>
      <c r="Z2356" s="241"/>
      <c r="AA2356" s="241"/>
      <c r="AB2356" s="241"/>
      <c r="AC2356" s="241"/>
      <c r="AD2356" s="241"/>
      <c r="AE2356" s="241"/>
      <c r="AF2356" s="241"/>
      <c r="AG2356" s="241"/>
      <c r="AH2356" s="241"/>
      <c r="AI2356" s="241"/>
      <c r="AP2356" s="300"/>
      <c r="AT2356" s="300"/>
    </row>
    <row r="2357" spans="1:46" s="299" customFormat="1" ht="15" customHeight="1" x14ac:dyDescent="0.25">
      <c r="A2357" s="284"/>
      <c r="B2357" s="284"/>
      <c r="C2357" s="241"/>
      <c r="D2357" s="241"/>
      <c r="E2357" s="241"/>
      <c r="F2357" s="241"/>
      <c r="G2357" s="241"/>
      <c r="H2357" s="241"/>
      <c r="I2357" s="241"/>
      <c r="J2357" s="241"/>
      <c r="K2357" s="241"/>
      <c r="L2357" s="241"/>
      <c r="M2357" s="241"/>
      <c r="N2357" s="241"/>
      <c r="O2357" s="241"/>
      <c r="P2357" s="241"/>
      <c r="Q2357" s="241"/>
      <c r="R2357" s="241"/>
      <c r="S2357" s="241"/>
      <c r="T2357" s="241"/>
      <c r="U2357" s="241"/>
      <c r="V2357" s="241"/>
      <c r="W2357" s="241"/>
      <c r="X2357" s="241"/>
      <c r="Y2357" s="241"/>
      <c r="Z2357" s="241"/>
      <c r="AA2357" s="241"/>
      <c r="AB2357" s="241"/>
      <c r="AC2357" s="241"/>
      <c r="AD2357" s="241"/>
      <c r="AE2357" s="241"/>
      <c r="AF2357" s="241"/>
      <c r="AG2357" s="241"/>
      <c r="AH2357" s="241"/>
      <c r="AI2357" s="241"/>
      <c r="AP2357" s="300"/>
      <c r="AT2357" s="300"/>
    </row>
    <row r="2358" spans="1:46" s="299" customFormat="1" ht="15" customHeight="1" x14ac:dyDescent="0.25">
      <c r="A2358" s="284"/>
      <c r="B2358" s="284"/>
      <c r="C2358" s="241"/>
      <c r="D2358" s="241"/>
      <c r="E2358" s="241"/>
      <c r="F2358" s="241"/>
      <c r="G2358" s="241"/>
      <c r="H2358" s="241"/>
      <c r="I2358" s="241"/>
      <c r="J2358" s="241"/>
      <c r="K2358" s="241"/>
      <c r="L2358" s="241"/>
      <c r="M2358" s="241"/>
      <c r="N2358" s="241"/>
      <c r="O2358" s="241"/>
      <c r="P2358" s="241"/>
      <c r="Q2358" s="241"/>
      <c r="R2358" s="241"/>
      <c r="S2358" s="241"/>
      <c r="T2358" s="241"/>
      <c r="U2358" s="241"/>
      <c r="V2358" s="241"/>
      <c r="W2358" s="241"/>
      <c r="X2358" s="241"/>
      <c r="Y2358" s="241"/>
      <c r="Z2358" s="241"/>
      <c r="AA2358" s="241"/>
      <c r="AB2358" s="241"/>
      <c r="AC2358" s="241"/>
      <c r="AD2358" s="241"/>
      <c r="AE2358" s="241"/>
      <c r="AF2358" s="241"/>
      <c r="AG2358" s="241"/>
      <c r="AH2358" s="241"/>
      <c r="AI2358" s="241"/>
      <c r="AP2358" s="300"/>
      <c r="AT2358" s="300"/>
    </row>
    <row r="2359" spans="1:46" s="299" customFormat="1" ht="15" customHeight="1" x14ac:dyDescent="0.25">
      <c r="A2359" s="284"/>
      <c r="B2359" s="284"/>
      <c r="C2359" s="241"/>
      <c r="D2359" s="241"/>
      <c r="E2359" s="241"/>
      <c r="F2359" s="241"/>
      <c r="G2359" s="241"/>
      <c r="H2359" s="241"/>
      <c r="I2359" s="241"/>
      <c r="J2359" s="241"/>
      <c r="K2359" s="241"/>
      <c r="L2359" s="241"/>
      <c r="M2359" s="241"/>
      <c r="N2359" s="241"/>
      <c r="O2359" s="241"/>
      <c r="P2359" s="241"/>
      <c r="Q2359" s="241"/>
      <c r="R2359" s="241"/>
      <c r="S2359" s="241"/>
      <c r="T2359" s="241"/>
      <c r="U2359" s="241"/>
      <c r="V2359" s="241"/>
      <c r="W2359" s="241"/>
      <c r="X2359" s="241"/>
      <c r="Y2359" s="241"/>
      <c r="Z2359" s="241"/>
      <c r="AA2359" s="241"/>
      <c r="AB2359" s="241"/>
      <c r="AC2359" s="241"/>
      <c r="AD2359" s="241"/>
      <c r="AE2359" s="241"/>
      <c r="AF2359" s="241"/>
      <c r="AG2359" s="241"/>
      <c r="AH2359" s="241"/>
      <c r="AI2359" s="241"/>
      <c r="AP2359" s="300"/>
      <c r="AT2359" s="300"/>
    </row>
    <row r="2360" spans="1:46" s="299" customFormat="1" ht="15" customHeight="1" x14ac:dyDescent="0.25">
      <c r="A2360" s="284"/>
      <c r="B2360" s="284"/>
      <c r="C2360" s="241"/>
      <c r="D2360" s="241"/>
      <c r="E2360" s="241"/>
      <c r="F2360" s="241"/>
      <c r="G2360" s="241"/>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P2360" s="300"/>
      <c r="AT2360" s="300"/>
    </row>
    <row r="2361" spans="1:46" s="299" customFormat="1" ht="15" customHeight="1" x14ac:dyDescent="0.25">
      <c r="A2361" s="284"/>
      <c r="B2361" s="284"/>
      <c r="C2361" s="241"/>
      <c r="D2361" s="241"/>
      <c r="E2361" s="241"/>
      <c r="F2361" s="241"/>
      <c r="G2361" s="241"/>
      <c r="H2361" s="241"/>
      <c r="I2361" s="241"/>
      <c r="J2361" s="241"/>
      <c r="K2361" s="241"/>
      <c r="L2361" s="241"/>
      <c r="M2361" s="241"/>
      <c r="N2361" s="241"/>
      <c r="O2361" s="241"/>
      <c r="P2361" s="241"/>
      <c r="Q2361" s="241"/>
      <c r="R2361" s="241"/>
      <c r="S2361" s="241"/>
      <c r="T2361" s="241"/>
      <c r="U2361" s="241"/>
      <c r="V2361" s="241"/>
      <c r="W2361" s="241"/>
      <c r="X2361" s="241"/>
      <c r="Y2361" s="241"/>
      <c r="Z2361" s="241"/>
      <c r="AA2361" s="241"/>
      <c r="AB2361" s="241"/>
      <c r="AC2361" s="241"/>
      <c r="AD2361" s="241"/>
      <c r="AE2361" s="241"/>
      <c r="AF2361" s="241"/>
      <c r="AG2361" s="241"/>
      <c r="AH2361" s="241"/>
      <c r="AI2361" s="241"/>
      <c r="AP2361" s="300"/>
      <c r="AT2361" s="300"/>
    </row>
    <row r="2362" spans="1:46" s="299" customFormat="1" ht="15" customHeight="1" x14ac:dyDescent="0.25">
      <c r="A2362" s="284"/>
      <c r="B2362" s="284"/>
      <c r="C2362" s="241"/>
      <c r="D2362" s="241"/>
      <c r="E2362" s="241"/>
      <c r="F2362" s="241"/>
      <c r="G2362" s="241"/>
      <c r="H2362" s="241"/>
      <c r="I2362" s="241"/>
      <c r="J2362" s="241"/>
      <c r="K2362" s="241"/>
      <c r="L2362" s="241"/>
      <c r="M2362" s="241"/>
      <c r="N2362" s="241"/>
      <c r="O2362" s="241"/>
      <c r="P2362" s="241"/>
      <c r="Q2362" s="241"/>
      <c r="R2362" s="241"/>
      <c r="S2362" s="241"/>
      <c r="T2362" s="241"/>
      <c r="U2362" s="241"/>
      <c r="V2362" s="241"/>
      <c r="W2362" s="241"/>
      <c r="X2362" s="241"/>
      <c r="Y2362" s="241"/>
      <c r="Z2362" s="241"/>
      <c r="AA2362" s="241"/>
      <c r="AB2362" s="241"/>
      <c r="AC2362" s="241"/>
      <c r="AD2362" s="241"/>
      <c r="AE2362" s="241"/>
      <c r="AF2362" s="241"/>
      <c r="AG2362" s="241"/>
      <c r="AH2362" s="241"/>
      <c r="AI2362" s="241"/>
      <c r="AP2362" s="300"/>
      <c r="AT2362" s="300"/>
    </row>
    <row r="2363" spans="1:46" s="299" customFormat="1" ht="15" customHeight="1" x14ac:dyDescent="0.25">
      <c r="A2363" s="284"/>
      <c r="B2363" s="284"/>
      <c r="C2363" s="241"/>
      <c r="D2363" s="241"/>
      <c r="E2363" s="241"/>
      <c r="F2363" s="241"/>
      <c r="G2363" s="241"/>
      <c r="H2363" s="241"/>
      <c r="I2363" s="241"/>
      <c r="J2363" s="241"/>
      <c r="K2363" s="241"/>
      <c r="L2363" s="241"/>
      <c r="M2363" s="241"/>
      <c r="N2363" s="241"/>
      <c r="O2363" s="241"/>
      <c r="P2363" s="241"/>
      <c r="Q2363" s="241"/>
      <c r="R2363" s="241"/>
      <c r="S2363" s="241"/>
      <c r="T2363" s="241"/>
      <c r="U2363" s="241"/>
      <c r="V2363" s="241"/>
      <c r="W2363" s="241"/>
      <c r="X2363" s="241"/>
      <c r="Y2363" s="241"/>
      <c r="Z2363" s="241"/>
      <c r="AA2363" s="241"/>
      <c r="AB2363" s="241"/>
      <c r="AC2363" s="241"/>
      <c r="AD2363" s="241"/>
      <c r="AE2363" s="241"/>
      <c r="AF2363" s="241"/>
      <c r="AG2363" s="241"/>
      <c r="AH2363" s="241"/>
      <c r="AI2363" s="241"/>
      <c r="AP2363" s="300"/>
      <c r="AT2363" s="300"/>
    </row>
    <row r="2364" spans="1:46" s="299" customFormat="1" ht="15" customHeight="1" x14ac:dyDescent="0.25">
      <c r="A2364" s="284"/>
      <c r="B2364" s="284"/>
      <c r="C2364" s="241"/>
      <c r="D2364" s="241"/>
      <c r="E2364" s="241"/>
      <c r="F2364" s="241"/>
      <c r="G2364" s="241"/>
      <c r="H2364" s="241"/>
      <c r="I2364" s="241"/>
      <c r="J2364" s="241"/>
      <c r="K2364" s="241"/>
      <c r="L2364" s="241"/>
      <c r="M2364" s="241"/>
      <c r="N2364" s="241"/>
      <c r="O2364" s="241"/>
      <c r="P2364" s="241"/>
      <c r="Q2364" s="241"/>
      <c r="R2364" s="241"/>
      <c r="S2364" s="241"/>
      <c r="T2364" s="241"/>
      <c r="U2364" s="241"/>
      <c r="V2364" s="241"/>
      <c r="W2364" s="241"/>
      <c r="X2364" s="241"/>
      <c r="Y2364" s="241"/>
      <c r="Z2364" s="241"/>
      <c r="AA2364" s="241"/>
      <c r="AB2364" s="241"/>
      <c r="AC2364" s="241"/>
      <c r="AD2364" s="241"/>
      <c r="AE2364" s="241"/>
      <c r="AF2364" s="241"/>
      <c r="AG2364" s="241"/>
      <c r="AH2364" s="241"/>
      <c r="AI2364" s="241"/>
      <c r="AP2364" s="300"/>
      <c r="AT2364" s="300"/>
    </row>
    <row r="2365" spans="1:46" s="299" customFormat="1" ht="15" customHeight="1" x14ac:dyDescent="0.25">
      <c r="A2365" s="284"/>
      <c r="B2365" s="284"/>
      <c r="C2365" s="241"/>
      <c r="D2365" s="241"/>
      <c r="E2365" s="241"/>
      <c r="F2365" s="241"/>
      <c r="G2365" s="241"/>
      <c r="H2365" s="241"/>
      <c r="I2365" s="241"/>
      <c r="J2365" s="241"/>
      <c r="K2365" s="241"/>
      <c r="L2365" s="241"/>
      <c r="M2365" s="241"/>
      <c r="N2365" s="241"/>
      <c r="O2365" s="241"/>
      <c r="P2365" s="241"/>
      <c r="Q2365" s="241"/>
      <c r="R2365" s="241"/>
      <c r="S2365" s="241"/>
      <c r="T2365" s="241"/>
      <c r="U2365" s="241"/>
      <c r="V2365" s="241"/>
      <c r="W2365" s="241"/>
      <c r="X2365" s="241"/>
      <c r="Y2365" s="241"/>
      <c r="Z2365" s="241"/>
      <c r="AA2365" s="241"/>
      <c r="AB2365" s="241"/>
      <c r="AC2365" s="241"/>
      <c r="AD2365" s="241"/>
      <c r="AE2365" s="241"/>
      <c r="AF2365" s="241"/>
      <c r="AG2365" s="241"/>
      <c r="AH2365" s="241"/>
      <c r="AI2365" s="241"/>
      <c r="AP2365" s="300"/>
      <c r="AT2365" s="300"/>
    </row>
    <row r="2366" spans="1:46" s="299" customFormat="1" ht="15" customHeight="1" x14ac:dyDescent="0.25">
      <c r="A2366" s="284"/>
      <c r="B2366" s="284"/>
      <c r="C2366" s="241"/>
      <c r="D2366" s="241"/>
      <c r="E2366" s="241"/>
      <c r="F2366" s="241"/>
      <c r="G2366" s="241"/>
      <c r="H2366" s="241"/>
      <c r="I2366" s="241"/>
      <c r="J2366" s="241"/>
      <c r="K2366" s="241"/>
      <c r="L2366" s="241"/>
      <c r="M2366" s="241"/>
      <c r="N2366" s="241"/>
      <c r="O2366" s="241"/>
      <c r="P2366" s="241"/>
      <c r="Q2366" s="241"/>
      <c r="R2366" s="241"/>
      <c r="S2366" s="241"/>
      <c r="T2366" s="241"/>
      <c r="U2366" s="241"/>
      <c r="V2366" s="241"/>
      <c r="W2366" s="241"/>
      <c r="X2366" s="241"/>
      <c r="Y2366" s="241"/>
      <c r="Z2366" s="241"/>
      <c r="AA2366" s="241"/>
      <c r="AB2366" s="241"/>
      <c r="AC2366" s="241"/>
      <c r="AD2366" s="241"/>
      <c r="AE2366" s="241"/>
      <c r="AF2366" s="241"/>
      <c r="AG2366" s="241"/>
      <c r="AH2366" s="241"/>
      <c r="AI2366" s="241"/>
      <c r="AP2366" s="300"/>
      <c r="AT2366" s="300"/>
    </row>
    <row r="2367" spans="1:46" s="299" customFormat="1" ht="15" customHeight="1" x14ac:dyDescent="0.25">
      <c r="A2367" s="284"/>
      <c r="B2367" s="284"/>
      <c r="C2367" s="241"/>
      <c r="D2367" s="241"/>
      <c r="E2367" s="241"/>
      <c r="F2367" s="241"/>
      <c r="G2367" s="241"/>
      <c r="H2367" s="241"/>
      <c r="I2367" s="241"/>
      <c r="J2367" s="241"/>
      <c r="K2367" s="241"/>
      <c r="L2367" s="241"/>
      <c r="M2367" s="241"/>
      <c r="N2367" s="241"/>
      <c r="O2367" s="241"/>
      <c r="P2367" s="241"/>
      <c r="Q2367" s="241"/>
      <c r="R2367" s="241"/>
      <c r="S2367" s="241"/>
      <c r="T2367" s="241"/>
      <c r="U2367" s="241"/>
      <c r="V2367" s="241"/>
      <c r="W2367" s="241"/>
      <c r="X2367" s="241"/>
      <c r="Y2367" s="241"/>
      <c r="Z2367" s="241"/>
      <c r="AA2367" s="241"/>
      <c r="AB2367" s="241"/>
      <c r="AC2367" s="241"/>
      <c r="AD2367" s="241"/>
      <c r="AE2367" s="241"/>
      <c r="AF2367" s="241"/>
      <c r="AG2367" s="241"/>
      <c r="AH2367" s="241"/>
      <c r="AI2367" s="241"/>
      <c r="AP2367" s="300"/>
      <c r="AT2367" s="300"/>
    </row>
    <row r="2368" spans="1:46" s="299" customFormat="1" ht="15" customHeight="1" x14ac:dyDescent="0.25">
      <c r="A2368" s="284"/>
      <c r="B2368" s="284"/>
      <c r="C2368" s="241"/>
      <c r="D2368" s="241"/>
      <c r="E2368" s="241"/>
      <c r="F2368" s="241"/>
      <c r="G2368" s="241"/>
      <c r="H2368" s="241"/>
      <c r="I2368" s="241"/>
      <c r="J2368" s="241"/>
      <c r="K2368" s="241"/>
      <c r="L2368" s="241"/>
      <c r="M2368" s="241"/>
      <c r="N2368" s="241"/>
      <c r="O2368" s="241"/>
      <c r="P2368" s="241"/>
      <c r="Q2368" s="241"/>
      <c r="R2368" s="241"/>
      <c r="S2368" s="241"/>
      <c r="T2368" s="241"/>
      <c r="U2368" s="241"/>
      <c r="V2368" s="241"/>
      <c r="W2368" s="241"/>
      <c r="X2368" s="241"/>
      <c r="Y2368" s="241"/>
      <c r="Z2368" s="241"/>
      <c r="AA2368" s="241"/>
      <c r="AB2368" s="241"/>
      <c r="AC2368" s="241"/>
      <c r="AD2368" s="241"/>
      <c r="AE2368" s="241"/>
      <c r="AF2368" s="241"/>
      <c r="AG2368" s="241"/>
      <c r="AH2368" s="241"/>
      <c r="AI2368" s="241"/>
      <c r="AP2368" s="300"/>
      <c r="AT2368" s="300"/>
    </row>
    <row r="2369" spans="1:46" s="299" customFormat="1" ht="15" customHeight="1" x14ac:dyDescent="0.25">
      <c r="A2369" s="284"/>
      <c r="B2369" s="284"/>
      <c r="C2369" s="241"/>
      <c r="D2369" s="241"/>
      <c r="E2369" s="241"/>
      <c r="F2369" s="241"/>
      <c r="G2369" s="241"/>
      <c r="H2369" s="241"/>
      <c r="I2369" s="241"/>
      <c r="J2369" s="241"/>
      <c r="K2369" s="241"/>
      <c r="L2369" s="241"/>
      <c r="M2369" s="241"/>
      <c r="N2369" s="241"/>
      <c r="O2369" s="241"/>
      <c r="P2369" s="241"/>
      <c r="Q2369" s="241"/>
      <c r="R2369" s="241"/>
      <c r="S2369" s="241"/>
      <c r="T2369" s="241"/>
      <c r="U2369" s="241"/>
      <c r="V2369" s="241"/>
      <c r="W2369" s="241"/>
      <c r="X2369" s="241"/>
      <c r="Y2369" s="241"/>
      <c r="Z2369" s="241"/>
      <c r="AA2369" s="241"/>
      <c r="AB2369" s="241"/>
      <c r="AC2369" s="241"/>
      <c r="AD2369" s="241"/>
      <c r="AE2369" s="241"/>
      <c r="AF2369" s="241"/>
      <c r="AG2369" s="241"/>
      <c r="AH2369" s="241"/>
      <c r="AI2369" s="241"/>
      <c r="AP2369" s="300"/>
      <c r="AT2369" s="300"/>
    </row>
    <row r="2370" spans="1:46" s="299" customFormat="1" ht="15" customHeight="1" x14ac:dyDescent="0.25">
      <c r="A2370" s="284"/>
      <c r="B2370" s="284"/>
      <c r="C2370" s="241"/>
      <c r="D2370" s="241"/>
      <c r="E2370" s="241"/>
      <c r="F2370" s="241"/>
      <c r="G2370" s="241"/>
      <c r="H2370" s="241"/>
      <c r="I2370" s="241"/>
      <c r="J2370" s="241"/>
      <c r="K2370" s="241"/>
      <c r="L2370" s="241"/>
      <c r="M2370" s="241"/>
      <c r="N2370" s="241"/>
      <c r="O2370" s="241"/>
      <c r="P2370" s="241"/>
      <c r="Q2370" s="241"/>
      <c r="R2370" s="241"/>
      <c r="S2370" s="241"/>
      <c r="T2370" s="241"/>
      <c r="U2370" s="241"/>
      <c r="V2370" s="241"/>
      <c r="W2370" s="241"/>
      <c r="X2370" s="241"/>
      <c r="Y2370" s="241"/>
      <c r="Z2370" s="241"/>
      <c r="AA2370" s="241"/>
      <c r="AB2370" s="241"/>
      <c r="AC2370" s="241"/>
      <c r="AD2370" s="241"/>
      <c r="AE2370" s="241"/>
      <c r="AF2370" s="241"/>
      <c r="AG2370" s="241"/>
      <c r="AH2370" s="241"/>
      <c r="AI2370" s="241"/>
      <c r="AP2370" s="300"/>
      <c r="AT2370" s="300"/>
    </row>
    <row r="2371" spans="1:46" s="299" customFormat="1" ht="15" customHeight="1" x14ac:dyDescent="0.25">
      <c r="A2371" s="284"/>
      <c r="B2371" s="284"/>
      <c r="C2371" s="241"/>
      <c r="D2371" s="241"/>
      <c r="E2371" s="241"/>
      <c r="F2371" s="241"/>
      <c r="G2371" s="241"/>
      <c r="H2371" s="241"/>
      <c r="I2371" s="241"/>
      <c r="J2371" s="241"/>
      <c r="K2371" s="241"/>
      <c r="L2371" s="241"/>
      <c r="M2371" s="241"/>
      <c r="N2371" s="241"/>
      <c r="O2371" s="241"/>
      <c r="P2371" s="241"/>
      <c r="Q2371" s="241"/>
      <c r="R2371" s="241"/>
      <c r="S2371" s="241"/>
      <c r="T2371" s="241"/>
      <c r="U2371" s="241"/>
      <c r="V2371" s="241"/>
      <c r="W2371" s="241"/>
      <c r="X2371" s="241"/>
      <c r="Y2371" s="241"/>
      <c r="Z2371" s="241"/>
      <c r="AA2371" s="241"/>
      <c r="AB2371" s="241"/>
      <c r="AC2371" s="241"/>
      <c r="AD2371" s="241"/>
      <c r="AE2371" s="241"/>
      <c r="AF2371" s="241"/>
      <c r="AG2371" s="241"/>
      <c r="AH2371" s="241"/>
      <c r="AI2371" s="241"/>
      <c r="AP2371" s="300"/>
      <c r="AT2371" s="300"/>
    </row>
    <row r="2372" spans="1:46" s="299" customFormat="1" ht="15" customHeight="1" x14ac:dyDescent="0.25">
      <c r="A2372" s="284"/>
      <c r="B2372" s="284"/>
      <c r="C2372" s="241"/>
      <c r="D2372" s="241"/>
      <c r="E2372" s="241"/>
      <c r="F2372" s="241"/>
      <c r="G2372" s="241"/>
      <c r="H2372" s="241"/>
      <c r="I2372" s="241"/>
      <c r="J2372" s="241"/>
      <c r="K2372" s="241"/>
      <c r="L2372" s="241"/>
      <c r="M2372" s="241"/>
      <c r="N2372" s="241"/>
      <c r="O2372" s="241"/>
      <c r="P2372" s="241"/>
      <c r="Q2372" s="241"/>
      <c r="R2372" s="241"/>
      <c r="S2372" s="241"/>
      <c r="T2372" s="241"/>
      <c r="U2372" s="241"/>
      <c r="V2372" s="241"/>
      <c r="W2372" s="241"/>
      <c r="X2372" s="241"/>
      <c r="Y2372" s="241"/>
      <c r="Z2372" s="241"/>
      <c r="AA2372" s="241"/>
      <c r="AB2372" s="241"/>
      <c r="AC2372" s="241"/>
      <c r="AD2372" s="241"/>
      <c r="AE2372" s="241"/>
      <c r="AF2372" s="241"/>
      <c r="AG2372" s="241"/>
      <c r="AH2372" s="241"/>
      <c r="AI2372" s="241"/>
      <c r="AP2372" s="300"/>
      <c r="AT2372" s="300"/>
    </row>
    <row r="2373" spans="1:46" s="299" customFormat="1" ht="15" customHeight="1" x14ac:dyDescent="0.25">
      <c r="A2373" s="284"/>
      <c r="B2373" s="284"/>
      <c r="C2373" s="241"/>
      <c r="D2373" s="241"/>
      <c r="E2373" s="241"/>
      <c r="F2373" s="241"/>
      <c r="G2373" s="241"/>
      <c r="H2373" s="241"/>
      <c r="I2373" s="241"/>
      <c r="J2373" s="241"/>
      <c r="K2373" s="241"/>
      <c r="L2373" s="241"/>
      <c r="M2373" s="241"/>
      <c r="N2373" s="241"/>
      <c r="O2373" s="241"/>
      <c r="P2373" s="241"/>
      <c r="Q2373" s="241"/>
      <c r="R2373" s="241"/>
      <c r="S2373" s="241"/>
      <c r="T2373" s="241"/>
      <c r="U2373" s="241"/>
      <c r="V2373" s="241"/>
      <c r="W2373" s="241"/>
      <c r="X2373" s="241"/>
      <c r="Y2373" s="241"/>
      <c r="Z2373" s="241"/>
      <c r="AA2373" s="241"/>
      <c r="AB2373" s="241"/>
      <c r="AC2373" s="241"/>
      <c r="AD2373" s="241"/>
      <c r="AE2373" s="241"/>
      <c r="AF2373" s="241"/>
      <c r="AG2373" s="241"/>
      <c r="AH2373" s="241"/>
      <c r="AI2373" s="241"/>
      <c r="AP2373" s="300"/>
      <c r="AT2373" s="300"/>
    </row>
    <row r="2374" spans="1:46" s="299" customFormat="1" ht="15" customHeight="1" x14ac:dyDescent="0.25">
      <c r="A2374" s="284"/>
      <c r="B2374" s="284"/>
      <c r="C2374" s="241"/>
      <c r="D2374" s="241"/>
      <c r="E2374" s="241"/>
      <c r="F2374" s="241"/>
      <c r="G2374" s="241"/>
      <c r="H2374" s="241"/>
      <c r="I2374" s="241"/>
      <c r="J2374" s="241"/>
      <c r="K2374" s="241"/>
      <c r="L2374" s="241"/>
      <c r="M2374" s="241"/>
      <c r="N2374" s="241"/>
      <c r="O2374" s="241"/>
      <c r="P2374" s="241"/>
      <c r="Q2374" s="241"/>
      <c r="R2374" s="241"/>
      <c r="S2374" s="241"/>
      <c r="T2374" s="241"/>
      <c r="U2374" s="241"/>
      <c r="V2374" s="241"/>
      <c r="W2374" s="241"/>
      <c r="X2374" s="241"/>
      <c r="Y2374" s="241"/>
      <c r="Z2374" s="241"/>
      <c r="AA2374" s="241"/>
      <c r="AB2374" s="241"/>
      <c r="AC2374" s="241"/>
      <c r="AD2374" s="241"/>
      <c r="AE2374" s="241"/>
      <c r="AF2374" s="241"/>
      <c r="AG2374" s="241"/>
      <c r="AH2374" s="241"/>
      <c r="AI2374" s="241"/>
      <c r="AP2374" s="300"/>
      <c r="AT2374" s="300"/>
    </row>
    <row r="2375" spans="1:46" s="299" customFormat="1" ht="15" customHeight="1" x14ac:dyDescent="0.25">
      <c r="A2375" s="284"/>
      <c r="B2375" s="284"/>
      <c r="C2375" s="241"/>
      <c r="D2375" s="241"/>
      <c r="E2375" s="241"/>
      <c r="F2375" s="241"/>
      <c r="G2375" s="241"/>
      <c r="H2375" s="241"/>
      <c r="I2375" s="241"/>
      <c r="J2375" s="241"/>
      <c r="K2375" s="241"/>
      <c r="L2375" s="241"/>
      <c r="M2375" s="241"/>
      <c r="N2375" s="241"/>
      <c r="O2375" s="241"/>
      <c r="P2375" s="241"/>
      <c r="Q2375" s="241"/>
      <c r="R2375" s="241"/>
      <c r="S2375" s="241"/>
      <c r="T2375" s="241"/>
      <c r="U2375" s="241"/>
      <c r="V2375" s="241"/>
      <c r="W2375" s="241"/>
      <c r="X2375" s="241"/>
      <c r="Y2375" s="241"/>
      <c r="Z2375" s="241"/>
      <c r="AA2375" s="241"/>
      <c r="AB2375" s="241"/>
      <c r="AC2375" s="241"/>
      <c r="AD2375" s="241"/>
      <c r="AE2375" s="241"/>
      <c r="AF2375" s="241"/>
      <c r="AG2375" s="241"/>
      <c r="AH2375" s="241"/>
      <c r="AI2375" s="241"/>
      <c r="AP2375" s="300"/>
      <c r="AT2375" s="300"/>
    </row>
    <row r="2376" spans="1:46" s="299" customFormat="1" ht="15" customHeight="1" x14ac:dyDescent="0.25">
      <c r="A2376" s="284"/>
      <c r="B2376" s="284"/>
      <c r="C2376" s="241"/>
      <c r="D2376" s="241"/>
      <c r="E2376" s="241"/>
      <c r="F2376" s="241"/>
      <c r="G2376" s="241"/>
      <c r="H2376" s="241"/>
      <c r="I2376" s="241"/>
      <c r="J2376" s="241"/>
      <c r="K2376" s="241"/>
      <c r="L2376" s="241"/>
      <c r="M2376" s="241"/>
      <c r="N2376" s="241"/>
      <c r="O2376" s="241"/>
      <c r="P2376" s="241"/>
      <c r="Q2376" s="241"/>
      <c r="R2376" s="241"/>
      <c r="S2376" s="241"/>
      <c r="T2376" s="241"/>
      <c r="U2376" s="241"/>
      <c r="V2376" s="241"/>
      <c r="W2376" s="241"/>
      <c r="X2376" s="241"/>
      <c r="Y2376" s="241"/>
      <c r="Z2376" s="241"/>
      <c r="AA2376" s="241"/>
      <c r="AB2376" s="241"/>
      <c r="AC2376" s="241"/>
      <c r="AD2376" s="241"/>
      <c r="AE2376" s="241"/>
      <c r="AF2376" s="241"/>
      <c r="AG2376" s="241"/>
      <c r="AH2376" s="241"/>
      <c r="AI2376" s="241"/>
      <c r="AP2376" s="300"/>
      <c r="AT2376" s="300"/>
    </row>
    <row r="2377" spans="1:46" s="299" customFormat="1" ht="15" customHeight="1" x14ac:dyDescent="0.25">
      <c r="A2377" s="284"/>
      <c r="B2377" s="284"/>
      <c r="C2377" s="241"/>
      <c r="D2377" s="241"/>
      <c r="E2377" s="241"/>
      <c r="F2377" s="241"/>
      <c r="G2377" s="241"/>
      <c r="H2377" s="241"/>
      <c r="I2377" s="241"/>
      <c r="J2377" s="241"/>
      <c r="K2377" s="241"/>
      <c r="L2377" s="241"/>
      <c r="M2377" s="241"/>
      <c r="N2377" s="241"/>
      <c r="O2377" s="241"/>
      <c r="P2377" s="241"/>
      <c r="Q2377" s="241"/>
      <c r="R2377" s="241"/>
      <c r="S2377" s="241"/>
      <c r="T2377" s="241"/>
      <c r="U2377" s="241"/>
      <c r="V2377" s="241"/>
      <c r="W2377" s="241"/>
      <c r="X2377" s="241"/>
      <c r="Y2377" s="241"/>
      <c r="Z2377" s="241"/>
      <c r="AA2377" s="241"/>
      <c r="AB2377" s="241"/>
      <c r="AC2377" s="241"/>
      <c r="AD2377" s="241"/>
      <c r="AE2377" s="241"/>
      <c r="AF2377" s="241"/>
      <c r="AG2377" s="241"/>
      <c r="AH2377" s="241"/>
      <c r="AI2377" s="241"/>
      <c r="AP2377" s="300"/>
      <c r="AT2377" s="300"/>
    </row>
    <row r="2378" spans="1:46" s="299" customFormat="1" ht="15" customHeight="1" x14ac:dyDescent="0.25">
      <c r="A2378" s="284"/>
      <c r="B2378" s="284"/>
      <c r="C2378" s="241"/>
      <c r="D2378" s="241"/>
      <c r="E2378" s="241"/>
      <c r="F2378" s="241"/>
      <c r="G2378" s="241"/>
      <c r="H2378" s="241"/>
      <c r="I2378" s="241"/>
      <c r="J2378" s="241"/>
      <c r="K2378" s="241"/>
      <c r="L2378" s="241"/>
      <c r="M2378" s="241"/>
      <c r="N2378" s="241"/>
      <c r="O2378" s="241"/>
      <c r="P2378" s="241"/>
      <c r="Q2378" s="241"/>
      <c r="R2378" s="241"/>
      <c r="S2378" s="241"/>
      <c r="T2378" s="241"/>
      <c r="U2378" s="241"/>
      <c r="V2378" s="241"/>
      <c r="W2378" s="241"/>
      <c r="X2378" s="241"/>
      <c r="Y2378" s="241"/>
      <c r="Z2378" s="241"/>
      <c r="AA2378" s="241"/>
      <c r="AB2378" s="241"/>
      <c r="AC2378" s="241"/>
      <c r="AD2378" s="241"/>
      <c r="AE2378" s="241"/>
      <c r="AF2378" s="241"/>
      <c r="AG2378" s="241"/>
      <c r="AH2378" s="241"/>
      <c r="AI2378" s="241"/>
      <c r="AP2378" s="300"/>
      <c r="AT2378" s="300"/>
    </row>
    <row r="2379" spans="1:46" s="299" customFormat="1" ht="15" customHeight="1" x14ac:dyDescent="0.25">
      <c r="A2379" s="284"/>
      <c r="B2379" s="284"/>
      <c r="C2379" s="241"/>
      <c r="D2379" s="241"/>
      <c r="E2379" s="241"/>
      <c r="F2379" s="241"/>
      <c r="G2379" s="241"/>
      <c r="H2379" s="241"/>
      <c r="I2379" s="241"/>
      <c r="J2379" s="241"/>
      <c r="K2379" s="241"/>
      <c r="L2379" s="241"/>
      <c r="M2379" s="241"/>
      <c r="N2379" s="241"/>
      <c r="O2379" s="241"/>
      <c r="P2379" s="241"/>
      <c r="Q2379" s="241"/>
      <c r="R2379" s="241"/>
      <c r="S2379" s="241"/>
      <c r="T2379" s="241"/>
      <c r="U2379" s="241"/>
      <c r="V2379" s="241"/>
      <c r="W2379" s="241"/>
      <c r="X2379" s="241"/>
      <c r="Y2379" s="241"/>
      <c r="Z2379" s="241"/>
      <c r="AA2379" s="241"/>
      <c r="AB2379" s="241"/>
      <c r="AC2379" s="241"/>
      <c r="AD2379" s="241"/>
      <c r="AE2379" s="241"/>
      <c r="AF2379" s="241"/>
      <c r="AG2379" s="241"/>
      <c r="AH2379" s="241"/>
      <c r="AI2379" s="241"/>
      <c r="AP2379" s="300"/>
      <c r="AT2379" s="300"/>
    </row>
    <row r="2380" spans="1:46" s="299" customFormat="1" ht="15" customHeight="1" x14ac:dyDescent="0.25">
      <c r="A2380" s="284"/>
      <c r="B2380" s="284"/>
      <c r="C2380" s="241"/>
      <c r="D2380" s="241"/>
      <c r="E2380" s="241"/>
      <c r="F2380" s="241"/>
      <c r="G2380" s="241"/>
      <c r="H2380" s="241"/>
      <c r="I2380" s="241"/>
      <c r="J2380" s="241"/>
      <c r="K2380" s="241"/>
      <c r="L2380" s="241"/>
      <c r="M2380" s="241"/>
      <c r="N2380" s="241"/>
      <c r="O2380" s="241"/>
      <c r="P2380" s="241"/>
      <c r="Q2380" s="241"/>
      <c r="R2380" s="241"/>
      <c r="S2380" s="241"/>
      <c r="T2380" s="241"/>
      <c r="U2380" s="241"/>
      <c r="V2380" s="241"/>
      <c r="W2380" s="241"/>
      <c r="X2380" s="241"/>
      <c r="Y2380" s="241"/>
      <c r="Z2380" s="241"/>
      <c r="AA2380" s="241"/>
      <c r="AB2380" s="241"/>
      <c r="AC2380" s="241"/>
      <c r="AD2380" s="241"/>
      <c r="AE2380" s="241"/>
      <c r="AF2380" s="241"/>
      <c r="AG2380" s="241"/>
      <c r="AH2380" s="241"/>
      <c r="AI2380" s="241"/>
      <c r="AP2380" s="300"/>
      <c r="AT2380" s="300"/>
    </row>
    <row r="2381" spans="1:46" s="299" customFormat="1" ht="15" customHeight="1" x14ac:dyDescent="0.25">
      <c r="A2381" s="284"/>
      <c r="B2381" s="284"/>
      <c r="C2381" s="241"/>
      <c r="D2381" s="241"/>
      <c r="E2381" s="241"/>
      <c r="F2381" s="241"/>
      <c r="G2381" s="241"/>
      <c r="H2381" s="241"/>
      <c r="I2381" s="241"/>
      <c r="J2381" s="241"/>
      <c r="K2381" s="241"/>
      <c r="L2381" s="241"/>
      <c r="M2381" s="241"/>
      <c r="N2381" s="241"/>
      <c r="O2381" s="241"/>
      <c r="P2381" s="241"/>
      <c r="Q2381" s="241"/>
      <c r="R2381" s="241"/>
      <c r="S2381" s="241"/>
      <c r="T2381" s="241"/>
      <c r="U2381" s="241"/>
      <c r="V2381" s="241"/>
      <c r="W2381" s="241"/>
      <c r="X2381" s="241"/>
      <c r="Y2381" s="241"/>
      <c r="Z2381" s="241"/>
      <c r="AA2381" s="241"/>
      <c r="AB2381" s="241"/>
      <c r="AC2381" s="241"/>
      <c r="AD2381" s="241"/>
      <c r="AE2381" s="241"/>
      <c r="AF2381" s="241"/>
      <c r="AG2381" s="241"/>
      <c r="AH2381" s="241"/>
      <c r="AI2381" s="241"/>
      <c r="AP2381" s="300"/>
      <c r="AT2381" s="300"/>
    </row>
    <row r="2382" spans="1:46" s="299" customFormat="1" ht="15" customHeight="1" x14ac:dyDescent="0.25">
      <c r="A2382" s="284"/>
      <c r="B2382" s="284"/>
      <c r="C2382" s="241"/>
      <c r="D2382" s="241"/>
      <c r="E2382" s="241"/>
      <c r="F2382" s="241"/>
      <c r="G2382" s="241"/>
      <c r="H2382" s="241"/>
      <c r="I2382" s="241"/>
      <c r="J2382" s="241"/>
      <c r="K2382" s="241"/>
      <c r="L2382" s="241"/>
      <c r="M2382" s="241"/>
      <c r="N2382" s="241"/>
      <c r="O2382" s="241"/>
      <c r="P2382" s="241"/>
      <c r="Q2382" s="241"/>
      <c r="R2382" s="241"/>
      <c r="S2382" s="241"/>
      <c r="T2382" s="241"/>
      <c r="U2382" s="241"/>
      <c r="V2382" s="241"/>
      <c r="W2382" s="241"/>
      <c r="X2382" s="241"/>
      <c r="Y2382" s="241"/>
      <c r="Z2382" s="241"/>
      <c r="AA2382" s="241"/>
      <c r="AB2382" s="241"/>
      <c r="AC2382" s="241"/>
      <c r="AD2382" s="241"/>
      <c r="AE2382" s="241"/>
      <c r="AF2382" s="241"/>
      <c r="AG2382" s="241"/>
      <c r="AH2382" s="241"/>
      <c r="AI2382" s="241"/>
      <c r="AP2382" s="300"/>
      <c r="AT2382" s="300"/>
    </row>
    <row r="2383" spans="1:46" s="299" customFormat="1" ht="15" customHeight="1" x14ac:dyDescent="0.25">
      <c r="A2383" s="284"/>
      <c r="B2383" s="284"/>
      <c r="C2383" s="241"/>
      <c r="D2383" s="241"/>
      <c r="E2383" s="241"/>
      <c r="F2383" s="241"/>
      <c r="G2383" s="241"/>
      <c r="H2383" s="241"/>
      <c r="I2383" s="241"/>
      <c r="J2383" s="241"/>
      <c r="K2383" s="241"/>
      <c r="L2383" s="241"/>
      <c r="M2383" s="241"/>
      <c r="N2383" s="241"/>
      <c r="O2383" s="241"/>
      <c r="P2383" s="241"/>
      <c r="Q2383" s="241"/>
      <c r="R2383" s="241"/>
      <c r="S2383" s="241"/>
      <c r="T2383" s="241"/>
      <c r="U2383" s="241"/>
      <c r="V2383" s="241"/>
      <c r="W2383" s="241"/>
      <c r="X2383" s="241"/>
      <c r="Y2383" s="241"/>
      <c r="Z2383" s="241"/>
      <c r="AA2383" s="241"/>
      <c r="AB2383" s="241"/>
      <c r="AC2383" s="241"/>
      <c r="AD2383" s="241"/>
      <c r="AE2383" s="241"/>
      <c r="AF2383" s="241"/>
      <c r="AG2383" s="241"/>
      <c r="AH2383" s="241"/>
      <c r="AI2383" s="241"/>
      <c r="AP2383" s="300"/>
      <c r="AT2383" s="300"/>
    </row>
    <row r="2384" spans="1:46" s="299" customFormat="1" ht="15" customHeight="1" x14ac:dyDescent="0.25">
      <c r="A2384" s="284"/>
      <c r="B2384" s="284"/>
      <c r="C2384" s="241"/>
      <c r="D2384" s="241"/>
      <c r="E2384" s="241"/>
      <c r="F2384" s="241"/>
      <c r="G2384" s="241"/>
      <c r="H2384" s="241"/>
      <c r="I2384" s="241"/>
      <c r="J2384" s="241"/>
      <c r="K2384" s="241"/>
      <c r="L2384" s="241"/>
      <c r="M2384" s="241"/>
      <c r="N2384" s="241"/>
      <c r="O2384" s="241"/>
      <c r="P2384" s="241"/>
      <c r="Q2384" s="241"/>
      <c r="R2384" s="241"/>
      <c r="S2384" s="241"/>
      <c r="T2384" s="241"/>
      <c r="U2384" s="241"/>
      <c r="V2384" s="241"/>
      <c r="W2384" s="241"/>
      <c r="X2384" s="241"/>
      <c r="Y2384" s="241"/>
      <c r="Z2384" s="241"/>
      <c r="AA2384" s="241"/>
      <c r="AB2384" s="241"/>
      <c r="AC2384" s="241"/>
      <c r="AD2384" s="241"/>
      <c r="AE2384" s="241"/>
      <c r="AF2384" s="241"/>
      <c r="AG2384" s="241"/>
      <c r="AH2384" s="241"/>
      <c r="AI2384" s="241"/>
      <c r="AP2384" s="300"/>
      <c r="AT2384" s="300"/>
    </row>
    <row r="2385" spans="1:46" s="299" customFormat="1" ht="15" customHeight="1" x14ac:dyDescent="0.25">
      <c r="A2385" s="284"/>
      <c r="B2385" s="284"/>
      <c r="C2385" s="241"/>
      <c r="D2385" s="241"/>
      <c r="E2385" s="241"/>
      <c r="F2385" s="241"/>
      <c r="G2385" s="241"/>
      <c r="H2385" s="241"/>
      <c r="I2385" s="241"/>
      <c r="J2385" s="241"/>
      <c r="K2385" s="241"/>
      <c r="L2385" s="241"/>
      <c r="M2385" s="241"/>
      <c r="N2385" s="241"/>
      <c r="O2385" s="241"/>
      <c r="P2385" s="241"/>
      <c r="Q2385" s="241"/>
      <c r="R2385" s="241"/>
      <c r="S2385" s="241"/>
      <c r="T2385" s="241"/>
      <c r="U2385" s="241"/>
      <c r="V2385" s="241"/>
      <c r="W2385" s="241"/>
      <c r="X2385" s="241"/>
      <c r="Y2385" s="241"/>
      <c r="Z2385" s="241"/>
      <c r="AA2385" s="241"/>
      <c r="AB2385" s="241"/>
      <c r="AC2385" s="241"/>
      <c r="AD2385" s="241"/>
      <c r="AE2385" s="241"/>
      <c r="AF2385" s="241"/>
      <c r="AG2385" s="241"/>
      <c r="AH2385" s="241"/>
      <c r="AI2385" s="241"/>
      <c r="AP2385" s="300"/>
      <c r="AT2385" s="300"/>
    </row>
    <row r="2386" spans="1:46" s="299" customFormat="1" ht="15" customHeight="1" x14ac:dyDescent="0.25">
      <c r="A2386" s="284"/>
      <c r="B2386" s="284"/>
      <c r="C2386" s="241"/>
      <c r="D2386" s="241"/>
      <c r="E2386" s="241"/>
      <c r="F2386" s="241"/>
      <c r="G2386" s="241"/>
      <c r="H2386" s="241"/>
      <c r="I2386" s="241"/>
      <c r="J2386" s="241"/>
      <c r="K2386" s="241"/>
      <c r="L2386" s="241"/>
      <c r="M2386" s="241"/>
      <c r="N2386" s="241"/>
      <c r="O2386" s="241"/>
      <c r="P2386" s="241"/>
      <c r="Q2386" s="241"/>
      <c r="R2386" s="241"/>
      <c r="S2386" s="241"/>
      <c r="T2386" s="241"/>
      <c r="U2386" s="241"/>
      <c r="V2386" s="241"/>
      <c r="W2386" s="241"/>
      <c r="X2386" s="241"/>
      <c r="Y2386" s="241"/>
      <c r="Z2386" s="241"/>
      <c r="AA2386" s="241"/>
      <c r="AB2386" s="241"/>
      <c r="AC2386" s="241"/>
      <c r="AD2386" s="241"/>
      <c r="AE2386" s="241"/>
      <c r="AF2386" s="241"/>
      <c r="AG2386" s="241"/>
      <c r="AH2386" s="241"/>
      <c r="AI2386" s="241"/>
      <c r="AP2386" s="300"/>
      <c r="AT2386" s="300"/>
    </row>
    <row r="2387" spans="1:46" s="299" customFormat="1" ht="15" customHeight="1" x14ac:dyDescent="0.25">
      <c r="A2387" s="284"/>
      <c r="B2387" s="284"/>
      <c r="C2387" s="241"/>
      <c r="D2387" s="241"/>
      <c r="E2387" s="241"/>
      <c r="F2387" s="241"/>
      <c r="G2387" s="241"/>
      <c r="H2387" s="241"/>
      <c r="I2387" s="241"/>
      <c r="J2387" s="241"/>
      <c r="K2387" s="241"/>
      <c r="L2387" s="241"/>
      <c r="M2387" s="241"/>
      <c r="N2387" s="241"/>
      <c r="O2387" s="241"/>
      <c r="P2387" s="241"/>
      <c r="Q2387" s="241"/>
      <c r="R2387" s="241"/>
      <c r="S2387" s="241"/>
      <c r="T2387" s="241"/>
      <c r="U2387" s="241"/>
      <c r="V2387" s="241"/>
      <c r="W2387" s="241"/>
      <c r="X2387" s="241"/>
      <c r="Y2387" s="241"/>
      <c r="Z2387" s="241"/>
      <c r="AA2387" s="241"/>
      <c r="AB2387" s="241"/>
      <c r="AC2387" s="241"/>
      <c r="AD2387" s="241"/>
      <c r="AE2387" s="241"/>
      <c r="AF2387" s="241"/>
      <c r="AG2387" s="241"/>
      <c r="AH2387" s="241"/>
      <c r="AI2387" s="241"/>
      <c r="AP2387" s="300"/>
      <c r="AT2387" s="300"/>
    </row>
    <row r="2388" spans="1:46" s="299" customFormat="1" ht="15" customHeight="1" x14ac:dyDescent="0.25">
      <c r="A2388" s="284"/>
      <c r="B2388" s="284"/>
      <c r="C2388" s="241"/>
      <c r="D2388" s="241"/>
      <c r="E2388" s="241"/>
      <c r="F2388" s="241"/>
      <c r="G2388" s="241"/>
      <c r="H2388" s="241"/>
      <c r="I2388" s="241"/>
      <c r="J2388" s="241"/>
      <c r="K2388" s="241"/>
      <c r="L2388" s="241"/>
      <c r="M2388" s="241"/>
      <c r="N2388" s="241"/>
      <c r="O2388" s="241"/>
      <c r="P2388" s="241"/>
      <c r="Q2388" s="241"/>
      <c r="R2388" s="241"/>
      <c r="S2388" s="241"/>
      <c r="T2388" s="241"/>
      <c r="U2388" s="241"/>
      <c r="V2388" s="241"/>
      <c r="W2388" s="241"/>
      <c r="X2388" s="241"/>
      <c r="Y2388" s="241"/>
      <c r="Z2388" s="241"/>
      <c r="AA2388" s="241"/>
      <c r="AB2388" s="241"/>
      <c r="AC2388" s="241"/>
      <c r="AD2388" s="241"/>
      <c r="AE2388" s="241"/>
      <c r="AF2388" s="241"/>
      <c r="AG2388" s="241"/>
      <c r="AH2388" s="241"/>
      <c r="AI2388" s="241"/>
      <c r="AP2388" s="300"/>
      <c r="AT2388" s="300"/>
    </row>
    <row r="2389" spans="1:46" s="299" customFormat="1" ht="15" customHeight="1" x14ac:dyDescent="0.25">
      <c r="A2389" s="284"/>
      <c r="B2389" s="284"/>
      <c r="C2389" s="241"/>
      <c r="D2389" s="241"/>
      <c r="E2389" s="241"/>
      <c r="F2389" s="241"/>
      <c r="G2389" s="241"/>
      <c r="H2389" s="241"/>
      <c r="I2389" s="241"/>
      <c r="J2389" s="241"/>
      <c r="K2389" s="241"/>
      <c r="L2389" s="241"/>
      <c r="M2389" s="241"/>
      <c r="N2389" s="241"/>
      <c r="O2389" s="241"/>
      <c r="P2389" s="241"/>
      <c r="Q2389" s="241"/>
      <c r="R2389" s="241"/>
      <c r="S2389" s="241"/>
      <c r="T2389" s="241"/>
      <c r="U2389" s="241"/>
      <c r="V2389" s="241"/>
      <c r="W2389" s="241"/>
      <c r="X2389" s="241"/>
      <c r="Y2389" s="241"/>
      <c r="Z2389" s="241"/>
      <c r="AA2389" s="241"/>
      <c r="AB2389" s="241"/>
      <c r="AC2389" s="241"/>
      <c r="AD2389" s="241"/>
      <c r="AE2389" s="241"/>
      <c r="AF2389" s="241"/>
      <c r="AG2389" s="241"/>
      <c r="AH2389" s="241"/>
      <c r="AI2389" s="241"/>
      <c r="AP2389" s="300"/>
      <c r="AT2389" s="300"/>
    </row>
    <row r="2390" spans="1:46" s="299" customFormat="1" ht="15" customHeight="1" x14ac:dyDescent="0.25">
      <c r="A2390" s="284"/>
      <c r="B2390" s="284"/>
      <c r="C2390" s="241"/>
      <c r="D2390" s="241"/>
      <c r="E2390" s="241"/>
      <c r="F2390" s="241"/>
      <c r="G2390" s="241"/>
      <c r="H2390" s="241"/>
      <c r="I2390" s="241"/>
      <c r="J2390" s="241"/>
      <c r="K2390" s="241"/>
      <c r="L2390" s="241"/>
      <c r="M2390" s="241"/>
      <c r="N2390" s="241"/>
      <c r="O2390" s="241"/>
      <c r="P2390" s="241"/>
      <c r="Q2390" s="241"/>
      <c r="R2390" s="241"/>
      <c r="S2390" s="241"/>
      <c r="T2390" s="241"/>
      <c r="U2390" s="241"/>
      <c r="V2390" s="241"/>
      <c r="W2390" s="241"/>
      <c r="X2390" s="241"/>
      <c r="Y2390" s="241"/>
      <c r="Z2390" s="241"/>
      <c r="AA2390" s="241"/>
      <c r="AB2390" s="241"/>
      <c r="AC2390" s="241"/>
      <c r="AD2390" s="241"/>
      <c r="AE2390" s="241"/>
      <c r="AF2390" s="241"/>
      <c r="AG2390" s="241"/>
      <c r="AH2390" s="241"/>
      <c r="AI2390" s="241"/>
      <c r="AP2390" s="300"/>
      <c r="AT2390" s="300"/>
    </row>
    <row r="2391" spans="1:46" s="299" customFormat="1" ht="15" customHeight="1" x14ac:dyDescent="0.25">
      <c r="A2391" s="284"/>
      <c r="B2391" s="284"/>
      <c r="C2391" s="241"/>
      <c r="D2391" s="241"/>
      <c r="E2391" s="241"/>
      <c r="F2391" s="241"/>
      <c r="G2391" s="241"/>
      <c r="H2391" s="241"/>
      <c r="I2391" s="241"/>
      <c r="J2391" s="241"/>
      <c r="K2391" s="241"/>
      <c r="L2391" s="241"/>
      <c r="M2391" s="241"/>
      <c r="N2391" s="241"/>
      <c r="O2391" s="241"/>
      <c r="P2391" s="241"/>
      <c r="Q2391" s="241"/>
      <c r="R2391" s="241"/>
      <c r="S2391" s="241"/>
      <c r="T2391" s="241"/>
      <c r="U2391" s="241"/>
      <c r="V2391" s="241"/>
      <c r="W2391" s="241"/>
      <c r="X2391" s="241"/>
      <c r="Y2391" s="241"/>
      <c r="Z2391" s="241"/>
      <c r="AA2391" s="241"/>
      <c r="AB2391" s="241"/>
      <c r="AC2391" s="241"/>
      <c r="AD2391" s="241"/>
      <c r="AE2391" s="241"/>
      <c r="AF2391" s="241"/>
      <c r="AG2391" s="241"/>
      <c r="AH2391" s="241"/>
      <c r="AI2391" s="241"/>
      <c r="AP2391" s="300"/>
      <c r="AT2391" s="300"/>
    </row>
    <row r="2392" spans="1:46" s="299" customFormat="1" ht="15" customHeight="1" x14ac:dyDescent="0.25">
      <c r="A2392" s="284"/>
      <c r="B2392" s="284"/>
      <c r="C2392" s="241"/>
      <c r="D2392" s="241"/>
      <c r="E2392" s="241"/>
      <c r="F2392" s="241"/>
      <c r="G2392" s="241"/>
      <c r="H2392" s="241"/>
      <c r="I2392" s="241"/>
      <c r="J2392" s="241"/>
      <c r="K2392" s="241"/>
      <c r="L2392" s="241"/>
      <c r="M2392" s="241"/>
      <c r="N2392" s="241"/>
      <c r="O2392" s="241"/>
      <c r="P2392" s="241"/>
      <c r="Q2392" s="241"/>
      <c r="R2392" s="241"/>
      <c r="S2392" s="241"/>
      <c r="T2392" s="241"/>
      <c r="U2392" s="241"/>
      <c r="V2392" s="241"/>
      <c r="W2392" s="241"/>
      <c r="X2392" s="241"/>
      <c r="Y2392" s="241"/>
      <c r="Z2392" s="241"/>
      <c r="AA2392" s="241"/>
      <c r="AB2392" s="241"/>
      <c r="AC2392" s="241"/>
      <c r="AD2392" s="241"/>
      <c r="AE2392" s="241"/>
      <c r="AF2392" s="241"/>
      <c r="AG2392" s="241"/>
      <c r="AH2392" s="241"/>
      <c r="AI2392" s="241"/>
      <c r="AP2392" s="300"/>
      <c r="AT2392" s="300"/>
    </row>
    <row r="2393" spans="1:46" s="299" customFormat="1" ht="15" customHeight="1" x14ac:dyDescent="0.25">
      <c r="A2393" s="284"/>
      <c r="B2393" s="284"/>
      <c r="C2393" s="241"/>
      <c r="D2393" s="241"/>
      <c r="E2393" s="241"/>
      <c r="F2393" s="241"/>
      <c r="G2393" s="241"/>
      <c r="H2393" s="241"/>
      <c r="I2393" s="241"/>
      <c r="J2393" s="241"/>
      <c r="K2393" s="241"/>
      <c r="L2393" s="241"/>
      <c r="M2393" s="241"/>
      <c r="N2393" s="241"/>
      <c r="O2393" s="241"/>
      <c r="P2393" s="241"/>
      <c r="Q2393" s="241"/>
      <c r="R2393" s="241"/>
      <c r="S2393" s="241"/>
      <c r="T2393" s="241"/>
      <c r="U2393" s="241"/>
      <c r="V2393" s="241"/>
      <c r="W2393" s="241"/>
      <c r="X2393" s="241"/>
      <c r="Y2393" s="241"/>
      <c r="Z2393" s="241"/>
      <c r="AA2393" s="241"/>
      <c r="AB2393" s="241"/>
      <c r="AC2393" s="241"/>
      <c r="AD2393" s="241"/>
      <c r="AE2393" s="241"/>
      <c r="AF2393" s="241"/>
      <c r="AG2393" s="241"/>
      <c r="AH2393" s="241"/>
      <c r="AI2393" s="241"/>
      <c r="AP2393" s="300"/>
      <c r="AT2393" s="300"/>
    </row>
    <row r="2394" spans="1:46" s="299" customFormat="1" ht="15" customHeight="1" x14ac:dyDescent="0.25">
      <c r="A2394" s="284"/>
      <c r="B2394" s="284"/>
      <c r="C2394" s="241"/>
      <c r="D2394" s="241"/>
      <c r="E2394" s="241"/>
      <c r="F2394" s="241"/>
      <c r="G2394" s="241"/>
      <c r="H2394" s="241"/>
      <c r="I2394" s="241"/>
      <c r="J2394" s="241"/>
      <c r="K2394" s="241"/>
      <c r="L2394" s="241"/>
      <c r="M2394" s="241"/>
      <c r="N2394" s="241"/>
      <c r="O2394" s="241"/>
      <c r="P2394" s="241"/>
      <c r="Q2394" s="241"/>
      <c r="R2394" s="241"/>
      <c r="S2394" s="241"/>
      <c r="T2394" s="241"/>
      <c r="U2394" s="241"/>
      <c r="V2394" s="241"/>
      <c r="W2394" s="241"/>
      <c r="X2394" s="241"/>
      <c r="Y2394" s="241"/>
      <c r="Z2394" s="241"/>
      <c r="AA2394" s="241"/>
      <c r="AB2394" s="241"/>
      <c r="AC2394" s="241"/>
      <c r="AD2394" s="241"/>
      <c r="AE2394" s="241"/>
      <c r="AF2394" s="241"/>
      <c r="AG2394" s="241"/>
      <c r="AH2394" s="241"/>
      <c r="AI2394" s="241"/>
      <c r="AP2394" s="300"/>
      <c r="AT2394" s="300"/>
    </row>
    <row r="2395" spans="1:46" s="299" customFormat="1" ht="15" customHeight="1" x14ac:dyDescent="0.25">
      <c r="A2395" s="284"/>
      <c r="B2395" s="284"/>
      <c r="C2395" s="241"/>
      <c r="D2395" s="241"/>
      <c r="E2395" s="241"/>
      <c r="F2395" s="241"/>
      <c r="G2395" s="241"/>
      <c r="H2395" s="241"/>
      <c r="I2395" s="241"/>
      <c r="J2395" s="241"/>
      <c r="K2395" s="241"/>
      <c r="L2395" s="241"/>
      <c r="M2395" s="241"/>
      <c r="N2395" s="241"/>
      <c r="O2395" s="241"/>
      <c r="P2395" s="241"/>
      <c r="Q2395" s="241"/>
      <c r="R2395" s="241"/>
      <c r="S2395" s="241"/>
      <c r="T2395" s="241"/>
      <c r="U2395" s="241"/>
      <c r="V2395" s="241"/>
      <c r="W2395" s="241"/>
      <c r="X2395" s="241"/>
      <c r="Y2395" s="241"/>
      <c r="Z2395" s="241"/>
      <c r="AA2395" s="241"/>
      <c r="AB2395" s="241"/>
      <c r="AC2395" s="241"/>
      <c r="AD2395" s="241"/>
      <c r="AE2395" s="241"/>
      <c r="AF2395" s="241"/>
      <c r="AG2395" s="241"/>
      <c r="AH2395" s="241"/>
      <c r="AI2395" s="241"/>
      <c r="AP2395" s="300"/>
      <c r="AT2395" s="300"/>
    </row>
    <row r="2396" spans="1:46" s="299" customFormat="1" ht="15" customHeight="1" x14ac:dyDescent="0.25">
      <c r="A2396" s="284"/>
      <c r="B2396" s="284"/>
      <c r="C2396" s="241"/>
      <c r="D2396" s="241"/>
      <c r="E2396" s="241"/>
      <c r="F2396" s="241"/>
      <c r="G2396" s="241"/>
      <c r="H2396" s="241"/>
      <c r="I2396" s="241"/>
      <c r="J2396" s="241"/>
      <c r="K2396" s="241"/>
      <c r="L2396" s="241"/>
      <c r="M2396" s="241"/>
      <c r="N2396" s="241"/>
      <c r="O2396" s="241"/>
      <c r="P2396" s="241"/>
      <c r="Q2396" s="241"/>
      <c r="R2396" s="241"/>
      <c r="S2396" s="241"/>
      <c r="T2396" s="241"/>
      <c r="U2396" s="241"/>
      <c r="V2396" s="241"/>
      <c r="W2396" s="241"/>
      <c r="X2396" s="241"/>
      <c r="Y2396" s="241"/>
      <c r="Z2396" s="241"/>
      <c r="AA2396" s="241"/>
      <c r="AB2396" s="241"/>
      <c r="AC2396" s="241"/>
      <c r="AD2396" s="241"/>
      <c r="AE2396" s="241"/>
      <c r="AF2396" s="241"/>
      <c r="AG2396" s="241"/>
      <c r="AH2396" s="241"/>
      <c r="AI2396" s="241"/>
      <c r="AP2396" s="300"/>
      <c r="AT2396" s="300"/>
    </row>
    <row r="2397" spans="1:46" s="299" customFormat="1" ht="15" customHeight="1" x14ac:dyDescent="0.25">
      <c r="A2397" s="284"/>
      <c r="B2397" s="284"/>
      <c r="C2397" s="241"/>
      <c r="D2397" s="241"/>
      <c r="E2397" s="241"/>
      <c r="F2397" s="241"/>
      <c r="G2397" s="241"/>
      <c r="H2397" s="241"/>
      <c r="I2397" s="241"/>
      <c r="J2397" s="241"/>
      <c r="K2397" s="241"/>
      <c r="L2397" s="241"/>
      <c r="M2397" s="241"/>
      <c r="N2397" s="241"/>
      <c r="O2397" s="241"/>
      <c r="P2397" s="241"/>
      <c r="Q2397" s="241"/>
      <c r="R2397" s="241"/>
      <c r="S2397" s="241"/>
      <c r="T2397" s="241"/>
      <c r="U2397" s="241"/>
      <c r="V2397" s="241"/>
      <c r="W2397" s="241"/>
      <c r="X2397" s="241"/>
      <c r="Y2397" s="241"/>
      <c r="Z2397" s="241"/>
      <c r="AA2397" s="241"/>
      <c r="AB2397" s="241"/>
      <c r="AC2397" s="241"/>
      <c r="AD2397" s="241"/>
      <c r="AE2397" s="241"/>
      <c r="AF2397" s="241"/>
      <c r="AG2397" s="241"/>
      <c r="AH2397" s="241"/>
      <c r="AI2397" s="241"/>
      <c r="AP2397" s="300"/>
      <c r="AT2397" s="300"/>
    </row>
    <row r="2398" spans="1:46" s="299" customFormat="1" ht="15" customHeight="1" x14ac:dyDescent="0.25">
      <c r="A2398" s="284"/>
      <c r="B2398" s="284"/>
      <c r="C2398" s="241"/>
      <c r="D2398" s="241"/>
      <c r="E2398" s="241"/>
      <c r="F2398" s="241"/>
      <c r="G2398" s="241"/>
      <c r="H2398" s="241"/>
      <c r="I2398" s="241"/>
      <c r="J2398" s="241"/>
      <c r="K2398" s="241"/>
      <c r="L2398" s="241"/>
      <c r="M2398" s="241"/>
      <c r="N2398" s="241"/>
      <c r="O2398" s="241"/>
      <c r="P2398" s="241"/>
      <c r="Q2398" s="241"/>
      <c r="R2398" s="241"/>
      <c r="S2398" s="241"/>
      <c r="T2398" s="241"/>
      <c r="U2398" s="241"/>
      <c r="V2398" s="241"/>
      <c r="W2398" s="241"/>
      <c r="X2398" s="241"/>
      <c r="Y2398" s="241"/>
      <c r="Z2398" s="241"/>
      <c r="AA2398" s="241"/>
      <c r="AB2398" s="241"/>
      <c r="AC2398" s="241"/>
      <c r="AD2398" s="241"/>
      <c r="AE2398" s="241"/>
      <c r="AF2398" s="241"/>
      <c r="AG2398" s="241"/>
      <c r="AH2398" s="241"/>
      <c r="AI2398" s="241"/>
      <c r="AP2398" s="300"/>
      <c r="AT2398" s="300"/>
    </row>
    <row r="2399" spans="1:46" s="299" customFormat="1" ht="15" customHeight="1" x14ac:dyDescent="0.25">
      <c r="A2399" s="284"/>
      <c r="B2399" s="284"/>
      <c r="C2399" s="241"/>
      <c r="D2399" s="241"/>
      <c r="E2399" s="241"/>
      <c r="F2399" s="241"/>
      <c r="G2399" s="241"/>
      <c r="H2399" s="241"/>
      <c r="I2399" s="241"/>
      <c r="J2399" s="241"/>
      <c r="K2399" s="241"/>
      <c r="L2399" s="241"/>
      <c r="M2399" s="241"/>
      <c r="N2399" s="241"/>
      <c r="O2399" s="241"/>
      <c r="P2399" s="241"/>
      <c r="Q2399" s="241"/>
      <c r="R2399" s="241"/>
      <c r="S2399" s="241"/>
      <c r="T2399" s="241"/>
      <c r="U2399" s="241"/>
      <c r="V2399" s="241"/>
      <c r="W2399" s="241"/>
      <c r="X2399" s="241"/>
      <c r="Y2399" s="241"/>
      <c r="Z2399" s="241"/>
      <c r="AA2399" s="241"/>
      <c r="AB2399" s="241"/>
      <c r="AC2399" s="241"/>
      <c r="AD2399" s="241"/>
      <c r="AE2399" s="241"/>
      <c r="AF2399" s="241"/>
      <c r="AG2399" s="241"/>
      <c r="AH2399" s="241"/>
      <c r="AI2399" s="241"/>
      <c r="AP2399" s="300"/>
      <c r="AT2399" s="300"/>
    </row>
    <row r="2400" spans="1:46" s="299" customFormat="1" ht="15" customHeight="1" x14ac:dyDescent="0.25">
      <c r="A2400" s="284"/>
      <c r="B2400" s="284"/>
      <c r="C2400" s="241"/>
      <c r="D2400" s="241"/>
      <c r="E2400" s="241"/>
      <c r="F2400" s="241"/>
      <c r="G2400" s="241"/>
      <c r="H2400" s="241"/>
      <c r="I2400" s="241"/>
      <c r="J2400" s="241"/>
      <c r="K2400" s="241"/>
      <c r="L2400" s="241"/>
      <c r="M2400" s="241"/>
      <c r="N2400" s="241"/>
      <c r="O2400" s="241"/>
      <c r="P2400" s="241"/>
      <c r="Q2400" s="241"/>
      <c r="R2400" s="241"/>
      <c r="S2400" s="241"/>
      <c r="T2400" s="241"/>
      <c r="U2400" s="241"/>
      <c r="V2400" s="241"/>
      <c r="W2400" s="241"/>
      <c r="X2400" s="241"/>
      <c r="Y2400" s="241"/>
      <c r="Z2400" s="241"/>
      <c r="AA2400" s="241"/>
      <c r="AB2400" s="241"/>
      <c r="AC2400" s="241"/>
      <c r="AD2400" s="241"/>
      <c r="AE2400" s="241"/>
      <c r="AF2400" s="241"/>
      <c r="AG2400" s="241"/>
      <c r="AH2400" s="241"/>
      <c r="AI2400" s="241"/>
      <c r="AP2400" s="300"/>
      <c r="AT2400" s="300"/>
    </row>
    <row r="2401" spans="1:46" s="299" customFormat="1" ht="15" customHeight="1" x14ac:dyDescent="0.25">
      <c r="A2401" s="284"/>
      <c r="B2401" s="284"/>
      <c r="C2401" s="241"/>
      <c r="D2401" s="241"/>
      <c r="E2401" s="241"/>
      <c r="F2401" s="241"/>
      <c r="G2401" s="241"/>
      <c r="H2401" s="241"/>
      <c r="I2401" s="241"/>
      <c r="J2401" s="241"/>
      <c r="K2401" s="241"/>
      <c r="L2401" s="241"/>
      <c r="M2401" s="241"/>
      <c r="N2401" s="241"/>
      <c r="O2401" s="241"/>
      <c r="P2401" s="241"/>
      <c r="Q2401" s="241"/>
      <c r="R2401" s="241"/>
      <c r="S2401" s="241"/>
      <c r="T2401" s="241"/>
      <c r="U2401" s="241"/>
      <c r="V2401" s="241"/>
      <c r="W2401" s="241"/>
      <c r="X2401" s="241"/>
      <c r="Y2401" s="241"/>
      <c r="Z2401" s="241"/>
      <c r="AA2401" s="241"/>
      <c r="AB2401" s="241"/>
      <c r="AC2401" s="241"/>
      <c r="AD2401" s="241"/>
      <c r="AE2401" s="241"/>
      <c r="AF2401" s="241"/>
      <c r="AG2401" s="241"/>
      <c r="AH2401" s="241"/>
      <c r="AI2401" s="241"/>
      <c r="AP2401" s="300"/>
      <c r="AT2401" s="300"/>
    </row>
    <row r="2402" spans="1:46" s="299" customFormat="1" ht="15" customHeight="1" x14ac:dyDescent="0.25">
      <c r="A2402" s="284"/>
      <c r="B2402" s="284"/>
      <c r="C2402" s="241"/>
      <c r="D2402" s="241"/>
      <c r="E2402" s="241"/>
      <c r="F2402" s="241"/>
      <c r="G2402" s="241"/>
      <c r="H2402" s="241"/>
      <c r="I2402" s="241"/>
      <c r="J2402" s="241"/>
      <c r="K2402" s="241"/>
      <c r="L2402" s="241"/>
      <c r="M2402" s="241"/>
      <c r="N2402" s="241"/>
      <c r="O2402" s="241"/>
      <c r="P2402" s="241"/>
      <c r="Q2402" s="241"/>
      <c r="R2402" s="241"/>
      <c r="S2402" s="241"/>
      <c r="T2402" s="241"/>
      <c r="U2402" s="241"/>
      <c r="V2402" s="241"/>
      <c r="W2402" s="241"/>
      <c r="X2402" s="241"/>
      <c r="Y2402" s="241"/>
      <c r="Z2402" s="241"/>
      <c r="AA2402" s="241"/>
      <c r="AB2402" s="241"/>
      <c r="AC2402" s="241"/>
      <c r="AD2402" s="241"/>
      <c r="AE2402" s="241"/>
      <c r="AF2402" s="241"/>
      <c r="AG2402" s="241"/>
      <c r="AH2402" s="241"/>
      <c r="AI2402" s="241"/>
      <c r="AP2402" s="300"/>
      <c r="AT2402" s="300"/>
    </row>
    <row r="2403" spans="1:46" s="299" customFormat="1" ht="15" customHeight="1" x14ac:dyDescent="0.25">
      <c r="A2403" s="284"/>
      <c r="B2403" s="284"/>
      <c r="C2403" s="241"/>
      <c r="D2403" s="241"/>
      <c r="E2403" s="241"/>
      <c r="F2403" s="241"/>
      <c r="G2403" s="241"/>
      <c r="H2403" s="241"/>
      <c r="I2403" s="241"/>
      <c r="J2403" s="241"/>
      <c r="K2403" s="241"/>
      <c r="L2403" s="241"/>
      <c r="M2403" s="241"/>
      <c r="N2403" s="241"/>
      <c r="O2403" s="241"/>
      <c r="P2403" s="241"/>
      <c r="Q2403" s="241"/>
      <c r="R2403" s="241"/>
      <c r="S2403" s="241"/>
      <c r="T2403" s="241"/>
      <c r="U2403" s="241"/>
      <c r="V2403" s="241"/>
      <c r="W2403" s="241"/>
      <c r="X2403" s="241"/>
      <c r="Y2403" s="241"/>
      <c r="Z2403" s="241"/>
      <c r="AA2403" s="241"/>
      <c r="AB2403" s="241"/>
      <c r="AC2403" s="241"/>
      <c r="AD2403" s="241"/>
      <c r="AE2403" s="241"/>
      <c r="AF2403" s="241"/>
      <c r="AG2403" s="241"/>
      <c r="AH2403" s="241"/>
      <c r="AI2403" s="241"/>
      <c r="AP2403" s="300"/>
      <c r="AT2403" s="300"/>
    </row>
    <row r="2404" spans="1:46" s="299" customFormat="1" ht="15" customHeight="1" x14ac:dyDescent="0.25">
      <c r="A2404" s="284"/>
      <c r="B2404" s="284"/>
      <c r="C2404" s="241"/>
      <c r="D2404" s="241"/>
      <c r="E2404" s="241"/>
      <c r="F2404" s="241"/>
      <c r="G2404" s="241"/>
      <c r="H2404" s="241"/>
      <c r="I2404" s="241"/>
      <c r="J2404" s="241"/>
      <c r="K2404" s="241"/>
      <c r="L2404" s="241"/>
      <c r="M2404" s="241"/>
      <c r="N2404" s="241"/>
      <c r="O2404" s="241"/>
      <c r="P2404" s="241"/>
      <c r="Q2404" s="241"/>
      <c r="R2404" s="241"/>
      <c r="S2404" s="241"/>
      <c r="T2404" s="241"/>
      <c r="U2404" s="241"/>
      <c r="V2404" s="241"/>
      <c r="W2404" s="241"/>
      <c r="X2404" s="241"/>
      <c r="Y2404" s="241"/>
      <c r="Z2404" s="241"/>
      <c r="AA2404" s="241"/>
      <c r="AB2404" s="241"/>
      <c r="AC2404" s="241"/>
      <c r="AD2404" s="241"/>
      <c r="AE2404" s="241"/>
      <c r="AF2404" s="241"/>
      <c r="AG2404" s="241"/>
      <c r="AH2404" s="241"/>
      <c r="AI2404" s="241"/>
      <c r="AP2404" s="300"/>
      <c r="AT2404" s="300"/>
    </row>
    <row r="2405" spans="1:46" s="299" customFormat="1" ht="15" customHeight="1" x14ac:dyDescent="0.25">
      <c r="A2405" s="284"/>
      <c r="B2405" s="284"/>
      <c r="C2405" s="241"/>
      <c r="D2405" s="241"/>
      <c r="E2405" s="241"/>
      <c r="F2405" s="241"/>
      <c r="G2405" s="241"/>
      <c r="H2405" s="241"/>
      <c r="I2405" s="241"/>
      <c r="J2405" s="241"/>
      <c r="K2405" s="241"/>
      <c r="L2405" s="241"/>
      <c r="M2405" s="241"/>
      <c r="N2405" s="241"/>
      <c r="O2405" s="241"/>
      <c r="P2405" s="241"/>
      <c r="Q2405" s="241"/>
      <c r="R2405" s="241"/>
      <c r="S2405" s="241"/>
      <c r="T2405" s="241"/>
      <c r="U2405" s="241"/>
      <c r="V2405" s="241"/>
      <c r="W2405" s="241"/>
      <c r="X2405" s="241"/>
      <c r="Y2405" s="241"/>
      <c r="Z2405" s="241"/>
      <c r="AA2405" s="241"/>
      <c r="AB2405" s="241"/>
      <c r="AC2405" s="241"/>
      <c r="AD2405" s="241"/>
      <c r="AE2405" s="241"/>
      <c r="AF2405" s="241"/>
      <c r="AG2405" s="241"/>
      <c r="AH2405" s="241"/>
      <c r="AI2405" s="241"/>
      <c r="AP2405" s="300"/>
      <c r="AT2405" s="300"/>
    </row>
    <row r="2406" spans="1:46" s="299" customFormat="1" ht="15" customHeight="1" x14ac:dyDescent="0.25">
      <c r="A2406" s="284"/>
      <c r="B2406" s="284"/>
      <c r="C2406" s="241"/>
      <c r="D2406" s="241"/>
      <c r="E2406" s="241"/>
      <c r="F2406" s="241"/>
      <c r="G2406" s="241"/>
      <c r="H2406" s="241"/>
      <c r="I2406" s="241"/>
      <c r="J2406" s="241"/>
      <c r="K2406" s="241"/>
      <c r="L2406" s="241"/>
      <c r="M2406" s="241"/>
      <c r="N2406" s="241"/>
      <c r="O2406" s="241"/>
      <c r="P2406" s="241"/>
      <c r="Q2406" s="241"/>
      <c r="R2406" s="241"/>
      <c r="S2406" s="241"/>
      <c r="T2406" s="241"/>
      <c r="U2406" s="241"/>
      <c r="V2406" s="241"/>
      <c r="W2406" s="241"/>
      <c r="X2406" s="241"/>
      <c r="Y2406" s="241"/>
      <c r="Z2406" s="241"/>
      <c r="AA2406" s="241"/>
      <c r="AB2406" s="241"/>
      <c r="AC2406" s="241"/>
      <c r="AD2406" s="241"/>
      <c r="AE2406" s="241"/>
      <c r="AF2406" s="241"/>
      <c r="AG2406" s="241"/>
      <c r="AH2406" s="241"/>
      <c r="AI2406" s="241"/>
      <c r="AP2406" s="300"/>
      <c r="AT2406" s="300"/>
    </row>
    <row r="2407" spans="1:46" s="299" customFormat="1" ht="15" customHeight="1" x14ac:dyDescent="0.25">
      <c r="A2407" s="284"/>
      <c r="B2407" s="284"/>
      <c r="C2407" s="241"/>
      <c r="D2407" s="241"/>
      <c r="E2407" s="241"/>
      <c r="F2407" s="241"/>
      <c r="G2407" s="241"/>
      <c r="H2407" s="241"/>
      <c r="I2407" s="241"/>
      <c r="J2407" s="241"/>
      <c r="K2407" s="241"/>
      <c r="L2407" s="241"/>
      <c r="M2407" s="241"/>
      <c r="N2407" s="241"/>
      <c r="O2407" s="241"/>
      <c r="P2407" s="241"/>
      <c r="Q2407" s="241"/>
      <c r="R2407" s="241"/>
      <c r="S2407" s="241"/>
      <c r="T2407" s="241"/>
      <c r="U2407" s="241"/>
      <c r="V2407" s="241"/>
      <c r="W2407" s="241"/>
      <c r="X2407" s="241"/>
      <c r="Y2407" s="241"/>
      <c r="Z2407" s="241"/>
      <c r="AA2407" s="241"/>
      <c r="AB2407" s="241"/>
      <c r="AC2407" s="241"/>
      <c r="AD2407" s="241"/>
      <c r="AE2407" s="241"/>
      <c r="AF2407" s="241"/>
      <c r="AG2407" s="241"/>
      <c r="AH2407" s="241"/>
      <c r="AI2407" s="241"/>
      <c r="AP2407" s="300"/>
      <c r="AT2407" s="300"/>
    </row>
    <row r="2408" spans="1:46" s="299" customFormat="1" ht="15" customHeight="1" x14ac:dyDescent="0.25">
      <c r="A2408" s="284"/>
      <c r="B2408" s="284"/>
      <c r="C2408" s="241"/>
      <c r="D2408" s="241"/>
      <c r="E2408" s="241"/>
      <c r="F2408" s="241"/>
      <c r="G2408" s="241"/>
      <c r="H2408" s="241"/>
      <c r="I2408" s="241"/>
      <c r="J2408" s="241"/>
      <c r="K2408" s="241"/>
      <c r="L2408" s="241"/>
      <c r="M2408" s="241"/>
      <c r="N2408" s="241"/>
      <c r="O2408" s="241"/>
      <c r="P2408" s="241"/>
      <c r="Q2408" s="241"/>
      <c r="R2408" s="241"/>
      <c r="S2408" s="241"/>
      <c r="T2408" s="241"/>
      <c r="U2408" s="241"/>
      <c r="V2408" s="241"/>
      <c r="W2408" s="241"/>
      <c r="X2408" s="241"/>
      <c r="Y2408" s="241"/>
      <c r="Z2408" s="241"/>
      <c r="AA2408" s="241"/>
      <c r="AB2408" s="241"/>
      <c r="AC2408" s="241"/>
      <c r="AD2408" s="241"/>
      <c r="AE2408" s="241"/>
      <c r="AF2408" s="241"/>
      <c r="AG2408" s="241"/>
      <c r="AH2408" s="241"/>
      <c r="AI2408" s="241"/>
      <c r="AP2408" s="300"/>
      <c r="AT2408" s="300"/>
    </row>
    <row r="2409" spans="1:46" s="299" customFormat="1" ht="15" customHeight="1" x14ac:dyDescent="0.25">
      <c r="A2409" s="284"/>
      <c r="B2409" s="284"/>
      <c r="C2409" s="241"/>
      <c r="D2409" s="241"/>
      <c r="E2409" s="241"/>
      <c r="F2409" s="241"/>
      <c r="G2409" s="241"/>
      <c r="H2409" s="241"/>
      <c r="I2409" s="241"/>
      <c r="J2409" s="241"/>
      <c r="K2409" s="241"/>
      <c r="L2409" s="241"/>
      <c r="M2409" s="241"/>
      <c r="N2409" s="241"/>
      <c r="O2409" s="241"/>
      <c r="P2409" s="241"/>
      <c r="Q2409" s="241"/>
      <c r="R2409" s="241"/>
      <c r="S2409" s="241"/>
      <c r="T2409" s="241"/>
      <c r="U2409" s="241"/>
      <c r="V2409" s="241"/>
      <c r="W2409" s="241"/>
      <c r="X2409" s="241"/>
      <c r="Y2409" s="241"/>
      <c r="Z2409" s="241"/>
      <c r="AA2409" s="241"/>
      <c r="AB2409" s="241"/>
      <c r="AC2409" s="241"/>
      <c r="AD2409" s="241"/>
      <c r="AE2409" s="241"/>
      <c r="AF2409" s="241"/>
      <c r="AG2409" s="241"/>
      <c r="AH2409" s="241"/>
      <c r="AI2409" s="241"/>
      <c r="AP2409" s="300"/>
      <c r="AT2409" s="300"/>
    </row>
    <row r="2410" spans="1:46" s="299" customFormat="1" ht="15" customHeight="1" x14ac:dyDescent="0.25">
      <c r="A2410" s="284"/>
      <c r="B2410" s="284"/>
      <c r="C2410" s="241"/>
      <c r="D2410" s="241"/>
      <c r="E2410" s="241"/>
      <c r="F2410" s="241"/>
      <c r="G2410" s="241"/>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P2410" s="300"/>
      <c r="AT2410" s="300"/>
    </row>
    <row r="2411" spans="1:46" s="299" customFormat="1" ht="15" customHeight="1" x14ac:dyDescent="0.25">
      <c r="A2411" s="284"/>
      <c r="B2411" s="284"/>
      <c r="C2411" s="241"/>
      <c r="D2411" s="241"/>
      <c r="E2411" s="241"/>
      <c r="F2411" s="241"/>
      <c r="G2411" s="241"/>
      <c r="H2411" s="241"/>
      <c r="I2411" s="241"/>
      <c r="J2411" s="241"/>
      <c r="K2411" s="241"/>
      <c r="L2411" s="241"/>
      <c r="M2411" s="241"/>
      <c r="N2411" s="241"/>
      <c r="O2411" s="241"/>
      <c r="P2411" s="241"/>
      <c r="Q2411" s="241"/>
      <c r="R2411" s="241"/>
      <c r="S2411" s="241"/>
      <c r="T2411" s="241"/>
      <c r="U2411" s="241"/>
      <c r="V2411" s="241"/>
      <c r="W2411" s="241"/>
      <c r="X2411" s="241"/>
      <c r="Y2411" s="241"/>
      <c r="Z2411" s="241"/>
      <c r="AA2411" s="241"/>
      <c r="AB2411" s="241"/>
      <c r="AC2411" s="241"/>
      <c r="AD2411" s="241"/>
      <c r="AE2411" s="241"/>
      <c r="AF2411" s="241"/>
      <c r="AG2411" s="241"/>
      <c r="AH2411" s="241"/>
      <c r="AI2411" s="241"/>
      <c r="AP2411" s="300"/>
      <c r="AT2411" s="300"/>
    </row>
    <row r="2412" spans="1:46" s="299" customFormat="1" ht="15" customHeight="1" x14ac:dyDescent="0.25">
      <c r="A2412" s="284"/>
      <c r="B2412" s="284"/>
      <c r="C2412" s="241"/>
      <c r="D2412" s="241"/>
      <c r="E2412" s="241"/>
      <c r="F2412" s="241"/>
      <c r="G2412" s="241"/>
      <c r="H2412" s="241"/>
      <c r="I2412" s="241"/>
      <c r="J2412" s="241"/>
      <c r="K2412" s="241"/>
      <c r="L2412" s="241"/>
      <c r="M2412" s="241"/>
      <c r="N2412" s="241"/>
      <c r="O2412" s="241"/>
      <c r="P2412" s="241"/>
      <c r="Q2412" s="241"/>
      <c r="R2412" s="241"/>
      <c r="S2412" s="241"/>
      <c r="T2412" s="241"/>
      <c r="U2412" s="241"/>
      <c r="V2412" s="241"/>
      <c r="W2412" s="241"/>
      <c r="X2412" s="241"/>
      <c r="Y2412" s="241"/>
      <c r="Z2412" s="241"/>
      <c r="AA2412" s="241"/>
      <c r="AB2412" s="241"/>
      <c r="AC2412" s="241"/>
      <c r="AD2412" s="241"/>
      <c r="AE2412" s="241"/>
      <c r="AF2412" s="241"/>
      <c r="AG2412" s="241"/>
      <c r="AH2412" s="241"/>
      <c r="AI2412" s="241"/>
      <c r="AP2412" s="300"/>
      <c r="AT2412" s="300"/>
    </row>
    <row r="2413" spans="1:46" s="299" customFormat="1" ht="15" customHeight="1" x14ac:dyDescent="0.25">
      <c r="A2413" s="284"/>
      <c r="B2413" s="284"/>
      <c r="C2413" s="241"/>
      <c r="D2413" s="241"/>
      <c r="E2413" s="241"/>
      <c r="F2413" s="241"/>
      <c r="G2413" s="241"/>
      <c r="H2413" s="241"/>
      <c r="I2413" s="241"/>
      <c r="J2413" s="241"/>
      <c r="K2413" s="241"/>
      <c r="L2413" s="241"/>
      <c r="M2413" s="241"/>
      <c r="N2413" s="241"/>
      <c r="O2413" s="241"/>
      <c r="P2413" s="241"/>
      <c r="Q2413" s="241"/>
      <c r="R2413" s="241"/>
      <c r="S2413" s="241"/>
      <c r="T2413" s="241"/>
      <c r="U2413" s="241"/>
      <c r="V2413" s="241"/>
      <c r="W2413" s="241"/>
      <c r="X2413" s="241"/>
      <c r="Y2413" s="241"/>
      <c r="Z2413" s="241"/>
      <c r="AA2413" s="241"/>
      <c r="AB2413" s="241"/>
      <c r="AC2413" s="241"/>
      <c r="AD2413" s="241"/>
      <c r="AE2413" s="241"/>
      <c r="AF2413" s="241"/>
      <c r="AG2413" s="241"/>
      <c r="AH2413" s="241"/>
      <c r="AI2413" s="241"/>
      <c r="AP2413" s="300"/>
      <c r="AT2413" s="300"/>
    </row>
    <row r="2414" spans="1:46" s="299" customFormat="1" ht="15" customHeight="1" x14ac:dyDescent="0.25">
      <c r="A2414" s="284"/>
      <c r="B2414" s="284"/>
      <c r="C2414" s="241"/>
      <c r="D2414" s="241"/>
      <c r="E2414" s="241"/>
      <c r="F2414" s="241"/>
      <c r="G2414" s="241"/>
      <c r="H2414" s="241"/>
      <c r="I2414" s="241"/>
      <c r="J2414" s="241"/>
      <c r="K2414" s="241"/>
      <c r="L2414" s="241"/>
      <c r="M2414" s="241"/>
      <c r="N2414" s="241"/>
      <c r="O2414" s="241"/>
      <c r="P2414" s="241"/>
      <c r="Q2414" s="241"/>
      <c r="R2414" s="241"/>
      <c r="S2414" s="241"/>
      <c r="T2414" s="241"/>
      <c r="U2414" s="241"/>
      <c r="V2414" s="241"/>
      <c r="W2414" s="241"/>
      <c r="X2414" s="241"/>
      <c r="Y2414" s="241"/>
      <c r="Z2414" s="241"/>
      <c r="AA2414" s="241"/>
      <c r="AB2414" s="241"/>
      <c r="AC2414" s="241"/>
      <c r="AD2414" s="241"/>
      <c r="AE2414" s="241"/>
      <c r="AF2414" s="241"/>
      <c r="AG2414" s="241"/>
      <c r="AH2414" s="241"/>
      <c r="AI2414" s="241"/>
      <c r="AP2414" s="300"/>
      <c r="AT2414" s="300"/>
    </row>
    <row r="2415" spans="1:46" s="299" customFormat="1" ht="15" customHeight="1" x14ac:dyDescent="0.25">
      <c r="A2415" s="284"/>
      <c r="B2415" s="284"/>
      <c r="C2415" s="241"/>
      <c r="D2415" s="241"/>
      <c r="E2415" s="241"/>
      <c r="F2415" s="241"/>
      <c r="G2415" s="241"/>
      <c r="H2415" s="241"/>
      <c r="I2415" s="241"/>
      <c r="J2415" s="241"/>
      <c r="K2415" s="241"/>
      <c r="L2415" s="241"/>
      <c r="M2415" s="241"/>
      <c r="N2415" s="241"/>
      <c r="O2415" s="241"/>
      <c r="P2415" s="241"/>
      <c r="Q2415" s="241"/>
      <c r="R2415" s="241"/>
      <c r="S2415" s="241"/>
      <c r="T2415" s="241"/>
      <c r="U2415" s="241"/>
      <c r="V2415" s="241"/>
      <c r="W2415" s="241"/>
      <c r="X2415" s="241"/>
      <c r="Y2415" s="241"/>
      <c r="Z2415" s="241"/>
      <c r="AA2415" s="241"/>
      <c r="AB2415" s="241"/>
      <c r="AC2415" s="241"/>
      <c r="AD2415" s="241"/>
      <c r="AE2415" s="241"/>
      <c r="AF2415" s="241"/>
      <c r="AG2415" s="241"/>
      <c r="AH2415" s="241"/>
      <c r="AI2415" s="241"/>
      <c r="AP2415" s="300"/>
      <c r="AT2415" s="300"/>
    </row>
    <row r="2416" spans="1:46" s="299" customFormat="1" ht="15" customHeight="1" x14ac:dyDescent="0.25">
      <c r="A2416" s="284"/>
      <c r="B2416" s="284"/>
      <c r="C2416" s="241"/>
      <c r="D2416" s="241"/>
      <c r="E2416" s="241"/>
      <c r="F2416" s="241"/>
      <c r="G2416" s="241"/>
      <c r="H2416" s="241"/>
      <c r="I2416" s="241"/>
      <c r="J2416" s="241"/>
      <c r="K2416" s="241"/>
      <c r="L2416" s="241"/>
      <c r="M2416" s="241"/>
      <c r="N2416" s="241"/>
      <c r="O2416" s="241"/>
      <c r="P2416" s="241"/>
      <c r="Q2416" s="241"/>
      <c r="R2416" s="241"/>
      <c r="S2416" s="241"/>
      <c r="T2416" s="241"/>
      <c r="U2416" s="241"/>
      <c r="V2416" s="241"/>
      <c r="W2416" s="241"/>
      <c r="X2416" s="241"/>
      <c r="Y2416" s="241"/>
      <c r="Z2416" s="241"/>
      <c r="AA2416" s="241"/>
      <c r="AB2416" s="241"/>
      <c r="AC2416" s="241"/>
      <c r="AD2416" s="241"/>
      <c r="AE2416" s="241"/>
      <c r="AF2416" s="241"/>
      <c r="AG2416" s="241"/>
      <c r="AH2416" s="241"/>
      <c r="AI2416" s="241"/>
      <c r="AP2416" s="300"/>
      <c r="AT2416" s="300"/>
    </row>
    <row r="2417" spans="1:46" s="299" customFormat="1" ht="15" customHeight="1" x14ac:dyDescent="0.25">
      <c r="A2417" s="284"/>
      <c r="B2417" s="284"/>
      <c r="C2417" s="241"/>
      <c r="D2417" s="241"/>
      <c r="E2417" s="241"/>
      <c r="F2417" s="241"/>
      <c r="G2417" s="241"/>
      <c r="H2417" s="241"/>
      <c r="I2417" s="241"/>
      <c r="J2417" s="241"/>
      <c r="K2417" s="241"/>
      <c r="L2417" s="241"/>
      <c r="M2417" s="241"/>
      <c r="N2417" s="241"/>
      <c r="O2417" s="241"/>
      <c r="P2417" s="241"/>
      <c r="Q2417" s="241"/>
      <c r="R2417" s="241"/>
      <c r="S2417" s="241"/>
      <c r="T2417" s="241"/>
      <c r="U2417" s="241"/>
      <c r="V2417" s="241"/>
      <c r="W2417" s="241"/>
      <c r="X2417" s="241"/>
      <c r="Y2417" s="241"/>
      <c r="Z2417" s="241"/>
      <c r="AA2417" s="241"/>
      <c r="AB2417" s="241"/>
      <c r="AC2417" s="241"/>
      <c r="AD2417" s="241"/>
      <c r="AE2417" s="241"/>
      <c r="AF2417" s="241"/>
      <c r="AG2417" s="241"/>
      <c r="AH2417" s="241"/>
      <c r="AI2417" s="241"/>
      <c r="AP2417" s="300"/>
      <c r="AT2417" s="300"/>
    </row>
    <row r="2418" spans="1:46" s="299" customFormat="1" ht="15" customHeight="1" x14ac:dyDescent="0.25">
      <c r="A2418" s="284"/>
      <c r="B2418" s="284"/>
      <c r="C2418" s="241"/>
      <c r="D2418" s="241"/>
      <c r="E2418" s="241"/>
      <c r="F2418" s="241"/>
      <c r="G2418" s="241"/>
      <c r="H2418" s="241"/>
      <c r="I2418" s="241"/>
      <c r="J2418" s="241"/>
      <c r="K2418" s="241"/>
      <c r="L2418" s="241"/>
      <c r="M2418" s="241"/>
      <c r="N2418" s="241"/>
      <c r="O2418" s="241"/>
      <c r="P2418" s="241"/>
      <c r="Q2418" s="241"/>
      <c r="R2418" s="241"/>
      <c r="S2418" s="241"/>
      <c r="T2418" s="241"/>
      <c r="U2418" s="241"/>
      <c r="V2418" s="241"/>
      <c r="W2418" s="241"/>
      <c r="X2418" s="241"/>
      <c r="Y2418" s="241"/>
      <c r="Z2418" s="241"/>
      <c r="AA2418" s="241"/>
      <c r="AB2418" s="241"/>
      <c r="AC2418" s="241"/>
      <c r="AD2418" s="241"/>
      <c r="AE2418" s="241"/>
      <c r="AF2418" s="241"/>
      <c r="AG2418" s="241"/>
      <c r="AH2418" s="241"/>
      <c r="AI2418" s="241"/>
      <c r="AP2418" s="300"/>
      <c r="AT2418" s="300"/>
    </row>
    <row r="2419" spans="1:46" s="299" customFormat="1" ht="15" customHeight="1" x14ac:dyDescent="0.25">
      <c r="A2419" s="284"/>
      <c r="B2419" s="284"/>
      <c r="C2419" s="241"/>
      <c r="D2419" s="241"/>
      <c r="E2419" s="241"/>
      <c r="F2419" s="241"/>
      <c r="G2419" s="241"/>
      <c r="H2419" s="241"/>
      <c r="I2419" s="241"/>
      <c r="J2419" s="241"/>
      <c r="K2419" s="241"/>
      <c r="L2419" s="241"/>
      <c r="M2419" s="241"/>
      <c r="N2419" s="241"/>
      <c r="O2419" s="241"/>
      <c r="P2419" s="241"/>
      <c r="Q2419" s="241"/>
      <c r="R2419" s="241"/>
      <c r="S2419" s="241"/>
      <c r="T2419" s="241"/>
      <c r="U2419" s="241"/>
      <c r="V2419" s="241"/>
      <c r="W2419" s="241"/>
      <c r="X2419" s="241"/>
      <c r="Y2419" s="241"/>
      <c r="Z2419" s="241"/>
      <c r="AA2419" s="241"/>
      <c r="AB2419" s="241"/>
      <c r="AC2419" s="241"/>
      <c r="AD2419" s="241"/>
      <c r="AE2419" s="241"/>
      <c r="AF2419" s="241"/>
      <c r="AG2419" s="241"/>
      <c r="AH2419" s="241"/>
      <c r="AI2419" s="241"/>
      <c r="AP2419" s="300"/>
      <c r="AT2419" s="300"/>
    </row>
    <row r="2420" spans="1:46" s="299" customFormat="1" ht="15" customHeight="1" x14ac:dyDescent="0.25">
      <c r="A2420" s="284"/>
      <c r="B2420" s="284"/>
      <c r="C2420" s="241"/>
      <c r="D2420" s="241"/>
      <c r="E2420" s="241"/>
      <c r="F2420" s="241"/>
      <c r="G2420" s="241"/>
      <c r="H2420" s="241"/>
      <c r="I2420" s="241"/>
      <c r="J2420" s="241"/>
      <c r="K2420" s="241"/>
      <c r="L2420" s="241"/>
      <c r="M2420" s="241"/>
      <c r="N2420" s="241"/>
      <c r="O2420" s="241"/>
      <c r="P2420" s="241"/>
      <c r="Q2420" s="241"/>
      <c r="R2420" s="241"/>
      <c r="S2420" s="241"/>
      <c r="T2420" s="241"/>
      <c r="U2420" s="241"/>
      <c r="V2420" s="241"/>
      <c r="W2420" s="241"/>
      <c r="X2420" s="241"/>
      <c r="Y2420" s="241"/>
      <c r="Z2420" s="241"/>
      <c r="AA2420" s="241"/>
      <c r="AB2420" s="241"/>
      <c r="AC2420" s="241"/>
      <c r="AD2420" s="241"/>
      <c r="AE2420" s="241"/>
      <c r="AF2420" s="241"/>
      <c r="AG2420" s="241"/>
      <c r="AH2420" s="241"/>
      <c r="AI2420" s="241"/>
      <c r="AP2420" s="300"/>
      <c r="AT2420" s="300"/>
    </row>
    <row r="2421" spans="1:46" s="299" customFormat="1" ht="15" customHeight="1" x14ac:dyDescent="0.25">
      <c r="A2421" s="284"/>
      <c r="B2421" s="284"/>
      <c r="C2421" s="241"/>
      <c r="D2421" s="241"/>
      <c r="E2421" s="241"/>
      <c r="F2421" s="241"/>
      <c r="G2421" s="241"/>
      <c r="H2421" s="241"/>
      <c r="I2421" s="241"/>
      <c r="J2421" s="241"/>
      <c r="K2421" s="241"/>
      <c r="L2421" s="241"/>
      <c r="M2421" s="241"/>
      <c r="N2421" s="241"/>
      <c r="O2421" s="241"/>
      <c r="P2421" s="241"/>
      <c r="Q2421" s="241"/>
      <c r="R2421" s="241"/>
      <c r="S2421" s="241"/>
      <c r="T2421" s="241"/>
      <c r="U2421" s="241"/>
      <c r="V2421" s="241"/>
      <c r="W2421" s="241"/>
      <c r="X2421" s="241"/>
      <c r="Y2421" s="241"/>
      <c r="Z2421" s="241"/>
      <c r="AA2421" s="241"/>
      <c r="AB2421" s="241"/>
      <c r="AC2421" s="241"/>
      <c r="AD2421" s="241"/>
      <c r="AE2421" s="241"/>
      <c r="AF2421" s="241"/>
      <c r="AG2421" s="241"/>
      <c r="AH2421" s="241"/>
      <c r="AI2421" s="241"/>
      <c r="AP2421" s="300"/>
      <c r="AT2421" s="300"/>
    </row>
    <row r="2422" spans="1:46" s="299" customFormat="1" ht="15" customHeight="1" x14ac:dyDescent="0.25">
      <c r="A2422" s="284"/>
      <c r="B2422" s="284"/>
      <c r="C2422" s="241"/>
      <c r="D2422" s="241"/>
      <c r="E2422" s="241"/>
      <c r="F2422" s="241"/>
      <c r="G2422" s="241"/>
      <c r="H2422" s="241"/>
      <c r="I2422" s="241"/>
      <c r="J2422" s="241"/>
      <c r="K2422" s="241"/>
      <c r="L2422" s="241"/>
      <c r="M2422" s="241"/>
      <c r="N2422" s="241"/>
      <c r="O2422" s="241"/>
      <c r="P2422" s="241"/>
      <c r="Q2422" s="241"/>
      <c r="R2422" s="241"/>
      <c r="S2422" s="241"/>
      <c r="T2422" s="241"/>
      <c r="U2422" s="241"/>
      <c r="V2422" s="241"/>
      <c r="W2422" s="241"/>
      <c r="X2422" s="241"/>
      <c r="Y2422" s="241"/>
      <c r="Z2422" s="241"/>
      <c r="AA2422" s="241"/>
      <c r="AB2422" s="241"/>
      <c r="AC2422" s="241"/>
      <c r="AD2422" s="241"/>
      <c r="AE2422" s="241"/>
      <c r="AF2422" s="241"/>
      <c r="AG2422" s="241"/>
      <c r="AH2422" s="241"/>
      <c r="AI2422" s="241"/>
      <c r="AP2422" s="300"/>
      <c r="AT2422" s="300"/>
    </row>
    <row r="2423" spans="1:46" s="299" customFormat="1" ht="15" customHeight="1" x14ac:dyDescent="0.25">
      <c r="A2423" s="284"/>
      <c r="B2423" s="284"/>
      <c r="C2423" s="241"/>
      <c r="D2423" s="241"/>
      <c r="E2423" s="241"/>
      <c r="F2423" s="241"/>
      <c r="G2423" s="241"/>
      <c r="H2423" s="241"/>
      <c r="I2423" s="241"/>
      <c r="J2423" s="241"/>
      <c r="K2423" s="241"/>
      <c r="L2423" s="241"/>
      <c r="M2423" s="241"/>
      <c r="N2423" s="241"/>
      <c r="O2423" s="241"/>
      <c r="P2423" s="241"/>
      <c r="Q2423" s="241"/>
      <c r="R2423" s="241"/>
      <c r="S2423" s="241"/>
      <c r="T2423" s="241"/>
      <c r="U2423" s="241"/>
      <c r="V2423" s="241"/>
      <c r="W2423" s="241"/>
      <c r="X2423" s="241"/>
      <c r="Y2423" s="241"/>
      <c r="Z2423" s="241"/>
      <c r="AA2423" s="241"/>
      <c r="AB2423" s="241"/>
      <c r="AC2423" s="241"/>
      <c r="AD2423" s="241"/>
      <c r="AE2423" s="241"/>
      <c r="AF2423" s="241"/>
      <c r="AG2423" s="241"/>
      <c r="AH2423" s="241"/>
      <c r="AI2423" s="241"/>
      <c r="AP2423" s="300"/>
      <c r="AT2423" s="300"/>
    </row>
    <row r="2424" spans="1:46" s="299" customFormat="1" ht="15" customHeight="1" x14ac:dyDescent="0.25">
      <c r="A2424" s="284"/>
      <c r="B2424" s="284"/>
      <c r="C2424" s="241"/>
      <c r="D2424" s="241"/>
      <c r="E2424" s="241"/>
      <c r="F2424" s="241"/>
      <c r="G2424" s="241"/>
      <c r="H2424" s="241"/>
      <c r="I2424" s="241"/>
      <c r="J2424" s="241"/>
      <c r="K2424" s="241"/>
      <c r="L2424" s="241"/>
      <c r="M2424" s="241"/>
      <c r="N2424" s="241"/>
      <c r="O2424" s="241"/>
      <c r="P2424" s="241"/>
      <c r="Q2424" s="241"/>
      <c r="R2424" s="241"/>
      <c r="S2424" s="241"/>
      <c r="T2424" s="241"/>
      <c r="U2424" s="241"/>
      <c r="V2424" s="241"/>
      <c r="W2424" s="241"/>
      <c r="X2424" s="241"/>
      <c r="Y2424" s="241"/>
      <c r="Z2424" s="241"/>
      <c r="AA2424" s="241"/>
      <c r="AB2424" s="241"/>
      <c r="AC2424" s="241"/>
      <c r="AD2424" s="241"/>
      <c r="AE2424" s="241"/>
      <c r="AF2424" s="241"/>
      <c r="AG2424" s="241"/>
      <c r="AH2424" s="241"/>
      <c r="AI2424" s="241"/>
      <c r="AP2424" s="300"/>
      <c r="AT2424" s="300"/>
    </row>
    <row r="2425" spans="1:46" s="299" customFormat="1" ht="15" customHeight="1" x14ac:dyDescent="0.25">
      <c r="A2425" s="284"/>
      <c r="B2425" s="284"/>
      <c r="C2425" s="241"/>
      <c r="D2425" s="241"/>
      <c r="E2425" s="241"/>
      <c r="F2425" s="241"/>
      <c r="G2425" s="241"/>
      <c r="H2425" s="241"/>
      <c r="I2425" s="241"/>
      <c r="J2425" s="241"/>
      <c r="K2425" s="241"/>
      <c r="L2425" s="241"/>
      <c r="M2425" s="241"/>
      <c r="N2425" s="241"/>
      <c r="O2425" s="241"/>
      <c r="P2425" s="241"/>
      <c r="Q2425" s="241"/>
      <c r="R2425" s="241"/>
      <c r="S2425" s="241"/>
      <c r="T2425" s="241"/>
      <c r="U2425" s="241"/>
      <c r="V2425" s="241"/>
      <c r="W2425" s="241"/>
      <c r="X2425" s="241"/>
      <c r="Y2425" s="241"/>
      <c r="Z2425" s="241"/>
      <c r="AA2425" s="241"/>
      <c r="AB2425" s="241"/>
      <c r="AC2425" s="241"/>
      <c r="AD2425" s="241"/>
      <c r="AE2425" s="241"/>
      <c r="AF2425" s="241"/>
      <c r="AG2425" s="241"/>
      <c r="AH2425" s="241"/>
      <c r="AI2425" s="241"/>
      <c r="AP2425" s="300"/>
      <c r="AT2425" s="300"/>
    </row>
    <row r="2426" spans="1:46" s="299" customFormat="1" ht="15" customHeight="1" x14ac:dyDescent="0.25">
      <c r="A2426" s="284"/>
      <c r="B2426" s="284"/>
      <c r="C2426" s="241"/>
      <c r="D2426" s="241"/>
      <c r="E2426" s="241"/>
      <c r="F2426" s="241"/>
      <c r="G2426" s="241"/>
      <c r="H2426" s="241"/>
      <c r="I2426" s="241"/>
      <c r="J2426" s="241"/>
      <c r="K2426" s="241"/>
      <c r="L2426" s="241"/>
      <c r="M2426" s="241"/>
      <c r="N2426" s="241"/>
      <c r="O2426" s="241"/>
      <c r="P2426" s="241"/>
      <c r="Q2426" s="241"/>
      <c r="R2426" s="241"/>
      <c r="S2426" s="241"/>
      <c r="T2426" s="241"/>
      <c r="U2426" s="241"/>
      <c r="V2426" s="241"/>
      <c r="W2426" s="241"/>
      <c r="X2426" s="241"/>
      <c r="Y2426" s="241"/>
      <c r="Z2426" s="241"/>
      <c r="AA2426" s="241"/>
      <c r="AB2426" s="241"/>
      <c r="AC2426" s="241"/>
      <c r="AD2426" s="241"/>
      <c r="AE2426" s="241"/>
      <c r="AF2426" s="241"/>
      <c r="AG2426" s="241"/>
      <c r="AH2426" s="241"/>
      <c r="AI2426" s="241"/>
      <c r="AP2426" s="300"/>
      <c r="AT2426" s="300"/>
    </row>
    <row r="2427" spans="1:46" s="299" customFormat="1" ht="15" customHeight="1" x14ac:dyDescent="0.25">
      <c r="A2427" s="284"/>
      <c r="B2427" s="284"/>
      <c r="C2427" s="241"/>
      <c r="D2427" s="241"/>
      <c r="E2427" s="241"/>
      <c r="F2427" s="241"/>
      <c r="G2427" s="241"/>
      <c r="H2427" s="241"/>
      <c r="I2427" s="241"/>
      <c r="J2427" s="241"/>
      <c r="K2427" s="241"/>
      <c r="L2427" s="241"/>
      <c r="M2427" s="241"/>
      <c r="N2427" s="241"/>
      <c r="O2427" s="241"/>
      <c r="P2427" s="241"/>
      <c r="Q2427" s="241"/>
      <c r="R2427" s="241"/>
      <c r="S2427" s="241"/>
      <c r="T2427" s="241"/>
      <c r="U2427" s="241"/>
      <c r="V2427" s="241"/>
      <c r="W2427" s="241"/>
      <c r="X2427" s="241"/>
      <c r="Y2427" s="241"/>
      <c r="Z2427" s="241"/>
      <c r="AA2427" s="241"/>
      <c r="AB2427" s="241"/>
      <c r="AC2427" s="241"/>
      <c r="AD2427" s="241"/>
      <c r="AE2427" s="241"/>
      <c r="AF2427" s="241"/>
      <c r="AG2427" s="241"/>
      <c r="AH2427" s="241"/>
      <c r="AI2427" s="241"/>
      <c r="AP2427" s="300"/>
      <c r="AT2427" s="300"/>
    </row>
    <row r="2428" spans="1:46" s="299" customFormat="1" ht="15" customHeight="1" x14ac:dyDescent="0.25">
      <c r="A2428" s="284"/>
      <c r="B2428" s="284"/>
      <c r="C2428" s="241"/>
      <c r="D2428" s="241"/>
      <c r="E2428" s="241"/>
      <c r="F2428" s="241"/>
      <c r="G2428" s="241"/>
      <c r="H2428" s="241"/>
      <c r="I2428" s="241"/>
      <c r="J2428" s="241"/>
      <c r="K2428" s="241"/>
      <c r="L2428" s="241"/>
      <c r="M2428" s="241"/>
      <c r="N2428" s="241"/>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P2428" s="300"/>
      <c r="AT2428" s="300"/>
    </row>
    <row r="2429" spans="1:46" s="299" customFormat="1" ht="15" customHeight="1" x14ac:dyDescent="0.25">
      <c r="A2429" s="284"/>
      <c r="B2429" s="284"/>
      <c r="C2429" s="241"/>
      <c r="D2429" s="241"/>
      <c r="E2429" s="241"/>
      <c r="F2429" s="241"/>
      <c r="G2429" s="241"/>
      <c r="H2429" s="241"/>
      <c r="I2429" s="241"/>
      <c r="J2429" s="241"/>
      <c r="K2429" s="241"/>
      <c r="L2429" s="241"/>
      <c r="M2429" s="241"/>
      <c r="N2429" s="241"/>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P2429" s="300"/>
      <c r="AT2429" s="300"/>
    </row>
    <row r="2430" spans="1:46" s="299" customFormat="1" ht="15" customHeight="1" x14ac:dyDescent="0.25">
      <c r="A2430" s="284"/>
      <c r="B2430" s="284"/>
      <c r="C2430" s="241"/>
      <c r="D2430" s="241"/>
      <c r="E2430" s="241"/>
      <c r="F2430" s="241"/>
      <c r="G2430" s="241"/>
      <c r="H2430" s="241"/>
      <c r="I2430" s="241"/>
      <c r="J2430" s="241"/>
      <c r="K2430" s="241"/>
      <c r="L2430" s="241"/>
      <c r="M2430" s="241"/>
      <c r="N2430" s="241"/>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P2430" s="300"/>
      <c r="AT2430" s="300"/>
    </row>
    <row r="2431" spans="1:46" s="299" customFormat="1" ht="15" customHeight="1" x14ac:dyDescent="0.25">
      <c r="A2431" s="284"/>
      <c r="B2431" s="284"/>
      <c r="C2431" s="241"/>
      <c r="D2431" s="241"/>
      <c r="E2431" s="241"/>
      <c r="F2431" s="241"/>
      <c r="G2431" s="241"/>
      <c r="H2431" s="241"/>
      <c r="I2431" s="241"/>
      <c r="J2431" s="241"/>
      <c r="K2431" s="241"/>
      <c r="L2431" s="241"/>
      <c r="M2431" s="241"/>
      <c r="N2431" s="241"/>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P2431" s="300"/>
      <c r="AT2431" s="300"/>
    </row>
    <row r="2432" spans="1:46" s="299" customFormat="1" ht="15" customHeight="1" x14ac:dyDescent="0.25">
      <c r="A2432" s="284"/>
      <c r="B2432" s="284"/>
      <c r="C2432" s="241"/>
      <c r="D2432" s="241"/>
      <c r="E2432" s="241"/>
      <c r="F2432" s="241"/>
      <c r="G2432" s="241"/>
      <c r="H2432" s="241"/>
      <c r="I2432" s="241"/>
      <c r="J2432" s="241"/>
      <c r="K2432" s="241"/>
      <c r="L2432" s="241"/>
      <c r="M2432" s="241"/>
      <c r="N2432" s="241"/>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P2432" s="300"/>
      <c r="AT2432" s="300"/>
    </row>
    <row r="2433" spans="1:46" s="299" customFormat="1" ht="15" customHeight="1" x14ac:dyDescent="0.25">
      <c r="A2433" s="284"/>
      <c r="B2433" s="284"/>
      <c r="C2433" s="241"/>
      <c r="D2433" s="241"/>
      <c r="E2433" s="241"/>
      <c r="F2433" s="241"/>
      <c r="G2433" s="241"/>
      <c r="H2433" s="241"/>
      <c r="I2433" s="241"/>
      <c r="J2433" s="241"/>
      <c r="K2433" s="241"/>
      <c r="L2433" s="241"/>
      <c r="M2433" s="241"/>
      <c r="N2433" s="241"/>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P2433" s="300"/>
      <c r="AT2433" s="300"/>
    </row>
    <row r="2434" spans="1:46" s="299" customFormat="1" ht="15" customHeight="1" x14ac:dyDescent="0.25">
      <c r="A2434" s="284"/>
      <c r="B2434" s="284"/>
      <c r="C2434" s="241"/>
      <c r="D2434" s="241"/>
      <c r="E2434" s="241"/>
      <c r="F2434" s="241"/>
      <c r="G2434" s="241"/>
      <c r="H2434" s="241"/>
      <c r="I2434" s="241"/>
      <c r="J2434" s="241"/>
      <c r="K2434" s="241"/>
      <c r="L2434" s="241"/>
      <c r="M2434" s="241"/>
      <c r="N2434" s="241"/>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P2434" s="300"/>
      <c r="AT2434" s="300"/>
    </row>
    <row r="2435" spans="1:46" s="299" customFormat="1" ht="15" customHeight="1" x14ac:dyDescent="0.25">
      <c r="A2435" s="284"/>
      <c r="B2435" s="284"/>
      <c r="C2435" s="241"/>
      <c r="D2435" s="241"/>
      <c r="E2435" s="241"/>
      <c r="F2435" s="241"/>
      <c r="G2435" s="241"/>
      <c r="H2435" s="241"/>
      <c r="I2435" s="241"/>
      <c r="J2435" s="241"/>
      <c r="K2435" s="241"/>
      <c r="L2435" s="241"/>
      <c r="M2435" s="241"/>
      <c r="N2435" s="241"/>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P2435" s="300"/>
      <c r="AT2435" s="300"/>
    </row>
    <row r="2436" spans="1:46" s="299" customFormat="1" ht="15" customHeight="1" x14ac:dyDescent="0.25">
      <c r="A2436" s="284"/>
      <c r="B2436" s="284"/>
      <c r="C2436" s="241"/>
      <c r="D2436" s="241"/>
      <c r="E2436" s="241"/>
      <c r="F2436" s="241"/>
      <c r="G2436" s="241"/>
      <c r="H2436" s="241"/>
      <c r="I2436" s="241"/>
      <c r="J2436" s="241"/>
      <c r="K2436" s="241"/>
      <c r="L2436" s="241"/>
      <c r="M2436" s="241"/>
      <c r="N2436" s="241"/>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P2436" s="300"/>
      <c r="AT2436" s="300"/>
    </row>
    <row r="2437" spans="1:46" s="299" customFormat="1" ht="15" customHeight="1" x14ac:dyDescent="0.25">
      <c r="A2437" s="284"/>
      <c r="B2437" s="284"/>
      <c r="C2437" s="241"/>
      <c r="D2437" s="241"/>
      <c r="E2437" s="241"/>
      <c r="F2437" s="241"/>
      <c r="G2437" s="241"/>
      <c r="H2437" s="241"/>
      <c r="I2437" s="241"/>
      <c r="J2437" s="241"/>
      <c r="K2437" s="241"/>
      <c r="L2437" s="241"/>
      <c r="M2437" s="241"/>
      <c r="N2437" s="241"/>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P2437" s="300"/>
      <c r="AT2437" s="300"/>
    </row>
    <row r="2438" spans="1:46" s="299" customFormat="1" ht="15" customHeight="1" x14ac:dyDescent="0.25">
      <c r="A2438" s="284"/>
      <c r="B2438" s="284"/>
      <c r="C2438" s="241"/>
      <c r="D2438" s="241"/>
      <c r="E2438" s="241"/>
      <c r="F2438" s="241"/>
      <c r="G2438" s="241"/>
      <c r="H2438" s="241"/>
      <c r="I2438" s="241"/>
      <c r="J2438" s="241"/>
      <c r="K2438" s="241"/>
      <c r="L2438" s="241"/>
      <c r="M2438" s="241"/>
      <c r="N2438" s="241"/>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P2438" s="300"/>
      <c r="AT2438" s="300"/>
    </row>
    <row r="2439" spans="1:46" s="299" customFormat="1" ht="15" customHeight="1" x14ac:dyDescent="0.25">
      <c r="A2439" s="284"/>
      <c r="B2439" s="284"/>
      <c r="C2439" s="241"/>
      <c r="D2439" s="241"/>
      <c r="E2439" s="241"/>
      <c r="F2439" s="241"/>
      <c r="G2439" s="241"/>
      <c r="H2439" s="241"/>
      <c r="I2439" s="241"/>
      <c r="J2439" s="241"/>
      <c r="K2439" s="241"/>
      <c r="L2439" s="241"/>
      <c r="M2439" s="241"/>
      <c r="N2439" s="241"/>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P2439" s="300"/>
      <c r="AT2439" s="300"/>
    </row>
    <row r="2440" spans="1:46" s="299" customFormat="1" ht="15" customHeight="1" x14ac:dyDescent="0.25">
      <c r="A2440" s="284"/>
      <c r="B2440" s="284"/>
      <c r="C2440" s="241"/>
      <c r="D2440" s="241"/>
      <c r="E2440" s="241"/>
      <c r="F2440" s="241"/>
      <c r="G2440" s="241"/>
      <c r="H2440" s="241"/>
      <c r="I2440" s="241"/>
      <c r="J2440" s="241"/>
      <c r="K2440" s="241"/>
      <c r="L2440" s="241"/>
      <c r="M2440" s="241"/>
      <c r="N2440" s="241"/>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P2440" s="300"/>
      <c r="AT2440" s="300"/>
    </row>
    <row r="2441" spans="1:46" s="299" customFormat="1" ht="15" customHeight="1" x14ac:dyDescent="0.25">
      <c r="A2441" s="284"/>
      <c r="B2441" s="284"/>
      <c r="C2441" s="241"/>
      <c r="D2441" s="241"/>
      <c r="E2441" s="241"/>
      <c r="F2441" s="241"/>
      <c r="G2441" s="241"/>
      <c r="H2441" s="241"/>
      <c r="I2441" s="241"/>
      <c r="J2441" s="241"/>
      <c r="K2441" s="241"/>
      <c r="L2441" s="241"/>
      <c r="M2441" s="241"/>
      <c r="N2441" s="241"/>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P2441" s="300"/>
      <c r="AT2441" s="300"/>
    </row>
    <row r="2442" spans="1:46" s="299" customFormat="1" ht="15" customHeight="1" x14ac:dyDescent="0.25">
      <c r="A2442" s="284"/>
      <c r="B2442" s="284"/>
      <c r="C2442" s="241"/>
      <c r="D2442" s="241"/>
      <c r="E2442" s="241"/>
      <c r="F2442" s="241"/>
      <c r="G2442" s="241"/>
      <c r="H2442" s="241"/>
      <c r="I2442" s="241"/>
      <c r="J2442" s="241"/>
      <c r="K2442" s="241"/>
      <c r="L2442" s="241"/>
      <c r="M2442" s="241"/>
      <c r="N2442" s="241"/>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P2442" s="300"/>
      <c r="AT2442" s="300"/>
    </row>
    <row r="2443" spans="1:46" s="299" customFormat="1" ht="15" customHeight="1" x14ac:dyDescent="0.25">
      <c r="A2443" s="284"/>
      <c r="B2443" s="284"/>
      <c r="C2443" s="241"/>
      <c r="D2443" s="241"/>
      <c r="E2443" s="241"/>
      <c r="F2443" s="241"/>
      <c r="G2443" s="241"/>
      <c r="H2443" s="241"/>
      <c r="I2443" s="241"/>
      <c r="J2443" s="241"/>
      <c r="K2443" s="241"/>
      <c r="L2443" s="241"/>
      <c r="M2443" s="241"/>
      <c r="N2443" s="241"/>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P2443" s="300"/>
      <c r="AT2443" s="300"/>
    </row>
    <row r="2444" spans="1:46" s="299" customFormat="1" ht="15" customHeight="1" x14ac:dyDescent="0.25">
      <c r="A2444" s="284"/>
      <c r="B2444" s="284"/>
      <c r="C2444" s="241"/>
      <c r="D2444" s="241"/>
      <c r="E2444" s="241"/>
      <c r="F2444" s="241"/>
      <c r="G2444" s="241"/>
      <c r="H2444" s="241"/>
      <c r="I2444" s="241"/>
      <c r="J2444" s="241"/>
      <c r="K2444" s="241"/>
      <c r="L2444" s="241"/>
      <c r="M2444" s="241"/>
      <c r="N2444" s="241"/>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P2444" s="300"/>
      <c r="AT2444" s="300"/>
    </row>
    <row r="2445" spans="1:46" s="299" customFormat="1" ht="15" customHeight="1" x14ac:dyDescent="0.25">
      <c r="A2445" s="284"/>
      <c r="B2445" s="284"/>
      <c r="C2445" s="241"/>
      <c r="D2445" s="241"/>
      <c r="E2445" s="241"/>
      <c r="F2445" s="241"/>
      <c r="G2445" s="241"/>
      <c r="H2445" s="241"/>
      <c r="I2445" s="241"/>
      <c r="J2445" s="241"/>
      <c r="K2445" s="241"/>
      <c r="L2445" s="241"/>
      <c r="M2445" s="241"/>
      <c r="N2445" s="241"/>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P2445" s="300"/>
      <c r="AT2445" s="300"/>
    </row>
    <row r="2446" spans="1:46" s="299" customFormat="1" ht="15" customHeight="1" x14ac:dyDescent="0.25">
      <c r="A2446" s="284"/>
      <c r="B2446" s="284"/>
      <c r="C2446" s="241"/>
      <c r="D2446" s="241"/>
      <c r="E2446" s="241"/>
      <c r="F2446" s="241"/>
      <c r="G2446" s="241"/>
      <c r="H2446" s="241"/>
      <c r="I2446" s="241"/>
      <c r="J2446" s="241"/>
      <c r="K2446" s="241"/>
      <c r="L2446" s="241"/>
      <c r="M2446" s="241"/>
      <c r="N2446" s="241"/>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P2446" s="300"/>
      <c r="AT2446" s="300"/>
    </row>
    <row r="2447" spans="1:46" s="299" customFormat="1" ht="15" customHeight="1" x14ac:dyDescent="0.25">
      <c r="A2447" s="284"/>
      <c r="B2447" s="284"/>
      <c r="C2447" s="241"/>
      <c r="D2447" s="241"/>
      <c r="E2447" s="241"/>
      <c r="F2447" s="241"/>
      <c r="G2447" s="241"/>
      <c r="H2447" s="241"/>
      <c r="I2447" s="241"/>
      <c r="J2447" s="241"/>
      <c r="K2447" s="241"/>
      <c r="L2447" s="241"/>
      <c r="M2447" s="241"/>
      <c r="N2447" s="241"/>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P2447" s="300"/>
      <c r="AT2447" s="300"/>
    </row>
    <row r="2448" spans="1:46" s="299" customFormat="1" ht="15" customHeight="1" x14ac:dyDescent="0.25">
      <c r="A2448" s="284"/>
      <c r="B2448" s="284"/>
      <c r="C2448" s="241"/>
      <c r="D2448" s="241"/>
      <c r="E2448" s="241"/>
      <c r="F2448" s="241"/>
      <c r="G2448" s="241"/>
      <c r="H2448" s="241"/>
      <c r="I2448" s="241"/>
      <c r="J2448" s="241"/>
      <c r="K2448" s="241"/>
      <c r="L2448" s="241"/>
      <c r="M2448" s="241"/>
      <c r="N2448" s="241"/>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P2448" s="300"/>
      <c r="AT2448" s="300"/>
    </row>
    <row r="2449" spans="1:46" s="299" customFormat="1" ht="15" customHeight="1" x14ac:dyDescent="0.25">
      <c r="A2449" s="284"/>
      <c r="B2449" s="284"/>
      <c r="C2449" s="241"/>
      <c r="D2449" s="241"/>
      <c r="E2449" s="241"/>
      <c r="F2449" s="241"/>
      <c r="G2449" s="241"/>
      <c r="H2449" s="241"/>
      <c r="I2449" s="241"/>
      <c r="J2449" s="241"/>
      <c r="K2449" s="241"/>
      <c r="L2449" s="241"/>
      <c r="M2449" s="241"/>
      <c r="N2449" s="241"/>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P2449" s="300"/>
      <c r="AT2449" s="300"/>
    </row>
    <row r="2450" spans="1:46" s="299" customFormat="1" ht="15" customHeight="1" x14ac:dyDescent="0.25">
      <c r="A2450" s="284"/>
      <c r="B2450" s="284"/>
      <c r="C2450" s="241"/>
      <c r="D2450" s="241"/>
      <c r="E2450" s="241"/>
      <c r="F2450" s="241"/>
      <c r="G2450" s="241"/>
      <c r="H2450" s="241"/>
      <c r="I2450" s="241"/>
      <c r="J2450" s="241"/>
      <c r="K2450" s="241"/>
      <c r="L2450" s="241"/>
      <c r="M2450" s="241"/>
      <c r="N2450" s="241"/>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P2450" s="300"/>
      <c r="AT2450" s="300"/>
    </row>
    <row r="2451" spans="1:46" s="299" customFormat="1" ht="15" customHeight="1" x14ac:dyDescent="0.25">
      <c r="A2451" s="284"/>
      <c r="B2451" s="284"/>
      <c r="C2451" s="241"/>
      <c r="D2451" s="241"/>
      <c r="E2451" s="241"/>
      <c r="F2451" s="241"/>
      <c r="G2451" s="241"/>
      <c r="H2451" s="241"/>
      <c r="I2451" s="241"/>
      <c r="J2451" s="241"/>
      <c r="K2451" s="241"/>
      <c r="L2451" s="241"/>
      <c r="M2451" s="241"/>
      <c r="N2451" s="241"/>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P2451" s="300"/>
      <c r="AT2451" s="300"/>
    </row>
    <row r="2452" spans="1:46" s="299" customFormat="1" ht="15" customHeight="1" x14ac:dyDescent="0.25">
      <c r="A2452" s="284"/>
      <c r="B2452" s="284"/>
      <c r="C2452" s="241"/>
      <c r="D2452" s="241"/>
      <c r="E2452" s="241"/>
      <c r="F2452" s="241"/>
      <c r="G2452" s="241"/>
      <c r="H2452" s="241"/>
      <c r="I2452" s="241"/>
      <c r="J2452" s="241"/>
      <c r="K2452" s="241"/>
      <c r="L2452" s="241"/>
      <c r="M2452" s="241"/>
      <c r="N2452" s="241"/>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P2452" s="300"/>
      <c r="AT2452" s="300"/>
    </row>
    <row r="2453" spans="1:46" s="299" customFormat="1" ht="15" customHeight="1" x14ac:dyDescent="0.25">
      <c r="A2453" s="284"/>
      <c r="B2453" s="284"/>
      <c r="C2453" s="241"/>
      <c r="D2453" s="241"/>
      <c r="E2453" s="241"/>
      <c r="F2453" s="241"/>
      <c r="G2453" s="241"/>
      <c r="H2453" s="241"/>
      <c r="I2453" s="241"/>
      <c r="J2453" s="241"/>
      <c r="K2453" s="241"/>
      <c r="L2453" s="241"/>
      <c r="M2453" s="241"/>
      <c r="N2453" s="241"/>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P2453" s="300"/>
      <c r="AT2453" s="300"/>
    </row>
    <row r="2454" spans="1:46" s="299" customFormat="1" ht="15" customHeight="1" x14ac:dyDescent="0.25">
      <c r="A2454" s="284"/>
      <c r="B2454" s="284"/>
      <c r="C2454" s="241"/>
      <c r="D2454" s="241"/>
      <c r="E2454" s="241"/>
      <c r="F2454" s="241"/>
      <c r="G2454" s="241"/>
      <c r="H2454" s="241"/>
      <c r="I2454" s="241"/>
      <c r="J2454" s="241"/>
      <c r="K2454" s="241"/>
      <c r="L2454" s="241"/>
      <c r="M2454" s="241"/>
      <c r="N2454" s="241"/>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P2454" s="300"/>
      <c r="AT2454" s="300"/>
    </row>
    <row r="2455" spans="1:46" s="299" customFormat="1" ht="15" customHeight="1" x14ac:dyDescent="0.25">
      <c r="A2455" s="284"/>
      <c r="B2455" s="284"/>
      <c r="C2455" s="241"/>
      <c r="D2455" s="241"/>
      <c r="E2455" s="241"/>
      <c r="F2455" s="241"/>
      <c r="G2455" s="241"/>
      <c r="H2455" s="241"/>
      <c r="I2455" s="241"/>
      <c r="J2455" s="241"/>
      <c r="K2455" s="241"/>
      <c r="L2455" s="241"/>
      <c r="M2455" s="241"/>
      <c r="N2455" s="241"/>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P2455" s="300"/>
      <c r="AT2455" s="300"/>
    </row>
    <row r="2456" spans="1:46" s="299" customFormat="1" ht="15" customHeight="1" x14ac:dyDescent="0.25">
      <c r="A2456" s="284"/>
      <c r="B2456" s="284"/>
      <c r="C2456" s="241"/>
      <c r="D2456" s="241"/>
      <c r="E2456" s="241"/>
      <c r="F2456" s="241"/>
      <c r="G2456" s="241"/>
      <c r="H2456" s="241"/>
      <c r="I2456" s="241"/>
      <c r="J2456" s="241"/>
      <c r="K2456" s="241"/>
      <c r="L2456" s="241"/>
      <c r="M2456" s="241"/>
      <c r="N2456" s="241"/>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P2456" s="300"/>
      <c r="AT2456" s="300"/>
    </row>
    <row r="2457" spans="1:46" s="299" customFormat="1" ht="15" customHeight="1" x14ac:dyDescent="0.25">
      <c r="A2457" s="284"/>
      <c r="B2457" s="284"/>
      <c r="C2457" s="241"/>
      <c r="D2457" s="241"/>
      <c r="E2457" s="241"/>
      <c r="F2457" s="241"/>
      <c r="G2457" s="241"/>
      <c r="H2457" s="241"/>
      <c r="I2457" s="241"/>
      <c r="J2457" s="241"/>
      <c r="K2457" s="241"/>
      <c r="L2457" s="241"/>
      <c r="M2457" s="241"/>
      <c r="N2457" s="241"/>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P2457" s="300"/>
      <c r="AT2457" s="300"/>
    </row>
    <row r="2458" spans="1:46" s="299" customFormat="1" ht="15" customHeight="1" x14ac:dyDescent="0.25">
      <c r="A2458" s="284"/>
      <c r="B2458" s="284"/>
      <c r="C2458" s="241"/>
      <c r="D2458" s="241"/>
      <c r="E2458" s="241"/>
      <c r="F2458" s="241"/>
      <c r="G2458" s="241"/>
      <c r="H2458" s="241"/>
      <c r="I2458" s="241"/>
      <c r="J2458" s="241"/>
      <c r="K2458" s="241"/>
      <c r="L2458" s="241"/>
      <c r="M2458" s="241"/>
      <c r="N2458" s="241"/>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P2458" s="300"/>
      <c r="AT2458" s="300"/>
    </row>
    <row r="2459" spans="1:46" s="299" customFormat="1" ht="15" customHeight="1" x14ac:dyDescent="0.25">
      <c r="A2459" s="284"/>
      <c r="B2459" s="284"/>
      <c r="C2459" s="241"/>
      <c r="D2459" s="241"/>
      <c r="E2459" s="241"/>
      <c r="F2459" s="241"/>
      <c r="G2459" s="241"/>
      <c r="H2459" s="241"/>
      <c r="I2459" s="241"/>
      <c r="J2459" s="241"/>
      <c r="K2459" s="241"/>
      <c r="L2459" s="241"/>
      <c r="M2459" s="241"/>
      <c r="N2459" s="241"/>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P2459" s="300"/>
      <c r="AT2459" s="300"/>
    </row>
    <row r="2460" spans="1:46" s="299" customFormat="1" ht="15" customHeight="1" x14ac:dyDescent="0.25">
      <c r="A2460" s="284"/>
      <c r="B2460" s="284"/>
      <c r="C2460" s="241"/>
      <c r="D2460" s="241"/>
      <c r="E2460" s="241"/>
      <c r="F2460" s="241"/>
      <c r="G2460" s="241"/>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P2460" s="300"/>
      <c r="AT2460" s="300"/>
    </row>
    <row r="2461" spans="1:46" s="299" customFormat="1" ht="15" customHeight="1" x14ac:dyDescent="0.25">
      <c r="A2461" s="284"/>
      <c r="B2461" s="284"/>
      <c r="C2461" s="241"/>
      <c r="D2461" s="241"/>
      <c r="E2461" s="241"/>
      <c r="F2461" s="241"/>
      <c r="G2461" s="241"/>
      <c r="H2461" s="241"/>
      <c r="I2461" s="241"/>
      <c r="J2461" s="241"/>
      <c r="K2461" s="241"/>
      <c r="L2461" s="241"/>
      <c r="M2461" s="241"/>
      <c r="N2461" s="241"/>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P2461" s="300"/>
      <c r="AT2461" s="300"/>
    </row>
    <row r="2462" spans="1:46" s="299" customFormat="1" ht="15" customHeight="1" x14ac:dyDescent="0.25">
      <c r="A2462" s="284"/>
      <c r="B2462" s="284"/>
      <c r="C2462" s="241"/>
      <c r="D2462" s="241"/>
      <c r="E2462" s="241"/>
      <c r="F2462" s="241"/>
      <c r="G2462" s="241"/>
      <c r="H2462" s="241"/>
      <c r="I2462" s="241"/>
      <c r="J2462" s="241"/>
      <c r="K2462" s="241"/>
      <c r="L2462" s="241"/>
      <c r="M2462" s="241"/>
      <c r="N2462" s="241"/>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P2462" s="300"/>
      <c r="AT2462" s="300"/>
    </row>
    <row r="2463" spans="1:46" s="299" customFormat="1" ht="15" customHeight="1" x14ac:dyDescent="0.25">
      <c r="A2463" s="284"/>
      <c r="B2463" s="284"/>
      <c r="C2463" s="241"/>
      <c r="D2463" s="241"/>
      <c r="E2463" s="241"/>
      <c r="F2463" s="241"/>
      <c r="G2463" s="241"/>
      <c r="H2463" s="241"/>
      <c r="I2463" s="241"/>
      <c r="J2463" s="241"/>
      <c r="K2463" s="241"/>
      <c r="L2463" s="241"/>
      <c r="M2463" s="241"/>
      <c r="N2463" s="241"/>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P2463" s="300"/>
      <c r="AT2463" s="300"/>
    </row>
    <row r="2464" spans="1:46" s="299" customFormat="1" ht="15" customHeight="1" x14ac:dyDescent="0.25">
      <c r="A2464" s="284"/>
      <c r="B2464" s="284"/>
      <c r="C2464" s="241"/>
      <c r="D2464" s="241"/>
      <c r="E2464" s="241"/>
      <c r="F2464" s="241"/>
      <c r="G2464" s="241"/>
      <c r="H2464" s="241"/>
      <c r="I2464" s="241"/>
      <c r="J2464" s="241"/>
      <c r="K2464" s="241"/>
      <c r="L2464" s="241"/>
      <c r="M2464" s="241"/>
      <c r="N2464" s="241"/>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P2464" s="300"/>
      <c r="AT2464" s="300"/>
    </row>
    <row r="2465" spans="1:46" s="299" customFormat="1" ht="15" customHeight="1" x14ac:dyDescent="0.25">
      <c r="A2465" s="284"/>
      <c r="B2465" s="284"/>
      <c r="C2465" s="241"/>
      <c r="D2465" s="241"/>
      <c r="E2465" s="241"/>
      <c r="F2465" s="241"/>
      <c r="G2465" s="241"/>
      <c r="H2465" s="241"/>
      <c r="I2465" s="241"/>
      <c r="J2465" s="241"/>
      <c r="K2465" s="241"/>
      <c r="L2465" s="241"/>
      <c r="M2465" s="241"/>
      <c r="N2465" s="241"/>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P2465" s="300"/>
      <c r="AT2465" s="300"/>
    </row>
    <row r="2466" spans="1:46" s="299" customFormat="1" ht="15" customHeight="1" x14ac:dyDescent="0.25">
      <c r="A2466" s="284"/>
      <c r="B2466" s="284"/>
      <c r="C2466" s="241"/>
      <c r="D2466" s="241"/>
      <c r="E2466" s="241"/>
      <c r="F2466" s="241"/>
      <c r="G2466" s="241"/>
      <c r="H2466" s="241"/>
      <c r="I2466" s="241"/>
      <c r="J2466" s="241"/>
      <c r="K2466" s="241"/>
      <c r="L2466" s="241"/>
      <c r="M2466" s="241"/>
      <c r="N2466" s="241"/>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P2466" s="300"/>
      <c r="AT2466" s="300"/>
    </row>
    <row r="2467" spans="1:46" s="299" customFormat="1" ht="15" customHeight="1" x14ac:dyDescent="0.25">
      <c r="A2467" s="284"/>
      <c r="B2467" s="284"/>
      <c r="C2467" s="241"/>
      <c r="D2467" s="241"/>
      <c r="E2467" s="241"/>
      <c r="F2467" s="241"/>
      <c r="G2467" s="241"/>
      <c r="H2467" s="241"/>
      <c r="I2467" s="241"/>
      <c r="J2467" s="241"/>
      <c r="K2467" s="241"/>
      <c r="L2467" s="241"/>
      <c r="M2467" s="241"/>
      <c r="N2467" s="241"/>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P2467" s="300"/>
      <c r="AT2467" s="300"/>
    </row>
    <row r="2468" spans="1:46" s="299" customFormat="1" ht="15" customHeight="1" x14ac:dyDescent="0.25">
      <c r="A2468" s="284"/>
      <c r="B2468" s="284"/>
      <c r="C2468" s="241"/>
      <c r="D2468" s="241"/>
      <c r="E2468" s="241"/>
      <c r="F2468" s="241"/>
      <c r="G2468" s="241"/>
      <c r="H2468" s="241"/>
      <c r="I2468" s="241"/>
      <c r="J2468" s="241"/>
      <c r="K2468" s="241"/>
      <c r="L2468" s="241"/>
      <c r="M2468" s="241"/>
      <c r="N2468" s="241"/>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P2468" s="300"/>
      <c r="AT2468" s="300"/>
    </row>
    <row r="2469" spans="1:46" s="299" customFormat="1" ht="15" customHeight="1" x14ac:dyDescent="0.25">
      <c r="A2469" s="284"/>
      <c r="B2469" s="284"/>
      <c r="C2469" s="241"/>
      <c r="D2469" s="241"/>
      <c r="E2469" s="241"/>
      <c r="F2469" s="241"/>
      <c r="G2469" s="241"/>
      <c r="H2469" s="241"/>
      <c r="I2469" s="241"/>
      <c r="J2469" s="241"/>
      <c r="K2469" s="241"/>
      <c r="L2469" s="241"/>
      <c r="M2469" s="241"/>
      <c r="N2469" s="241"/>
      <c r="O2469" s="241"/>
      <c r="P2469" s="241"/>
      <c r="Q2469" s="241"/>
      <c r="R2469" s="241"/>
      <c r="S2469" s="241"/>
      <c r="T2469" s="241"/>
      <c r="U2469" s="241"/>
      <c r="V2469" s="241"/>
      <c r="W2469" s="241"/>
      <c r="X2469" s="241"/>
      <c r="Y2469" s="241"/>
      <c r="Z2469" s="241"/>
      <c r="AA2469" s="241"/>
      <c r="AB2469" s="241"/>
      <c r="AC2469" s="241"/>
      <c r="AD2469" s="241"/>
      <c r="AE2469" s="241"/>
      <c r="AF2469" s="241"/>
      <c r="AG2469" s="241"/>
      <c r="AH2469" s="241"/>
      <c r="AI2469" s="241"/>
      <c r="AP2469" s="300"/>
      <c r="AT2469" s="300"/>
    </row>
    <row r="2470" spans="1:46" s="299" customFormat="1" ht="15" customHeight="1" x14ac:dyDescent="0.25">
      <c r="A2470" s="284"/>
      <c r="B2470" s="284"/>
      <c r="C2470" s="241"/>
      <c r="D2470" s="241"/>
      <c r="E2470" s="241"/>
      <c r="F2470" s="241"/>
      <c r="G2470" s="241"/>
      <c r="H2470" s="241"/>
      <c r="I2470" s="241"/>
      <c r="J2470" s="241"/>
      <c r="K2470" s="241"/>
      <c r="L2470" s="241"/>
      <c r="M2470" s="241"/>
      <c r="N2470" s="241"/>
      <c r="O2470" s="241"/>
      <c r="P2470" s="241"/>
      <c r="Q2470" s="241"/>
      <c r="R2470" s="241"/>
      <c r="S2470" s="241"/>
      <c r="T2470" s="241"/>
      <c r="U2470" s="241"/>
      <c r="V2470" s="241"/>
      <c r="W2470" s="241"/>
      <c r="X2470" s="241"/>
      <c r="Y2470" s="241"/>
      <c r="Z2470" s="241"/>
      <c r="AA2470" s="241"/>
      <c r="AB2470" s="241"/>
      <c r="AC2470" s="241"/>
      <c r="AD2470" s="241"/>
      <c r="AE2470" s="241"/>
      <c r="AF2470" s="241"/>
      <c r="AG2470" s="241"/>
      <c r="AH2470" s="241"/>
      <c r="AI2470" s="241"/>
      <c r="AP2470" s="300"/>
      <c r="AT2470" s="300"/>
    </row>
    <row r="2471" spans="1:46" s="299" customFormat="1" ht="15" customHeight="1" x14ac:dyDescent="0.25">
      <c r="A2471" s="284"/>
      <c r="B2471" s="284"/>
      <c r="C2471" s="241"/>
      <c r="D2471" s="241"/>
      <c r="E2471" s="241"/>
      <c r="F2471" s="241"/>
      <c r="G2471" s="241"/>
      <c r="H2471" s="241"/>
      <c r="I2471" s="241"/>
      <c r="J2471" s="241"/>
      <c r="K2471" s="241"/>
      <c r="L2471" s="241"/>
      <c r="M2471" s="241"/>
      <c r="N2471" s="241"/>
      <c r="O2471" s="241"/>
      <c r="P2471" s="241"/>
      <c r="Q2471" s="241"/>
      <c r="R2471" s="241"/>
      <c r="S2471" s="241"/>
      <c r="T2471" s="241"/>
      <c r="U2471" s="241"/>
      <c r="V2471" s="241"/>
      <c r="W2471" s="241"/>
      <c r="X2471" s="241"/>
      <c r="Y2471" s="241"/>
      <c r="Z2471" s="241"/>
      <c r="AA2471" s="241"/>
      <c r="AB2471" s="241"/>
      <c r="AC2471" s="241"/>
      <c r="AD2471" s="241"/>
      <c r="AE2471" s="241"/>
      <c r="AF2471" s="241"/>
      <c r="AG2471" s="241"/>
      <c r="AH2471" s="241"/>
      <c r="AI2471" s="241"/>
      <c r="AP2471" s="300"/>
      <c r="AT2471" s="300"/>
    </row>
    <row r="2472" spans="1:46" s="299" customFormat="1" ht="15" customHeight="1" x14ac:dyDescent="0.25">
      <c r="A2472" s="284"/>
      <c r="B2472" s="284"/>
      <c r="C2472" s="241"/>
      <c r="D2472" s="241"/>
      <c r="E2472" s="241"/>
      <c r="F2472" s="241"/>
      <c r="G2472" s="241"/>
      <c r="H2472" s="241"/>
      <c r="I2472" s="241"/>
      <c r="J2472" s="241"/>
      <c r="K2472" s="241"/>
      <c r="L2472" s="241"/>
      <c r="M2472" s="241"/>
      <c r="N2472" s="241"/>
      <c r="O2472" s="241"/>
      <c r="P2472" s="241"/>
      <c r="Q2472" s="241"/>
      <c r="R2472" s="241"/>
      <c r="S2472" s="241"/>
      <c r="T2472" s="241"/>
      <c r="U2472" s="241"/>
      <c r="V2472" s="241"/>
      <c r="W2472" s="241"/>
      <c r="X2472" s="241"/>
      <c r="Y2472" s="241"/>
      <c r="Z2472" s="241"/>
      <c r="AA2472" s="241"/>
      <c r="AB2472" s="241"/>
      <c r="AC2472" s="241"/>
      <c r="AD2472" s="241"/>
      <c r="AE2472" s="241"/>
      <c r="AF2472" s="241"/>
      <c r="AG2472" s="241"/>
      <c r="AH2472" s="241"/>
      <c r="AI2472" s="241"/>
      <c r="AP2472" s="300"/>
      <c r="AT2472" s="300"/>
    </row>
    <row r="2473" spans="1:46" s="299" customFormat="1" ht="15" customHeight="1" x14ac:dyDescent="0.25">
      <c r="A2473" s="284"/>
      <c r="B2473" s="284"/>
      <c r="C2473" s="241"/>
      <c r="D2473" s="241"/>
      <c r="E2473" s="241"/>
      <c r="F2473" s="241"/>
      <c r="G2473" s="241"/>
      <c r="H2473" s="241"/>
      <c r="I2473" s="241"/>
      <c r="J2473" s="241"/>
      <c r="K2473" s="241"/>
      <c r="L2473" s="241"/>
      <c r="M2473" s="241"/>
      <c r="N2473" s="241"/>
      <c r="O2473" s="241"/>
      <c r="P2473" s="241"/>
      <c r="Q2473" s="241"/>
      <c r="R2473" s="241"/>
      <c r="S2473" s="241"/>
      <c r="T2473" s="241"/>
      <c r="U2473" s="241"/>
      <c r="V2473" s="241"/>
      <c r="W2473" s="241"/>
      <c r="X2473" s="241"/>
      <c r="Y2473" s="241"/>
      <c r="Z2473" s="241"/>
      <c r="AA2473" s="241"/>
      <c r="AB2473" s="241"/>
      <c r="AC2473" s="241"/>
      <c r="AD2473" s="241"/>
      <c r="AE2473" s="241"/>
      <c r="AF2473" s="241"/>
      <c r="AG2473" s="241"/>
      <c r="AH2473" s="241"/>
      <c r="AI2473" s="241"/>
      <c r="AP2473" s="300"/>
      <c r="AT2473" s="300"/>
    </row>
    <row r="2474" spans="1:46" s="299" customFormat="1" ht="15" customHeight="1" x14ac:dyDescent="0.25">
      <c r="A2474" s="284"/>
      <c r="B2474" s="284"/>
      <c r="C2474" s="241"/>
      <c r="D2474" s="241"/>
      <c r="E2474" s="241"/>
      <c r="F2474" s="241"/>
      <c r="G2474" s="241"/>
      <c r="H2474" s="241"/>
      <c r="I2474" s="241"/>
      <c r="J2474" s="241"/>
      <c r="K2474" s="241"/>
      <c r="L2474" s="241"/>
      <c r="M2474" s="241"/>
      <c r="N2474" s="241"/>
      <c r="O2474" s="241"/>
      <c r="P2474" s="241"/>
      <c r="Q2474" s="241"/>
      <c r="R2474" s="241"/>
      <c r="S2474" s="241"/>
      <c r="T2474" s="241"/>
      <c r="U2474" s="241"/>
      <c r="V2474" s="241"/>
      <c r="W2474" s="241"/>
      <c r="X2474" s="241"/>
      <c r="Y2474" s="241"/>
      <c r="Z2474" s="241"/>
      <c r="AA2474" s="241"/>
      <c r="AB2474" s="241"/>
      <c r="AC2474" s="241"/>
      <c r="AD2474" s="241"/>
      <c r="AE2474" s="241"/>
      <c r="AF2474" s="241"/>
      <c r="AG2474" s="241"/>
      <c r="AH2474" s="241"/>
      <c r="AI2474" s="241"/>
      <c r="AP2474" s="300"/>
      <c r="AT2474" s="300"/>
    </row>
    <row r="2475" spans="1:46" s="299" customFormat="1" ht="15" customHeight="1" x14ac:dyDescent="0.25">
      <c r="A2475" s="284"/>
      <c r="B2475" s="284"/>
      <c r="C2475" s="241"/>
      <c r="D2475" s="241"/>
      <c r="E2475" s="241"/>
      <c r="F2475" s="241"/>
      <c r="G2475" s="241"/>
      <c r="H2475" s="241"/>
      <c r="I2475" s="241"/>
      <c r="J2475" s="241"/>
      <c r="K2475" s="241"/>
      <c r="L2475" s="241"/>
      <c r="M2475" s="241"/>
      <c r="N2475" s="241"/>
      <c r="O2475" s="241"/>
      <c r="P2475" s="241"/>
      <c r="Q2475" s="241"/>
      <c r="R2475" s="241"/>
      <c r="S2475" s="241"/>
      <c r="T2475" s="241"/>
      <c r="U2475" s="241"/>
      <c r="V2475" s="241"/>
      <c r="W2475" s="241"/>
      <c r="X2475" s="241"/>
      <c r="Y2475" s="241"/>
      <c r="Z2475" s="241"/>
      <c r="AA2475" s="241"/>
      <c r="AB2475" s="241"/>
      <c r="AC2475" s="241"/>
      <c r="AD2475" s="241"/>
      <c r="AE2475" s="241"/>
      <c r="AF2475" s="241"/>
      <c r="AG2475" s="241"/>
      <c r="AH2475" s="241"/>
      <c r="AI2475" s="241"/>
      <c r="AP2475" s="300"/>
      <c r="AT2475" s="300"/>
    </row>
    <row r="2476" spans="1:46" s="299" customFormat="1" ht="15" customHeight="1" x14ac:dyDescent="0.25">
      <c r="A2476" s="284"/>
      <c r="B2476" s="284"/>
      <c r="C2476" s="241"/>
      <c r="D2476" s="241"/>
      <c r="E2476" s="241"/>
      <c r="F2476" s="241"/>
      <c r="G2476" s="241"/>
      <c r="H2476" s="241"/>
      <c r="I2476" s="241"/>
      <c r="J2476" s="241"/>
      <c r="K2476" s="241"/>
      <c r="L2476" s="241"/>
      <c r="M2476" s="241"/>
      <c r="N2476" s="241"/>
      <c r="O2476" s="241"/>
      <c r="P2476" s="241"/>
      <c r="Q2476" s="241"/>
      <c r="R2476" s="241"/>
      <c r="S2476" s="241"/>
      <c r="T2476" s="241"/>
      <c r="U2476" s="241"/>
      <c r="V2476" s="241"/>
      <c r="W2476" s="241"/>
      <c r="X2476" s="241"/>
      <c r="Y2476" s="241"/>
      <c r="Z2476" s="241"/>
      <c r="AA2476" s="241"/>
      <c r="AB2476" s="241"/>
      <c r="AC2476" s="241"/>
      <c r="AD2476" s="241"/>
      <c r="AE2476" s="241"/>
      <c r="AF2476" s="241"/>
      <c r="AG2476" s="241"/>
      <c r="AH2476" s="241"/>
      <c r="AI2476" s="241"/>
      <c r="AP2476" s="300"/>
      <c r="AT2476" s="300"/>
    </row>
    <row r="2477" spans="1:46" s="299" customFormat="1" ht="15" customHeight="1" x14ac:dyDescent="0.25">
      <c r="A2477" s="284"/>
      <c r="B2477" s="284"/>
      <c r="C2477" s="241"/>
      <c r="D2477" s="241"/>
      <c r="E2477" s="241"/>
      <c r="F2477" s="241"/>
      <c r="G2477" s="241"/>
      <c r="H2477" s="241"/>
      <c r="I2477" s="241"/>
      <c r="J2477" s="241"/>
      <c r="K2477" s="241"/>
      <c r="L2477" s="241"/>
      <c r="M2477" s="241"/>
      <c r="N2477" s="241"/>
      <c r="O2477" s="241"/>
      <c r="P2477" s="241"/>
      <c r="Q2477" s="241"/>
      <c r="R2477" s="241"/>
      <c r="S2477" s="241"/>
      <c r="T2477" s="241"/>
      <c r="U2477" s="241"/>
      <c r="V2477" s="241"/>
      <c r="W2477" s="241"/>
      <c r="X2477" s="241"/>
      <c r="Y2477" s="241"/>
      <c r="Z2477" s="241"/>
      <c r="AA2477" s="241"/>
      <c r="AB2477" s="241"/>
      <c r="AC2477" s="241"/>
      <c r="AD2477" s="241"/>
      <c r="AE2477" s="241"/>
      <c r="AF2477" s="241"/>
      <c r="AG2477" s="241"/>
      <c r="AH2477" s="241"/>
      <c r="AI2477" s="241"/>
      <c r="AP2477" s="300"/>
      <c r="AT2477" s="300"/>
    </row>
    <row r="2478" spans="1:46" s="299" customFormat="1" ht="15" customHeight="1" x14ac:dyDescent="0.25">
      <c r="A2478" s="284"/>
      <c r="B2478" s="284"/>
      <c r="C2478" s="241"/>
      <c r="D2478" s="241"/>
      <c r="E2478" s="241"/>
      <c r="F2478" s="241"/>
      <c r="G2478" s="241"/>
      <c r="H2478" s="241"/>
      <c r="I2478" s="241"/>
      <c r="J2478" s="241"/>
      <c r="K2478" s="241"/>
      <c r="L2478" s="241"/>
      <c r="M2478" s="241"/>
      <c r="N2478" s="241"/>
      <c r="O2478" s="241"/>
      <c r="P2478" s="241"/>
      <c r="Q2478" s="241"/>
      <c r="R2478" s="241"/>
      <c r="S2478" s="241"/>
      <c r="T2478" s="241"/>
      <c r="U2478" s="241"/>
      <c r="V2478" s="241"/>
      <c r="W2478" s="241"/>
      <c r="X2478" s="241"/>
      <c r="Y2478" s="241"/>
      <c r="Z2478" s="241"/>
      <c r="AA2478" s="241"/>
      <c r="AB2478" s="241"/>
      <c r="AC2478" s="241"/>
      <c r="AD2478" s="241"/>
      <c r="AE2478" s="241"/>
      <c r="AF2478" s="241"/>
      <c r="AG2478" s="241"/>
      <c r="AH2478" s="241"/>
      <c r="AI2478" s="241"/>
      <c r="AP2478" s="300"/>
      <c r="AT2478" s="300"/>
    </row>
    <row r="2479" spans="1:46" s="299" customFormat="1" ht="15" customHeight="1" x14ac:dyDescent="0.25">
      <c r="A2479" s="284"/>
      <c r="B2479" s="284"/>
      <c r="C2479" s="241"/>
      <c r="D2479" s="241"/>
      <c r="E2479" s="241"/>
      <c r="F2479" s="241"/>
      <c r="G2479" s="241"/>
      <c r="H2479" s="241"/>
      <c r="I2479" s="241"/>
      <c r="J2479" s="241"/>
      <c r="K2479" s="241"/>
      <c r="L2479" s="241"/>
      <c r="M2479" s="241"/>
      <c r="N2479" s="241"/>
      <c r="O2479" s="241"/>
      <c r="P2479" s="241"/>
      <c r="Q2479" s="241"/>
      <c r="R2479" s="241"/>
      <c r="S2479" s="241"/>
      <c r="T2479" s="241"/>
      <c r="U2479" s="241"/>
      <c r="V2479" s="241"/>
      <c r="W2479" s="241"/>
      <c r="X2479" s="241"/>
      <c r="Y2479" s="241"/>
      <c r="Z2479" s="241"/>
      <c r="AA2479" s="241"/>
      <c r="AB2479" s="241"/>
      <c r="AC2479" s="241"/>
      <c r="AD2479" s="241"/>
      <c r="AE2479" s="241"/>
      <c r="AF2479" s="241"/>
      <c r="AG2479" s="241"/>
      <c r="AH2479" s="241"/>
      <c r="AI2479" s="241"/>
      <c r="AP2479" s="300"/>
      <c r="AT2479" s="300"/>
    </row>
    <row r="2480" spans="1:46" s="299" customFormat="1" ht="15" customHeight="1" x14ac:dyDescent="0.25">
      <c r="A2480" s="284"/>
      <c r="B2480" s="284"/>
      <c r="C2480" s="241"/>
      <c r="D2480" s="241"/>
      <c r="E2480" s="241"/>
      <c r="F2480" s="241"/>
      <c r="G2480" s="241"/>
      <c r="H2480" s="241"/>
      <c r="I2480" s="241"/>
      <c r="J2480" s="241"/>
      <c r="K2480" s="241"/>
      <c r="L2480" s="241"/>
      <c r="M2480" s="241"/>
      <c r="N2480" s="241"/>
      <c r="O2480" s="241"/>
      <c r="P2480" s="241"/>
      <c r="Q2480" s="241"/>
      <c r="R2480" s="241"/>
      <c r="S2480" s="241"/>
      <c r="T2480" s="241"/>
      <c r="U2480" s="241"/>
      <c r="V2480" s="241"/>
      <c r="W2480" s="241"/>
      <c r="X2480" s="241"/>
      <c r="Y2480" s="241"/>
      <c r="Z2480" s="241"/>
      <c r="AA2480" s="241"/>
      <c r="AB2480" s="241"/>
      <c r="AC2480" s="241"/>
      <c r="AD2480" s="241"/>
      <c r="AE2480" s="241"/>
      <c r="AF2480" s="241"/>
      <c r="AG2480" s="241"/>
      <c r="AH2480" s="241"/>
      <c r="AI2480" s="241"/>
      <c r="AP2480" s="300"/>
      <c r="AT2480" s="300"/>
    </row>
    <row r="2481" spans="1:46" s="299" customFormat="1" ht="15" customHeight="1" x14ac:dyDescent="0.25">
      <c r="A2481" s="284"/>
      <c r="B2481" s="284"/>
      <c r="C2481" s="241"/>
      <c r="D2481" s="241"/>
      <c r="E2481" s="241"/>
      <c r="F2481" s="241"/>
      <c r="G2481" s="241"/>
      <c r="H2481" s="241"/>
      <c r="I2481" s="241"/>
      <c r="J2481" s="241"/>
      <c r="K2481" s="241"/>
      <c r="L2481" s="241"/>
      <c r="M2481" s="241"/>
      <c r="N2481" s="241"/>
      <c r="O2481" s="241"/>
      <c r="P2481" s="241"/>
      <c r="Q2481" s="241"/>
      <c r="R2481" s="241"/>
      <c r="S2481" s="241"/>
      <c r="T2481" s="241"/>
      <c r="U2481" s="241"/>
      <c r="V2481" s="241"/>
      <c r="W2481" s="241"/>
      <c r="X2481" s="241"/>
      <c r="Y2481" s="241"/>
      <c r="Z2481" s="241"/>
      <c r="AA2481" s="241"/>
      <c r="AB2481" s="241"/>
      <c r="AC2481" s="241"/>
      <c r="AD2481" s="241"/>
      <c r="AE2481" s="241"/>
      <c r="AF2481" s="241"/>
      <c r="AG2481" s="241"/>
      <c r="AH2481" s="241"/>
      <c r="AI2481" s="241"/>
      <c r="AP2481" s="300"/>
      <c r="AT2481" s="300"/>
    </row>
    <row r="2482" spans="1:46" s="299" customFormat="1" ht="15" customHeight="1" x14ac:dyDescent="0.25">
      <c r="A2482" s="284"/>
      <c r="B2482" s="284"/>
      <c r="C2482" s="241"/>
      <c r="D2482" s="241"/>
      <c r="E2482" s="241"/>
      <c r="F2482" s="241"/>
      <c r="G2482" s="241"/>
      <c r="H2482" s="241"/>
      <c r="I2482" s="241"/>
      <c r="J2482" s="241"/>
      <c r="K2482" s="241"/>
      <c r="L2482" s="241"/>
      <c r="M2482" s="241"/>
      <c r="N2482" s="241"/>
      <c r="O2482" s="241"/>
      <c r="P2482" s="241"/>
      <c r="Q2482" s="241"/>
      <c r="R2482" s="241"/>
      <c r="S2482" s="241"/>
      <c r="T2482" s="241"/>
      <c r="U2482" s="241"/>
      <c r="V2482" s="241"/>
      <c r="W2482" s="241"/>
      <c r="X2482" s="241"/>
      <c r="Y2482" s="241"/>
      <c r="Z2482" s="241"/>
      <c r="AA2482" s="241"/>
      <c r="AB2482" s="241"/>
      <c r="AC2482" s="241"/>
      <c r="AD2482" s="241"/>
      <c r="AE2482" s="241"/>
      <c r="AF2482" s="241"/>
      <c r="AG2482" s="241"/>
      <c r="AH2482" s="241"/>
      <c r="AI2482" s="241"/>
      <c r="AP2482" s="300"/>
      <c r="AT2482" s="300"/>
    </row>
    <row r="2483" spans="1:46" s="299" customFormat="1" ht="15" customHeight="1" x14ac:dyDescent="0.25">
      <c r="A2483" s="284"/>
      <c r="B2483" s="284"/>
      <c r="C2483" s="241"/>
      <c r="D2483" s="241"/>
      <c r="E2483" s="241"/>
      <c r="F2483" s="241"/>
      <c r="G2483" s="241"/>
      <c r="H2483" s="241"/>
      <c r="I2483" s="241"/>
      <c r="J2483" s="241"/>
      <c r="K2483" s="241"/>
      <c r="L2483" s="241"/>
      <c r="M2483" s="241"/>
      <c r="N2483" s="241"/>
      <c r="O2483" s="241"/>
      <c r="P2483" s="241"/>
      <c r="Q2483" s="241"/>
      <c r="R2483" s="241"/>
      <c r="S2483" s="241"/>
      <c r="T2483" s="241"/>
      <c r="U2483" s="241"/>
      <c r="V2483" s="241"/>
      <c r="W2483" s="241"/>
      <c r="X2483" s="241"/>
      <c r="Y2483" s="241"/>
      <c r="Z2483" s="241"/>
      <c r="AA2483" s="241"/>
      <c r="AB2483" s="241"/>
      <c r="AC2483" s="241"/>
      <c r="AD2483" s="241"/>
      <c r="AE2483" s="241"/>
      <c r="AF2483" s="241"/>
      <c r="AG2483" s="241"/>
      <c r="AH2483" s="241"/>
      <c r="AI2483" s="241"/>
      <c r="AP2483" s="300"/>
      <c r="AT2483" s="300"/>
    </row>
    <row r="2484" spans="1:46" s="299" customFormat="1" ht="15" customHeight="1" x14ac:dyDescent="0.25">
      <c r="A2484" s="284"/>
      <c r="B2484" s="284"/>
      <c r="C2484" s="241"/>
      <c r="D2484" s="241"/>
      <c r="E2484" s="241"/>
      <c r="F2484" s="241"/>
      <c r="G2484" s="241"/>
      <c r="H2484" s="241"/>
      <c r="I2484" s="241"/>
      <c r="J2484" s="241"/>
      <c r="K2484" s="241"/>
      <c r="L2484" s="241"/>
      <c r="M2484" s="241"/>
      <c r="N2484" s="241"/>
      <c r="O2484" s="241"/>
      <c r="P2484" s="241"/>
      <c r="Q2484" s="241"/>
      <c r="R2484" s="241"/>
      <c r="S2484" s="241"/>
      <c r="T2484" s="241"/>
      <c r="U2484" s="241"/>
      <c r="V2484" s="241"/>
      <c r="W2484" s="241"/>
      <c r="X2484" s="241"/>
      <c r="Y2484" s="241"/>
      <c r="Z2484" s="241"/>
      <c r="AA2484" s="241"/>
      <c r="AB2484" s="241"/>
      <c r="AC2484" s="241"/>
      <c r="AD2484" s="241"/>
      <c r="AE2484" s="241"/>
      <c r="AF2484" s="241"/>
      <c r="AG2484" s="241"/>
      <c r="AH2484" s="241"/>
      <c r="AI2484" s="241"/>
      <c r="AP2484" s="300"/>
      <c r="AT2484" s="300"/>
    </row>
    <row r="2485" spans="1:46" s="299" customFormat="1" ht="15" customHeight="1" x14ac:dyDescent="0.25">
      <c r="A2485" s="284"/>
      <c r="B2485" s="284"/>
      <c r="C2485" s="241"/>
      <c r="D2485" s="241"/>
      <c r="E2485" s="241"/>
      <c r="F2485" s="241"/>
      <c r="G2485" s="241"/>
      <c r="H2485" s="241"/>
      <c r="I2485" s="241"/>
      <c r="J2485" s="241"/>
      <c r="K2485" s="241"/>
      <c r="L2485" s="241"/>
      <c r="M2485" s="241"/>
      <c r="N2485" s="241"/>
      <c r="O2485" s="241"/>
      <c r="P2485" s="241"/>
      <c r="Q2485" s="241"/>
      <c r="R2485" s="241"/>
      <c r="S2485" s="241"/>
      <c r="T2485" s="241"/>
      <c r="U2485" s="241"/>
      <c r="V2485" s="241"/>
      <c r="W2485" s="241"/>
      <c r="X2485" s="241"/>
      <c r="Y2485" s="241"/>
      <c r="Z2485" s="241"/>
      <c r="AA2485" s="241"/>
      <c r="AB2485" s="241"/>
      <c r="AC2485" s="241"/>
      <c r="AD2485" s="241"/>
      <c r="AE2485" s="241"/>
      <c r="AF2485" s="241"/>
      <c r="AG2485" s="241"/>
      <c r="AH2485" s="241"/>
      <c r="AI2485" s="241"/>
      <c r="AP2485" s="300"/>
      <c r="AT2485" s="300"/>
    </row>
    <row r="2486" spans="1:46" s="299" customFormat="1" ht="15" customHeight="1" x14ac:dyDescent="0.25">
      <c r="A2486" s="284"/>
      <c r="B2486" s="284"/>
      <c r="C2486" s="241"/>
      <c r="D2486" s="241"/>
      <c r="E2486" s="241"/>
      <c r="F2486" s="241"/>
      <c r="G2486" s="241"/>
      <c r="H2486" s="241"/>
      <c r="I2486" s="241"/>
      <c r="J2486" s="241"/>
      <c r="K2486" s="241"/>
      <c r="L2486" s="241"/>
      <c r="M2486" s="241"/>
      <c r="N2486" s="241"/>
      <c r="O2486" s="241"/>
      <c r="P2486" s="241"/>
      <c r="Q2486" s="241"/>
      <c r="R2486" s="241"/>
      <c r="S2486" s="241"/>
      <c r="T2486" s="241"/>
      <c r="U2486" s="241"/>
      <c r="V2486" s="241"/>
      <c r="W2486" s="241"/>
      <c r="X2486" s="241"/>
      <c r="Y2486" s="241"/>
      <c r="Z2486" s="241"/>
      <c r="AA2486" s="241"/>
      <c r="AB2486" s="241"/>
      <c r="AC2486" s="241"/>
      <c r="AD2486" s="241"/>
      <c r="AE2486" s="241"/>
      <c r="AF2486" s="241"/>
      <c r="AG2486" s="241"/>
      <c r="AH2486" s="241"/>
      <c r="AI2486" s="241"/>
      <c r="AP2486" s="300"/>
      <c r="AT2486" s="300"/>
    </row>
    <row r="2487" spans="1:46" s="299" customFormat="1" ht="15" customHeight="1" x14ac:dyDescent="0.25">
      <c r="A2487" s="284"/>
      <c r="B2487" s="284"/>
      <c r="C2487" s="241"/>
      <c r="D2487" s="241"/>
      <c r="E2487" s="241"/>
      <c r="F2487" s="241"/>
      <c r="G2487" s="241"/>
      <c r="H2487" s="241"/>
      <c r="I2487" s="241"/>
      <c r="J2487" s="241"/>
      <c r="K2487" s="241"/>
      <c r="L2487" s="241"/>
      <c r="M2487" s="241"/>
      <c r="N2487" s="241"/>
      <c r="O2487" s="241"/>
      <c r="P2487" s="241"/>
      <c r="Q2487" s="241"/>
      <c r="R2487" s="241"/>
      <c r="S2487" s="241"/>
      <c r="T2487" s="241"/>
      <c r="U2487" s="241"/>
      <c r="V2487" s="241"/>
      <c r="W2487" s="241"/>
      <c r="X2487" s="241"/>
      <c r="Y2487" s="241"/>
      <c r="Z2487" s="241"/>
      <c r="AA2487" s="241"/>
      <c r="AB2487" s="241"/>
      <c r="AC2487" s="241"/>
      <c r="AD2487" s="241"/>
      <c r="AE2487" s="241"/>
      <c r="AF2487" s="241"/>
      <c r="AG2487" s="241"/>
      <c r="AH2487" s="241"/>
      <c r="AI2487" s="241"/>
      <c r="AP2487" s="300"/>
      <c r="AT2487" s="300"/>
    </row>
    <row r="2488" spans="1:46" s="299" customFormat="1" ht="15" customHeight="1" x14ac:dyDescent="0.25">
      <c r="A2488" s="284"/>
      <c r="B2488" s="284"/>
      <c r="C2488" s="241"/>
      <c r="D2488" s="241"/>
      <c r="E2488" s="241"/>
      <c r="F2488" s="241"/>
      <c r="G2488" s="241"/>
      <c r="H2488" s="241"/>
      <c r="I2488" s="241"/>
      <c r="J2488" s="241"/>
      <c r="K2488" s="241"/>
      <c r="L2488" s="241"/>
      <c r="M2488" s="241"/>
      <c r="N2488" s="241"/>
      <c r="O2488" s="241"/>
      <c r="P2488" s="241"/>
      <c r="Q2488" s="241"/>
      <c r="R2488" s="241"/>
      <c r="S2488" s="241"/>
      <c r="T2488" s="241"/>
      <c r="U2488" s="241"/>
      <c r="V2488" s="241"/>
      <c r="W2488" s="241"/>
      <c r="X2488" s="241"/>
      <c r="Y2488" s="241"/>
      <c r="Z2488" s="241"/>
      <c r="AA2488" s="241"/>
      <c r="AB2488" s="241"/>
      <c r="AC2488" s="241"/>
      <c r="AD2488" s="241"/>
      <c r="AE2488" s="241"/>
      <c r="AF2488" s="241"/>
      <c r="AG2488" s="241"/>
      <c r="AH2488" s="241"/>
      <c r="AI2488" s="241"/>
      <c r="AP2488" s="300"/>
      <c r="AT2488" s="300"/>
    </row>
    <row r="2489" spans="1:46" s="299" customFormat="1" ht="15" customHeight="1" x14ac:dyDescent="0.25">
      <c r="A2489" s="284"/>
      <c r="B2489" s="284"/>
      <c r="C2489" s="241"/>
      <c r="D2489" s="241"/>
      <c r="E2489" s="241"/>
      <c r="F2489" s="241"/>
      <c r="G2489" s="241"/>
      <c r="H2489" s="241"/>
      <c r="I2489" s="241"/>
      <c r="J2489" s="241"/>
      <c r="K2489" s="241"/>
      <c r="L2489" s="241"/>
      <c r="M2489" s="241"/>
      <c r="N2489" s="241"/>
      <c r="O2489" s="241"/>
      <c r="P2489" s="241"/>
      <c r="Q2489" s="241"/>
      <c r="R2489" s="241"/>
      <c r="S2489" s="241"/>
      <c r="T2489" s="241"/>
      <c r="U2489" s="241"/>
      <c r="V2489" s="241"/>
      <c r="W2489" s="241"/>
      <c r="X2489" s="241"/>
      <c r="Y2489" s="241"/>
      <c r="Z2489" s="241"/>
      <c r="AA2489" s="241"/>
      <c r="AB2489" s="241"/>
      <c r="AC2489" s="241"/>
      <c r="AD2489" s="241"/>
      <c r="AE2489" s="241"/>
      <c r="AF2489" s="241"/>
      <c r="AG2489" s="241"/>
      <c r="AH2489" s="241"/>
      <c r="AI2489" s="241"/>
      <c r="AP2489" s="300"/>
      <c r="AT2489" s="300"/>
    </row>
    <row r="2490" spans="1:46" s="299" customFormat="1" ht="15" customHeight="1" x14ac:dyDescent="0.25">
      <c r="A2490" s="284"/>
      <c r="B2490" s="284"/>
      <c r="C2490" s="241"/>
      <c r="D2490" s="241"/>
      <c r="E2490" s="241"/>
      <c r="F2490" s="241"/>
      <c r="G2490" s="241"/>
      <c r="H2490" s="241"/>
      <c r="I2490" s="241"/>
      <c r="J2490" s="241"/>
      <c r="K2490" s="241"/>
      <c r="L2490" s="241"/>
      <c r="M2490" s="241"/>
      <c r="N2490" s="241"/>
      <c r="O2490" s="241"/>
      <c r="P2490" s="241"/>
      <c r="Q2490" s="241"/>
      <c r="R2490" s="241"/>
      <c r="S2490" s="241"/>
      <c r="T2490" s="241"/>
      <c r="U2490" s="241"/>
      <c r="V2490" s="241"/>
      <c r="W2490" s="241"/>
      <c r="X2490" s="241"/>
      <c r="Y2490" s="241"/>
      <c r="Z2490" s="241"/>
      <c r="AA2490" s="241"/>
      <c r="AB2490" s="241"/>
      <c r="AC2490" s="241"/>
      <c r="AD2490" s="241"/>
      <c r="AE2490" s="241"/>
      <c r="AF2490" s="241"/>
      <c r="AG2490" s="241"/>
      <c r="AH2490" s="241"/>
      <c r="AI2490" s="241"/>
      <c r="AP2490" s="300"/>
      <c r="AT2490" s="300"/>
    </row>
    <row r="2491" spans="1:46" s="299" customFormat="1" ht="15" customHeight="1" x14ac:dyDescent="0.25">
      <c r="A2491" s="284"/>
      <c r="B2491" s="284"/>
      <c r="C2491" s="241"/>
      <c r="D2491" s="241"/>
      <c r="E2491" s="241"/>
      <c r="F2491" s="241"/>
      <c r="G2491" s="241"/>
      <c r="H2491" s="241"/>
      <c r="I2491" s="241"/>
      <c r="J2491" s="241"/>
      <c r="K2491" s="241"/>
      <c r="L2491" s="241"/>
      <c r="M2491" s="241"/>
      <c r="N2491" s="241"/>
      <c r="O2491" s="241"/>
      <c r="P2491" s="241"/>
      <c r="Q2491" s="241"/>
      <c r="R2491" s="241"/>
      <c r="S2491" s="241"/>
      <c r="T2491" s="241"/>
      <c r="U2491" s="241"/>
      <c r="V2491" s="241"/>
      <c r="W2491" s="241"/>
      <c r="X2491" s="241"/>
      <c r="Y2491" s="241"/>
      <c r="Z2491" s="241"/>
      <c r="AA2491" s="241"/>
      <c r="AB2491" s="241"/>
      <c r="AC2491" s="241"/>
      <c r="AD2491" s="241"/>
      <c r="AE2491" s="241"/>
      <c r="AF2491" s="241"/>
      <c r="AG2491" s="241"/>
      <c r="AH2491" s="241"/>
      <c r="AI2491" s="241"/>
      <c r="AP2491" s="300"/>
      <c r="AT2491" s="300"/>
    </row>
    <row r="2492" spans="1:46" s="299" customFormat="1" ht="15" customHeight="1" x14ac:dyDescent="0.25">
      <c r="A2492" s="284"/>
      <c r="B2492" s="284"/>
      <c r="C2492" s="241"/>
      <c r="D2492" s="241"/>
      <c r="E2492" s="241"/>
      <c r="F2492" s="241"/>
      <c r="G2492" s="241"/>
      <c r="H2492" s="241"/>
      <c r="I2492" s="241"/>
      <c r="J2492" s="241"/>
      <c r="K2492" s="241"/>
      <c r="L2492" s="241"/>
      <c r="M2492" s="241"/>
      <c r="N2492" s="241"/>
      <c r="O2492" s="241"/>
      <c r="P2492" s="241"/>
      <c r="Q2492" s="241"/>
      <c r="R2492" s="241"/>
      <c r="S2492" s="241"/>
      <c r="T2492" s="241"/>
      <c r="U2492" s="241"/>
      <c r="V2492" s="241"/>
      <c r="W2492" s="241"/>
      <c r="X2492" s="241"/>
      <c r="Y2492" s="241"/>
      <c r="Z2492" s="241"/>
      <c r="AA2492" s="241"/>
      <c r="AB2492" s="241"/>
      <c r="AC2492" s="241"/>
      <c r="AD2492" s="241"/>
      <c r="AE2492" s="241"/>
      <c r="AF2492" s="241"/>
      <c r="AG2492" s="241"/>
      <c r="AH2492" s="241"/>
      <c r="AI2492" s="241"/>
      <c r="AP2492" s="300"/>
      <c r="AT2492" s="300"/>
    </row>
    <row r="2493" spans="1:46" s="299" customFormat="1" ht="15" customHeight="1" x14ac:dyDescent="0.25">
      <c r="A2493" s="284"/>
      <c r="B2493" s="284"/>
      <c r="C2493" s="241"/>
      <c r="D2493" s="241"/>
      <c r="E2493" s="241"/>
      <c r="F2493" s="241"/>
      <c r="G2493" s="241"/>
      <c r="H2493" s="241"/>
      <c r="I2493" s="241"/>
      <c r="J2493" s="241"/>
      <c r="K2493" s="241"/>
      <c r="L2493" s="241"/>
      <c r="M2493" s="241"/>
      <c r="N2493" s="241"/>
      <c r="O2493" s="241"/>
      <c r="P2493" s="241"/>
      <c r="Q2493" s="241"/>
      <c r="R2493" s="241"/>
      <c r="S2493" s="241"/>
      <c r="T2493" s="241"/>
      <c r="U2493" s="241"/>
      <c r="V2493" s="241"/>
      <c r="W2493" s="241"/>
      <c r="X2493" s="241"/>
      <c r="Y2493" s="241"/>
      <c r="Z2493" s="241"/>
      <c r="AA2493" s="241"/>
      <c r="AB2493" s="241"/>
      <c r="AC2493" s="241"/>
      <c r="AD2493" s="241"/>
      <c r="AE2493" s="241"/>
      <c r="AF2493" s="241"/>
      <c r="AG2493" s="241"/>
      <c r="AH2493" s="241"/>
      <c r="AI2493" s="241"/>
      <c r="AP2493" s="300"/>
      <c r="AT2493" s="300"/>
    </row>
    <row r="2494" spans="1:46" s="299" customFormat="1" ht="15" customHeight="1" x14ac:dyDescent="0.25">
      <c r="A2494" s="284"/>
      <c r="B2494" s="284"/>
      <c r="C2494" s="241"/>
      <c r="D2494" s="241"/>
      <c r="E2494" s="241"/>
      <c r="F2494" s="241"/>
      <c r="G2494" s="241"/>
      <c r="H2494" s="241"/>
      <c r="I2494" s="241"/>
      <c r="J2494" s="241"/>
      <c r="K2494" s="241"/>
      <c r="L2494" s="241"/>
      <c r="M2494" s="241"/>
      <c r="N2494" s="241"/>
      <c r="O2494" s="241"/>
      <c r="P2494" s="241"/>
      <c r="Q2494" s="241"/>
      <c r="R2494" s="241"/>
      <c r="S2494" s="241"/>
      <c r="T2494" s="241"/>
      <c r="U2494" s="241"/>
      <c r="V2494" s="241"/>
      <c r="W2494" s="241"/>
      <c r="X2494" s="241"/>
      <c r="Y2494" s="241"/>
      <c r="Z2494" s="241"/>
      <c r="AA2494" s="241"/>
      <c r="AB2494" s="241"/>
      <c r="AC2494" s="241"/>
      <c r="AD2494" s="241"/>
      <c r="AE2494" s="241"/>
      <c r="AF2494" s="241"/>
      <c r="AG2494" s="241"/>
      <c r="AH2494" s="241"/>
      <c r="AI2494" s="241"/>
      <c r="AP2494" s="300"/>
      <c r="AT2494" s="300"/>
    </row>
    <row r="2495" spans="1:46" s="299" customFormat="1" ht="15" customHeight="1" x14ac:dyDescent="0.25">
      <c r="A2495" s="284"/>
      <c r="B2495" s="284"/>
      <c r="C2495" s="241"/>
      <c r="D2495" s="241"/>
      <c r="E2495" s="241"/>
      <c r="F2495" s="241"/>
      <c r="G2495" s="241"/>
      <c r="H2495" s="241"/>
      <c r="I2495" s="241"/>
      <c r="J2495" s="241"/>
      <c r="K2495" s="241"/>
      <c r="L2495" s="241"/>
      <c r="M2495" s="241"/>
      <c r="N2495" s="241"/>
      <c r="O2495" s="241"/>
      <c r="P2495" s="241"/>
      <c r="Q2495" s="241"/>
      <c r="R2495" s="241"/>
      <c r="S2495" s="241"/>
      <c r="T2495" s="241"/>
      <c r="U2495" s="241"/>
      <c r="V2495" s="241"/>
      <c r="W2495" s="241"/>
      <c r="X2495" s="241"/>
      <c r="Y2495" s="241"/>
      <c r="Z2495" s="241"/>
      <c r="AA2495" s="241"/>
      <c r="AB2495" s="241"/>
      <c r="AC2495" s="241"/>
      <c r="AD2495" s="241"/>
      <c r="AE2495" s="241"/>
      <c r="AF2495" s="241"/>
      <c r="AG2495" s="241"/>
      <c r="AH2495" s="241"/>
      <c r="AI2495" s="241"/>
      <c r="AP2495" s="300"/>
      <c r="AT2495" s="300"/>
    </row>
    <row r="2496" spans="1:46" s="299" customFormat="1" ht="15" customHeight="1" x14ac:dyDescent="0.25">
      <c r="A2496" s="284"/>
      <c r="B2496" s="284"/>
      <c r="C2496" s="241"/>
      <c r="D2496" s="241"/>
      <c r="E2496" s="241"/>
      <c r="F2496" s="241"/>
      <c r="G2496" s="241"/>
      <c r="H2496" s="241"/>
      <c r="I2496" s="241"/>
      <c r="J2496" s="241"/>
      <c r="K2496" s="241"/>
      <c r="L2496" s="241"/>
      <c r="M2496" s="241"/>
      <c r="N2496" s="241"/>
      <c r="O2496" s="241"/>
      <c r="P2496" s="241"/>
      <c r="Q2496" s="241"/>
      <c r="R2496" s="241"/>
      <c r="S2496" s="241"/>
      <c r="T2496" s="241"/>
      <c r="U2496" s="241"/>
      <c r="V2496" s="241"/>
      <c r="W2496" s="241"/>
      <c r="X2496" s="241"/>
      <c r="Y2496" s="241"/>
      <c r="Z2496" s="241"/>
      <c r="AA2496" s="241"/>
      <c r="AB2496" s="241"/>
      <c r="AC2496" s="241"/>
      <c r="AD2496" s="241"/>
      <c r="AE2496" s="241"/>
      <c r="AF2496" s="241"/>
      <c r="AG2496" s="241"/>
      <c r="AH2496" s="241"/>
      <c r="AI2496" s="241"/>
      <c r="AP2496" s="300"/>
      <c r="AT2496" s="300"/>
    </row>
    <row r="2497" spans="1:46" s="299" customFormat="1" ht="15" customHeight="1" x14ac:dyDescent="0.25">
      <c r="A2497" s="284"/>
      <c r="B2497" s="284"/>
      <c r="C2497" s="241"/>
      <c r="D2497" s="241"/>
      <c r="E2497" s="241"/>
      <c r="F2497" s="241"/>
      <c r="G2497" s="241"/>
      <c r="H2497" s="241"/>
      <c r="I2497" s="241"/>
      <c r="J2497" s="241"/>
      <c r="K2497" s="241"/>
      <c r="L2497" s="241"/>
      <c r="M2497" s="241"/>
      <c r="N2497" s="241"/>
      <c r="O2497" s="241"/>
      <c r="P2497" s="241"/>
      <c r="Q2497" s="241"/>
      <c r="R2497" s="241"/>
      <c r="S2497" s="241"/>
      <c r="T2497" s="241"/>
      <c r="U2497" s="241"/>
      <c r="V2497" s="241"/>
      <c r="W2497" s="241"/>
      <c r="X2497" s="241"/>
      <c r="Y2497" s="241"/>
      <c r="Z2497" s="241"/>
      <c r="AA2497" s="241"/>
      <c r="AB2497" s="241"/>
      <c r="AC2497" s="241"/>
      <c r="AD2497" s="241"/>
      <c r="AE2497" s="241"/>
      <c r="AF2497" s="241"/>
      <c r="AG2497" s="241"/>
      <c r="AH2497" s="241"/>
      <c r="AI2497" s="241"/>
      <c r="AP2497" s="300"/>
      <c r="AT2497" s="300"/>
    </row>
    <row r="2498" spans="1:46" s="299" customFormat="1" ht="15" customHeight="1" x14ac:dyDescent="0.25">
      <c r="A2498" s="284"/>
      <c r="B2498" s="284"/>
      <c r="C2498" s="241"/>
      <c r="D2498" s="241"/>
      <c r="E2498" s="241"/>
      <c r="F2498" s="241"/>
      <c r="G2498" s="241"/>
      <c r="H2498" s="241"/>
      <c r="I2498" s="241"/>
      <c r="J2498" s="241"/>
      <c r="K2498" s="241"/>
      <c r="L2498" s="241"/>
      <c r="M2498" s="241"/>
      <c r="N2498" s="241"/>
      <c r="O2498" s="241"/>
      <c r="P2498" s="241"/>
      <c r="Q2498" s="241"/>
      <c r="R2498" s="241"/>
      <c r="S2498" s="241"/>
      <c r="T2498" s="241"/>
      <c r="U2498" s="241"/>
      <c r="V2498" s="241"/>
      <c r="W2498" s="241"/>
      <c r="X2498" s="241"/>
      <c r="Y2498" s="241"/>
      <c r="Z2498" s="241"/>
      <c r="AA2498" s="241"/>
      <c r="AB2498" s="241"/>
      <c r="AC2498" s="241"/>
      <c r="AD2498" s="241"/>
      <c r="AE2498" s="241"/>
      <c r="AF2498" s="241"/>
      <c r="AG2498" s="241"/>
      <c r="AH2498" s="241"/>
      <c r="AI2498" s="241"/>
      <c r="AP2498" s="300"/>
      <c r="AT2498" s="300"/>
    </row>
    <row r="2499" spans="1:46" s="299" customFormat="1" ht="15" customHeight="1" x14ac:dyDescent="0.25">
      <c r="A2499" s="284"/>
      <c r="B2499" s="284"/>
      <c r="C2499" s="241"/>
      <c r="D2499" s="241"/>
      <c r="E2499" s="241"/>
      <c r="F2499" s="241"/>
      <c r="G2499" s="241"/>
      <c r="H2499" s="241"/>
      <c r="I2499" s="241"/>
      <c r="J2499" s="241"/>
      <c r="K2499" s="241"/>
      <c r="L2499" s="241"/>
      <c r="M2499" s="241"/>
      <c r="N2499" s="241"/>
      <c r="O2499" s="241"/>
      <c r="P2499" s="241"/>
      <c r="Q2499" s="241"/>
      <c r="R2499" s="241"/>
      <c r="S2499" s="241"/>
      <c r="T2499" s="241"/>
      <c r="U2499" s="241"/>
      <c r="V2499" s="241"/>
      <c r="W2499" s="241"/>
      <c r="X2499" s="241"/>
      <c r="Y2499" s="241"/>
      <c r="Z2499" s="241"/>
      <c r="AA2499" s="241"/>
      <c r="AB2499" s="241"/>
      <c r="AC2499" s="241"/>
      <c r="AD2499" s="241"/>
      <c r="AE2499" s="241"/>
      <c r="AF2499" s="241"/>
      <c r="AG2499" s="241"/>
      <c r="AH2499" s="241"/>
      <c r="AI2499" s="241"/>
      <c r="AP2499" s="300"/>
      <c r="AT2499" s="300"/>
    </row>
    <row r="2500" spans="1:46" s="299" customFormat="1" ht="15" customHeight="1" x14ac:dyDescent="0.25">
      <c r="A2500" s="284"/>
      <c r="B2500" s="284"/>
      <c r="C2500" s="241"/>
      <c r="D2500" s="241"/>
      <c r="E2500" s="241"/>
      <c r="F2500" s="241"/>
      <c r="G2500" s="241"/>
      <c r="H2500" s="241"/>
      <c r="I2500" s="241"/>
      <c r="J2500" s="241"/>
      <c r="K2500" s="241"/>
      <c r="L2500" s="241"/>
      <c r="M2500" s="241"/>
      <c r="N2500" s="241"/>
      <c r="O2500" s="241"/>
      <c r="P2500" s="241"/>
      <c r="Q2500" s="241"/>
      <c r="R2500" s="241"/>
      <c r="S2500" s="241"/>
      <c r="T2500" s="241"/>
      <c r="U2500" s="241"/>
      <c r="V2500" s="241"/>
      <c r="W2500" s="241"/>
      <c r="X2500" s="241"/>
      <c r="Y2500" s="241"/>
      <c r="Z2500" s="241"/>
      <c r="AA2500" s="241"/>
      <c r="AB2500" s="241"/>
      <c r="AC2500" s="241"/>
      <c r="AD2500" s="241"/>
      <c r="AE2500" s="241"/>
      <c r="AF2500" s="241"/>
      <c r="AG2500" s="241"/>
      <c r="AH2500" s="241"/>
      <c r="AI2500" s="241"/>
      <c r="AP2500" s="300"/>
      <c r="AT2500" s="300"/>
    </row>
    <row r="2501" spans="1:46" s="299" customFormat="1" ht="15" customHeight="1" x14ac:dyDescent="0.25">
      <c r="A2501" s="284"/>
      <c r="B2501" s="284"/>
      <c r="C2501" s="241"/>
      <c r="D2501" s="241"/>
      <c r="E2501" s="241"/>
      <c r="F2501" s="241"/>
      <c r="G2501" s="241"/>
      <c r="H2501" s="241"/>
      <c r="I2501" s="241"/>
      <c r="J2501" s="241"/>
      <c r="K2501" s="241"/>
      <c r="L2501" s="241"/>
      <c r="M2501" s="241"/>
      <c r="N2501" s="241"/>
      <c r="O2501" s="241"/>
      <c r="P2501" s="241"/>
      <c r="Q2501" s="241"/>
      <c r="R2501" s="241"/>
      <c r="S2501" s="241"/>
      <c r="T2501" s="241"/>
      <c r="U2501" s="241"/>
      <c r="V2501" s="241"/>
      <c r="W2501" s="241"/>
      <c r="X2501" s="241"/>
      <c r="Y2501" s="241"/>
      <c r="Z2501" s="241"/>
      <c r="AA2501" s="241"/>
      <c r="AB2501" s="241"/>
      <c r="AC2501" s="241"/>
      <c r="AD2501" s="241"/>
      <c r="AE2501" s="241"/>
      <c r="AF2501" s="241"/>
      <c r="AG2501" s="241"/>
      <c r="AH2501" s="241"/>
      <c r="AI2501" s="241"/>
      <c r="AP2501" s="300"/>
      <c r="AT2501" s="300"/>
    </row>
    <row r="2502" spans="1:46" s="299" customFormat="1" ht="15" customHeight="1" x14ac:dyDescent="0.25">
      <c r="A2502" s="284"/>
      <c r="B2502" s="284"/>
      <c r="C2502" s="241"/>
      <c r="D2502" s="241"/>
      <c r="E2502" s="241"/>
      <c r="F2502" s="241"/>
      <c r="G2502" s="241"/>
      <c r="H2502" s="241"/>
      <c r="I2502" s="241"/>
      <c r="J2502" s="241"/>
      <c r="K2502" s="241"/>
      <c r="L2502" s="241"/>
      <c r="M2502" s="241"/>
      <c r="N2502" s="241"/>
      <c r="O2502" s="241"/>
      <c r="P2502" s="241"/>
      <c r="Q2502" s="241"/>
      <c r="R2502" s="241"/>
      <c r="S2502" s="241"/>
      <c r="T2502" s="241"/>
      <c r="U2502" s="241"/>
      <c r="V2502" s="241"/>
      <c r="W2502" s="241"/>
      <c r="X2502" s="241"/>
      <c r="Y2502" s="241"/>
      <c r="Z2502" s="241"/>
      <c r="AA2502" s="241"/>
      <c r="AB2502" s="241"/>
      <c r="AC2502" s="241"/>
      <c r="AD2502" s="241"/>
      <c r="AE2502" s="241"/>
      <c r="AF2502" s="241"/>
      <c r="AG2502" s="241"/>
      <c r="AH2502" s="241"/>
      <c r="AI2502" s="241"/>
      <c r="AP2502" s="300"/>
      <c r="AT2502" s="300"/>
    </row>
    <row r="2503" spans="1:46" s="299" customFormat="1" ht="15" customHeight="1" x14ac:dyDescent="0.25">
      <c r="A2503" s="284"/>
      <c r="B2503" s="284"/>
      <c r="C2503" s="241"/>
      <c r="D2503" s="241"/>
      <c r="E2503" s="241"/>
      <c r="F2503" s="241"/>
      <c r="G2503" s="241"/>
      <c r="H2503" s="241"/>
      <c r="I2503" s="241"/>
      <c r="J2503" s="241"/>
      <c r="K2503" s="241"/>
      <c r="L2503" s="241"/>
      <c r="M2503" s="241"/>
      <c r="N2503" s="241"/>
      <c r="O2503" s="241"/>
      <c r="P2503" s="241"/>
      <c r="Q2503" s="241"/>
      <c r="R2503" s="241"/>
      <c r="S2503" s="241"/>
      <c r="T2503" s="241"/>
      <c r="U2503" s="241"/>
      <c r="V2503" s="241"/>
      <c r="W2503" s="241"/>
      <c r="X2503" s="241"/>
      <c r="Y2503" s="241"/>
      <c r="Z2503" s="241"/>
      <c r="AA2503" s="241"/>
      <c r="AB2503" s="241"/>
      <c r="AC2503" s="241"/>
      <c r="AD2503" s="241"/>
      <c r="AE2503" s="241"/>
      <c r="AF2503" s="241"/>
      <c r="AG2503" s="241"/>
      <c r="AH2503" s="241"/>
      <c r="AI2503" s="241"/>
      <c r="AP2503" s="300"/>
      <c r="AT2503" s="300"/>
    </row>
    <row r="2504" spans="1:46" s="299" customFormat="1" ht="15" customHeight="1" x14ac:dyDescent="0.25">
      <c r="A2504" s="284"/>
      <c r="B2504" s="284"/>
      <c r="C2504" s="241"/>
      <c r="D2504" s="241"/>
      <c r="E2504" s="241"/>
      <c r="F2504" s="241"/>
      <c r="G2504" s="241"/>
      <c r="H2504" s="241"/>
      <c r="I2504" s="241"/>
      <c r="J2504" s="241"/>
      <c r="K2504" s="241"/>
      <c r="L2504" s="241"/>
      <c r="M2504" s="241"/>
      <c r="N2504" s="241"/>
      <c r="O2504" s="241"/>
      <c r="P2504" s="241"/>
      <c r="Q2504" s="241"/>
      <c r="R2504" s="241"/>
      <c r="S2504" s="241"/>
      <c r="T2504" s="241"/>
      <c r="U2504" s="241"/>
      <c r="V2504" s="241"/>
      <c r="W2504" s="241"/>
      <c r="X2504" s="241"/>
      <c r="Y2504" s="241"/>
      <c r="Z2504" s="241"/>
      <c r="AA2504" s="241"/>
      <c r="AB2504" s="241"/>
      <c r="AC2504" s="241"/>
      <c r="AD2504" s="241"/>
      <c r="AE2504" s="241"/>
      <c r="AF2504" s="241"/>
      <c r="AG2504" s="241"/>
      <c r="AH2504" s="241"/>
      <c r="AI2504" s="241"/>
      <c r="AP2504" s="300"/>
      <c r="AT2504" s="300"/>
    </row>
    <row r="2505" spans="1:46" s="299" customFormat="1" ht="15" customHeight="1" x14ac:dyDescent="0.25">
      <c r="A2505" s="284"/>
      <c r="B2505" s="284"/>
      <c r="C2505" s="241"/>
      <c r="D2505" s="241"/>
      <c r="E2505" s="241"/>
      <c r="F2505" s="241"/>
      <c r="G2505" s="241"/>
      <c r="H2505" s="241"/>
      <c r="I2505" s="241"/>
      <c r="J2505" s="241"/>
      <c r="K2505" s="241"/>
      <c r="L2505" s="241"/>
      <c r="M2505" s="241"/>
      <c r="N2505" s="241"/>
      <c r="O2505" s="241"/>
      <c r="P2505" s="241"/>
      <c r="Q2505" s="241"/>
      <c r="R2505" s="241"/>
      <c r="S2505" s="241"/>
      <c r="T2505" s="241"/>
      <c r="U2505" s="241"/>
      <c r="V2505" s="241"/>
      <c r="W2505" s="241"/>
      <c r="X2505" s="241"/>
      <c r="Y2505" s="241"/>
      <c r="Z2505" s="241"/>
      <c r="AA2505" s="241"/>
      <c r="AB2505" s="241"/>
      <c r="AC2505" s="241"/>
      <c r="AD2505" s="241"/>
      <c r="AE2505" s="241"/>
      <c r="AF2505" s="241"/>
      <c r="AG2505" s="241"/>
      <c r="AH2505" s="241"/>
      <c r="AI2505" s="241"/>
      <c r="AP2505" s="300"/>
      <c r="AT2505" s="300"/>
    </row>
    <row r="2506" spans="1:46" s="299" customFormat="1" ht="15" customHeight="1" x14ac:dyDescent="0.25">
      <c r="A2506" s="284"/>
      <c r="B2506" s="284"/>
      <c r="C2506" s="241"/>
      <c r="D2506" s="241"/>
      <c r="E2506" s="241"/>
      <c r="F2506" s="241"/>
      <c r="G2506" s="241"/>
      <c r="H2506" s="241"/>
      <c r="I2506" s="241"/>
      <c r="J2506" s="241"/>
      <c r="K2506" s="241"/>
      <c r="L2506" s="241"/>
      <c r="M2506" s="241"/>
      <c r="N2506" s="241"/>
      <c r="O2506" s="241"/>
      <c r="P2506" s="241"/>
      <c r="Q2506" s="241"/>
      <c r="R2506" s="241"/>
      <c r="S2506" s="241"/>
      <c r="T2506" s="241"/>
      <c r="U2506" s="241"/>
      <c r="V2506" s="241"/>
      <c r="W2506" s="241"/>
      <c r="X2506" s="241"/>
      <c r="Y2506" s="241"/>
      <c r="Z2506" s="241"/>
      <c r="AA2506" s="241"/>
      <c r="AB2506" s="241"/>
      <c r="AC2506" s="241"/>
      <c r="AD2506" s="241"/>
      <c r="AE2506" s="241"/>
      <c r="AF2506" s="241"/>
      <c r="AG2506" s="241"/>
      <c r="AH2506" s="241"/>
      <c r="AI2506" s="241"/>
      <c r="AP2506" s="300"/>
      <c r="AT2506" s="300"/>
    </row>
    <row r="2507" spans="1:46" s="299" customFormat="1" ht="15" customHeight="1" x14ac:dyDescent="0.25">
      <c r="A2507" s="284"/>
      <c r="B2507" s="284"/>
      <c r="C2507" s="241"/>
      <c r="D2507" s="241"/>
      <c r="E2507" s="241"/>
      <c r="F2507" s="241"/>
      <c r="G2507" s="241"/>
      <c r="H2507" s="241"/>
      <c r="I2507" s="241"/>
      <c r="J2507" s="241"/>
      <c r="K2507" s="241"/>
      <c r="L2507" s="241"/>
      <c r="M2507" s="241"/>
      <c r="N2507" s="241"/>
      <c r="O2507" s="241"/>
      <c r="P2507" s="241"/>
      <c r="Q2507" s="241"/>
      <c r="R2507" s="241"/>
      <c r="S2507" s="241"/>
      <c r="T2507" s="241"/>
      <c r="U2507" s="241"/>
      <c r="V2507" s="241"/>
      <c r="W2507" s="241"/>
      <c r="X2507" s="241"/>
      <c r="Y2507" s="241"/>
      <c r="Z2507" s="241"/>
      <c r="AA2507" s="241"/>
      <c r="AB2507" s="241"/>
      <c r="AC2507" s="241"/>
      <c r="AD2507" s="241"/>
      <c r="AE2507" s="241"/>
      <c r="AF2507" s="241"/>
      <c r="AG2507" s="241"/>
      <c r="AH2507" s="241"/>
      <c r="AI2507" s="241"/>
      <c r="AP2507" s="300"/>
      <c r="AT2507" s="300"/>
    </row>
    <row r="2508" spans="1:46" s="299" customFormat="1" ht="15" customHeight="1" x14ac:dyDescent="0.25">
      <c r="A2508" s="284"/>
      <c r="B2508" s="284"/>
      <c r="C2508" s="241"/>
      <c r="D2508" s="241"/>
      <c r="E2508" s="241"/>
      <c r="F2508" s="241"/>
      <c r="G2508" s="241"/>
      <c r="H2508" s="241"/>
      <c r="I2508" s="241"/>
      <c r="J2508" s="241"/>
      <c r="K2508" s="241"/>
      <c r="L2508" s="241"/>
      <c r="M2508" s="241"/>
      <c r="N2508" s="241"/>
      <c r="O2508" s="241"/>
      <c r="P2508" s="241"/>
      <c r="Q2508" s="241"/>
      <c r="R2508" s="241"/>
      <c r="S2508" s="241"/>
      <c r="T2508" s="241"/>
      <c r="U2508" s="241"/>
      <c r="V2508" s="241"/>
      <c r="W2508" s="241"/>
      <c r="X2508" s="241"/>
      <c r="Y2508" s="241"/>
      <c r="Z2508" s="241"/>
      <c r="AA2508" s="241"/>
      <c r="AB2508" s="241"/>
      <c r="AC2508" s="241"/>
      <c r="AD2508" s="241"/>
      <c r="AE2508" s="241"/>
      <c r="AF2508" s="241"/>
      <c r="AG2508" s="241"/>
      <c r="AH2508" s="241"/>
      <c r="AI2508" s="241"/>
      <c r="AP2508" s="300"/>
      <c r="AT2508" s="300"/>
    </row>
    <row r="2509" spans="1:46" s="299" customFormat="1" ht="15" customHeight="1" x14ac:dyDescent="0.25">
      <c r="A2509" s="284"/>
      <c r="B2509" s="284"/>
      <c r="C2509" s="241"/>
      <c r="D2509" s="241"/>
      <c r="E2509" s="241"/>
      <c r="F2509" s="241"/>
      <c r="G2509" s="241"/>
      <c r="H2509" s="241"/>
      <c r="I2509" s="241"/>
      <c r="J2509" s="241"/>
      <c r="K2509" s="241"/>
      <c r="L2509" s="241"/>
      <c r="M2509" s="241"/>
      <c r="N2509" s="241"/>
      <c r="O2509" s="241"/>
      <c r="P2509" s="241"/>
      <c r="Q2509" s="241"/>
      <c r="R2509" s="241"/>
      <c r="S2509" s="241"/>
      <c r="T2509" s="241"/>
      <c r="U2509" s="241"/>
      <c r="V2509" s="241"/>
      <c r="W2509" s="241"/>
      <c r="X2509" s="241"/>
      <c r="Y2509" s="241"/>
      <c r="Z2509" s="241"/>
      <c r="AA2509" s="241"/>
      <c r="AB2509" s="241"/>
      <c r="AC2509" s="241"/>
      <c r="AD2509" s="241"/>
      <c r="AE2509" s="241"/>
      <c r="AF2509" s="241"/>
      <c r="AG2509" s="241"/>
      <c r="AH2509" s="241"/>
      <c r="AI2509" s="241"/>
      <c r="AP2509" s="300"/>
      <c r="AT2509" s="300"/>
    </row>
    <row r="2510" spans="1:46" s="299" customFormat="1" ht="15" customHeight="1" x14ac:dyDescent="0.25">
      <c r="A2510" s="284"/>
      <c r="B2510" s="284"/>
      <c r="C2510" s="241"/>
      <c r="D2510" s="241"/>
      <c r="E2510" s="241"/>
      <c r="F2510" s="241"/>
      <c r="G2510" s="241"/>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P2510" s="300"/>
      <c r="AT2510" s="300"/>
    </row>
    <row r="2511" spans="1:46" s="299" customFormat="1" ht="15" customHeight="1" x14ac:dyDescent="0.25">
      <c r="A2511" s="284"/>
      <c r="B2511" s="284"/>
      <c r="C2511" s="241"/>
      <c r="D2511" s="241"/>
      <c r="E2511" s="241"/>
      <c r="F2511" s="241"/>
      <c r="G2511" s="241"/>
      <c r="H2511" s="241"/>
      <c r="I2511" s="241"/>
      <c r="J2511" s="241"/>
      <c r="K2511" s="241"/>
      <c r="L2511" s="241"/>
      <c r="M2511" s="241"/>
      <c r="N2511" s="241"/>
      <c r="O2511" s="241"/>
      <c r="P2511" s="241"/>
      <c r="Q2511" s="241"/>
      <c r="R2511" s="241"/>
      <c r="S2511" s="241"/>
      <c r="T2511" s="241"/>
      <c r="U2511" s="241"/>
      <c r="V2511" s="241"/>
      <c r="W2511" s="241"/>
      <c r="X2511" s="241"/>
      <c r="Y2511" s="241"/>
      <c r="Z2511" s="241"/>
      <c r="AA2511" s="241"/>
      <c r="AB2511" s="241"/>
      <c r="AC2511" s="241"/>
      <c r="AD2511" s="241"/>
      <c r="AE2511" s="241"/>
      <c r="AF2511" s="241"/>
      <c r="AG2511" s="241"/>
      <c r="AH2511" s="241"/>
      <c r="AI2511" s="241"/>
      <c r="AP2511" s="300"/>
      <c r="AT2511" s="300"/>
    </row>
    <row r="2512" spans="1:46" s="299" customFormat="1" ht="15" customHeight="1" x14ac:dyDescent="0.25">
      <c r="A2512" s="284"/>
      <c r="B2512" s="284"/>
      <c r="C2512" s="241"/>
      <c r="D2512" s="241"/>
      <c r="E2512" s="241"/>
      <c r="F2512" s="241"/>
      <c r="G2512" s="241"/>
      <c r="H2512" s="241"/>
      <c r="I2512" s="241"/>
      <c r="J2512" s="241"/>
      <c r="K2512" s="241"/>
      <c r="L2512" s="241"/>
      <c r="M2512" s="241"/>
      <c r="N2512" s="241"/>
      <c r="O2512" s="241"/>
      <c r="P2512" s="241"/>
      <c r="Q2512" s="241"/>
      <c r="R2512" s="241"/>
      <c r="S2512" s="241"/>
      <c r="T2512" s="241"/>
      <c r="U2512" s="241"/>
      <c r="V2512" s="241"/>
      <c r="W2512" s="241"/>
      <c r="X2512" s="241"/>
      <c r="Y2512" s="241"/>
      <c r="Z2512" s="241"/>
      <c r="AA2512" s="241"/>
      <c r="AB2512" s="241"/>
      <c r="AC2512" s="241"/>
      <c r="AD2512" s="241"/>
      <c r="AE2512" s="241"/>
      <c r="AF2512" s="241"/>
      <c r="AG2512" s="241"/>
      <c r="AH2512" s="241"/>
      <c r="AI2512" s="241"/>
      <c r="AP2512" s="300"/>
      <c r="AT2512" s="300"/>
    </row>
    <row r="2513" spans="1:46" s="299" customFormat="1" ht="15" customHeight="1" x14ac:dyDescent="0.25">
      <c r="A2513" s="284"/>
      <c r="B2513" s="284"/>
      <c r="C2513" s="241"/>
      <c r="D2513" s="241"/>
      <c r="E2513" s="241"/>
      <c r="F2513" s="241"/>
      <c r="G2513" s="241"/>
      <c r="H2513" s="241"/>
      <c r="I2513" s="241"/>
      <c r="J2513" s="241"/>
      <c r="K2513" s="241"/>
      <c r="L2513" s="241"/>
      <c r="M2513" s="241"/>
      <c r="N2513" s="241"/>
      <c r="O2513" s="241"/>
      <c r="P2513" s="241"/>
      <c r="Q2513" s="241"/>
      <c r="R2513" s="241"/>
      <c r="S2513" s="241"/>
      <c r="T2513" s="241"/>
      <c r="U2513" s="241"/>
      <c r="V2513" s="241"/>
      <c r="W2513" s="241"/>
      <c r="X2513" s="241"/>
      <c r="Y2513" s="241"/>
      <c r="Z2513" s="241"/>
      <c r="AA2513" s="241"/>
      <c r="AB2513" s="241"/>
      <c r="AC2513" s="241"/>
      <c r="AD2513" s="241"/>
      <c r="AE2513" s="241"/>
      <c r="AF2513" s="241"/>
      <c r="AG2513" s="241"/>
      <c r="AH2513" s="241"/>
      <c r="AI2513" s="241"/>
      <c r="AP2513" s="300"/>
      <c r="AT2513" s="300"/>
    </row>
    <row r="2514" spans="1:46" s="299" customFormat="1" ht="15" customHeight="1" x14ac:dyDescent="0.25">
      <c r="A2514" s="284"/>
      <c r="B2514" s="284"/>
      <c r="C2514" s="241"/>
      <c r="D2514" s="241"/>
      <c r="E2514" s="241"/>
      <c r="F2514" s="241"/>
      <c r="G2514" s="241"/>
      <c r="H2514" s="241"/>
      <c r="I2514" s="241"/>
      <c r="J2514" s="241"/>
      <c r="K2514" s="241"/>
      <c r="L2514" s="241"/>
      <c r="M2514" s="241"/>
      <c r="N2514" s="241"/>
      <c r="O2514" s="241"/>
      <c r="P2514" s="241"/>
      <c r="Q2514" s="241"/>
      <c r="R2514" s="241"/>
      <c r="S2514" s="241"/>
      <c r="T2514" s="241"/>
      <c r="U2514" s="241"/>
      <c r="V2514" s="241"/>
      <c r="W2514" s="241"/>
      <c r="X2514" s="241"/>
      <c r="Y2514" s="241"/>
      <c r="Z2514" s="241"/>
      <c r="AA2514" s="241"/>
      <c r="AB2514" s="241"/>
      <c r="AC2514" s="241"/>
      <c r="AD2514" s="241"/>
      <c r="AE2514" s="241"/>
      <c r="AF2514" s="241"/>
      <c r="AG2514" s="241"/>
      <c r="AH2514" s="241"/>
      <c r="AI2514" s="241"/>
      <c r="AP2514" s="300"/>
      <c r="AT2514" s="300"/>
    </row>
    <row r="2515" spans="1:46" s="299" customFormat="1" ht="15" customHeight="1" x14ac:dyDescent="0.25">
      <c r="A2515" s="284"/>
      <c r="B2515" s="284"/>
      <c r="C2515" s="241"/>
      <c r="D2515" s="241"/>
      <c r="E2515" s="241"/>
      <c r="F2515" s="241"/>
      <c r="G2515" s="241"/>
      <c r="H2515" s="241"/>
      <c r="I2515" s="241"/>
      <c r="J2515" s="241"/>
      <c r="K2515" s="241"/>
      <c r="L2515" s="241"/>
      <c r="M2515" s="241"/>
      <c r="N2515" s="241"/>
      <c r="O2515" s="241"/>
      <c r="P2515" s="241"/>
      <c r="Q2515" s="241"/>
      <c r="R2515" s="241"/>
      <c r="S2515" s="241"/>
      <c r="T2515" s="241"/>
      <c r="U2515" s="241"/>
      <c r="V2515" s="241"/>
      <c r="W2515" s="241"/>
      <c r="X2515" s="241"/>
      <c r="Y2515" s="241"/>
      <c r="Z2515" s="241"/>
      <c r="AA2515" s="241"/>
      <c r="AB2515" s="241"/>
      <c r="AC2515" s="241"/>
      <c r="AD2515" s="241"/>
      <c r="AE2515" s="241"/>
      <c r="AF2515" s="241"/>
      <c r="AG2515" s="241"/>
      <c r="AH2515" s="241"/>
      <c r="AI2515" s="241"/>
      <c r="AP2515" s="300"/>
      <c r="AT2515" s="300"/>
    </row>
    <row r="2516" spans="1:46" s="299" customFormat="1" ht="15" customHeight="1" x14ac:dyDescent="0.25">
      <c r="A2516" s="284"/>
      <c r="B2516" s="284"/>
      <c r="C2516" s="241"/>
      <c r="D2516" s="241"/>
      <c r="E2516" s="241"/>
      <c r="F2516" s="241"/>
      <c r="G2516" s="241"/>
      <c r="H2516" s="241"/>
      <c r="I2516" s="241"/>
      <c r="J2516" s="241"/>
      <c r="K2516" s="241"/>
      <c r="L2516" s="241"/>
      <c r="M2516" s="241"/>
      <c r="N2516" s="241"/>
      <c r="O2516" s="241"/>
      <c r="P2516" s="241"/>
      <c r="Q2516" s="241"/>
      <c r="R2516" s="241"/>
      <c r="S2516" s="241"/>
      <c r="T2516" s="241"/>
      <c r="U2516" s="241"/>
      <c r="V2516" s="241"/>
      <c r="W2516" s="241"/>
      <c r="X2516" s="241"/>
      <c r="Y2516" s="241"/>
      <c r="Z2516" s="241"/>
      <c r="AA2516" s="241"/>
      <c r="AB2516" s="241"/>
      <c r="AC2516" s="241"/>
      <c r="AD2516" s="241"/>
      <c r="AE2516" s="241"/>
      <c r="AF2516" s="241"/>
      <c r="AG2516" s="241"/>
      <c r="AH2516" s="241"/>
      <c r="AI2516" s="241"/>
      <c r="AP2516" s="300"/>
      <c r="AT2516" s="300"/>
    </row>
    <row r="2517" spans="1:46" s="299" customFormat="1" ht="15" customHeight="1" x14ac:dyDescent="0.25">
      <c r="A2517" s="284"/>
      <c r="B2517" s="284"/>
      <c r="C2517" s="241"/>
      <c r="D2517" s="241"/>
      <c r="E2517" s="241"/>
      <c r="F2517" s="241"/>
      <c r="G2517" s="241"/>
      <c r="H2517" s="241"/>
      <c r="I2517" s="241"/>
      <c r="J2517" s="241"/>
      <c r="K2517" s="241"/>
      <c r="L2517" s="241"/>
      <c r="M2517" s="241"/>
      <c r="N2517" s="241"/>
      <c r="O2517" s="241"/>
      <c r="P2517" s="241"/>
      <c r="Q2517" s="241"/>
      <c r="R2517" s="241"/>
      <c r="S2517" s="241"/>
      <c r="T2517" s="241"/>
      <c r="U2517" s="241"/>
      <c r="V2517" s="241"/>
      <c r="W2517" s="241"/>
      <c r="X2517" s="241"/>
      <c r="Y2517" s="241"/>
      <c r="Z2517" s="241"/>
      <c r="AA2517" s="241"/>
      <c r="AB2517" s="241"/>
      <c r="AC2517" s="241"/>
      <c r="AD2517" s="241"/>
      <c r="AE2517" s="241"/>
      <c r="AF2517" s="241"/>
      <c r="AG2517" s="241"/>
      <c r="AH2517" s="241"/>
      <c r="AI2517" s="241"/>
      <c r="AP2517" s="300"/>
      <c r="AT2517" s="300"/>
    </row>
    <row r="2518" spans="1:46" s="299" customFormat="1" ht="15" customHeight="1" x14ac:dyDescent="0.25">
      <c r="A2518" s="284"/>
      <c r="B2518" s="284"/>
      <c r="C2518" s="241"/>
      <c r="D2518" s="241"/>
      <c r="E2518" s="241"/>
      <c r="F2518" s="241"/>
      <c r="G2518" s="241"/>
      <c r="H2518" s="241"/>
      <c r="I2518" s="241"/>
      <c r="J2518" s="241"/>
      <c r="K2518" s="241"/>
      <c r="L2518" s="241"/>
      <c r="M2518" s="241"/>
      <c r="N2518" s="241"/>
      <c r="O2518" s="241"/>
      <c r="P2518" s="241"/>
      <c r="Q2518" s="241"/>
      <c r="R2518" s="241"/>
      <c r="S2518" s="241"/>
      <c r="T2518" s="241"/>
      <c r="U2518" s="241"/>
      <c r="V2518" s="241"/>
      <c r="W2518" s="241"/>
      <c r="X2518" s="241"/>
      <c r="Y2518" s="241"/>
      <c r="Z2518" s="241"/>
      <c r="AA2518" s="241"/>
      <c r="AB2518" s="241"/>
      <c r="AC2518" s="241"/>
      <c r="AD2518" s="241"/>
      <c r="AE2518" s="241"/>
      <c r="AF2518" s="241"/>
      <c r="AG2518" s="241"/>
      <c r="AH2518" s="241"/>
      <c r="AI2518" s="241"/>
      <c r="AP2518" s="300"/>
      <c r="AT2518" s="300"/>
    </row>
    <row r="2519" spans="1:46" s="299" customFormat="1" ht="15" customHeight="1" x14ac:dyDescent="0.25">
      <c r="A2519" s="284"/>
      <c r="B2519" s="284"/>
      <c r="C2519" s="241"/>
      <c r="D2519" s="241"/>
      <c r="E2519" s="241"/>
      <c r="F2519" s="241"/>
      <c r="G2519" s="241"/>
      <c r="H2519" s="241"/>
      <c r="I2519" s="241"/>
      <c r="J2519" s="241"/>
      <c r="K2519" s="241"/>
      <c r="L2519" s="241"/>
      <c r="M2519" s="241"/>
      <c r="N2519" s="241"/>
      <c r="O2519" s="241"/>
      <c r="P2519" s="241"/>
      <c r="Q2519" s="241"/>
      <c r="R2519" s="241"/>
      <c r="S2519" s="241"/>
      <c r="T2519" s="241"/>
      <c r="U2519" s="241"/>
      <c r="V2519" s="241"/>
      <c r="W2519" s="241"/>
      <c r="X2519" s="241"/>
      <c r="Y2519" s="241"/>
      <c r="Z2519" s="241"/>
      <c r="AA2519" s="241"/>
      <c r="AB2519" s="241"/>
      <c r="AC2519" s="241"/>
      <c r="AD2519" s="241"/>
      <c r="AE2519" s="241"/>
      <c r="AF2519" s="241"/>
      <c r="AG2519" s="241"/>
      <c r="AH2519" s="241"/>
      <c r="AI2519" s="241"/>
      <c r="AP2519" s="300"/>
      <c r="AT2519" s="300"/>
    </row>
    <row r="2520" spans="1:46" s="299" customFormat="1" ht="15" customHeight="1" x14ac:dyDescent="0.25">
      <c r="A2520" s="284"/>
      <c r="B2520" s="284"/>
      <c r="C2520" s="241"/>
      <c r="D2520" s="241"/>
      <c r="E2520" s="241"/>
      <c r="F2520" s="241"/>
      <c r="G2520" s="241"/>
      <c r="H2520" s="241"/>
      <c r="I2520" s="241"/>
      <c r="J2520" s="241"/>
      <c r="K2520" s="241"/>
      <c r="L2520" s="241"/>
      <c r="M2520" s="241"/>
      <c r="N2520" s="241"/>
      <c r="O2520" s="241"/>
      <c r="P2520" s="241"/>
      <c r="Q2520" s="241"/>
      <c r="R2520" s="241"/>
      <c r="S2520" s="241"/>
      <c r="T2520" s="241"/>
      <c r="U2520" s="241"/>
      <c r="V2520" s="241"/>
      <c r="W2520" s="241"/>
      <c r="X2520" s="241"/>
      <c r="Y2520" s="241"/>
      <c r="Z2520" s="241"/>
      <c r="AA2520" s="241"/>
      <c r="AB2520" s="241"/>
      <c r="AC2520" s="241"/>
      <c r="AD2520" s="241"/>
      <c r="AE2520" s="241"/>
      <c r="AF2520" s="241"/>
      <c r="AG2520" s="241"/>
      <c r="AH2520" s="241"/>
      <c r="AI2520" s="241"/>
      <c r="AP2520" s="300"/>
      <c r="AT2520" s="300"/>
    </row>
    <row r="2521" spans="1:46" s="299" customFormat="1" ht="15" customHeight="1" x14ac:dyDescent="0.25">
      <c r="A2521" s="284"/>
      <c r="B2521" s="284"/>
      <c r="C2521" s="241"/>
      <c r="D2521" s="241"/>
      <c r="E2521" s="241"/>
      <c r="F2521" s="241"/>
      <c r="G2521" s="241"/>
      <c r="H2521" s="241"/>
      <c r="I2521" s="241"/>
      <c r="J2521" s="241"/>
      <c r="K2521" s="241"/>
      <c r="L2521" s="241"/>
      <c r="M2521" s="241"/>
      <c r="N2521" s="241"/>
      <c r="O2521" s="241"/>
      <c r="P2521" s="241"/>
      <c r="Q2521" s="241"/>
      <c r="R2521" s="241"/>
      <c r="S2521" s="241"/>
      <c r="T2521" s="241"/>
      <c r="U2521" s="241"/>
      <c r="V2521" s="241"/>
      <c r="W2521" s="241"/>
      <c r="X2521" s="241"/>
      <c r="Y2521" s="241"/>
      <c r="Z2521" s="241"/>
      <c r="AA2521" s="241"/>
      <c r="AB2521" s="241"/>
      <c r="AC2521" s="241"/>
      <c r="AD2521" s="241"/>
      <c r="AE2521" s="241"/>
      <c r="AF2521" s="241"/>
      <c r="AG2521" s="241"/>
      <c r="AH2521" s="241"/>
      <c r="AI2521" s="241"/>
      <c r="AP2521" s="300"/>
      <c r="AT2521" s="300"/>
    </row>
    <row r="2522" spans="1:46" s="299" customFormat="1" ht="15" customHeight="1" x14ac:dyDescent="0.25">
      <c r="A2522" s="284"/>
      <c r="B2522" s="284"/>
      <c r="C2522" s="241"/>
      <c r="D2522" s="241"/>
      <c r="E2522" s="241"/>
      <c r="F2522" s="241"/>
      <c r="G2522" s="241"/>
      <c r="H2522" s="241"/>
      <c r="I2522" s="241"/>
      <c r="J2522" s="241"/>
      <c r="K2522" s="241"/>
      <c r="L2522" s="241"/>
      <c r="M2522" s="241"/>
      <c r="N2522" s="241"/>
      <c r="O2522" s="241"/>
      <c r="P2522" s="241"/>
      <c r="Q2522" s="241"/>
      <c r="R2522" s="241"/>
      <c r="S2522" s="241"/>
      <c r="T2522" s="241"/>
      <c r="U2522" s="241"/>
      <c r="V2522" s="241"/>
      <c r="W2522" s="241"/>
      <c r="X2522" s="241"/>
      <c r="Y2522" s="241"/>
      <c r="Z2522" s="241"/>
      <c r="AA2522" s="241"/>
      <c r="AB2522" s="241"/>
      <c r="AC2522" s="241"/>
      <c r="AD2522" s="241"/>
      <c r="AE2522" s="241"/>
      <c r="AF2522" s="241"/>
      <c r="AG2522" s="241"/>
      <c r="AH2522" s="241"/>
      <c r="AI2522" s="241"/>
      <c r="AP2522" s="300"/>
      <c r="AT2522" s="300"/>
    </row>
    <row r="2523" spans="1:46" s="299" customFormat="1" ht="15" customHeight="1" x14ac:dyDescent="0.25">
      <c r="A2523" s="284"/>
      <c r="B2523" s="284"/>
      <c r="C2523" s="241"/>
      <c r="D2523" s="241"/>
      <c r="E2523" s="241"/>
      <c r="F2523" s="241"/>
      <c r="G2523" s="241"/>
      <c r="H2523" s="241"/>
      <c r="I2523" s="241"/>
      <c r="J2523" s="241"/>
      <c r="K2523" s="241"/>
      <c r="L2523" s="241"/>
      <c r="M2523" s="241"/>
      <c r="N2523" s="241"/>
      <c r="O2523" s="241"/>
      <c r="P2523" s="241"/>
      <c r="Q2523" s="241"/>
      <c r="R2523" s="241"/>
      <c r="S2523" s="241"/>
      <c r="T2523" s="241"/>
      <c r="U2523" s="241"/>
      <c r="V2523" s="241"/>
      <c r="W2523" s="241"/>
      <c r="X2523" s="241"/>
      <c r="Y2523" s="241"/>
      <c r="Z2523" s="241"/>
      <c r="AA2523" s="241"/>
      <c r="AB2523" s="241"/>
      <c r="AC2523" s="241"/>
      <c r="AD2523" s="241"/>
      <c r="AE2523" s="241"/>
      <c r="AF2523" s="241"/>
      <c r="AG2523" s="241"/>
      <c r="AH2523" s="241"/>
      <c r="AI2523" s="241"/>
      <c r="AP2523" s="300"/>
      <c r="AT2523" s="300"/>
    </row>
    <row r="2524" spans="1:46" s="299" customFormat="1" ht="15" customHeight="1" x14ac:dyDescent="0.25">
      <c r="A2524" s="284"/>
      <c r="B2524" s="284"/>
      <c r="C2524" s="241"/>
      <c r="D2524" s="241"/>
      <c r="E2524" s="241"/>
      <c r="F2524" s="241"/>
      <c r="G2524" s="241"/>
      <c r="H2524" s="241"/>
      <c r="I2524" s="241"/>
      <c r="J2524" s="241"/>
      <c r="K2524" s="241"/>
      <c r="L2524" s="241"/>
      <c r="M2524" s="241"/>
      <c r="N2524" s="241"/>
      <c r="O2524" s="241"/>
      <c r="P2524" s="241"/>
      <c r="Q2524" s="241"/>
      <c r="R2524" s="241"/>
      <c r="S2524" s="241"/>
      <c r="T2524" s="241"/>
      <c r="U2524" s="241"/>
      <c r="V2524" s="241"/>
      <c r="W2524" s="241"/>
      <c r="X2524" s="241"/>
      <c r="Y2524" s="241"/>
      <c r="Z2524" s="241"/>
      <c r="AA2524" s="241"/>
      <c r="AB2524" s="241"/>
      <c r="AC2524" s="241"/>
      <c r="AD2524" s="241"/>
      <c r="AE2524" s="241"/>
      <c r="AF2524" s="241"/>
      <c r="AG2524" s="241"/>
      <c r="AH2524" s="241"/>
      <c r="AI2524" s="241"/>
      <c r="AP2524" s="300"/>
      <c r="AT2524" s="300"/>
    </row>
    <row r="2525" spans="1:46" s="299" customFormat="1" ht="15" customHeight="1" x14ac:dyDescent="0.25">
      <c r="A2525" s="284"/>
      <c r="B2525" s="284"/>
      <c r="C2525" s="241"/>
      <c r="D2525" s="241"/>
      <c r="E2525" s="241"/>
      <c r="F2525" s="241"/>
      <c r="G2525" s="241"/>
      <c r="H2525" s="241"/>
      <c r="I2525" s="241"/>
      <c r="J2525" s="241"/>
      <c r="K2525" s="241"/>
      <c r="L2525" s="241"/>
      <c r="M2525" s="241"/>
      <c r="N2525" s="241"/>
      <c r="O2525" s="241"/>
      <c r="P2525" s="241"/>
      <c r="Q2525" s="241"/>
      <c r="R2525" s="241"/>
      <c r="S2525" s="241"/>
      <c r="T2525" s="241"/>
      <c r="U2525" s="241"/>
      <c r="V2525" s="241"/>
      <c r="W2525" s="241"/>
      <c r="X2525" s="241"/>
      <c r="Y2525" s="241"/>
      <c r="Z2525" s="241"/>
      <c r="AA2525" s="241"/>
      <c r="AB2525" s="241"/>
      <c r="AC2525" s="241"/>
      <c r="AD2525" s="241"/>
      <c r="AE2525" s="241"/>
      <c r="AF2525" s="241"/>
      <c r="AG2525" s="241"/>
      <c r="AH2525" s="241"/>
      <c r="AI2525" s="241"/>
      <c r="AP2525" s="300"/>
      <c r="AT2525" s="300"/>
    </row>
    <row r="2526" spans="1:46" s="299" customFormat="1" ht="15" customHeight="1" x14ac:dyDescent="0.25">
      <c r="A2526" s="284"/>
      <c r="B2526" s="284"/>
      <c r="C2526" s="241"/>
      <c r="D2526" s="241"/>
      <c r="E2526" s="241"/>
      <c r="F2526" s="241"/>
      <c r="G2526" s="241"/>
      <c r="H2526" s="241"/>
      <c r="I2526" s="241"/>
      <c r="J2526" s="241"/>
      <c r="K2526" s="241"/>
      <c r="L2526" s="241"/>
      <c r="M2526" s="241"/>
      <c r="N2526" s="241"/>
      <c r="O2526" s="241"/>
      <c r="P2526" s="241"/>
      <c r="Q2526" s="241"/>
      <c r="R2526" s="241"/>
      <c r="S2526" s="241"/>
      <c r="T2526" s="241"/>
      <c r="U2526" s="241"/>
      <c r="V2526" s="241"/>
      <c r="W2526" s="241"/>
      <c r="X2526" s="241"/>
      <c r="Y2526" s="241"/>
      <c r="Z2526" s="241"/>
      <c r="AA2526" s="241"/>
      <c r="AB2526" s="241"/>
      <c r="AC2526" s="241"/>
      <c r="AD2526" s="241"/>
      <c r="AE2526" s="241"/>
      <c r="AF2526" s="241"/>
      <c r="AG2526" s="241"/>
      <c r="AH2526" s="241"/>
      <c r="AI2526" s="241"/>
      <c r="AP2526" s="300"/>
      <c r="AT2526" s="300"/>
    </row>
    <row r="2527" spans="1:46" s="299" customFormat="1" ht="15" customHeight="1" x14ac:dyDescent="0.25">
      <c r="A2527" s="284"/>
      <c r="B2527" s="284"/>
      <c r="C2527" s="241"/>
      <c r="D2527" s="241"/>
      <c r="E2527" s="241"/>
      <c r="F2527" s="241"/>
      <c r="G2527" s="241"/>
      <c r="H2527" s="241"/>
      <c r="I2527" s="241"/>
      <c r="J2527" s="241"/>
      <c r="K2527" s="241"/>
      <c r="L2527" s="241"/>
      <c r="M2527" s="241"/>
      <c r="N2527" s="241"/>
      <c r="O2527" s="241"/>
      <c r="P2527" s="241"/>
      <c r="Q2527" s="241"/>
      <c r="R2527" s="241"/>
      <c r="S2527" s="241"/>
      <c r="T2527" s="241"/>
      <c r="U2527" s="241"/>
      <c r="V2527" s="241"/>
      <c r="W2527" s="241"/>
      <c r="X2527" s="241"/>
      <c r="Y2527" s="241"/>
      <c r="Z2527" s="241"/>
      <c r="AA2527" s="241"/>
      <c r="AB2527" s="241"/>
      <c r="AC2527" s="241"/>
      <c r="AD2527" s="241"/>
      <c r="AE2527" s="241"/>
      <c r="AF2527" s="241"/>
      <c r="AG2527" s="241"/>
      <c r="AH2527" s="241"/>
      <c r="AI2527" s="241"/>
      <c r="AP2527" s="300"/>
      <c r="AT2527" s="300"/>
    </row>
    <row r="2528" spans="1:46" s="299" customFormat="1" ht="15" customHeight="1" x14ac:dyDescent="0.25">
      <c r="A2528" s="284"/>
      <c r="B2528" s="284"/>
      <c r="C2528" s="241"/>
      <c r="D2528" s="241"/>
      <c r="E2528" s="241"/>
      <c r="F2528" s="241"/>
      <c r="G2528" s="241"/>
      <c r="H2528" s="241"/>
      <c r="I2528" s="241"/>
      <c r="J2528" s="241"/>
      <c r="K2528" s="241"/>
      <c r="L2528" s="241"/>
      <c r="M2528" s="241"/>
      <c r="N2528" s="241"/>
      <c r="O2528" s="241"/>
      <c r="P2528" s="241"/>
      <c r="Q2528" s="241"/>
      <c r="R2528" s="241"/>
      <c r="S2528" s="241"/>
      <c r="T2528" s="241"/>
      <c r="U2528" s="241"/>
      <c r="V2528" s="241"/>
      <c r="W2528" s="241"/>
      <c r="X2528" s="241"/>
      <c r="Y2528" s="241"/>
      <c r="Z2528" s="241"/>
      <c r="AA2528" s="241"/>
      <c r="AB2528" s="241"/>
      <c r="AC2528" s="241"/>
      <c r="AD2528" s="241"/>
      <c r="AE2528" s="241"/>
      <c r="AF2528" s="241"/>
      <c r="AG2528" s="241"/>
      <c r="AH2528" s="241"/>
      <c r="AI2528" s="241"/>
      <c r="AP2528" s="300"/>
      <c r="AT2528" s="300"/>
    </row>
    <row r="2529" spans="1:46" s="299" customFormat="1" ht="15" customHeight="1" x14ac:dyDescent="0.25">
      <c r="A2529" s="284"/>
      <c r="B2529" s="284"/>
      <c r="C2529" s="241"/>
      <c r="D2529" s="241"/>
      <c r="E2529" s="241"/>
      <c r="F2529" s="241"/>
      <c r="G2529" s="241"/>
      <c r="H2529" s="241"/>
      <c r="I2529" s="241"/>
      <c r="J2529" s="241"/>
      <c r="K2529" s="241"/>
      <c r="L2529" s="241"/>
      <c r="M2529" s="241"/>
      <c r="N2529" s="241"/>
      <c r="O2529" s="241"/>
      <c r="P2529" s="241"/>
      <c r="Q2529" s="241"/>
      <c r="R2529" s="241"/>
      <c r="S2529" s="241"/>
      <c r="T2529" s="241"/>
      <c r="U2529" s="241"/>
      <c r="V2529" s="241"/>
      <c r="W2529" s="241"/>
      <c r="X2529" s="241"/>
      <c r="Y2529" s="241"/>
      <c r="Z2529" s="241"/>
      <c r="AA2529" s="241"/>
      <c r="AB2529" s="241"/>
      <c r="AC2529" s="241"/>
      <c r="AD2529" s="241"/>
      <c r="AE2529" s="241"/>
      <c r="AF2529" s="241"/>
      <c r="AG2529" s="241"/>
      <c r="AH2529" s="241"/>
      <c r="AI2529" s="241"/>
      <c r="AP2529" s="300"/>
      <c r="AT2529" s="300"/>
    </row>
    <row r="2530" spans="1:46" s="299" customFormat="1" ht="15" customHeight="1" x14ac:dyDescent="0.25">
      <c r="A2530" s="284"/>
      <c r="B2530" s="284"/>
      <c r="C2530" s="241"/>
      <c r="D2530" s="241"/>
      <c r="E2530" s="241"/>
      <c r="F2530" s="241"/>
      <c r="G2530" s="241"/>
      <c r="H2530" s="241"/>
      <c r="I2530" s="241"/>
      <c r="J2530" s="241"/>
      <c r="K2530" s="241"/>
      <c r="L2530" s="241"/>
      <c r="M2530" s="241"/>
      <c r="N2530" s="241"/>
      <c r="O2530" s="241"/>
      <c r="P2530" s="241"/>
      <c r="Q2530" s="241"/>
      <c r="R2530" s="241"/>
      <c r="S2530" s="241"/>
      <c r="T2530" s="241"/>
      <c r="U2530" s="241"/>
      <c r="V2530" s="241"/>
      <c r="W2530" s="241"/>
      <c r="X2530" s="241"/>
      <c r="Y2530" s="241"/>
      <c r="Z2530" s="241"/>
      <c r="AA2530" s="241"/>
      <c r="AB2530" s="241"/>
      <c r="AC2530" s="241"/>
      <c r="AD2530" s="241"/>
      <c r="AE2530" s="241"/>
      <c r="AF2530" s="241"/>
      <c r="AG2530" s="241"/>
      <c r="AH2530" s="241"/>
      <c r="AI2530" s="241"/>
      <c r="AP2530" s="300"/>
      <c r="AT2530" s="300"/>
    </row>
    <row r="2531" spans="1:46" s="299" customFormat="1" ht="15" customHeight="1" x14ac:dyDescent="0.25">
      <c r="A2531" s="284"/>
      <c r="B2531" s="284"/>
      <c r="C2531" s="241"/>
      <c r="D2531" s="241"/>
      <c r="E2531" s="241"/>
      <c r="F2531" s="241"/>
      <c r="G2531" s="241"/>
      <c r="H2531" s="241"/>
      <c r="I2531" s="241"/>
      <c r="J2531" s="241"/>
      <c r="K2531" s="241"/>
      <c r="L2531" s="241"/>
      <c r="M2531" s="241"/>
      <c r="N2531" s="241"/>
      <c r="O2531" s="241"/>
      <c r="P2531" s="241"/>
      <c r="Q2531" s="241"/>
      <c r="R2531" s="241"/>
      <c r="S2531" s="241"/>
      <c r="T2531" s="241"/>
      <c r="U2531" s="241"/>
      <c r="V2531" s="241"/>
      <c r="W2531" s="241"/>
      <c r="X2531" s="241"/>
      <c r="Y2531" s="241"/>
      <c r="Z2531" s="241"/>
      <c r="AA2531" s="241"/>
      <c r="AB2531" s="241"/>
      <c r="AC2531" s="241"/>
      <c r="AD2531" s="241"/>
      <c r="AE2531" s="241"/>
      <c r="AF2531" s="241"/>
      <c r="AG2531" s="241"/>
      <c r="AH2531" s="241"/>
      <c r="AI2531" s="241"/>
      <c r="AP2531" s="300"/>
      <c r="AT2531" s="300"/>
    </row>
    <row r="2532" spans="1:46" s="299" customFormat="1" ht="15" customHeight="1" x14ac:dyDescent="0.25">
      <c r="A2532" s="284"/>
      <c r="B2532" s="284"/>
      <c r="C2532" s="241"/>
      <c r="D2532" s="241"/>
      <c r="E2532" s="241"/>
      <c r="F2532" s="241"/>
      <c r="G2532" s="241"/>
      <c r="H2532" s="241"/>
      <c r="I2532" s="241"/>
      <c r="J2532" s="241"/>
      <c r="K2532" s="241"/>
      <c r="L2532" s="241"/>
      <c r="M2532" s="241"/>
      <c r="N2532" s="241"/>
      <c r="O2532" s="241"/>
      <c r="P2532" s="241"/>
      <c r="Q2532" s="241"/>
      <c r="R2532" s="241"/>
      <c r="S2532" s="241"/>
      <c r="T2532" s="241"/>
      <c r="U2532" s="241"/>
      <c r="V2532" s="241"/>
      <c r="W2532" s="241"/>
      <c r="X2532" s="241"/>
      <c r="Y2532" s="241"/>
      <c r="Z2532" s="241"/>
      <c r="AA2532" s="241"/>
      <c r="AB2532" s="241"/>
      <c r="AC2532" s="241"/>
      <c r="AD2532" s="241"/>
      <c r="AE2532" s="241"/>
      <c r="AF2532" s="241"/>
      <c r="AG2532" s="241"/>
      <c r="AH2532" s="241"/>
      <c r="AI2532" s="241"/>
      <c r="AP2532" s="300"/>
      <c r="AT2532" s="300"/>
    </row>
    <row r="2533" spans="1:46" s="299" customFormat="1" ht="15" customHeight="1" x14ac:dyDescent="0.25">
      <c r="A2533" s="284"/>
      <c r="B2533" s="284"/>
      <c r="C2533" s="241"/>
      <c r="D2533" s="241"/>
      <c r="E2533" s="241"/>
      <c r="F2533" s="241"/>
      <c r="G2533" s="241"/>
      <c r="H2533" s="241"/>
      <c r="I2533" s="241"/>
      <c r="J2533" s="241"/>
      <c r="K2533" s="241"/>
      <c r="L2533" s="241"/>
      <c r="M2533" s="241"/>
      <c r="N2533" s="241"/>
      <c r="O2533" s="241"/>
      <c r="P2533" s="241"/>
      <c r="Q2533" s="241"/>
      <c r="R2533" s="241"/>
      <c r="S2533" s="241"/>
      <c r="T2533" s="241"/>
      <c r="U2533" s="241"/>
      <c r="V2533" s="241"/>
      <c r="W2533" s="241"/>
      <c r="X2533" s="241"/>
      <c r="Y2533" s="241"/>
      <c r="Z2533" s="241"/>
      <c r="AA2533" s="241"/>
      <c r="AB2533" s="241"/>
      <c r="AC2533" s="241"/>
      <c r="AD2533" s="241"/>
      <c r="AE2533" s="241"/>
      <c r="AF2533" s="241"/>
      <c r="AG2533" s="241"/>
      <c r="AH2533" s="241"/>
      <c r="AI2533" s="241"/>
      <c r="AP2533" s="300"/>
      <c r="AT2533" s="300"/>
    </row>
    <row r="2534" spans="1:46" s="299" customFormat="1" ht="15" customHeight="1" x14ac:dyDescent="0.25">
      <c r="A2534" s="284"/>
      <c r="B2534" s="284"/>
      <c r="C2534" s="241"/>
      <c r="D2534" s="241"/>
      <c r="E2534" s="241"/>
      <c r="F2534" s="241"/>
      <c r="G2534" s="241"/>
      <c r="H2534" s="241"/>
      <c r="I2534" s="241"/>
      <c r="J2534" s="241"/>
      <c r="K2534" s="241"/>
      <c r="L2534" s="241"/>
      <c r="M2534" s="241"/>
      <c r="N2534" s="241"/>
      <c r="O2534" s="241"/>
      <c r="P2534" s="241"/>
      <c r="Q2534" s="241"/>
      <c r="R2534" s="241"/>
      <c r="S2534" s="241"/>
      <c r="T2534" s="241"/>
      <c r="U2534" s="241"/>
      <c r="V2534" s="241"/>
      <c r="W2534" s="241"/>
      <c r="X2534" s="241"/>
      <c r="Y2534" s="241"/>
      <c r="Z2534" s="241"/>
      <c r="AA2534" s="241"/>
      <c r="AB2534" s="241"/>
      <c r="AC2534" s="241"/>
      <c r="AD2534" s="241"/>
      <c r="AE2534" s="241"/>
      <c r="AF2534" s="241"/>
      <c r="AG2534" s="241"/>
      <c r="AH2534" s="241"/>
      <c r="AI2534" s="241"/>
      <c r="AP2534" s="300"/>
      <c r="AT2534" s="300"/>
    </row>
    <row r="2535" spans="1:46" s="299" customFormat="1" ht="15" customHeight="1" x14ac:dyDescent="0.25">
      <c r="A2535" s="284"/>
      <c r="B2535" s="284"/>
      <c r="C2535" s="241"/>
      <c r="D2535" s="241"/>
      <c r="E2535" s="241"/>
      <c r="F2535" s="241"/>
      <c r="G2535" s="241"/>
      <c r="H2535" s="241"/>
      <c r="I2535" s="241"/>
      <c r="J2535" s="241"/>
      <c r="K2535" s="241"/>
      <c r="L2535" s="241"/>
      <c r="M2535" s="241"/>
      <c r="N2535" s="241"/>
      <c r="O2535" s="241"/>
      <c r="P2535" s="241"/>
      <c r="Q2535" s="241"/>
      <c r="R2535" s="241"/>
      <c r="S2535" s="241"/>
      <c r="T2535" s="241"/>
      <c r="U2535" s="241"/>
      <c r="V2535" s="241"/>
      <c r="W2535" s="241"/>
      <c r="X2535" s="241"/>
      <c r="Y2535" s="241"/>
      <c r="Z2535" s="241"/>
      <c r="AA2535" s="241"/>
      <c r="AB2535" s="241"/>
      <c r="AC2535" s="241"/>
      <c r="AD2535" s="241"/>
      <c r="AE2535" s="241"/>
      <c r="AF2535" s="241"/>
      <c r="AG2535" s="241"/>
      <c r="AH2535" s="241"/>
      <c r="AI2535" s="241"/>
      <c r="AP2535" s="300"/>
      <c r="AT2535" s="300"/>
    </row>
    <row r="2536" spans="1:46" s="299" customFormat="1" ht="15" customHeight="1" x14ac:dyDescent="0.25">
      <c r="A2536" s="284"/>
      <c r="B2536" s="284"/>
      <c r="C2536" s="241"/>
      <c r="D2536" s="241"/>
      <c r="E2536" s="241"/>
      <c r="F2536" s="241"/>
      <c r="G2536" s="241"/>
      <c r="H2536" s="241"/>
      <c r="I2536" s="241"/>
      <c r="J2536" s="241"/>
      <c r="K2536" s="241"/>
      <c r="L2536" s="241"/>
      <c r="M2536" s="241"/>
      <c r="N2536" s="241"/>
      <c r="O2536" s="241"/>
      <c r="P2536" s="241"/>
      <c r="Q2536" s="241"/>
      <c r="R2536" s="241"/>
      <c r="S2536" s="241"/>
      <c r="T2536" s="241"/>
      <c r="U2536" s="241"/>
      <c r="V2536" s="241"/>
      <c r="W2536" s="241"/>
      <c r="X2536" s="241"/>
      <c r="Y2536" s="241"/>
      <c r="Z2536" s="241"/>
      <c r="AA2536" s="241"/>
      <c r="AB2536" s="241"/>
      <c r="AC2536" s="241"/>
      <c r="AD2536" s="241"/>
      <c r="AE2536" s="241"/>
      <c r="AF2536" s="241"/>
      <c r="AG2536" s="241"/>
      <c r="AH2536" s="241"/>
      <c r="AI2536" s="241"/>
      <c r="AP2536" s="300"/>
      <c r="AT2536" s="300"/>
    </row>
    <row r="2537" spans="1:46" s="299" customFormat="1" ht="15" customHeight="1" x14ac:dyDescent="0.25">
      <c r="A2537" s="284"/>
      <c r="B2537" s="284"/>
      <c r="C2537" s="241"/>
      <c r="D2537" s="241"/>
      <c r="E2537" s="241"/>
      <c r="F2537" s="241"/>
      <c r="G2537" s="241"/>
      <c r="H2537" s="241"/>
      <c r="I2537" s="241"/>
      <c r="J2537" s="241"/>
      <c r="K2537" s="241"/>
      <c r="L2537" s="241"/>
      <c r="M2537" s="241"/>
      <c r="N2537" s="241"/>
      <c r="O2537" s="241"/>
      <c r="P2537" s="241"/>
      <c r="Q2537" s="241"/>
      <c r="R2537" s="241"/>
      <c r="S2537" s="241"/>
      <c r="T2537" s="241"/>
      <c r="U2537" s="241"/>
      <c r="V2537" s="241"/>
      <c r="W2537" s="241"/>
      <c r="X2537" s="241"/>
      <c r="Y2537" s="241"/>
      <c r="Z2537" s="241"/>
      <c r="AA2537" s="241"/>
      <c r="AB2537" s="241"/>
      <c r="AC2537" s="241"/>
      <c r="AD2537" s="241"/>
      <c r="AE2537" s="241"/>
      <c r="AF2537" s="241"/>
      <c r="AG2537" s="241"/>
      <c r="AH2537" s="241"/>
      <c r="AI2537" s="241"/>
      <c r="AP2537" s="300"/>
      <c r="AT2537" s="300"/>
    </row>
    <row r="2538" spans="1:46" s="299" customFormat="1" ht="15" customHeight="1" x14ac:dyDescent="0.25">
      <c r="A2538" s="284"/>
      <c r="B2538" s="284"/>
      <c r="C2538" s="241"/>
      <c r="D2538" s="241"/>
      <c r="E2538" s="241"/>
      <c r="F2538" s="241"/>
      <c r="G2538" s="241"/>
      <c r="H2538" s="241"/>
      <c r="I2538" s="241"/>
      <c r="J2538" s="241"/>
      <c r="K2538" s="241"/>
      <c r="L2538" s="241"/>
      <c r="M2538" s="241"/>
      <c r="N2538" s="241"/>
      <c r="O2538" s="241"/>
      <c r="P2538" s="241"/>
      <c r="Q2538" s="241"/>
      <c r="R2538" s="241"/>
      <c r="S2538" s="241"/>
      <c r="T2538" s="241"/>
      <c r="U2538" s="241"/>
      <c r="V2538" s="241"/>
      <c r="W2538" s="241"/>
      <c r="X2538" s="241"/>
      <c r="Y2538" s="241"/>
      <c r="Z2538" s="241"/>
      <c r="AA2538" s="241"/>
      <c r="AB2538" s="241"/>
      <c r="AC2538" s="241"/>
      <c r="AD2538" s="241"/>
      <c r="AE2538" s="241"/>
      <c r="AF2538" s="241"/>
      <c r="AG2538" s="241"/>
      <c r="AH2538" s="241"/>
      <c r="AI2538" s="241"/>
      <c r="AP2538" s="300"/>
      <c r="AT2538" s="300"/>
    </row>
    <row r="2539" spans="1:46" s="299" customFormat="1" ht="15" customHeight="1" x14ac:dyDescent="0.25">
      <c r="A2539" s="284"/>
      <c r="B2539" s="284"/>
      <c r="C2539" s="241"/>
      <c r="D2539" s="241"/>
      <c r="E2539" s="241"/>
      <c r="F2539" s="241"/>
      <c r="G2539" s="241"/>
      <c r="H2539" s="241"/>
      <c r="I2539" s="241"/>
      <c r="J2539" s="241"/>
      <c r="K2539" s="241"/>
      <c r="L2539" s="241"/>
      <c r="M2539" s="241"/>
      <c r="N2539" s="241"/>
      <c r="O2539" s="241"/>
      <c r="P2539" s="241"/>
      <c r="Q2539" s="241"/>
      <c r="R2539" s="241"/>
      <c r="S2539" s="241"/>
      <c r="T2539" s="241"/>
      <c r="U2539" s="241"/>
      <c r="V2539" s="241"/>
      <c r="W2539" s="241"/>
      <c r="X2539" s="241"/>
      <c r="Y2539" s="241"/>
      <c r="Z2539" s="241"/>
      <c r="AA2539" s="241"/>
      <c r="AB2539" s="241"/>
      <c r="AC2539" s="241"/>
      <c r="AD2539" s="241"/>
      <c r="AE2539" s="241"/>
      <c r="AF2539" s="241"/>
      <c r="AG2539" s="241"/>
      <c r="AH2539" s="241"/>
      <c r="AI2539" s="241"/>
      <c r="AP2539" s="300"/>
      <c r="AT2539" s="300"/>
    </row>
    <row r="2540" spans="1:46" s="299" customFormat="1" ht="15" customHeight="1" x14ac:dyDescent="0.25">
      <c r="A2540" s="284"/>
      <c r="B2540" s="284"/>
      <c r="C2540" s="241"/>
      <c r="D2540" s="241"/>
      <c r="E2540" s="241"/>
      <c r="F2540" s="241"/>
      <c r="G2540" s="241"/>
      <c r="H2540" s="241"/>
      <c r="I2540" s="241"/>
      <c r="J2540" s="241"/>
      <c r="K2540" s="241"/>
      <c r="L2540" s="241"/>
      <c r="M2540" s="241"/>
      <c r="N2540" s="241"/>
      <c r="O2540" s="241"/>
      <c r="P2540" s="241"/>
      <c r="Q2540" s="241"/>
      <c r="R2540" s="241"/>
      <c r="S2540" s="241"/>
      <c r="T2540" s="241"/>
      <c r="U2540" s="241"/>
      <c r="V2540" s="241"/>
      <c r="W2540" s="241"/>
      <c r="X2540" s="241"/>
      <c r="Y2540" s="241"/>
      <c r="Z2540" s="241"/>
      <c r="AA2540" s="241"/>
      <c r="AB2540" s="241"/>
      <c r="AC2540" s="241"/>
      <c r="AD2540" s="241"/>
      <c r="AE2540" s="241"/>
      <c r="AF2540" s="241"/>
      <c r="AG2540" s="241"/>
      <c r="AH2540" s="241"/>
      <c r="AI2540" s="241"/>
      <c r="AP2540" s="300"/>
      <c r="AT2540" s="300"/>
    </row>
    <row r="2541" spans="1:46" s="299" customFormat="1" ht="15" customHeight="1" x14ac:dyDescent="0.25">
      <c r="A2541" s="284"/>
      <c r="B2541" s="284"/>
      <c r="C2541" s="241"/>
      <c r="D2541" s="241"/>
      <c r="E2541" s="241"/>
      <c r="F2541" s="241"/>
      <c r="G2541" s="241"/>
      <c r="H2541" s="241"/>
      <c r="I2541" s="241"/>
      <c r="J2541" s="241"/>
      <c r="K2541" s="241"/>
      <c r="L2541" s="241"/>
      <c r="M2541" s="241"/>
      <c r="N2541" s="241"/>
      <c r="O2541" s="241"/>
      <c r="P2541" s="241"/>
      <c r="Q2541" s="241"/>
      <c r="R2541" s="241"/>
      <c r="S2541" s="241"/>
      <c r="T2541" s="241"/>
      <c r="U2541" s="241"/>
      <c r="V2541" s="241"/>
      <c r="W2541" s="241"/>
      <c r="X2541" s="241"/>
      <c r="Y2541" s="241"/>
      <c r="Z2541" s="241"/>
      <c r="AA2541" s="241"/>
      <c r="AB2541" s="241"/>
      <c r="AC2541" s="241"/>
      <c r="AD2541" s="241"/>
      <c r="AE2541" s="241"/>
      <c r="AF2541" s="241"/>
      <c r="AG2541" s="241"/>
      <c r="AH2541" s="241"/>
      <c r="AI2541" s="241"/>
      <c r="AP2541" s="300"/>
      <c r="AT2541" s="300"/>
    </row>
    <row r="2542" spans="1:46" s="299" customFormat="1" ht="15" customHeight="1" x14ac:dyDescent="0.25">
      <c r="A2542" s="284"/>
      <c r="B2542" s="284"/>
      <c r="C2542" s="241"/>
      <c r="D2542" s="241"/>
      <c r="E2542" s="241"/>
      <c r="F2542" s="241"/>
      <c r="G2542" s="241"/>
      <c r="H2542" s="241"/>
      <c r="I2542" s="241"/>
      <c r="J2542" s="241"/>
      <c r="K2542" s="241"/>
      <c r="L2542" s="241"/>
      <c r="M2542" s="241"/>
      <c r="N2542" s="241"/>
      <c r="O2542" s="241"/>
      <c r="P2542" s="241"/>
      <c r="Q2542" s="241"/>
      <c r="R2542" s="241"/>
      <c r="S2542" s="241"/>
      <c r="T2542" s="241"/>
      <c r="U2542" s="241"/>
      <c r="V2542" s="241"/>
      <c r="W2542" s="241"/>
      <c r="X2542" s="241"/>
      <c r="Y2542" s="241"/>
      <c r="Z2542" s="241"/>
      <c r="AA2542" s="241"/>
      <c r="AB2542" s="241"/>
      <c r="AC2542" s="241"/>
      <c r="AD2542" s="241"/>
      <c r="AE2542" s="241"/>
      <c r="AF2542" s="241"/>
      <c r="AG2542" s="241"/>
      <c r="AH2542" s="241"/>
      <c r="AI2542" s="241"/>
      <c r="AP2542" s="300"/>
      <c r="AT2542" s="300"/>
    </row>
    <row r="2543" spans="1:46" s="299" customFormat="1" ht="15" customHeight="1" x14ac:dyDescent="0.25">
      <c r="A2543" s="284"/>
      <c r="B2543" s="284"/>
      <c r="C2543" s="241"/>
      <c r="D2543" s="241"/>
      <c r="E2543" s="241"/>
      <c r="F2543" s="241"/>
      <c r="G2543" s="241"/>
      <c r="H2543" s="241"/>
      <c r="I2543" s="241"/>
      <c r="J2543" s="241"/>
      <c r="K2543" s="241"/>
      <c r="L2543" s="241"/>
      <c r="M2543" s="241"/>
      <c r="N2543" s="241"/>
      <c r="O2543" s="241"/>
      <c r="P2543" s="241"/>
      <c r="Q2543" s="241"/>
      <c r="R2543" s="241"/>
      <c r="S2543" s="241"/>
      <c r="T2543" s="241"/>
      <c r="U2543" s="241"/>
      <c r="V2543" s="241"/>
      <c r="W2543" s="241"/>
      <c r="X2543" s="241"/>
      <c r="Y2543" s="241"/>
      <c r="Z2543" s="241"/>
      <c r="AA2543" s="241"/>
      <c r="AB2543" s="241"/>
      <c r="AC2543" s="241"/>
      <c r="AD2543" s="241"/>
      <c r="AE2543" s="241"/>
      <c r="AF2543" s="241"/>
      <c r="AG2543" s="241"/>
      <c r="AH2543" s="241"/>
      <c r="AI2543" s="241"/>
      <c r="AP2543" s="300"/>
      <c r="AT2543" s="300"/>
    </row>
    <row r="2544" spans="1:46" s="299" customFormat="1" ht="15" customHeight="1" x14ac:dyDescent="0.25">
      <c r="A2544" s="284"/>
      <c r="B2544" s="284"/>
      <c r="C2544" s="241"/>
      <c r="D2544" s="241"/>
      <c r="E2544" s="241"/>
      <c r="F2544" s="241"/>
      <c r="G2544" s="241"/>
      <c r="H2544" s="241"/>
      <c r="I2544" s="241"/>
      <c r="J2544" s="241"/>
      <c r="K2544" s="241"/>
      <c r="L2544" s="241"/>
      <c r="M2544" s="241"/>
      <c r="N2544" s="241"/>
      <c r="O2544" s="241"/>
      <c r="P2544" s="241"/>
      <c r="Q2544" s="241"/>
      <c r="R2544" s="241"/>
      <c r="S2544" s="241"/>
      <c r="T2544" s="241"/>
      <c r="U2544" s="241"/>
      <c r="V2544" s="241"/>
      <c r="W2544" s="241"/>
      <c r="X2544" s="241"/>
      <c r="Y2544" s="241"/>
      <c r="Z2544" s="241"/>
      <c r="AA2544" s="241"/>
      <c r="AB2544" s="241"/>
      <c r="AC2544" s="241"/>
      <c r="AD2544" s="241"/>
      <c r="AE2544" s="241"/>
      <c r="AF2544" s="241"/>
      <c r="AG2544" s="241"/>
      <c r="AH2544" s="241"/>
      <c r="AI2544" s="241"/>
      <c r="AP2544" s="300"/>
      <c r="AT2544" s="300"/>
    </row>
    <row r="2545" spans="1:46" s="299" customFormat="1" ht="15" customHeight="1" x14ac:dyDescent="0.25">
      <c r="A2545" s="284"/>
      <c r="B2545" s="284"/>
      <c r="C2545" s="241"/>
      <c r="D2545" s="241"/>
      <c r="E2545" s="241"/>
      <c r="F2545" s="241"/>
      <c r="G2545" s="241"/>
      <c r="H2545" s="241"/>
      <c r="I2545" s="241"/>
      <c r="J2545" s="241"/>
      <c r="K2545" s="241"/>
      <c r="L2545" s="241"/>
      <c r="M2545" s="241"/>
      <c r="N2545" s="241"/>
      <c r="O2545" s="241"/>
      <c r="P2545" s="241"/>
      <c r="Q2545" s="241"/>
      <c r="R2545" s="241"/>
      <c r="S2545" s="241"/>
      <c r="T2545" s="241"/>
      <c r="U2545" s="241"/>
      <c r="V2545" s="241"/>
      <c r="W2545" s="241"/>
      <c r="X2545" s="241"/>
      <c r="Y2545" s="241"/>
      <c r="Z2545" s="241"/>
      <c r="AA2545" s="241"/>
      <c r="AB2545" s="241"/>
      <c r="AC2545" s="241"/>
      <c r="AD2545" s="241"/>
      <c r="AE2545" s="241"/>
      <c r="AF2545" s="241"/>
      <c r="AG2545" s="241"/>
      <c r="AH2545" s="241"/>
      <c r="AI2545" s="241"/>
      <c r="AP2545" s="300"/>
      <c r="AT2545" s="300"/>
    </row>
    <row r="2546" spans="1:46" s="299" customFormat="1" ht="15" customHeight="1" x14ac:dyDescent="0.25">
      <c r="A2546" s="284"/>
      <c r="B2546" s="284"/>
      <c r="C2546" s="241"/>
      <c r="D2546" s="241"/>
      <c r="E2546" s="241"/>
      <c r="F2546" s="241"/>
      <c r="G2546" s="241"/>
      <c r="H2546" s="241"/>
      <c r="I2546" s="241"/>
      <c r="J2546" s="241"/>
      <c r="K2546" s="241"/>
      <c r="L2546" s="241"/>
      <c r="M2546" s="241"/>
      <c r="N2546" s="241"/>
      <c r="O2546" s="241"/>
      <c r="P2546" s="241"/>
      <c r="Q2546" s="241"/>
      <c r="R2546" s="241"/>
      <c r="S2546" s="241"/>
      <c r="T2546" s="241"/>
      <c r="U2546" s="241"/>
      <c r="V2546" s="241"/>
      <c r="W2546" s="241"/>
      <c r="X2546" s="241"/>
      <c r="Y2546" s="241"/>
      <c r="Z2546" s="241"/>
      <c r="AA2546" s="241"/>
      <c r="AB2546" s="241"/>
      <c r="AC2546" s="241"/>
      <c r="AD2546" s="241"/>
      <c r="AE2546" s="241"/>
      <c r="AF2546" s="241"/>
      <c r="AG2546" s="241"/>
      <c r="AH2546" s="241"/>
      <c r="AI2546" s="241"/>
      <c r="AP2546" s="300"/>
      <c r="AT2546" s="300"/>
    </row>
    <row r="2547" spans="1:46" s="299" customFormat="1" ht="15" customHeight="1" x14ac:dyDescent="0.25">
      <c r="A2547" s="284"/>
      <c r="B2547" s="284"/>
      <c r="C2547" s="241"/>
      <c r="D2547" s="241"/>
      <c r="E2547" s="241"/>
      <c r="F2547" s="241"/>
      <c r="G2547" s="241"/>
      <c r="H2547" s="241"/>
      <c r="I2547" s="241"/>
      <c r="J2547" s="241"/>
      <c r="K2547" s="241"/>
      <c r="L2547" s="241"/>
      <c r="M2547" s="241"/>
      <c r="N2547" s="241"/>
      <c r="O2547" s="241"/>
      <c r="P2547" s="241"/>
      <c r="Q2547" s="241"/>
      <c r="R2547" s="241"/>
      <c r="S2547" s="241"/>
      <c r="T2547" s="241"/>
      <c r="U2547" s="241"/>
      <c r="V2547" s="241"/>
      <c r="W2547" s="241"/>
      <c r="X2547" s="241"/>
      <c r="Y2547" s="241"/>
      <c r="Z2547" s="241"/>
      <c r="AA2547" s="241"/>
      <c r="AB2547" s="241"/>
      <c r="AC2547" s="241"/>
      <c r="AD2547" s="241"/>
      <c r="AE2547" s="241"/>
      <c r="AF2547" s="241"/>
      <c r="AG2547" s="241"/>
      <c r="AH2547" s="241"/>
      <c r="AI2547" s="241"/>
      <c r="AP2547" s="300"/>
      <c r="AT2547" s="300"/>
    </row>
    <row r="2548" spans="1:46" s="299" customFormat="1" ht="15" customHeight="1" x14ac:dyDescent="0.25">
      <c r="A2548" s="284"/>
      <c r="B2548" s="284"/>
      <c r="C2548" s="241"/>
      <c r="D2548" s="241"/>
      <c r="E2548" s="241"/>
      <c r="F2548" s="241"/>
      <c r="G2548" s="241"/>
      <c r="H2548" s="241"/>
      <c r="I2548" s="241"/>
      <c r="J2548" s="241"/>
      <c r="K2548" s="241"/>
      <c r="L2548" s="241"/>
      <c r="M2548" s="241"/>
      <c r="N2548" s="241"/>
      <c r="O2548" s="241"/>
      <c r="P2548" s="241"/>
      <c r="Q2548" s="241"/>
      <c r="R2548" s="241"/>
      <c r="S2548" s="241"/>
      <c r="T2548" s="241"/>
      <c r="U2548" s="241"/>
      <c r="V2548" s="241"/>
      <c r="W2548" s="241"/>
      <c r="X2548" s="241"/>
      <c r="Y2548" s="241"/>
      <c r="Z2548" s="241"/>
      <c r="AA2548" s="241"/>
      <c r="AB2548" s="241"/>
      <c r="AC2548" s="241"/>
      <c r="AD2548" s="241"/>
      <c r="AE2548" s="241"/>
      <c r="AF2548" s="241"/>
      <c r="AG2548" s="241"/>
      <c r="AH2548" s="241"/>
      <c r="AI2548" s="241"/>
      <c r="AP2548" s="300"/>
      <c r="AT2548" s="300"/>
    </row>
    <row r="2549" spans="1:46" s="299" customFormat="1" ht="15" customHeight="1" x14ac:dyDescent="0.25">
      <c r="A2549" s="284"/>
      <c r="B2549" s="284"/>
      <c r="C2549" s="241"/>
      <c r="D2549" s="241"/>
      <c r="E2549" s="241"/>
      <c r="F2549" s="241"/>
      <c r="G2549" s="241"/>
      <c r="H2549" s="241"/>
      <c r="I2549" s="241"/>
      <c r="J2549" s="241"/>
      <c r="K2549" s="241"/>
      <c r="L2549" s="241"/>
      <c r="M2549" s="241"/>
      <c r="N2549" s="241"/>
      <c r="O2549" s="241"/>
      <c r="P2549" s="241"/>
      <c r="Q2549" s="241"/>
      <c r="R2549" s="241"/>
      <c r="S2549" s="241"/>
      <c r="T2549" s="241"/>
      <c r="U2549" s="241"/>
      <c r="V2549" s="241"/>
      <c r="W2549" s="241"/>
      <c r="X2549" s="241"/>
      <c r="Y2549" s="241"/>
      <c r="Z2549" s="241"/>
      <c r="AA2549" s="241"/>
      <c r="AB2549" s="241"/>
      <c r="AC2549" s="241"/>
      <c r="AD2549" s="241"/>
      <c r="AE2549" s="241"/>
      <c r="AF2549" s="241"/>
      <c r="AG2549" s="241"/>
      <c r="AH2549" s="241"/>
      <c r="AI2549" s="241"/>
      <c r="AP2549" s="300"/>
      <c r="AT2549" s="300"/>
    </row>
    <row r="2550" spans="1:46" s="299" customFormat="1" ht="15" customHeight="1" x14ac:dyDescent="0.25">
      <c r="A2550" s="284"/>
      <c r="B2550" s="284"/>
      <c r="C2550" s="241"/>
      <c r="D2550" s="241"/>
      <c r="E2550" s="241"/>
      <c r="F2550" s="241"/>
      <c r="G2550" s="241"/>
      <c r="H2550" s="241"/>
      <c r="I2550" s="241"/>
      <c r="J2550" s="241"/>
      <c r="K2550" s="241"/>
      <c r="L2550" s="241"/>
      <c r="M2550" s="241"/>
      <c r="N2550" s="241"/>
      <c r="O2550" s="241"/>
      <c r="P2550" s="241"/>
      <c r="Q2550" s="241"/>
      <c r="R2550" s="241"/>
      <c r="S2550" s="241"/>
      <c r="T2550" s="241"/>
      <c r="U2550" s="241"/>
      <c r="V2550" s="241"/>
      <c r="W2550" s="241"/>
      <c r="X2550" s="241"/>
      <c r="Y2550" s="241"/>
      <c r="Z2550" s="241"/>
      <c r="AA2550" s="241"/>
      <c r="AB2550" s="241"/>
      <c r="AC2550" s="241"/>
      <c r="AD2550" s="241"/>
      <c r="AE2550" s="241"/>
      <c r="AF2550" s="241"/>
      <c r="AG2550" s="241"/>
      <c r="AH2550" s="241"/>
      <c r="AI2550" s="241"/>
      <c r="AP2550" s="300"/>
      <c r="AT2550" s="300"/>
    </row>
    <row r="2551" spans="1:46" s="299" customFormat="1" ht="15" customHeight="1" x14ac:dyDescent="0.25">
      <c r="A2551" s="284"/>
      <c r="B2551" s="284"/>
      <c r="C2551" s="241"/>
      <c r="D2551" s="241"/>
      <c r="E2551" s="241"/>
      <c r="F2551" s="241"/>
      <c r="G2551" s="241"/>
      <c r="H2551" s="241"/>
      <c r="I2551" s="241"/>
      <c r="J2551" s="241"/>
      <c r="K2551" s="241"/>
      <c r="L2551" s="241"/>
      <c r="M2551" s="241"/>
      <c r="N2551" s="241"/>
      <c r="O2551" s="241"/>
      <c r="P2551" s="241"/>
      <c r="Q2551" s="241"/>
      <c r="R2551" s="241"/>
      <c r="S2551" s="241"/>
      <c r="T2551" s="241"/>
      <c r="U2551" s="241"/>
      <c r="V2551" s="241"/>
      <c r="W2551" s="241"/>
      <c r="X2551" s="241"/>
      <c r="Y2551" s="241"/>
      <c r="Z2551" s="241"/>
      <c r="AA2551" s="241"/>
      <c r="AB2551" s="241"/>
      <c r="AC2551" s="241"/>
      <c r="AD2551" s="241"/>
      <c r="AE2551" s="241"/>
      <c r="AF2551" s="241"/>
      <c r="AG2551" s="241"/>
      <c r="AH2551" s="241"/>
      <c r="AI2551" s="241"/>
      <c r="AP2551" s="300"/>
      <c r="AT2551" s="300"/>
    </row>
    <row r="2552" spans="1:46" s="299" customFormat="1" ht="15" customHeight="1" x14ac:dyDescent="0.25">
      <c r="A2552" s="284"/>
      <c r="B2552" s="284"/>
      <c r="C2552" s="241"/>
      <c r="D2552" s="241"/>
      <c r="E2552" s="241"/>
      <c r="F2552" s="241"/>
      <c r="G2552" s="241"/>
      <c r="H2552" s="241"/>
      <c r="I2552" s="241"/>
      <c r="J2552" s="241"/>
      <c r="K2552" s="241"/>
      <c r="L2552" s="241"/>
      <c r="M2552" s="241"/>
      <c r="N2552" s="241"/>
      <c r="O2552" s="241"/>
      <c r="P2552" s="241"/>
      <c r="Q2552" s="241"/>
      <c r="R2552" s="241"/>
      <c r="S2552" s="241"/>
      <c r="T2552" s="241"/>
      <c r="U2552" s="241"/>
      <c r="V2552" s="241"/>
      <c r="W2552" s="241"/>
      <c r="X2552" s="241"/>
      <c r="Y2552" s="241"/>
      <c r="Z2552" s="241"/>
      <c r="AA2552" s="241"/>
      <c r="AB2552" s="241"/>
      <c r="AC2552" s="241"/>
      <c r="AD2552" s="241"/>
      <c r="AE2552" s="241"/>
      <c r="AF2552" s="241"/>
      <c r="AG2552" s="241"/>
      <c r="AH2552" s="241"/>
      <c r="AI2552" s="241"/>
      <c r="AP2552" s="300"/>
      <c r="AT2552" s="300"/>
    </row>
    <row r="2553" spans="1:46" s="299" customFormat="1" ht="15" customHeight="1" x14ac:dyDescent="0.25">
      <c r="A2553" s="284"/>
      <c r="B2553" s="284"/>
      <c r="C2553" s="241"/>
      <c r="D2553" s="241"/>
      <c r="E2553" s="241"/>
      <c r="F2553" s="241"/>
      <c r="G2553" s="241"/>
      <c r="H2553" s="241"/>
      <c r="I2553" s="241"/>
      <c r="J2553" s="241"/>
      <c r="K2553" s="241"/>
      <c r="L2553" s="241"/>
      <c r="M2553" s="241"/>
      <c r="N2553" s="241"/>
      <c r="O2553" s="241"/>
      <c r="P2553" s="241"/>
      <c r="Q2553" s="241"/>
      <c r="R2553" s="241"/>
      <c r="S2553" s="241"/>
      <c r="T2553" s="241"/>
      <c r="U2553" s="241"/>
      <c r="V2553" s="241"/>
      <c r="W2553" s="241"/>
      <c r="X2553" s="241"/>
      <c r="Y2553" s="241"/>
      <c r="Z2553" s="241"/>
      <c r="AA2553" s="241"/>
      <c r="AB2553" s="241"/>
      <c r="AC2553" s="241"/>
      <c r="AD2553" s="241"/>
      <c r="AE2553" s="241"/>
      <c r="AF2553" s="241"/>
      <c r="AG2553" s="241"/>
      <c r="AH2553" s="241"/>
      <c r="AI2553" s="241"/>
      <c r="AP2553" s="300"/>
      <c r="AT2553" s="300"/>
    </row>
    <row r="2554" spans="1:46" s="299" customFormat="1" ht="15" customHeight="1" x14ac:dyDescent="0.25">
      <c r="A2554" s="284"/>
      <c r="B2554" s="284"/>
      <c r="C2554" s="241"/>
      <c r="D2554" s="241"/>
      <c r="E2554" s="241"/>
      <c r="F2554" s="241"/>
      <c r="G2554" s="241"/>
      <c r="H2554" s="241"/>
      <c r="I2554" s="241"/>
      <c r="J2554" s="241"/>
      <c r="K2554" s="241"/>
      <c r="L2554" s="241"/>
      <c r="M2554" s="241"/>
      <c r="N2554" s="241"/>
      <c r="O2554" s="241"/>
      <c r="P2554" s="241"/>
      <c r="Q2554" s="241"/>
      <c r="R2554" s="241"/>
      <c r="S2554" s="241"/>
      <c r="T2554" s="241"/>
      <c r="U2554" s="241"/>
      <c r="V2554" s="241"/>
      <c r="W2554" s="241"/>
      <c r="X2554" s="241"/>
      <c r="Y2554" s="241"/>
      <c r="Z2554" s="241"/>
      <c r="AA2554" s="241"/>
      <c r="AB2554" s="241"/>
      <c r="AC2554" s="241"/>
      <c r="AD2554" s="241"/>
      <c r="AE2554" s="241"/>
      <c r="AF2554" s="241"/>
      <c r="AG2554" s="241"/>
      <c r="AH2554" s="241"/>
      <c r="AI2554" s="241"/>
      <c r="AP2554" s="300"/>
      <c r="AT2554" s="300"/>
    </row>
    <row r="2555" spans="1:46" s="299" customFormat="1" ht="15" customHeight="1" x14ac:dyDescent="0.25">
      <c r="A2555" s="284"/>
      <c r="B2555" s="284"/>
      <c r="C2555" s="241"/>
      <c r="D2555" s="241"/>
      <c r="E2555" s="241"/>
      <c r="F2555" s="241"/>
      <c r="G2555" s="241"/>
      <c r="H2555" s="241"/>
      <c r="I2555" s="241"/>
      <c r="J2555" s="241"/>
      <c r="K2555" s="241"/>
      <c r="L2555" s="241"/>
      <c r="M2555" s="241"/>
      <c r="N2555" s="241"/>
      <c r="O2555" s="241"/>
      <c r="P2555" s="241"/>
      <c r="Q2555" s="241"/>
      <c r="R2555" s="241"/>
      <c r="S2555" s="241"/>
      <c r="T2555" s="241"/>
      <c r="U2555" s="241"/>
      <c r="V2555" s="241"/>
      <c r="W2555" s="241"/>
      <c r="X2555" s="241"/>
      <c r="Y2555" s="241"/>
      <c r="Z2555" s="241"/>
      <c r="AA2555" s="241"/>
      <c r="AB2555" s="241"/>
      <c r="AC2555" s="241"/>
      <c r="AD2555" s="241"/>
      <c r="AE2555" s="241"/>
      <c r="AF2555" s="241"/>
      <c r="AG2555" s="241"/>
      <c r="AH2555" s="241"/>
      <c r="AI2555" s="241"/>
      <c r="AP2555" s="300"/>
      <c r="AT2555" s="300"/>
    </row>
    <row r="2556" spans="1:46" s="299" customFormat="1" ht="15" customHeight="1" x14ac:dyDescent="0.25">
      <c r="A2556" s="284"/>
      <c r="B2556" s="284"/>
      <c r="C2556" s="241"/>
      <c r="D2556" s="241"/>
      <c r="E2556" s="241"/>
      <c r="F2556" s="241"/>
      <c r="G2556" s="241"/>
      <c r="H2556" s="241"/>
      <c r="I2556" s="241"/>
      <c r="J2556" s="241"/>
      <c r="K2556" s="241"/>
      <c r="L2556" s="241"/>
      <c r="M2556" s="241"/>
      <c r="N2556" s="241"/>
      <c r="O2556" s="241"/>
      <c r="P2556" s="241"/>
      <c r="Q2556" s="241"/>
      <c r="R2556" s="241"/>
      <c r="S2556" s="241"/>
      <c r="T2556" s="241"/>
      <c r="U2556" s="241"/>
      <c r="V2556" s="241"/>
      <c r="W2556" s="241"/>
      <c r="X2556" s="241"/>
      <c r="Y2556" s="241"/>
      <c r="Z2556" s="241"/>
      <c r="AA2556" s="241"/>
      <c r="AB2556" s="241"/>
      <c r="AC2556" s="241"/>
      <c r="AD2556" s="241"/>
      <c r="AE2556" s="241"/>
      <c r="AF2556" s="241"/>
      <c r="AG2556" s="241"/>
      <c r="AH2556" s="241"/>
      <c r="AI2556" s="241"/>
      <c r="AP2556" s="300"/>
      <c r="AT2556" s="300"/>
    </row>
    <row r="2557" spans="1:46" s="299" customFormat="1" ht="15" customHeight="1" x14ac:dyDescent="0.25">
      <c r="A2557" s="284"/>
      <c r="B2557" s="284"/>
      <c r="C2557" s="241"/>
      <c r="D2557" s="241"/>
      <c r="E2557" s="241"/>
      <c r="F2557" s="241"/>
      <c r="G2557" s="241"/>
      <c r="H2557" s="241"/>
      <c r="I2557" s="241"/>
      <c r="J2557" s="241"/>
      <c r="K2557" s="241"/>
      <c r="L2557" s="241"/>
      <c r="M2557" s="241"/>
      <c r="N2557" s="241"/>
      <c r="O2557" s="241"/>
      <c r="P2557" s="241"/>
      <c r="Q2557" s="241"/>
      <c r="R2557" s="241"/>
      <c r="S2557" s="241"/>
      <c r="T2557" s="241"/>
      <c r="U2557" s="241"/>
      <c r="V2557" s="241"/>
      <c r="W2557" s="241"/>
      <c r="X2557" s="241"/>
      <c r="Y2557" s="241"/>
      <c r="Z2557" s="241"/>
      <c r="AA2557" s="241"/>
      <c r="AB2557" s="241"/>
      <c r="AC2557" s="241"/>
      <c r="AD2557" s="241"/>
      <c r="AE2557" s="241"/>
      <c r="AF2557" s="241"/>
      <c r="AG2557" s="241"/>
      <c r="AH2557" s="241"/>
      <c r="AI2557" s="241"/>
      <c r="AP2557" s="300"/>
      <c r="AT2557" s="300"/>
    </row>
    <row r="2558" spans="1:46" s="299" customFormat="1" ht="15" customHeight="1" x14ac:dyDescent="0.25">
      <c r="A2558" s="284"/>
      <c r="B2558" s="284"/>
      <c r="C2558" s="241"/>
      <c r="D2558" s="241"/>
      <c r="E2558" s="241"/>
      <c r="F2558" s="241"/>
      <c r="G2558" s="241"/>
      <c r="H2558" s="241"/>
      <c r="I2558" s="241"/>
      <c r="J2558" s="241"/>
      <c r="K2558" s="241"/>
      <c r="L2558" s="241"/>
      <c r="M2558" s="241"/>
      <c r="N2558" s="241"/>
      <c r="O2558" s="241"/>
      <c r="P2558" s="241"/>
      <c r="Q2558" s="241"/>
      <c r="R2558" s="241"/>
      <c r="S2558" s="241"/>
      <c r="T2558" s="241"/>
      <c r="U2558" s="241"/>
      <c r="V2558" s="241"/>
      <c r="W2558" s="241"/>
      <c r="X2558" s="241"/>
      <c r="Y2558" s="241"/>
      <c r="Z2558" s="241"/>
      <c r="AA2558" s="241"/>
      <c r="AB2558" s="241"/>
      <c r="AC2558" s="241"/>
      <c r="AD2558" s="241"/>
      <c r="AE2558" s="241"/>
      <c r="AF2558" s="241"/>
      <c r="AG2558" s="241"/>
      <c r="AH2558" s="241"/>
      <c r="AI2558" s="241"/>
      <c r="AP2558" s="300"/>
      <c r="AT2558" s="300"/>
    </row>
    <row r="2559" spans="1:46" s="299" customFormat="1" ht="15" customHeight="1" x14ac:dyDescent="0.25">
      <c r="A2559" s="284"/>
      <c r="B2559" s="284"/>
      <c r="C2559" s="241"/>
      <c r="D2559" s="241"/>
      <c r="E2559" s="241"/>
      <c r="F2559" s="241"/>
      <c r="G2559" s="241"/>
      <c r="H2559" s="241"/>
      <c r="I2559" s="241"/>
      <c r="J2559" s="241"/>
      <c r="K2559" s="241"/>
      <c r="L2559" s="241"/>
      <c r="M2559" s="241"/>
      <c r="N2559" s="241"/>
      <c r="O2559" s="241"/>
      <c r="P2559" s="241"/>
      <c r="Q2559" s="241"/>
      <c r="R2559" s="241"/>
      <c r="S2559" s="241"/>
      <c r="T2559" s="241"/>
      <c r="U2559" s="241"/>
      <c r="V2559" s="241"/>
      <c r="W2559" s="241"/>
      <c r="X2559" s="241"/>
      <c r="Y2559" s="241"/>
      <c r="Z2559" s="241"/>
      <c r="AA2559" s="241"/>
      <c r="AB2559" s="241"/>
      <c r="AC2559" s="241"/>
      <c r="AD2559" s="241"/>
      <c r="AE2559" s="241"/>
      <c r="AF2559" s="241"/>
      <c r="AG2559" s="241"/>
      <c r="AH2559" s="241"/>
      <c r="AI2559" s="241"/>
      <c r="AP2559" s="300"/>
      <c r="AT2559" s="300"/>
    </row>
    <row r="2560" spans="1:46" s="299" customFormat="1" ht="15" customHeight="1" x14ac:dyDescent="0.25">
      <c r="A2560" s="284"/>
      <c r="B2560" s="284"/>
      <c r="C2560" s="241"/>
      <c r="D2560" s="241"/>
      <c r="E2560" s="241"/>
      <c r="F2560" s="241"/>
      <c r="G2560" s="241"/>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P2560" s="300"/>
      <c r="AT2560" s="300"/>
    </row>
    <row r="2561" spans="1:46" s="299" customFormat="1" ht="15" customHeight="1" x14ac:dyDescent="0.25">
      <c r="A2561" s="284"/>
      <c r="B2561" s="284"/>
      <c r="C2561" s="241"/>
      <c r="D2561" s="241"/>
      <c r="E2561" s="241"/>
      <c r="F2561" s="241"/>
      <c r="G2561" s="241"/>
      <c r="H2561" s="241"/>
      <c r="I2561" s="241"/>
      <c r="J2561" s="241"/>
      <c r="K2561" s="241"/>
      <c r="L2561" s="241"/>
      <c r="M2561" s="241"/>
      <c r="N2561" s="241"/>
      <c r="O2561" s="241"/>
      <c r="P2561" s="241"/>
      <c r="Q2561" s="241"/>
      <c r="R2561" s="241"/>
      <c r="S2561" s="241"/>
      <c r="T2561" s="241"/>
      <c r="U2561" s="241"/>
      <c r="V2561" s="241"/>
      <c r="W2561" s="241"/>
      <c r="X2561" s="241"/>
      <c r="Y2561" s="241"/>
      <c r="Z2561" s="241"/>
      <c r="AA2561" s="241"/>
      <c r="AB2561" s="241"/>
      <c r="AC2561" s="241"/>
      <c r="AD2561" s="241"/>
      <c r="AE2561" s="241"/>
      <c r="AF2561" s="241"/>
      <c r="AG2561" s="241"/>
      <c r="AH2561" s="241"/>
      <c r="AI2561" s="241"/>
      <c r="AP2561" s="300"/>
      <c r="AT2561" s="300"/>
    </row>
    <row r="2562" spans="1:46" s="299" customFormat="1" ht="15" customHeight="1" x14ac:dyDescent="0.25">
      <c r="A2562" s="284"/>
      <c r="B2562" s="284"/>
      <c r="C2562" s="241"/>
      <c r="D2562" s="241"/>
      <c r="E2562" s="241"/>
      <c r="F2562" s="241"/>
      <c r="G2562" s="241"/>
      <c r="H2562" s="241"/>
      <c r="I2562" s="241"/>
      <c r="J2562" s="241"/>
      <c r="K2562" s="241"/>
      <c r="L2562" s="241"/>
      <c r="M2562" s="241"/>
      <c r="N2562" s="241"/>
      <c r="O2562" s="241"/>
      <c r="P2562" s="241"/>
      <c r="Q2562" s="241"/>
      <c r="R2562" s="241"/>
      <c r="S2562" s="241"/>
      <c r="T2562" s="241"/>
      <c r="U2562" s="241"/>
      <c r="V2562" s="241"/>
      <c r="W2562" s="241"/>
      <c r="X2562" s="241"/>
      <c r="Y2562" s="241"/>
      <c r="Z2562" s="241"/>
      <c r="AA2562" s="241"/>
      <c r="AB2562" s="241"/>
      <c r="AC2562" s="241"/>
      <c r="AD2562" s="241"/>
      <c r="AE2562" s="241"/>
      <c r="AF2562" s="241"/>
      <c r="AG2562" s="241"/>
      <c r="AH2562" s="241"/>
      <c r="AI2562" s="241"/>
      <c r="AP2562" s="300"/>
      <c r="AT2562" s="300"/>
    </row>
    <row r="2563" spans="1:46" s="299" customFormat="1" ht="15" customHeight="1" x14ac:dyDescent="0.25">
      <c r="A2563" s="284"/>
      <c r="B2563" s="284"/>
      <c r="C2563" s="241"/>
      <c r="D2563" s="241"/>
      <c r="E2563" s="241"/>
      <c r="F2563" s="241"/>
      <c r="G2563" s="241"/>
      <c r="H2563" s="241"/>
      <c r="I2563" s="241"/>
      <c r="J2563" s="241"/>
      <c r="K2563" s="241"/>
      <c r="L2563" s="241"/>
      <c r="M2563" s="241"/>
      <c r="N2563" s="241"/>
      <c r="O2563" s="241"/>
      <c r="P2563" s="241"/>
      <c r="Q2563" s="241"/>
      <c r="R2563" s="241"/>
      <c r="S2563" s="241"/>
      <c r="T2563" s="241"/>
      <c r="U2563" s="241"/>
      <c r="V2563" s="241"/>
      <c r="W2563" s="241"/>
      <c r="X2563" s="241"/>
      <c r="Y2563" s="241"/>
      <c r="Z2563" s="241"/>
      <c r="AA2563" s="241"/>
      <c r="AB2563" s="241"/>
      <c r="AC2563" s="241"/>
      <c r="AD2563" s="241"/>
      <c r="AE2563" s="241"/>
      <c r="AF2563" s="241"/>
      <c r="AG2563" s="241"/>
      <c r="AH2563" s="241"/>
      <c r="AI2563" s="241"/>
      <c r="AP2563" s="300"/>
      <c r="AT2563" s="300"/>
    </row>
    <row r="2564" spans="1:46" s="299" customFormat="1" ht="15" customHeight="1" x14ac:dyDescent="0.25">
      <c r="A2564" s="284"/>
      <c r="B2564" s="284"/>
      <c r="C2564" s="241"/>
      <c r="D2564" s="241"/>
      <c r="E2564" s="241"/>
      <c r="F2564" s="241"/>
      <c r="G2564" s="241"/>
      <c r="H2564" s="241"/>
      <c r="I2564" s="241"/>
      <c r="J2564" s="241"/>
      <c r="K2564" s="241"/>
      <c r="L2564" s="241"/>
      <c r="M2564" s="241"/>
      <c r="N2564" s="241"/>
      <c r="O2564" s="241"/>
      <c r="P2564" s="241"/>
      <c r="Q2564" s="241"/>
      <c r="R2564" s="241"/>
      <c r="S2564" s="241"/>
      <c r="T2564" s="241"/>
      <c r="U2564" s="241"/>
      <c r="V2564" s="241"/>
      <c r="W2564" s="241"/>
      <c r="X2564" s="241"/>
      <c r="Y2564" s="241"/>
      <c r="Z2564" s="241"/>
      <c r="AA2564" s="241"/>
      <c r="AB2564" s="241"/>
      <c r="AC2564" s="241"/>
      <c r="AD2564" s="241"/>
      <c r="AE2564" s="241"/>
      <c r="AF2564" s="241"/>
      <c r="AG2564" s="241"/>
      <c r="AH2564" s="241"/>
      <c r="AI2564" s="241"/>
      <c r="AP2564" s="300"/>
      <c r="AT2564" s="300"/>
    </row>
    <row r="2565" spans="1:46" s="299" customFormat="1" ht="15" customHeight="1" x14ac:dyDescent="0.25">
      <c r="A2565" s="284"/>
      <c r="B2565" s="284"/>
      <c r="C2565" s="241"/>
      <c r="D2565" s="241"/>
      <c r="E2565" s="241"/>
      <c r="F2565" s="241"/>
      <c r="G2565" s="241"/>
      <c r="H2565" s="241"/>
      <c r="I2565" s="241"/>
      <c r="J2565" s="241"/>
      <c r="K2565" s="241"/>
      <c r="L2565" s="241"/>
      <c r="M2565" s="241"/>
      <c r="N2565" s="241"/>
      <c r="O2565" s="241"/>
      <c r="P2565" s="241"/>
      <c r="Q2565" s="241"/>
      <c r="R2565" s="241"/>
      <c r="S2565" s="241"/>
      <c r="T2565" s="241"/>
      <c r="U2565" s="241"/>
      <c r="V2565" s="241"/>
      <c r="W2565" s="241"/>
      <c r="X2565" s="241"/>
      <c r="Y2565" s="241"/>
      <c r="Z2565" s="241"/>
      <c r="AA2565" s="241"/>
      <c r="AB2565" s="241"/>
      <c r="AC2565" s="241"/>
      <c r="AD2565" s="241"/>
      <c r="AE2565" s="241"/>
      <c r="AF2565" s="241"/>
      <c r="AG2565" s="241"/>
      <c r="AH2565" s="241"/>
      <c r="AI2565" s="241"/>
      <c r="AP2565" s="300"/>
      <c r="AT2565" s="300"/>
    </row>
    <row r="2566" spans="1:46" s="299" customFormat="1" ht="15" customHeight="1" x14ac:dyDescent="0.25">
      <c r="A2566" s="284"/>
      <c r="B2566" s="284"/>
      <c r="C2566" s="241"/>
      <c r="D2566" s="241"/>
      <c r="E2566" s="241"/>
      <c r="F2566" s="241"/>
      <c r="G2566" s="241"/>
      <c r="H2566" s="241"/>
      <c r="I2566" s="241"/>
      <c r="J2566" s="241"/>
      <c r="K2566" s="241"/>
      <c r="L2566" s="241"/>
      <c r="M2566" s="241"/>
      <c r="N2566" s="241"/>
      <c r="O2566" s="241"/>
      <c r="P2566" s="241"/>
      <c r="Q2566" s="241"/>
      <c r="R2566" s="241"/>
      <c r="S2566" s="241"/>
      <c r="T2566" s="241"/>
      <c r="U2566" s="241"/>
      <c r="V2566" s="241"/>
      <c r="W2566" s="241"/>
      <c r="X2566" s="241"/>
      <c r="Y2566" s="241"/>
      <c r="Z2566" s="241"/>
      <c r="AA2566" s="241"/>
      <c r="AB2566" s="241"/>
      <c r="AC2566" s="241"/>
      <c r="AD2566" s="241"/>
      <c r="AE2566" s="241"/>
      <c r="AF2566" s="241"/>
      <c r="AG2566" s="241"/>
      <c r="AH2566" s="241"/>
      <c r="AI2566" s="241"/>
      <c r="AP2566" s="300"/>
      <c r="AT2566" s="300"/>
    </row>
    <row r="2567" spans="1:46" s="299" customFormat="1" ht="15" customHeight="1" x14ac:dyDescent="0.25">
      <c r="A2567" s="284"/>
      <c r="B2567" s="284"/>
      <c r="C2567" s="241"/>
      <c r="D2567" s="241"/>
      <c r="E2567" s="241"/>
      <c r="F2567" s="241"/>
      <c r="G2567" s="241"/>
      <c r="H2567" s="241"/>
      <c r="I2567" s="241"/>
      <c r="J2567" s="241"/>
      <c r="K2567" s="241"/>
      <c r="L2567" s="241"/>
      <c r="M2567" s="241"/>
      <c r="N2567" s="241"/>
      <c r="O2567" s="241"/>
      <c r="P2567" s="241"/>
      <c r="Q2567" s="241"/>
      <c r="R2567" s="241"/>
      <c r="S2567" s="241"/>
      <c r="T2567" s="241"/>
      <c r="U2567" s="241"/>
      <c r="V2567" s="241"/>
      <c r="W2567" s="241"/>
      <c r="X2567" s="241"/>
      <c r="Y2567" s="241"/>
      <c r="Z2567" s="241"/>
      <c r="AA2567" s="241"/>
      <c r="AB2567" s="241"/>
      <c r="AC2567" s="241"/>
      <c r="AD2567" s="241"/>
      <c r="AE2567" s="241"/>
      <c r="AF2567" s="241"/>
      <c r="AG2567" s="241"/>
      <c r="AH2567" s="241"/>
      <c r="AI2567" s="241"/>
      <c r="AP2567" s="300"/>
      <c r="AT2567" s="300"/>
    </row>
    <row r="2568" spans="1:46" s="299" customFormat="1" ht="15" customHeight="1" x14ac:dyDescent="0.25">
      <c r="A2568" s="284"/>
      <c r="B2568" s="284"/>
      <c r="C2568" s="241"/>
      <c r="D2568" s="241"/>
      <c r="E2568" s="241"/>
      <c r="F2568" s="241"/>
      <c r="G2568" s="241"/>
      <c r="H2568" s="241"/>
      <c r="I2568" s="241"/>
      <c r="J2568" s="241"/>
      <c r="K2568" s="241"/>
      <c r="L2568" s="241"/>
      <c r="M2568" s="241"/>
      <c r="N2568" s="241"/>
      <c r="O2568" s="241"/>
      <c r="P2568" s="241"/>
      <c r="Q2568" s="241"/>
      <c r="R2568" s="241"/>
      <c r="S2568" s="241"/>
      <c r="T2568" s="241"/>
      <c r="U2568" s="241"/>
      <c r="V2568" s="241"/>
      <c r="W2568" s="241"/>
      <c r="X2568" s="241"/>
      <c r="Y2568" s="241"/>
      <c r="Z2568" s="241"/>
      <c r="AA2568" s="241"/>
      <c r="AB2568" s="241"/>
      <c r="AC2568" s="241"/>
      <c r="AD2568" s="241"/>
      <c r="AE2568" s="241"/>
      <c r="AF2568" s="241"/>
      <c r="AG2568" s="241"/>
      <c r="AH2568" s="241"/>
      <c r="AI2568" s="241"/>
      <c r="AP2568" s="300"/>
      <c r="AT2568" s="300"/>
    </row>
    <row r="2569" spans="1:46" s="299" customFormat="1" ht="15" customHeight="1" x14ac:dyDescent="0.25">
      <c r="A2569" s="284"/>
      <c r="B2569" s="284"/>
      <c r="C2569" s="241"/>
      <c r="D2569" s="241"/>
      <c r="E2569" s="241"/>
      <c r="F2569" s="241"/>
      <c r="G2569" s="241"/>
      <c r="H2569" s="241"/>
      <c r="I2569" s="241"/>
      <c r="J2569" s="241"/>
      <c r="K2569" s="241"/>
      <c r="L2569" s="241"/>
      <c r="M2569" s="241"/>
      <c r="N2569" s="241"/>
      <c r="O2569" s="241"/>
      <c r="P2569" s="241"/>
      <c r="Q2569" s="241"/>
      <c r="R2569" s="241"/>
      <c r="S2569" s="241"/>
      <c r="T2569" s="241"/>
      <c r="U2569" s="241"/>
      <c r="V2569" s="241"/>
      <c r="W2569" s="241"/>
      <c r="X2569" s="241"/>
      <c r="Y2569" s="241"/>
      <c r="Z2569" s="241"/>
      <c r="AA2569" s="241"/>
      <c r="AB2569" s="241"/>
      <c r="AC2569" s="241"/>
      <c r="AD2569" s="241"/>
      <c r="AE2569" s="241"/>
      <c r="AF2569" s="241"/>
      <c r="AG2569" s="241"/>
      <c r="AH2569" s="241"/>
      <c r="AI2569" s="241"/>
      <c r="AP2569" s="300"/>
      <c r="AT2569" s="300"/>
    </row>
    <row r="2570" spans="1:46" s="299" customFormat="1" ht="15" customHeight="1" x14ac:dyDescent="0.25">
      <c r="A2570" s="284"/>
      <c r="B2570" s="284"/>
      <c r="C2570" s="241"/>
      <c r="D2570" s="241"/>
      <c r="E2570" s="241"/>
      <c r="F2570" s="241"/>
      <c r="G2570" s="241"/>
      <c r="H2570" s="241"/>
      <c r="I2570" s="241"/>
      <c r="J2570" s="241"/>
      <c r="K2570" s="241"/>
      <c r="L2570" s="241"/>
      <c r="M2570" s="241"/>
      <c r="N2570" s="241"/>
      <c r="O2570" s="241"/>
      <c r="P2570" s="241"/>
      <c r="Q2570" s="241"/>
      <c r="R2570" s="241"/>
      <c r="S2570" s="241"/>
      <c r="T2570" s="241"/>
      <c r="U2570" s="241"/>
      <c r="V2570" s="241"/>
      <c r="W2570" s="241"/>
      <c r="X2570" s="241"/>
      <c r="Y2570" s="241"/>
      <c r="Z2570" s="241"/>
      <c r="AA2570" s="241"/>
      <c r="AB2570" s="241"/>
      <c r="AC2570" s="241"/>
      <c r="AD2570" s="241"/>
      <c r="AE2570" s="241"/>
      <c r="AF2570" s="241"/>
      <c r="AG2570" s="241"/>
      <c r="AH2570" s="241"/>
      <c r="AI2570" s="241"/>
      <c r="AP2570" s="300"/>
      <c r="AT2570" s="300"/>
    </row>
    <row r="2571" spans="1:46" s="299" customFormat="1" ht="15" customHeight="1" x14ac:dyDescent="0.25">
      <c r="A2571" s="284"/>
      <c r="B2571" s="284"/>
      <c r="C2571" s="241"/>
      <c r="D2571" s="241"/>
      <c r="E2571" s="241"/>
      <c r="F2571" s="241"/>
      <c r="G2571" s="241"/>
      <c r="H2571" s="241"/>
      <c r="I2571" s="241"/>
      <c r="J2571" s="241"/>
      <c r="K2571" s="241"/>
      <c r="L2571" s="241"/>
      <c r="M2571" s="241"/>
      <c r="N2571" s="241"/>
      <c r="O2571" s="241"/>
      <c r="P2571" s="241"/>
      <c r="Q2571" s="241"/>
      <c r="R2571" s="241"/>
      <c r="S2571" s="241"/>
      <c r="T2571" s="241"/>
      <c r="U2571" s="241"/>
      <c r="V2571" s="241"/>
      <c r="W2571" s="241"/>
      <c r="X2571" s="241"/>
      <c r="Y2571" s="241"/>
      <c r="Z2571" s="241"/>
      <c r="AA2571" s="241"/>
      <c r="AB2571" s="241"/>
      <c r="AC2571" s="241"/>
      <c r="AD2571" s="241"/>
      <c r="AE2571" s="241"/>
      <c r="AF2571" s="241"/>
      <c r="AG2571" s="241"/>
      <c r="AH2571" s="241"/>
      <c r="AI2571" s="241"/>
      <c r="AP2571" s="300"/>
      <c r="AT2571" s="300"/>
    </row>
    <row r="2572" spans="1:46" s="299" customFormat="1" ht="15" customHeight="1" x14ac:dyDescent="0.25">
      <c r="A2572" s="284"/>
      <c r="B2572" s="284"/>
      <c r="C2572" s="241"/>
      <c r="D2572" s="241"/>
      <c r="E2572" s="241"/>
      <c r="F2572" s="241"/>
      <c r="G2572" s="241"/>
      <c r="H2572" s="241"/>
      <c r="I2572" s="241"/>
      <c r="J2572" s="241"/>
      <c r="K2572" s="241"/>
      <c r="L2572" s="241"/>
      <c r="M2572" s="241"/>
      <c r="N2572" s="241"/>
      <c r="O2572" s="241"/>
      <c r="P2572" s="241"/>
      <c r="Q2572" s="241"/>
      <c r="R2572" s="241"/>
      <c r="S2572" s="241"/>
      <c r="T2572" s="241"/>
      <c r="U2572" s="241"/>
      <c r="V2572" s="241"/>
      <c r="W2572" s="241"/>
      <c r="X2572" s="241"/>
      <c r="Y2572" s="241"/>
      <c r="Z2572" s="241"/>
      <c r="AA2572" s="241"/>
      <c r="AB2572" s="241"/>
      <c r="AC2572" s="241"/>
      <c r="AD2572" s="241"/>
      <c r="AE2572" s="241"/>
      <c r="AF2572" s="241"/>
      <c r="AG2572" s="241"/>
      <c r="AH2572" s="241"/>
      <c r="AI2572" s="241"/>
      <c r="AP2572" s="300"/>
      <c r="AT2572" s="300"/>
    </row>
    <row r="2573" spans="1:46" s="299" customFormat="1" ht="15" customHeight="1" x14ac:dyDescent="0.25">
      <c r="A2573" s="284"/>
      <c r="B2573" s="284"/>
      <c r="C2573" s="241"/>
      <c r="D2573" s="241"/>
      <c r="E2573" s="241"/>
      <c r="F2573" s="241"/>
      <c r="G2573" s="241"/>
      <c r="H2573" s="241"/>
      <c r="I2573" s="241"/>
      <c r="J2573" s="241"/>
      <c r="K2573" s="241"/>
      <c r="L2573" s="241"/>
      <c r="M2573" s="241"/>
      <c r="N2573" s="241"/>
      <c r="O2573" s="241"/>
      <c r="P2573" s="241"/>
      <c r="Q2573" s="241"/>
      <c r="R2573" s="241"/>
      <c r="S2573" s="241"/>
      <c r="T2573" s="241"/>
      <c r="U2573" s="241"/>
      <c r="V2573" s="241"/>
      <c r="W2573" s="241"/>
      <c r="X2573" s="241"/>
      <c r="Y2573" s="241"/>
      <c r="Z2573" s="241"/>
      <c r="AA2573" s="241"/>
      <c r="AB2573" s="241"/>
      <c r="AC2573" s="241"/>
      <c r="AD2573" s="241"/>
      <c r="AE2573" s="241"/>
      <c r="AF2573" s="241"/>
      <c r="AG2573" s="241"/>
      <c r="AH2573" s="241"/>
      <c r="AI2573" s="241"/>
      <c r="AP2573" s="300"/>
      <c r="AT2573" s="300"/>
    </row>
    <row r="2574" spans="1:46" s="299" customFormat="1" ht="15" customHeight="1" x14ac:dyDescent="0.25">
      <c r="A2574" s="284"/>
      <c r="B2574" s="284"/>
      <c r="C2574" s="241"/>
      <c r="D2574" s="241"/>
      <c r="E2574" s="241"/>
      <c r="F2574" s="241"/>
      <c r="G2574" s="241"/>
      <c r="H2574" s="241"/>
      <c r="I2574" s="241"/>
      <c r="J2574" s="241"/>
      <c r="K2574" s="241"/>
      <c r="L2574" s="241"/>
      <c r="M2574" s="241"/>
      <c r="N2574" s="241"/>
      <c r="O2574" s="241"/>
      <c r="P2574" s="241"/>
      <c r="Q2574" s="241"/>
      <c r="R2574" s="241"/>
      <c r="S2574" s="241"/>
      <c r="T2574" s="241"/>
      <c r="U2574" s="241"/>
      <c r="V2574" s="241"/>
      <c r="W2574" s="241"/>
      <c r="X2574" s="241"/>
      <c r="Y2574" s="241"/>
      <c r="Z2574" s="241"/>
      <c r="AA2574" s="241"/>
      <c r="AB2574" s="241"/>
      <c r="AC2574" s="241"/>
      <c r="AD2574" s="241"/>
      <c r="AE2574" s="241"/>
      <c r="AF2574" s="241"/>
      <c r="AG2574" s="241"/>
      <c r="AH2574" s="241"/>
      <c r="AI2574" s="241"/>
      <c r="AP2574" s="300"/>
      <c r="AT2574" s="300"/>
    </row>
    <row r="2575" spans="1:46" s="299" customFormat="1" ht="15" customHeight="1" x14ac:dyDescent="0.25">
      <c r="A2575" s="284"/>
      <c r="B2575" s="284"/>
      <c r="C2575" s="241"/>
      <c r="D2575" s="241"/>
      <c r="E2575" s="241"/>
      <c r="F2575" s="241"/>
      <c r="G2575" s="241"/>
      <c r="H2575" s="241"/>
      <c r="I2575" s="241"/>
      <c r="J2575" s="241"/>
      <c r="K2575" s="241"/>
      <c r="L2575" s="241"/>
      <c r="M2575" s="241"/>
      <c r="N2575" s="241"/>
      <c r="O2575" s="241"/>
      <c r="P2575" s="241"/>
      <c r="Q2575" s="241"/>
      <c r="R2575" s="241"/>
      <c r="S2575" s="241"/>
      <c r="T2575" s="241"/>
      <c r="U2575" s="241"/>
      <c r="V2575" s="241"/>
      <c r="W2575" s="241"/>
      <c r="X2575" s="241"/>
      <c r="Y2575" s="241"/>
      <c r="Z2575" s="241"/>
      <c r="AA2575" s="241"/>
      <c r="AB2575" s="241"/>
      <c r="AC2575" s="241"/>
      <c r="AD2575" s="241"/>
      <c r="AE2575" s="241"/>
      <c r="AF2575" s="241"/>
      <c r="AG2575" s="241"/>
      <c r="AH2575" s="241"/>
      <c r="AI2575" s="241"/>
      <c r="AP2575" s="300"/>
      <c r="AT2575" s="300"/>
    </row>
    <row r="2576" spans="1:46" s="299" customFormat="1" ht="15" customHeight="1" x14ac:dyDescent="0.25">
      <c r="A2576" s="284"/>
      <c r="B2576" s="284"/>
      <c r="C2576" s="241"/>
      <c r="D2576" s="241"/>
      <c r="E2576" s="241"/>
      <c r="F2576" s="241"/>
      <c r="G2576" s="241"/>
      <c r="H2576" s="241"/>
      <c r="I2576" s="241"/>
      <c r="J2576" s="241"/>
      <c r="K2576" s="241"/>
      <c r="L2576" s="241"/>
      <c r="M2576" s="241"/>
      <c r="N2576" s="241"/>
      <c r="O2576" s="241"/>
      <c r="P2576" s="241"/>
      <c r="Q2576" s="241"/>
      <c r="R2576" s="241"/>
      <c r="S2576" s="241"/>
      <c r="T2576" s="241"/>
      <c r="U2576" s="241"/>
      <c r="V2576" s="241"/>
      <c r="W2576" s="241"/>
      <c r="X2576" s="241"/>
      <c r="Y2576" s="241"/>
      <c r="Z2576" s="241"/>
      <c r="AA2576" s="241"/>
      <c r="AB2576" s="241"/>
      <c r="AC2576" s="241"/>
      <c r="AD2576" s="241"/>
      <c r="AE2576" s="241"/>
      <c r="AF2576" s="241"/>
      <c r="AG2576" s="241"/>
      <c r="AH2576" s="241"/>
      <c r="AI2576" s="241"/>
      <c r="AP2576" s="300"/>
      <c r="AT2576" s="300"/>
    </row>
    <row r="2577" spans="1:46" s="299" customFormat="1" ht="15" customHeight="1" x14ac:dyDescent="0.25">
      <c r="A2577" s="284"/>
      <c r="B2577" s="284"/>
      <c r="C2577" s="241"/>
      <c r="D2577" s="241"/>
      <c r="E2577" s="241"/>
      <c r="F2577" s="241"/>
      <c r="G2577" s="241"/>
      <c r="H2577" s="241"/>
      <c r="I2577" s="241"/>
      <c r="J2577" s="241"/>
      <c r="K2577" s="241"/>
      <c r="L2577" s="241"/>
      <c r="M2577" s="241"/>
      <c r="N2577" s="241"/>
      <c r="O2577" s="241"/>
      <c r="P2577" s="241"/>
      <c r="Q2577" s="241"/>
      <c r="R2577" s="241"/>
      <c r="S2577" s="241"/>
      <c r="T2577" s="241"/>
      <c r="U2577" s="241"/>
      <c r="V2577" s="241"/>
      <c r="W2577" s="241"/>
      <c r="X2577" s="241"/>
      <c r="Y2577" s="241"/>
      <c r="Z2577" s="241"/>
      <c r="AA2577" s="241"/>
      <c r="AB2577" s="241"/>
      <c r="AC2577" s="241"/>
      <c r="AD2577" s="241"/>
      <c r="AE2577" s="241"/>
      <c r="AF2577" s="241"/>
      <c r="AG2577" s="241"/>
      <c r="AH2577" s="241"/>
      <c r="AI2577" s="241"/>
      <c r="AP2577" s="300"/>
      <c r="AT2577" s="300"/>
    </row>
    <row r="2578" spans="1:46" s="299" customFormat="1" ht="15" customHeight="1" x14ac:dyDescent="0.25">
      <c r="A2578" s="284"/>
      <c r="B2578" s="284"/>
      <c r="C2578" s="241"/>
      <c r="D2578" s="241"/>
      <c r="E2578" s="241"/>
      <c r="F2578" s="241"/>
      <c r="G2578" s="241"/>
      <c r="H2578" s="241"/>
      <c r="I2578" s="241"/>
      <c r="J2578" s="241"/>
      <c r="K2578" s="241"/>
      <c r="L2578" s="241"/>
      <c r="M2578" s="241"/>
      <c r="N2578" s="241"/>
      <c r="O2578" s="241"/>
      <c r="P2578" s="241"/>
      <c r="Q2578" s="241"/>
      <c r="R2578" s="241"/>
      <c r="S2578" s="241"/>
      <c r="T2578" s="241"/>
      <c r="U2578" s="241"/>
      <c r="V2578" s="241"/>
      <c r="W2578" s="241"/>
      <c r="X2578" s="241"/>
      <c r="Y2578" s="241"/>
      <c r="Z2578" s="241"/>
      <c r="AA2578" s="241"/>
      <c r="AB2578" s="241"/>
      <c r="AC2578" s="241"/>
      <c r="AD2578" s="241"/>
      <c r="AE2578" s="241"/>
      <c r="AF2578" s="241"/>
      <c r="AG2578" s="241"/>
      <c r="AH2578" s="241"/>
      <c r="AI2578" s="241"/>
      <c r="AP2578" s="300"/>
      <c r="AT2578" s="300"/>
    </row>
    <row r="2579" spans="1:46" s="299" customFormat="1" ht="15" customHeight="1" x14ac:dyDescent="0.25">
      <c r="A2579" s="284"/>
      <c r="B2579" s="284"/>
      <c r="C2579" s="241"/>
      <c r="D2579" s="241"/>
      <c r="E2579" s="241"/>
      <c r="F2579" s="241"/>
      <c r="G2579" s="241"/>
      <c r="H2579" s="241"/>
      <c r="I2579" s="241"/>
      <c r="J2579" s="241"/>
      <c r="K2579" s="241"/>
      <c r="L2579" s="241"/>
      <c r="M2579" s="241"/>
      <c r="N2579" s="241"/>
      <c r="O2579" s="241"/>
      <c r="P2579" s="241"/>
      <c r="Q2579" s="241"/>
      <c r="R2579" s="241"/>
      <c r="S2579" s="241"/>
      <c r="T2579" s="241"/>
      <c r="U2579" s="241"/>
      <c r="V2579" s="241"/>
      <c r="W2579" s="241"/>
      <c r="X2579" s="241"/>
      <c r="Y2579" s="241"/>
      <c r="Z2579" s="241"/>
      <c r="AA2579" s="241"/>
      <c r="AB2579" s="241"/>
      <c r="AC2579" s="241"/>
      <c r="AD2579" s="241"/>
      <c r="AE2579" s="241"/>
      <c r="AF2579" s="241"/>
      <c r="AG2579" s="241"/>
      <c r="AH2579" s="241"/>
      <c r="AI2579" s="241"/>
      <c r="AP2579" s="300"/>
      <c r="AT2579" s="300"/>
    </row>
    <row r="2580" spans="1:46" s="299" customFormat="1" ht="15" customHeight="1" x14ac:dyDescent="0.25">
      <c r="A2580" s="284"/>
      <c r="B2580" s="284"/>
      <c r="C2580" s="241"/>
      <c r="D2580" s="241"/>
      <c r="E2580" s="241"/>
      <c r="F2580" s="241"/>
      <c r="G2580" s="241"/>
      <c r="H2580" s="241"/>
      <c r="I2580" s="241"/>
      <c r="J2580" s="241"/>
      <c r="K2580" s="241"/>
      <c r="L2580" s="241"/>
      <c r="M2580" s="241"/>
      <c r="N2580" s="241"/>
      <c r="O2580" s="241"/>
      <c r="P2580" s="241"/>
      <c r="Q2580" s="241"/>
      <c r="R2580" s="241"/>
      <c r="S2580" s="241"/>
      <c r="T2580" s="241"/>
      <c r="U2580" s="241"/>
      <c r="V2580" s="241"/>
      <c r="W2580" s="241"/>
      <c r="X2580" s="241"/>
      <c r="Y2580" s="241"/>
      <c r="Z2580" s="241"/>
      <c r="AA2580" s="241"/>
      <c r="AB2580" s="241"/>
      <c r="AC2580" s="241"/>
      <c r="AD2580" s="241"/>
      <c r="AE2580" s="241"/>
      <c r="AF2580" s="241"/>
      <c r="AG2580" s="241"/>
      <c r="AH2580" s="241"/>
      <c r="AI2580" s="241"/>
      <c r="AP2580" s="300"/>
      <c r="AT2580" s="300"/>
    </row>
    <row r="2581" spans="1:46" s="299" customFormat="1" ht="15" customHeight="1" x14ac:dyDescent="0.25">
      <c r="A2581" s="284"/>
      <c r="B2581" s="284"/>
      <c r="C2581" s="241"/>
      <c r="D2581" s="241"/>
      <c r="E2581" s="241"/>
      <c r="F2581" s="241"/>
      <c r="G2581" s="241"/>
      <c r="H2581" s="241"/>
      <c r="I2581" s="241"/>
      <c r="J2581" s="241"/>
      <c r="K2581" s="241"/>
      <c r="L2581" s="241"/>
      <c r="M2581" s="241"/>
      <c r="N2581" s="241"/>
      <c r="O2581" s="241"/>
      <c r="P2581" s="241"/>
      <c r="Q2581" s="241"/>
      <c r="R2581" s="241"/>
      <c r="S2581" s="241"/>
      <c r="T2581" s="241"/>
      <c r="U2581" s="241"/>
      <c r="V2581" s="241"/>
      <c r="W2581" s="241"/>
      <c r="X2581" s="241"/>
      <c r="Y2581" s="241"/>
      <c r="Z2581" s="241"/>
      <c r="AA2581" s="241"/>
      <c r="AB2581" s="241"/>
      <c r="AC2581" s="241"/>
      <c r="AD2581" s="241"/>
      <c r="AE2581" s="241"/>
      <c r="AF2581" s="241"/>
      <c r="AG2581" s="241"/>
      <c r="AH2581" s="241"/>
      <c r="AI2581" s="241"/>
      <c r="AP2581" s="300"/>
      <c r="AT2581" s="300"/>
    </row>
    <row r="2582" spans="1:46" s="299" customFormat="1" ht="15" customHeight="1" x14ac:dyDescent="0.25">
      <c r="A2582" s="284"/>
      <c r="B2582" s="284"/>
      <c r="C2582" s="241"/>
      <c r="D2582" s="241"/>
      <c r="E2582" s="241"/>
      <c r="F2582" s="241"/>
      <c r="G2582" s="241"/>
      <c r="H2582" s="241"/>
      <c r="I2582" s="241"/>
      <c r="J2582" s="241"/>
      <c r="K2582" s="241"/>
      <c r="L2582" s="241"/>
      <c r="M2582" s="241"/>
      <c r="N2582" s="241"/>
      <c r="O2582" s="241"/>
      <c r="P2582" s="241"/>
      <c r="Q2582" s="241"/>
      <c r="R2582" s="241"/>
      <c r="S2582" s="241"/>
      <c r="T2582" s="241"/>
      <c r="U2582" s="241"/>
      <c r="V2582" s="241"/>
      <c r="W2582" s="241"/>
      <c r="X2582" s="241"/>
      <c r="Y2582" s="241"/>
      <c r="Z2582" s="241"/>
      <c r="AA2582" s="241"/>
      <c r="AB2582" s="241"/>
      <c r="AC2582" s="241"/>
      <c r="AD2582" s="241"/>
      <c r="AE2582" s="241"/>
      <c r="AF2582" s="241"/>
      <c r="AG2582" s="241"/>
      <c r="AH2582" s="241"/>
      <c r="AI2582" s="241"/>
      <c r="AP2582" s="300"/>
      <c r="AT2582" s="300"/>
    </row>
    <row r="2583" spans="1:46" s="299" customFormat="1" ht="15" customHeight="1" x14ac:dyDescent="0.25">
      <c r="A2583" s="284"/>
      <c r="B2583" s="284"/>
      <c r="C2583" s="241"/>
      <c r="D2583" s="241"/>
      <c r="E2583" s="241"/>
      <c r="F2583" s="241"/>
      <c r="G2583" s="241"/>
      <c r="H2583" s="241"/>
      <c r="I2583" s="241"/>
      <c r="J2583" s="241"/>
      <c r="K2583" s="241"/>
      <c r="L2583" s="241"/>
      <c r="M2583" s="241"/>
      <c r="N2583" s="241"/>
      <c r="O2583" s="241"/>
      <c r="P2583" s="241"/>
      <c r="Q2583" s="241"/>
      <c r="R2583" s="241"/>
      <c r="S2583" s="241"/>
      <c r="T2583" s="241"/>
      <c r="U2583" s="241"/>
      <c r="V2583" s="241"/>
      <c r="W2583" s="241"/>
      <c r="X2583" s="241"/>
      <c r="Y2583" s="241"/>
      <c r="Z2583" s="241"/>
      <c r="AA2583" s="241"/>
      <c r="AB2583" s="241"/>
      <c r="AC2583" s="241"/>
      <c r="AD2583" s="241"/>
      <c r="AE2583" s="241"/>
      <c r="AF2583" s="241"/>
      <c r="AG2583" s="241"/>
      <c r="AH2583" s="241"/>
      <c r="AI2583" s="241"/>
      <c r="AP2583" s="300"/>
      <c r="AT2583" s="300"/>
    </row>
    <row r="2584" spans="1:46" s="299" customFormat="1" ht="15" customHeight="1" x14ac:dyDescent="0.25">
      <c r="A2584" s="284"/>
      <c r="B2584" s="284"/>
      <c r="C2584" s="241"/>
      <c r="D2584" s="241"/>
      <c r="E2584" s="241"/>
      <c r="F2584" s="241"/>
      <c r="G2584" s="241"/>
      <c r="H2584" s="241"/>
      <c r="I2584" s="241"/>
      <c r="J2584" s="241"/>
      <c r="K2584" s="241"/>
      <c r="L2584" s="241"/>
      <c r="M2584" s="241"/>
      <c r="N2584" s="241"/>
      <c r="O2584" s="241"/>
      <c r="P2584" s="241"/>
      <c r="Q2584" s="241"/>
      <c r="R2584" s="241"/>
      <c r="S2584" s="241"/>
      <c r="T2584" s="241"/>
      <c r="U2584" s="241"/>
      <c r="V2584" s="241"/>
      <c r="W2584" s="241"/>
      <c r="X2584" s="241"/>
      <c r="Y2584" s="241"/>
      <c r="Z2584" s="241"/>
      <c r="AA2584" s="241"/>
      <c r="AB2584" s="241"/>
      <c r="AC2584" s="241"/>
      <c r="AD2584" s="241"/>
      <c r="AE2584" s="241"/>
      <c r="AF2584" s="241"/>
      <c r="AG2584" s="241"/>
      <c r="AH2584" s="241"/>
      <c r="AI2584" s="241"/>
      <c r="AP2584" s="300"/>
      <c r="AT2584" s="300"/>
    </row>
    <row r="2585" spans="1:46" s="299" customFormat="1" ht="15" customHeight="1" x14ac:dyDescent="0.25">
      <c r="A2585" s="284"/>
      <c r="B2585" s="284"/>
      <c r="C2585" s="241"/>
      <c r="D2585" s="241"/>
      <c r="E2585" s="241"/>
      <c r="F2585" s="241"/>
      <c r="G2585" s="241"/>
      <c r="H2585" s="241"/>
      <c r="I2585" s="241"/>
      <c r="J2585" s="241"/>
      <c r="K2585" s="241"/>
      <c r="L2585" s="241"/>
      <c r="M2585" s="241"/>
      <c r="N2585" s="241"/>
      <c r="O2585" s="241"/>
      <c r="P2585" s="241"/>
      <c r="Q2585" s="241"/>
      <c r="R2585" s="241"/>
      <c r="S2585" s="241"/>
      <c r="T2585" s="241"/>
      <c r="U2585" s="241"/>
      <c r="V2585" s="241"/>
      <c r="W2585" s="241"/>
      <c r="X2585" s="241"/>
      <c r="Y2585" s="241"/>
      <c r="Z2585" s="241"/>
      <c r="AA2585" s="241"/>
      <c r="AB2585" s="241"/>
      <c r="AC2585" s="241"/>
      <c r="AD2585" s="241"/>
      <c r="AE2585" s="241"/>
      <c r="AF2585" s="241"/>
      <c r="AG2585" s="241"/>
      <c r="AH2585" s="241"/>
      <c r="AI2585" s="241"/>
      <c r="AP2585" s="300"/>
      <c r="AT2585" s="300"/>
    </row>
    <row r="2586" spans="1:46" s="299" customFormat="1" ht="15" customHeight="1" x14ac:dyDescent="0.25">
      <c r="A2586" s="284"/>
      <c r="B2586" s="284"/>
      <c r="C2586" s="241"/>
      <c r="D2586" s="241"/>
      <c r="E2586" s="241"/>
      <c r="F2586" s="241"/>
      <c r="G2586" s="241"/>
      <c r="H2586" s="241"/>
      <c r="I2586" s="241"/>
      <c r="J2586" s="241"/>
      <c r="K2586" s="241"/>
      <c r="L2586" s="241"/>
      <c r="M2586" s="241"/>
      <c r="N2586" s="241"/>
      <c r="O2586" s="241"/>
      <c r="P2586" s="241"/>
      <c r="Q2586" s="241"/>
      <c r="R2586" s="241"/>
      <c r="S2586" s="241"/>
      <c r="T2586" s="241"/>
      <c r="U2586" s="241"/>
      <c r="V2586" s="241"/>
      <c r="W2586" s="241"/>
      <c r="X2586" s="241"/>
      <c r="Y2586" s="241"/>
      <c r="Z2586" s="241"/>
      <c r="AA2586" s="241"/>
      <c r="AB2586" s="241"/>
      <c r="AC2586" s="241"/>
      <c r="AD2586" s="241"/>
      <c r="AE2586" s="241"/>
      <c r="AF2586" s="241"/>
      <c r="AG2586" s="241"/>
      <c r="AH2586" s="241"/>
      <c r="AI2586" s="241"/>
      <c r="AP2586" s="300"/>
      <c r="AT2586" s="300"/>
    </row>
    <row r="2587" spans="1:46" s="299" customFormat="1" ht="15" customHeight="1" x14ac:dyDescent="0.25">
      <c r="A2587" s="284"/>
      <c r="B2587" s="284"/>
      <c r="C2587" s="241"/>
      <c r="D2587" s="241"/>
      <c r="E2587" s="241"/>
      <c r="F2587" s="241"/>
      <c r="G2587" s="241"/>
      <c r="H2587" s="241"/>
      <c r="I2587" s="241"/>
      <c r="J2587" s="241"/>
      <c r="K2587" s="241"/>
      <c r="L2587" s="241"/>
      <c r="M2587" s="241"/>
      <c r="N2587" s="241"/>
      <c r="O2587" s="241"/>
      <c r="P2587" s="241"/>
      <c r="Q2587" s="241"/>
      <c r="R2587" s="241"/>
      <c r="S2587" s="241"/>
      <c r="T2587" s="241"/>
      <c r="U2587" s="241"/>
      <c r="V2587" s="241"/>
      <c r="W2587" s="241"/>
      <c r="X2587" s="241"/>
      <c r="Y2587" s="241"/>
      <c r="Z2587" s="241"/>
      <c r="AA2587" s="241"/>
      <c r="AB2587" s="241"/>
      <c r="AC2587" s="241"/>
      <c r="AD2587" s="241"/>
      <c r="AE2587" s="241"/>
      <c r="AF2587" s="241"/>
      <c r="AG2587" s="241"/>
      <c r="AH2587" s="241"/>
      <c r="AI2587" s="241"/>
      <c r="AP2587" s="300"/>
      <c r="AT2587" s="300"/>
    </row>
    <row r="2588" spans="1:46" s="299" customFormat="1" ht="15" customHeight="1" x14ac:dyDescent="0.25">
      <c r="A2588" s="284"/>
      <c r="B2588" s="284"/>
      <c r="C2588" s="241"/>
      <c r="D2588" s="241"/>
      <c r="E2588" s="241"/>
      <c r="F2588" s="241"/>
      <c r="G2588" s="241"/>
      <c r="H2588" s="241"/>
      <c r="I2588" s="241"/>
      <c r="J2588" s="241"/>
      <c r="K2588" s="241"/>
      <c r="L2588" s="241"/>
      <c r="M2588" s="241"/>
      <c r="N2588" s="241"/>
      <c r="O2588" s="241"/>
      <c r="P2588" s="241"/>
      <c r="Q2588" s="241"/>
      <c r="R2588" s="241"/>
      <c r="S2588" s="241"/>
      <c r="T2588" s="241"/>
      <c r="U2588" s="241"/>
      <c r="V2588" s="241"/>
      <c r="W2588" s="241"/>
      <c r="X2588" s="241"/>
      <c r="Y2588" s="241"/>
      <c r="Z2588" s="241"/>
      <c r="AA2588" s="241"/>
      <c r="AB2588" s="241"/>
      <c r="AC2588" s="241"/>
      <c r="AD2588" s="241"/>
      <c r="AE2588" s="241"/>
      <c r="AF2588" s="241"/>
      <c r="AG2588" s="241"/>
      <c r="AH2588" s="241"/>
      <c r="AI2588" s="241"/>
      <c r="AP2588" s="300"/>
      <c r="AT2588" s="300"/>
    </row>
    <row r="2589" spans="1:46" s="299" customFormat="1" ht="15" customHeight="1" x14ac:dyDescent="0.25">
      <c r="A2589" s="284"/>
      <c r="B2589" s="284"/>
      <c r="C2589" s="241"/>
      <c r="D2589" s="241"/>
      <c r="E2589" s="241"/>
      <c r="F2589" s="241"/>
      <c r="G2589" s="241"/>
      <c r="H2589" s="241"/>
      <c r="I2589" s="241"/>
      <c r="J2589" s="241"/>
      <c r="K2589" s="241"/>
      <c r="L2589" s="241"/>
      <c r="M2589" s="241"/>
      <c r="N2589" s="241"/>
      <c r="O2589" s="241"/>
      <c r="P2589" s="241"/>
      <c r="Q2589" s="241"/>
      <c r="R2589" s="241"/>
      <c r="S2589" s="241"/>
      <c r="T2589" s="241"/>
      <c r="U2589" s="241"/>
      <c r="V2589" s="241"/>
      <c r="W2589" s="241"/>
      <c r="X2589" s="241"/>
      <c r="Y2589" s="241"/>
      <c r="Z2589" s="241"/>
      <c r="AA2589" s="241"/>
      <c r="AB2589" s="241"/>
      <c r="AC2589" s="241"/>
      <c r="AD2589" s="241"/>
      <c r="AE2589" s="241"/>
      <c r="AF2589" s="241"/>
      <c r="AG2589" s="241"/>
      <c r="AH2589" s="241"/>
      <c r="AI2589" s="241"/>
      <c r="AP2589" s="300"/>
      <c r="AT2589" s="300"/>
    </row>
    <row r="2590" spans="1:46" s="299" customFormat="1" ht="15" customHeight="1" x14ac:dyDescent="0.25">
      <c r="A2590" s="284"/>
      <c r="B2590" s="284"/>
      <c r="C2590" s="241"/>
      <c r="D2590" s="241"/>
      <c r="E2590" s="241"/>
      <c r="F2590" s="241"/>
      <c r="G2590" s="241"/>
      <c r="H2590" s="241"/>
      <c r="I2590" s="241"/>
      <c r="J2590" s="241"/>
      <c r="K2590" s="241"/>
      <c r="L2590" s="241"/>
      <c r="M2590" s="241"/>
      <c r="N2590" s="241"/>
      <c r="O2590" s="241"/>
      <c r="P2590" s="241"/>
      <c r="Q2590" s="241"/>
      <c r="R2590" s="241"/>
      <c r="S2590" s="241"/>
      <c r="T2590" s="241"/>
      <c r="U2590" s="241"/>
      <c r="V2590" s="241"/>
      <c r="W2590" s="241"/>
      <c r="X2590" s="241"/>
      <c r="Y2590" s="241"/>
      <c r="Z2590" s="241"/>
      <c r="AA2590" s="241"/>
      <c r="AB2590" s="241"/>
      <c r="AC2590" s="241"/>
      <c r="AD2590" s="241"/>
      <c r="AE2590" s="241"/>
      <c r="AF2590" s="241"/>
      <c r="AG2590" s="241"/>
      <c r="AH2590" s="241"/>
      <c r="AI2590" s="241"/>
      <c r="AP2590" s="300"/>
      <c r="AT2590" s="300"/>
    </row>
    <row r="2591" spans="1:46" s="299" customFormat="1" ht="15" customHeight="1" x14ac:dyDescent="0.25">
      <c r="A2591" s="284"/>
      <c r="B2591" s="284"/>
      <c r="C2591" s="241"/>
      <c r="D2591" s="241"/>
      <c r="E2591" s="241"/>
      <c r="F2591" s="241"/>
      <c r="G2591" s="241"/>
      <c r="H2591" s="241"/>
      <c r="I2591" s="241"/>
      <c r="J2591" s="241"/>
      <c r="K2591" s="241"/>
      <c r="L2591" s="241"/>
      <c r="M2591" s="241"/>
      <c r="N2591" s="241"/>
      <c r="O2591" s="241"/>
      <c r="P2591" s="241"/>
      <c r="Q2591" s="241"/>
      <c r="R2591" s="241"/>
      <c r="S2591" s="241"/>
      <c r="T2591" s="241"/>
      <c r="U2591" s="241"/>
      <c r="V2591" s="241"/>
      <c r="W2591" s="241"/>
      <c r="X2591" s="241"/>
      <c r="Y2591" s="241"/>
      <c r="Z2591" s="241"/>
      <c r="AA2591" s="241"/>
      <c r="AB2591" s="241"/>
      <c r="AC2591" s="241"/>
      <c r="AD2591" s="241"/>
      <c r="AE2591" s="241"/>
      <c r="AF2591" s="241"/>
      <c r="AG2591" s="241"/>
      <c r="AH2591" s="241"/>
      <c r="AI2591" s="241"/>
      <c r="AP2591" s="300"/>
      <c r="AT2591" s="300"/>
    </row>
    <row r="2592" spans="1:46" s="299" customFormat="1" ht="15" customHeight="1" x14ac:dyDescent="0.25">
      <c r="A2592" s="284"/>
      <c r="B2592" s="284"/>
      <c r="C2592" s="241"/>
      <c r="D2592" s="241"/>
      <c r="E2592" s="241"/>
      <c r="F2592" s="241"/>
      <c r="G2592" s="241"/>
      <c r="H2592" s="241"/>
      <c r="I2592" s="241"/>
      <c r="J2592" s="241"/>
      <c r="K2592" s="241"/>
      <c r="L2592" s="241"/>
      <c r="M2592" s="241"/>
      <c r="N2592" s="241"/>
      <c r="O2592" s="241"/>
      <c r="P2592" s="241"/>
      <c r="Q2592" s="241"/>
      <c r="R2592" s="241"/>
      <c r="S2592" s="241"/>
      <c r="T2592" s="241"/>
      <c r="U2592" s="241"/>
      <c r="V2592" s="241"/>
      <c r="W2592" s="241"/>
      <c r="X2592" s="241"/>
      <c r="Y2592" s="241"/>
      <c r="Z2592" s="241"/>
      <c r="AA2592" s="241"/>
      <c r="AB2592" s="241"/>
      <c r="AC2592" s="241"/>
      <c r="AD2592" s="241"/>
      <c r="AE2592" s="241"/>
      <c r="AF2592" s="241"/>
      <c r="AG2592" s="241"/>
      <c r="AH2592" s="241"/>
      <c r="AI2592" s="241"/>
      <c r="AP2592" s="300"/>
      <c r="AT2592" s="300"/>
    </row>
    <row r="2593" spans="1:46" s="299" customFormat="1" ht="15" customHeight="1" x14ac:dyDescent="0.25">
      <c r="A2593" s="284"/>
      <c r="B2593" s="284"/>
      <c r="C2593" s="241"/>
      <c r="D2593" s="241"/>
      <c r="E2593" s="241"/>
      <c r="F2593" s="241"/>
      <c r="G2593" s="241"/>
      <c r="H2593" s="241"/>
      <c r="I2593" s="241"/>
      <c r="J2593" s="241"/>
      <c r="K2593" s="241"/>
      <c r="L2593" s="241"/>
      <c r="M2593" s="241"/>
      <c r="N2593" s="241"/>
      <c r="O2593" s="241"/>
      <c r="P2593" s="241"/>
      <c r="Q2593" s="241"/>
      <c r="R2593" s="241"/>
      <c r="S2593" s="241"/>
      <c r="T2593" s="241"/>
      <c r="U2593" s="241"/>
      <c r="V2593" s="241"/>
      <c r="W2593" s="241"/>
      <c r="X2593" s="241"/>
      <c r="Y2593" s="241"/>
      <c r="Z2593" s="241"/>
      <c r="AA2593" s="241"/>
      <c r="AB2593" s="241"/>
      <c r="AC2593" s="241"/>
      <c r="AD2593" s="241"/>
      <c r="AE2593" s="241"/>
      <c r="AF2593" s="241"/>
      <c r="AG2593" s="241"/>
      <c r="AH2593" s="241"/>
      <c r="AI2593" s="241"/>
      <c r="AP2593" s="300"/>
      <c r="AT2593" s="300"/>
    </row>
    <row r="2594" spans="1:46" s="299" customFormat="1" ht="15" customHeight="1" x14ac:dyDescent="0.25">
      <c r="A2594" s="284"/>
      <c r="B2594" s="284"/>
      <c r="C2594" s="241"/>
      <c r="D2594" s="241"/>
      <c r="E2594" s="241"/>
      <c r="F2594" s="241"/>
      <c r="G2594" s="241"/>
      <c r="H2594" s="241"/>
      <c r="I2594" s="241"/>
      <c r="J2594" s="241"/>
      <c r="K2594" s="241"/>
      <c r="L2594" s="241"/>
      <c r="M2594" s="241"/>
      <c r="N2594" s="241"/>
      <c r="O2594" s="241"/>
      <c r="P2594" s="241"/>
      <c r="Q2594" s="241"/>
      <c r="R2594" s="241"/>
      <c r="S2594" s="241"/>
      <c r="T2594" s="241"/>
      <c r="U2594" s="241"/>
      <c r="V2594" s="241"/>
      <c r="W2594" s="241"/>
      <c r="X2594" s="241"/>
      <c r="Y2594" s="241"/>
      <c r="Z2594" s="241"/>
      <c r="AA2594" s="241"/>
      <c r="AB2594" s="241"/>
      <c r="AC2594" s="241"/>
      <c r="AD2594" s="241"/>
      <c r="AE2594" s="241"/>
      <c r="AF2594" s="241"/>
      <c r="AG2594" s="241"/>
      <c r="AH2594" s="241"/>
      <c r="AI2594" s="241"/>
      <c r="AP2594" s="300"/>
      <c r="AT2594" s="300"/>
    </row>
    <row r="2595" spans="1:46" s="299" customFormat="1" ht="15" customHeight="1" x14ac:dyDescent="0.25">
      <c r="A2595" s="284"/>
      <c r="B2595" s="284"/>
      <c r="C2595" s="241"/>
      <c r="D2595" s="241"/>
      <c r="E2595" s="241"/>
      <c r="F2595" s="241"/>
      <c r="G2595" s="241"/>
      <c r="H2595" s="241"/>
      <c r="I2595" s="241"/>
      <c r="J2595" s="241"/>
      <c r="K2595" s="241"/>
      <c r="L2595" s="241"/>
      <c r="M2595" s="241"/>
      <c r="N2595" s="241"/>
      <c r="O2595" s="241"/>
      <c r="P2595" s="241"/>
      <c r="Q2595" s="241"/>
      <c r="R2595" s="241"/>
      <c r="S2595" s="241"/>
      <c r="T2595" s="241"/>
      <c r="U2595" s="241"/>
      <c r="V2595" s="241"/>
      <c r="W2595" s="241"/>
      <c r="X2595" s="241"/>
      <c r="Y2595" s="241"/>
      <c r="Z2595" s="241"/>
      <c r="AA2595" s="241"/>
      <c r="AB2595" s="241"/>
      <c r="AC2595" s="241"/>
      <c r="AD2595" s="241"/>
      <c r="AE2595" s="241"/>
      <c r="AF2595" s="241"/>
      <c r="AG2595" s="241"/>
      <c r="AH2595" s="241"/>
      <c r="AI2595" s="241"/>
      <c r="AP2595" s="300"/>
      <c r="AT2595" s="300"/>
    </row>
    <row r="2596" spans="1:46" s="299" customFormat="1" ht="15" customHeight="1" x14ac:dyDescent="0.25">
      <c r="A2596" s="284"/>
      <c r="B2596" s="284"/>
      <c r="C2596" s="241"/>
      <c r="D2596" s="241"/>
      <c r="E2596" s="241"/>
      <c r="F2596" s="241"/>
      <c r="G2596" s="241"/>
      <c r="H2596" s="241"/>
      <c r="I2596" s="241"/>
      <c r="J2596" s="241"/>
      <c r="K2596" s="241"/>
      <c r="L2596" s="241"/>
      <c r="M2596" s="241"/>
      <c r="N2596" s="241"/>
      <c r="O2596" s="241"/>
      <c r="P2596" s="241"/>
      <c r="Q2596" s="241"/>
      <c r="R2596" s="241"/>
      <c r="S2596" s="241"/>
      <c r="T2596" s="241"/>
      <c r="U2596" s="241"/>
      <c r="V2596" s="241"/>
      <c r="W2596" s="241"/>
      <c r="X2596" s="241"/>
      <c r="Y2596" s="241"/>
      <c r="Z2596" s="241"/>
      <c r="AA2596" s="241"/>
      <c r="AB2596" s="241"/>
      <c r="AC2596" s="241"/>
      <c r="AD2596" s="241"/>
      <c r="AE2596" s="241"/>
      <c r="AF2596" s="241"/>
      <c r="AG2596" s="241"/>
      <c r="AH2596" s="241"/>
      <c r="AI2596" s="241"/>
      <c r="AP2596" s="300"/>
      <c r="AT2596" s="300"/>
    </row>
    <row r="2597" spans="1:46" s="299" customFormat="1" ht="15" customHeight="1" x14ac:dyDescent="0.25">
      <c r="A2597" s="284"/>
      <c r="B2597" s="284"/>
      <c r="C2597" s="241"/>
      <c r="D2597" s="241"/>
      <c r="E2597" s="241"/>
      <c r="F2597" s="241"/>
      <c r="G2597" s="241"/>
      <c r="H2597" s="241"/>
      <c r="I2597" s="241"/>
      <c r="J2597" s="241"/>
      <c r="K2597" s="241"/>
      <c r="L2597" s="241"/>
      <c r="M2597" s="241"/>
      <c r="N2597" s="241"/>
      <c r="O2597" s="241"/>
      <c r="P2597" s="241"/>
      <c r="Q2597" s="241"/>
      <c r="R2597" s="241"/>
      <c r="S2597" s="241"/>
      <c r="T2597" s="241"/>
      <c r="U2597" s="241"/>
      <c r="V2597" s="241"/>
      <c r="W2597" s="241"/>
      <c r="X2597" s="241"/>
      <c r="Y2597" s="241"/>
      <c r="Z2597" s="241"/>
      <c r="AA2597" s="241"/>
      <c r="AB2597" s="241"/>
      <c r="AC2597" s="241"/>
      <c r="AD2597" s="241"/>
      <c r="AE2597" s="241"/>
      <c r="AF2597" s="241"/>
      <c r="AG2597" s="241"/>
      <c r="AH2597" s="241"/>
      <c r="AI2597" s="241"/>
      <c r="AP2597" s="300"/>
      <c r="AT2597" s="300"/>
    </row>
    <row r="2598" spans="1:46" s="299" customFormat="1" ht="15" customHeight="1" x14ac:dyDescent="0.25">
      <c r="A2598" s="284"/>
      <c r="B2598" s="284"/>
      <c r="C2598" s="241"/>
      <c r="D2598" s="241"/>
      <c r="E2598" s="241"/>
      <c r="F2598" s="241"/>
      <c r="G2598" s="241"/>
      <c r="H2598" s="241"/>
      <c r="I2598" s="241"/>
      <c r="J2598" s="241"/>
      <c r="K2598" s="241"/>
      <c r="L2598" s="241"/>
      <c r="M2598" s="241"/>
      <c r="N2598" s="241"/>
      <c r="O2598" s="241"/>
      <c r="P2598" s="241"/>
      <c r="Q2598" s="241"/>
      <c r="R2598" s="241"/>
      <c r="S2598" s="241"/>
      <c r="T2598" s="241"/>
      <c r="U2598" s="241"/>
      <c r="V2598" s="241"/>
      <c r="W2598" s="241"/>
      <c r="X2598" s="241"/>
      <c r="Y2598" s="241"/>
      <c r="Z2598" s="241"/>
      <c r="AA2598" s="241"/>
      <c r="AB2598" s="241"/>
      <c r="AC2598" s="241"/>
      <c r="AD2598" s="241"/>
      <c r="AE2598" s="241"/>
      <c r="AF2598" s="241"/>
      <c r="AG2598" s="241"/>
      <c r="AH2598" s="241"/>
      <c r="AI2598" s="241"/>
      <c r="AP2598" s="300"/>
      <c r="AT2598" s="300"/>
    </row>
    <row r="2599" spans="1:46" s="299" customFormat="1" ht="15" customHeight="1" x14ac:dyDescent="0.25">
      <c r="A2599" s="284"/>
      <c r="B2599" s="284"/>
      <c r="C2599" s="241"/>
      <c r="D2599" s="241"/>
      <c r="E2599" s="241"/>
      <c r="F2599" s="241"/>
      <c r="G2599" s="241"/>
      <c r="H2599" s="241"/>
      <c r="I2599" s="241"/>
      <c r="J2599" s="241"/>
      <c r="K2599" s="241"/>
      <c r="L2599" s="241"/>
      <c r="M2599" s="241"/>
      <c r="N2599" s="241"/>
      <c r="O2599" s="241"/>
      <c r="P2599" s="241"/>
      <c r="Q2599" s="241"/>
      <c r="R2599" s="241"/>
      <c r="S2599" s="241"/>
      <c r="T2599" s="241"/>
      <c r="U2599" s="241"/>
      <c r="V2599" s="241"/>
      <c r="W2599" s="241"/>
      <c r="X2599" s="241"/>
      <c r="Y2599" s="241"/>
      <c r="Z2599" s="241"/>
      <c r="AA2599" s="241"/>
      <c r="AB2599" s="241"/>
      <c r="AC2599" s="241"/>
      <c r="AD2599" s="241"/>
      <c r="AE2599" s="241"/>
      <c r="AF2599" s="241"/>
      <c r="AG2599" s="241"/>
      <c r="AH2599" s="241"/>
      <c r="AI2599" s="241"/>
      <c r="AP2599" s="300"/>
      <c r="AT2599" s="300"/>
    </row>
    <row r="2600" spans="1:46" s="299" customFormat="1" ht="15" customHeight="1" x14ac:dyDescent="0.25">
      <c r="A2600" s="284"/>
      <c r="B2600" s="284"/>
      <c r="C2600" s="241"/>
      <c r="D2600" s="241"/>
      <c r="E2600" s="241"/>
      <c r="F2600" s="241"/>
      <c r="G2600" s="241"/>
      <c r="H2600" s="241"/>
      <c r="I2600" s="241"/>
      <c r="J2600" s="241"/>
      <c r="K2600" s="241"/>
      <c r="L2600" s="241"/>
      <c r="M2600" s="241"/>
      <c r="N2600" s="241"/>
      <c r="O2600" s="241"/>
      <c r="P2600" s="241"/>
      <c r="Q2600" s="241"/>
      <c r="R2600" s="241"/>
      <c r="S2600" s="241"/>
      <c r="T2600" s="241"/>
      <c r="U2600" s="241"/>
      <c r="V2600" s="241"/>
      <c r="W2600" s="241"/>
      <c r="X2600" s="241"/>
      <c r="Y2600" s="241"/>
      <c r="Z2600" s="241"/>
      <c r="AA2600" s="241"/>
      <c r="AB2600" s="241"/>
      <c r="AC2600" s="241"/>
      <c r="AD2600" s="241"/>
      <c r="AE2600" s="241"/>
      <c r="AF2600" s="241"/>
      <c r="AG2600" s="241"/>
      <c r="AH2600" s="241"/>
      <c r="AI2600" s="241"/>
      <c r="AP2600" s="300"/>
      <c r="AT2600" s="300"/>
    </row>
    <row r="2601" spans="1:46" s="299" customFormat="1" ht="15" customHeight="1" x14ac:dyDescent="0.25">
      <c r="A2601" s="284"/>
      <c r="B2601" s="284"/>
      <c r="C2601" s="241"/>
      <c r="D2601" s="241"/>
      <c r="E2601" s="241"/>
      <c r="F2601" s="241"/>
      <c r="G2601" s="241"/>
      <c r="H2601" s="241"/>
      <c r="I2601" s="241"/>
      <c r="J2601" s="241"/>
      <c r="K2601" s="241"/>
      <c r="L2601" s="241"/>
      <c r="M2601" s="241"/>
      <c r="N2601" s="241"/>
      <c r="O2601" s="241"/>
      <c r="P2601" s="241"/>
      <c r="Q2601" s="241"/>
      <c r="R2601" s="241"/>
      <c r="S2601" s="241"/>
      <c r="T2601" s="241"/>
      <c r="U2601" s="241"/>
      <c r="V2601" s="241"/>
      <c r="W2601" s="241"/>
      <c r="X2601" s="241"/>
      <c r="Y2601" s="241"/>
      <c r="Z2601" s="241"/>
      <c r="AA2601" s="241"/>
      <c r="AB2601" s="241"/>
      <c r="AC2601" s="241"/>
      <c r="AD2601" s="241"/>
      <c r="AE2601" s="241"/>
      <c r="AF2601" s="241"/>
      <c r="AG2601" s="241"/>
      <c r="AH2601" s="241"/>
      <c r="AI2601" s="241"/>
      <c r="AP2601" s="300"/>
      <c r="AT2601" s="300"/>
    </row>
    <row r="2602" spans="1:46" s="299" customFormat="1" ht="15" customHeight="1" x14ac:dyDescent="0.25">
      <c r="A2602" s="284"/>
      <c r="B2602" s="284"/>
      <c r="C2602" s="241"/>
      <c r="D2602" s="241"/>
      <c r="E2602" s="241"/>
      <c r="F2602" s="241"/>
      <c r="G2602" s="241"/>
      <c r="H2602" s="241"/>
      <c r="I2602" s="241"/>
      <c r="J2602" s="241"/>
      <c r="K2602" s="241"/>
      <c r="L2602" s="241"/>
      <c r="M2602" s="241"/>
      <c r="N2602" s="241"/>
      <c r="O2602" s="241"/>
      <c r="P2602" s="241"/>
      <c r="Q2602" s="241"/>
      <c r="R2602" s="241"/>
      <c r="S2602" s="241"/>
      <c r="T2602" s="241"/>
      <c r="U2602" s="241"/>
      <c r="V2602" s="241"/>
      <c r="W2602" s="241"/>
      <c r="X2602" s="241"/>
      <c r="Y2602" s="241"/>
      <c r="Z2602" s="241"/>
      <c r="AA2602" s="241"/>
      <c r="AB2602" s="241"/>
      <c r="AC2602" s="241"/>
      <c r="AD2602" s="241"/>
      <c r="AE2602" s="241"/>
      <c r="AF2602" s="241"/>
      <c r="AG2602" s="241"/>
      <c r="AH2602" s="241"/>
      <c r="AI2602" s="241"/>
      <c r="AP2602" s="300"/>
      <c r="AT2602" s="300"/>
    </row>
    <row r="2603" spans="1:46" s="299" customFormat="1" ht="15" customHeight="1" x14ac:dyDescent="0.25">
      <c r="A2603" s="284"/>
      <c r="B2603" s="284"/>
      <c r="C2603" s="241"/>
      <c r="D2603" s="241"/>
      <c r="E2603" s="241"/>
      <c r="F2603" s="241"/>
      <c r="G2603" s="241"/>
      <c r="H2603" s="241"/>
      <c r="I2603" s="241"/>
      <c r="J2603" s="241"/>
      <c r="K2603" s="241"/>
      <c r="L2603" s="241"/>
      <c r="M2603" s="241"/>
      <c r="N2603" s="241"/>
      <c r="O2603" s="241"/>
      <c r="P2603" s="241"/>
      <c r="Q2603" s="241"/>
      <c r="R2603" s="241"/>
      <c r="S2603" s="241"/>
      <c r="T2603" s="241"/>
      <c r="U2603" s="241"/>
      <c r="V2603" s="241"/>
      <c r="W2603" s="241"/>
      <c r="X2603" s="241"/>
      <c r="Y2603" s="241"/>
      <c r="Z2603" s="241"/>
      <c r="AA2603" s="241"/>
      <c r="AB2603" s="241"/>
      <c r="AC2603" s="241"/>
      <c r="AD2603" s="241"/>
      <c r="AE2603" s="241"/>
      <c r="AF2603" s="241"/>
      <c r="AG2603" s="241"/>
      <c r="AH2603" s="241"/>
      <c r="AI2603" s="241"/>
      <c r="AP2603" s="300"/>
      <c r="AT2603" s="300"/>
    </row>
    <row r="2604" spans="1:46" s="299" customFormat="1" ht="15" customHeight="1" x14ac:dyDescent="0.25">
      <c r="A2604" s="284"/>
      <c r="B2604" s="284"/>
      <c r="C2604" s="241"/>
      <c r="D2604" s="241"/>
      <c r="E2604" s="241"/>
      <c r="F2604" s="241"/>
      <c r="G2604" s="241"/>
      <c r="H2604" s="241"/>
      <c r="I2604" s="241"/>
      <c r="J2604" s="241"/>
      <c r="K2604" s="241"/>
      <c r="L2604" s="241"/>
      <c r="M2604" s="241"/>
      <c r="N2604" s="241"/>
      <c r="O2604" s="241"/>
      <c r="P2604" s="241"/>
      <c r="Q2604" s="241"/>
      <c r="R2604" s="241"/>
      <c r="S2604" s="241"/>
      <c r="T2604" s="241"/>
      <c r="U2604" s="241"/>
      <c r="V2604" s="241"/>
      <c r="W2604" s="241"/>
      <c r="X2604" s="241"/>
      <c r="Y2604" s="241"/>
      <c r="Z2604" s="241"/>
      <c r="AA2604" s="241"/>
      <c r="AB2604" s="241"/>
      <c r="AC2604" s="241"/>
      <c r="AD2604" s="241"/>
      <c r="AE2604" s="241"/>
      <c r="AF2604" s="241"/>
      <c r="AG2604" s="241"/>
      <c r="AH2604" s="241"/>
      <c r="AI2604" s="241"/>
      <c r="AP2604" s="300"/>
      <c r="AT2604" s="300"/>
    </row>
    <row r="2605" spans="1:46" s="299" customFormat="1" ht="15" customHeight="1" x14ac:dyDescent="0.25">
      <c r="A2605" s="284"/>
      <c r="B2605" s="284"/>
      <c r="C2605" s="241"/>
      <c r="D2605" s="241"/>
      <c r="E2605" s="241"/>
      <c r="F2605" s="241"/>
      <c r="G2605" s="241"/>
      <c r="H2605" s="241"/>
      <c r="I2605" s="241"/>
      <c r="J2605" s="241"/>
      <c r="K2605" s="241"/>
      <c r="L2605" s="241"/>
      <c r="M2605" s="241"/>
      <c r="N2605" s="241"/>
      <c r="O2605" s="241"/>
      <c r="P2605" s="241"/>
      <c r="Q2605" s="241"/>
      <c r="R2605" s="241"/>
      <c r="S2605" s="241"/>
      <c r="T2605" s="241"/>
      <c r="U2605" s="241"/>
      <c r="V2605" s="241"/>
      <c r="W2605" s="241"/>
      <c r="X2605" s="241"/>
      <c r="Y2605" s="241"/>
      <c r="Z2605" s="241"/>
      <c r="AA2605" s="241"/>
      <c r="AB2605" s="241"/>
      <c r="AC2605" s="241"/>
      <c r="AD2605" s="241"/>
      <c r="AE2605" s="241"/>
      <c r="AF2605" s="241"/>
      <c r="AG2605" s="241"/>
      <c r="AH2605" s="241"/>
      <c r="AI2605" s="241"/>
      <c r="AP2605" s="300"/>
      <c r="AT2605" s="300"/>
    </row>
    <row r="2606" spans="1:46" s="299" customFormat="1" ht="15" customHeight="1" x14ac:dyDescent="0.25">
      <c r="A2606" s="284"/>
      <c r="B2606" s="284"/>
      <c r="C2606" s="241"/>
      <c r="D2606" s="241"/>
      <c r="E2606" s="241"/>
      <c r="F2606" s="241"/>
      <c r="G2606" s="241"/>
      <c r="H2606" s="241"/>
      <c r="I2606" s="241"/>
      <c r="J2606" s="241"/>
      <c r="K2606" s="241"/>
      <c r="L2606" s="241"/>
      <c r="M2606" s="241"/>
      <c r="N2606" s="241"/>
      <c r="O2606" s="241"/>
      <c r="P2606" s="241"/>
      <c r="Q2606" s="241"/>
      <c r="R2606" s="241"/>
      <c r="S2606" s="241"/>
      <c r="T2606" s="241"/>
      <c r="U2606" s="241"/>
      <c r="V2606" s="241"/>
      <c r="W2606" s="241"/>
      <c r="X2606" s="241"/>
      <c r="Y2606" s="241"/>
      <c r="Z2606" s="241"/>
      <c r="AA2606" s="241"/>
      <c r="AB2606" s="241"/>
      <c r="AC2606" s="241"/>
      <c r="AD2606" s="241"/>
      <c r="AE2606" s="241"/>
      <c r="AF2606" s="241"/>
      <c r="AG2606" s="241"/>
      <c r="AH2606" s="241"/>
      <c r="AI2606" s="241"/>
      <c r="AP2606" s="300"/>
      <c r="AT2606" s="300"/>
    </row>
    <row r="2607" spans="1:46" s="299" customFormat="1" ht="15" customHeight="1" x14ac:dyDescent="0.25">
      <c r="A2607" s="284"/>
      <c r="B2607" s="284"/>
      <c r="C2607" s="241"/>
      <c r="D2607" s="241"/>
      <c r="E2607" s="241"/>
      <c r="F2607" s="241"/>
      <c r="G2607" s="241"/>
      <c r="H2607" s="241"/>
      <c r="I2607" s="241"/>
      <c r="J2607" s="241"/>
      <c r="K2607" s="241"/>
      <c r="L2607" s="241"/>
      <c r="M2607" s="241"/>
      <c r="N2607" s="241"/>
      <c r="O2607" s="241"/>
      <c r="P2607" s="241"/>
      <c r="Q2607" s="241"/>
      <c r="R2607" s="241"/>
      <c r="S2607" s="241"/>
      <c r="T2607" s="241"/>
      <c r="U2607" s="241"/>
      <c r="V2607" s="241"/>
      <c r="W2607" s="241"/>
      <c r="X2607" s="241"/>
      <c r="Y2607" s="241"/>
      <c r="Z2607" s="241"/>
      <c r="AA2607" s="241"/>
      <c r="AB2607" s="241"/>
      <c r="AC2607" s="241"/>
      <c r="AD2607" s="241"/>
      <c r="AE2607" s="241"/>
      <c r="AF2607" s="241"/>
      <c r="AG2607" s="241"/>
      <c r="AH2607" s="241"/>
      <c r="AI2607" s="241"/>
      <c r="AP2607" s="300"/>
      <c r="AT2607" s="300"/>
    </row>
    <row r="2608" spans="1:46" s="299" customFormat="1" ht="15" customHeight="1" x14ac:dyDescent="0.25">
      <c r="A2608" s="284"/>
      <c r="B2608" s="284"/>
      <c r="C2608" s="241"/>
      <c r="D2608" s="241"/>
      <c r="E2608" s="241"/>
      <c r="F2608" s="241"/>
      <c r="G2608" s="241"/>
      <c r="H2608" s="241"/>
      <c r="I2608" s="241"/>
      <c r="J2608" s="241"/>
      <c r="K2608" s="241"/>
      <c r="L2608" s="241"/>
      <c r="M2608" s="241"/>
      <c r="N2608" s="241"/>
      <c r="O2608" s="241"/>
      <c r="P2608" s="241"/>
      <c r="Q2608" s="241"/>
      <c r="R2608" s="241"/>
      <c r="S2608" s="241"/>
      <c r="T2608" s="241"/>
      <c r="U2608" s="241"/>
      <c r="V2608" s="241"/>
      <c r="W2608" s="241"/>
      <c r="X2608" s="241"/>
      <c r="Y2608" s="241"/>
      <c r="Z2608" s="241"/>
      <c r="AA2608" s="241"/>
      <c r="AB2608" s="241"/>
      <c r="AC2608" s="241"/>
      <c r="AD2608" s="241"/>
      <c r="AE2608" s="241"/>
      <c r="AF2608" s="241"/>
      <c r="AG2608" s="241"/>
      <c r="AH2608" s="241"/>
      <c r="AI2608" s="241"/>
      <c r="AP2608" s="300"/>
      <c r="AT2608" s="300"/>
    </row>
    <row r="2609" spans="1:46" s="299" customFormat="1" ht="15" customHeight="1" x14ac:dyDescent="0.25">
      <c r="A2609" s="284"/>
      <c r="B2609" s="284"/>
      <c r="C2609" s="241"/>
      <c r="D2609" s="241"/>
      <c r="E2609" s="241"/>
      <c r="F2609" s="241"/>
      <c r="G2609" s="241"/>
      <c r="H2609" s="241"/>
      <c r="I2609" s="241"/>
      <c r="J2609" s="241"/>
      <c r="K2609" s="241"/>
      <c r="L2609" s="241"/>
      <c r="M2609" s="241"/>
      <c r="N2609" s="241"/>
      <c r="O2609" s="241"/>
      <c r="P2609" s="241"/>
      <c r="Q2609" s="241"/>
      <c r="R2609" s="241"/>
      <c r="S2609" s="241"/>
      <c r="T2609" s="241"/>
      <c r="U2609" s="241"/>
      <c r="V2609" s="241"/>
      <c r="W2609" s="241"/>
      <c r="X2609" s="241"/>
      <c r="Y2609" s="241"/>
      <c r="Z2609" s="241"/>
      <c r="AA2609" s="241"/>
      <c r="AB2609" s="241"/>
      <c r="AC2609" s="241"/>
      <c r="AD2609" s="241"/>
      <c r="AE2609" s="241"/>
      <c r="AF2609" s="241"/>
      <c r="AG2609" s="241"/>
      <c r="AH2609" s="241"/>
      <c r="AI2609" s="241"/>
      <c r="AP2609" s="300"/>
      <c r="AT2609" s="300"/>
    </row>
    <row r="2610" spans="1:46" s="299" customFormat="1" ht="15" customHeight="1" x14ac:dyDescent="0.25">
      <c r="A2610" s="284"/>
      <c r="B2610" s="284"/>
      <c r="C2610" s="241"/>
      <c r="D2610" s="241"/>
      <c r="E2610" s="241"/>
      <c r="F2610" s="241"/>
      <c r="G2610" s="241"/>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P2610" s="300"/>
      <c r="AT2610" s="300"/>
    </row>
    <row r="2611" spans="1:46" s="299" customFormat="1" ht="15" customHeight="1" x14ac:dyDescent="0.25">
      <c r="A2611" s="284"/>
      <c r="B2611" s="284"/>
      <c r="C2611" s="241"/>
      <c r="D2611" s="241"/>
      <c r="E2611" s="241"/>
      <c r="F2611" s="241"/>
      <c r="G2611" s="241"/>
      <c r="H2611" s="241"/>
      <c r="I2611" s="241"/>
      <c r="J2611" s="241"/>
      <c r="K2611" s="241"/>
      <c r="L2611" s="241"/>
      <c r="M2611" s="241"/>
      <c r="N2611" s="241"/>
      <c r="O2611" s="241"/>
      <c r="P2611" s="241"/>
      <c r="Q2611" s="241"/>
      <c r="R2611" s="241"/>
      <c r="S2611" s="241"/>
      <c r="T2611" s="241"/>
      <c r="U2611" s="241"/>
      <c r="V2611" s="241"/>
      <c r="W2611" s="241"/>
      <c r="X2611" s="241"/>
      <c r="Y2611" s="241"/>
      <c r="Z2611" s="241"/>
      <c r="AA2611" s="241"/>
      <c r="AB2611" s="241"/>
      <c r="AC2611" s="241"/>
      <c r="AD2611" s="241"/>
      <c r="AE2611" s="241"/>
      <c r="AF2611" s="241"/>
      <c r="AG2611" s="241"/>
      <c r="AH2611" s="241"/>
      <c r="AI2611" s="241"/>
      <c r="AP2611" s="300"/>
      <c r="AT2611" s="300"/>
    </row>
    <row r="2612" spans="1:46" s="299" customFormat="1" ht="15" customHeight="1" x14ac:dyDescent="0.25">
      <c r="A2612" s="284"/>
      <c r="B2612" s="284"/>
      <c r="C2612" s="241"/>
      <c r="D2612" s="241"/>
      <c r="E2612" s="241"/>
      <c r="F2612" s="241"/>
      <c r="G2612" s="241"/>
      <c r="H2612" s="241"/>
      <c r="I2612" s="241"/>
      <c r="J2612" s="241"/>
      <c r="K2612" s="241"/>
      <c r="L2612" s="241"/>
      <c r="M2612" s="241"/>
      <c r="N2612" s="241"/>
      <c r="O2612" s="241"/>
      <c r="P2612" s="241"/>
      <c r="Q2612" s="241"/>
      <c r="R2612" s="241"/>
      <c r="S2612" s="241"/>
      <c r="T2612" s="241"/>
      <c r="U2612" s="241"/>
      <c r="V2612" s="241"/>
      <c r="W2612" s="241"/>
      <c r="X2612" s="241"/>
      <c r="Y2612" s="241"/>
      <c r="Z2612" s="241"/>
      <c r="AA2612" s="241"/>
      <c r="AB2612" s="241"/>
      <c r="AC2612" s="241"/>
      <c r="AD2612" s="241"/>
      <c r="AE2612" s="241"/>
      <c r="AF2612" s="241"/>
      <c r="AG2612" s="241"/>
      <c r="AH2612" s="241"/>
      <c r="AI2612" s="241"/>
      <c r="AP2612" s="300"/>
      <c r="AT2612" s="300"/>
    </row>
    <row r="2613" spans="1:46" s="299" customFormat="1" ht="15" customHeight="1" x14ac:dyDescent="0.25">
      <c r="A2613" s="284"/>
      <c r="B2613" s="284"/>
      <c r="C2613" s="241"/>
      <c r="D2613" s="241"/>
      <c r="E2613" s="241"/>
      <c r="F2613" s="241"/>
      <c r="G2613" s="241"/>
      <c r="H2613" s="241"/>
      <c r="I2613" s="241"/>
      <c r="J2613" s="241"/>
      <c r="K2613" s="241"/>
      <c r="L2613" s="241"/>
      <c r="M2613" s="241"/>
      <c r="N2613" s="241"/>
      <c r="O2613" s="241"/>
      <c r="P2613" s="241"/>
      <c r="Q2613" s="241"/>
      <c r="R2613" s="241"/>
      <c r="S2613" s="241"/>
      <c r="T2613" s="241"/>
      <c r="U2613" s="241"/>
      <c r="V2613" s="241"/>
      <c r="W2613" s="241"/>
      <c r="X2613" s="241"/>
      <c r="Y2613" s="241"/>
      <c r="Z2613" s="241"/>
      <c r="AA2613" s="241"/>
      <c r="AB2613" s="241"/>
      <c r="AC2613" s="241"/>
      <c r="AD2613" s="241"/>
      <c r="AE2613" s="241"/>
      <c r="AF2613" s="241"/>
      <c r="AG2613" s="241"/>
      <c r="AH2613" s="241"/>
      <c r="AI2613" s="241"/>
      <c r="AP2613" s="300"/>
      <c r="AT2613" s="300"/>
    </row>
    <row r="2614" spans="1:46" s="299" customFormat="1" ht="15" customHeight="1" x14ac:dyDescent="0.25">
      <c r="A2614" s="284"/>
      <c r="B2614" s="284"/>
      <c r="C2614" s="241"/>
      <c r="D2614" s="241"/>
      <c r="E2614" s="241"/>
      <c r="F2614" s="241"/>
      <c r="G2614" s="241"/>
      <c r="H2614" s="241"/>
      <c r="I2614" s="241"/>
      <c r="J2614" s="241"/>
      <c r="K2614" s="241"/>
      <c r="L2614" s="241"/>
      <c r="M2614" s="241"/>
      <c r="N2614" s="241"/>
      <c r="O2614" s="241"/>
      <c r="P2614" s="241"/>
      <c r="Q2614" s="241"/>
      <c r="R2614" s="241"/>
      <c r="S2614" s="241"/>
      <c r="T2614" s="241"/>
      <c r="U2614" s="241"/>
      <c r="V2614" s="241"/>
      <c r="W2614" s="241"/>
      <c r="X2614" s="241"/>
      <c r="Y2614" s="241"/>
      <c r="Z2614" s="241"/>
      <c r="AA2614" s="241"/>
      <c r="AB2614" s="241"/>
      <c r="AC2614" s="241"/>
      <c r="AD2614" s="241"/>
      <c r="AE2614" s="241"/>
      <c r="AF2614" s="241"/>
      <c r="AG2614" s="241"/>
      <c r="AH2614" s="241"/>
      <c r="AI2614" s="241"/>
      <c r="AP2614" s="300"/>
      <c r="AT2614" s="300"/>
    </row>
    <row r="2615" spans="1:46" s="299" customFormat="1" ht="15" customHeight="1" x14ac:dyDescent="0.25">
      <c r="A2615" s="284"/>
      <c r="B2615" s="284"/>
      <c r="C2615" s="241"/>
      <c r="D2615" s="241"/>
      <c r="E2615" s="241"/>
      <c r="F2615" s="241"/>
      <c r="G2615" s="241"/>
      <c r="H2615" s="241"/>
      <c r="I2615" s="241"/>
      <c r="J2615" s="241"/>
      <c r="K2615" s="241"/>
      <c r="L2615" s="241"/>
      <c r="M2615" s="241"/>
      <c r="N2615" s="241"/>
      <c r="O2615" s="241"/>
      <c r="P2615" s="241"/>
      <c r="Q2615" s="241"/>
      <c r="R2615" s="241"/>
      <c r="S2615" s="241"/>
      <c r="T2615" s="241"/>
      <c r="U2615" s="241"/>
      <c r="V2615" s="241"/>
      <c r="W2615" s="241"/>
      <c r="X2615" s="241"/>
      <c r="Y2615" s="241"/>
      <c r="Z2615" s="241"/>
      <c r="AA2615" s="241"/>
      <c r="AB2615" s="241"/>
      <c r="AC2615" s="241"/>
      <c r="AD2615" s="241"/>
      <c r="AE2615" s="241"/>
      <c r="AF2615" s="241"/>
      <c r="AG2615" s="241"/>
      <c r="AH2615" s="241"/>
      <c r="AI2615" s="241"/>
      <c r="AP2615" s="300"/>
      <c r="AT2615" s="300"/>
    </row>
    <row r="2616" spans="1:46" s="299" customFormat="1" ht="15" customHeight="1" x14ac:dyDescent="0.25">
      <c r="A2616" s="284"/>
      <c r="B2616" s="284"/>
      <c r="C2616" s="241"/>
      <c r="D2616" s="241"/>
      <c r="E2616" s="241"/>
      <c r="F2616" s="241"/>
      <c r="G2616" s="241"/>
      <c r="H2616" s="241"/>
      <c r="I2616" s="241"/>
      <c r="J2616" s="241"/>
      <c r="K2616" s="241"/>
      <c r="L2616" s="241"/>
      <c r="M2616" s="241"/>
      <c r="N2616" s="241"/>
      <c r="O2616" s="241"/>
      <c r="P2616" s="241"/>
      <c r="Q2616" s="241"/>
      <c r="R2616" s="241"/>
      <c r="S2616" s="241"/>
      <c r="T2616" s="241"/>
      <c r="U2616" s="241"/>
      <c r="V2616" s="241"/>
      <c r="W2616" s="241"/>
      <c r="X2616" s="241"/>
      <c r="Y2616" s="241"/>
      <c r="Z2616" s="241"/>
      <c r="AA2616" s="241"/>
      <c r="AB2616" s="241"/>
      <c r="AC2616" s="241"/>
      <c r="AD2616" s="241"/>
      <c r="AE2616" s="241"/>
      <c r="AF2616" s="241"/>
      <c r="AG2616" s="241"/>
      <c r="AH2616" s="241"/>
      <c r="AI2616" s="241"/>
      <c r="AP2616" s="300"/>
      <c r="AT2616" s="300"/>
    </row>
    <row r="2617" spans="1:46" s="299" customFormat="1" ht="15" customHeight="1" x14ac:dyDescent="0.25">
      <c r="A2617" s="284"/>
      <c r="B2617" s="284"/>
      <c r="C2617" s="241"/>
      <c r="D2617" s="241"/>
      <c r="E2617" s="241"/>
      <c r="F2617" s="241"/>
      <c r="G2617" s="241"/>
      <c r="H2617" s="241"/>
      <c r="I2617" s="241"/>
      <c r="J2617" s="241"/>
      <c r="K2617" s="241"/>
      <c r="L2617" s="241"/>
      <c r="M2617" s="241"/>
      <c r="N2617" s="241"/>
      <c r="O2617" s="241"/>
      <c r="P2617" s="241"/>
      <c r="Q2617" s="241"/>
      <c r="R2617" s="241"/>
      <c r="S2617" s="241"/>
      <c r="T2617" s="241"/>
      <c r="U2617" s="241"/>
      <c r="V2617" s="241"/>
      <c r="W2617" s="241"/>
      <c r="X2617" s="241"/>
      <c r="Y2617" s="241"/>
      <c r="Z2617" s="241"/>
      <c r="AA2617" s="241"/>
      <c r="AB2617" s="241"/>
      <c r="AC2617" s="241"/>
      <c r="AD2617" s="241"/>
      <c r="AE2617" s="241"/>
      <c r="AF2617" s="241"/>
      <c r="AG2617" s="241"/>
      <c r="AH2617" s="241"/>
      <c r="AI2617" s="241"/>
      <c r="AP2617" s="300"/>
      <c r="AT2617" s="300"/>
    </row>
    <row r="2618" spans="1:46" s="299" customFormat="1" ht="15" customHeight="1" x14ac:dyDescent="0.25">
      <c r="A2618" s="284"/>
      <c r="B2618" s="284"/>
      <c r="C2618" s="241"/>
      <c r="D2618" s="241"/>
      <c r="E2618" s="241"/>
      <c r="F2618" s="241"/>
      <c r="G2618" s="241"/>
      <c r="H2618" s="241"/>
      <c r="I2618" s="241"/>
      <c r="J2618" s="241"/>
      <c r="K2618" s="241"/>
      <c r="L2618" s="241"/>
      <c r="M2618" s="241"/>
      <c r="N2618" s="241"/>
      <c r="O2618" s="241"/>
      <c r="P2618" s="241"/>
      <c r="Q2618" s="241"/>
      <c r="R2618" s="241"/>
      <c r="S2618" s="241"/>
      <c r="T2618" s="241"/>
      <c r="U2618" s="241"/>
      <c r="V2618" s="241"/>
      <c r="W2618" s="241"/>
      <c r="X2618" s="241"/>
      <c r="Y2618" s="241"/>
      <c r="Z2618" s="241"/>
      <c r="AA2618" s="241"/>
      <c r="AB2618" s="241"/>
      <c r="AC2618" s="241"/>
      <c r="AD2618" s="241"/>
      <c r="AE2618" s="241"/>
      <c r="AF2618" s="241"/>
      <c r="AG2618" s="241"/>
      <c r="AH2618" s="241"/>
      <c r="AI2618" s="241"/>
      <c r="AP2618" s="300"/>
      <c r="AT2618" s="300"/>
    </row>
    <row r="2619" spans="1:46" s="299" customFormat="1" ht="15" customHeight="1" x14ac:dyDescent="0.25">
      <c r="A2619" s="284"/>
      <c r="B2619" s="284"/>
      <c r="C2619" s="241"/>
      <c r="D2619" s="241"/>
      <c r="E2619" s="241"/>
      <c r="F2619" s="241"/>
      <c r="G2619" s="241"/>
      <c r="H2619" s="241"/>
      <c r="I2619" s="241"/>
      <c r="J2619" s="241"/>
      <c r="K2619" s="241"/>
      <c r="L2619" s="241"/>
      <c r="M2619" s="241"/>
      <c r="N2619" s="241"/>
      <c r="O2619" s="241"/>
      <c r="P2619" s="241"/>
      <c r="Q2619" s="241"/>
      <c r="R2619" s="241"/>
      <c r="S2619" s="241"/>
      <c r="T2619" s="241"/>
      <c r="U2619" s="241"/>
      <c r="V2619" s="241"/>
      <c r="W2619" s="241"/>
      <c r="X2619" s="241"/>
      <c r="Y2619" s="241"/>
      <c r="Z2619" s="241"/>
      <c r="AA2619" s="241"/>
      <c r="AB2619" s="241"/>
      <c r="AC2619" s="241"/>
      <c r="AD2619" s="241"/>
      <c r="AE2619" s="241"/>
      <c r="AF2619" s="241"/>
      <c r="AG2619" s="241"/>
      <c r="AH2619" s="241"/>
      <c r="AI2619" s="241"/>
      <c r="AP2619" s="300"/>
      <c r="AT2619" s="300"/>
    </row>
    <row r="2620" spans="1:46" s="299" customFormat="1" ht="15" customHeight="1" x14ac:dyDescent="0.25">
      <c r="A2620" s="284"/>
      <c r="B2620" s="284"/>
      <c r="C2620" s="241"/>
      <c r="D2620" s="241"/>
      <c r="E2620" s="241"/>
      <c r="F2620" s="241"/>
      <c r="G2620" s="241"/>
      <c r="H2620" s="241"/>
      <c r="I2620" s="241"/>
      <c r="J2620" s="241"/>
      <c r="K2620" s="241"/>
      <c r="L2620" s="241"/>
      <c r="M2620" s="241"/>
      <c r="N2620" s="241"/>
      <c r="O2620" s="241"/>
      <c r="P2620" s="241"/>
      <c r="Q2620" s="241"/>
      <c r="R2620" s="241"/>
      <c r="S2620" s="241"/>
      <c r="T2620" s="241"/>
      <c r="U2620" s="241"/>
      <c r="V2620" s="241"/>
      <c r="W2620" s="241"/>
      <c r="X2620" s="241"/>
      <c r="Y2620" s="241"/>
      <c r="Z2620" s="241"/>
      <c r="AA2620" s="241"/>
      <c r="AB2620" s="241"/>
      <c r="AC2620" s="241"/>
      <c r="AD2620" s="241"/>
      <c r="AE2620" s="241"/>
      <c r="AF2620" s="241"/>
      <c r="AG2620" s="241"/>
      <c r="AH2620" s="241"/>
      <c r="AI2620" s="241"/>
      <c r="AP2620" s="300"/>
      <c r="AT2620" s="300"/>
    </row>
    <row r="2621" spans="1:46" s="299" customFormat="1" ht="15" customHeight="1" x14ac:dyDescent="0.25">
      <c r="A2621" s="284"/>
      <c r="B2621" s="284"/>
      <c r="C2621" s="241"/>
      <c r="D2621" s="241"/>
      <c r="E2621" s="241"/>
      <c r="F2621" s="241"/>
      <c r="G2621" s="241"/>
      <c r="H2621" s="241"/>
      <c r="I2621" s="241"/>
      <c r="J2621" s="241"/>
      <c r="K2621" s="241"/>
      <c r="L2621" s="241"/>
      <c r="M2621" s="241"/>
      <c r="N2621" s="241"/>
      <c r="O2621" s="241"/>
      <c r="P2621" s="241"/>
      <c r="Q2621" s="241"/>
      <c r="R2621" s="241"/>
      <c r="S2621" s="241"/>
      <c r="T2621" s="241"/>
      <c r="U2621" s="241"/>
      <c r="V2621" s="241"/>
      <c r="W2621" s="241"/>
      <c r="X2621" s="241"/>
      <c r="Y2621" s="241"/>
      <c r="Z2621" s="241"/>
      <c r="AA2621" s="241"/>
      <c r="AB2621" s="241"/>
      <c r="AC2621" s="241"/>
      <c r="AD2621" s="241"/>
      <c r="AE2621" s="241"/>
      <c r="AF2621" s="241"/>
      <c r="AG2621" s="241"/>
      <c r="AH2621" s="241"/>
      <c r="AI2621" s="241"/>
      <c r="AP2621" s="300"/>
      <c r="AT2621" s="300"/>
    </row>
    <row r="2622" spans="1:46" s="299" customFormat="1" ht="15" customHeight="1" x14ac:dyDescent="0.25">
      <c r="A2622" s="284"/>
      <c r="B2622" s="284"/>
      <c r="C2622" s="241"/>
      <c r="D2622" s="241"/>
      <c r="E2622" s="241"/>
      <c r="F2622" s="241"/>
      <c r="G2622" s="241"/>
      <c r="H2622" s="241"/>
      <c r="I2622" s="241"/>
      <c r="J2622" s="241"/>
      <c r="K2622" s="241"/>
      <c r="L2622" s="241"/>
      <c r="M2622" s="241"/>
      <c r="N2622" s="241"/>
      <c r="O2622" s="241"/>
      <c r="P2622" s="241"/>
      <c r="Q2622" s="241"/>
      <c r="R2622" s="241"/>
      <c r="S2622" s="241"/>
      <c r="T2622" s="241"/>
      <c r="U2622" s="241"/>
      <c r="V2622" s="241"/>
      <c r="W2622" s="241"/>
      <c r="X2622" s="241"/>
      <c r="Y2622" s="241"/>
      <c r="Z2622" s="241"/>
      <c r="AA2622" s="241"/>
      <c r="AB2622" s="241"/>
      <c r="AC2622" s="241"/>
      <c r="AD2622" s="241"/>
      <c r="AE2622" s="241"/>
      <c r="AF2622" s="241"/>
      <c r="AG2622" s="241"/>
      <c r="AH2622" s="241"/>
      <c r="AI2622" s="241"/>
      <c r="AP2622" s="300"/>
      <c r="AT2622" s="300"/>
    </row>
    <row r="2623" spans="1:46" s="299" customFormat="1" ht="15" customHeight="1" x14ac:dyDescent="0.25">
      <c r="A2623" s="284"/>
      <c r="B2623" s="284"/>
      <c r="C2623" s="241"/>
      <c r="D2623" s="241"/>
      <c r="E2623" s="241"/>
      <c r="F2623" s="241"/>
      <c r="G2623" s="241"/>
      <c r="H2623" s="241"/>
      <c r="I2623" s="241"/>
      <c r="J2623" s="241"/>
      <c r="K2623" s="241"/>
      <c r="L2623" s="241"/>
      <c r="M2623" s="241"/>
      <c r="N2623" s="241"/>
      <c r="O2623" s="241"/>
      <c r="P2623" s="241"/>
      <c r="Q2623" s="241"/>
      <c r="R2623" s="241"/>
      <c r="S2623" s="241"/>
      <c r="T2623" s="241"/>
      <c r="U2623" s="241"/>
      <c r="V2623" s="241"/>
      <c r="W2623" s="241"/>
      <c r="X2623" s="241"/>
      <c r="Y2623" s="241"/>
      <c r="Z2623" s="241"/>
      <c r="AA2623" s="241"/>
      <c r="AB2623" s="241"/>
      <c r="AC2623" s="241"/>
      <c r="AD2623" s="241"/>
      <c r="AE2623" s="241"/>
      <c r="AF2623" s="241"/>
      <c r="AG2623" s="241"/>
      <c r="AH2623" s="241"/>
      <c r="AI2623" s="241"/>
      <c r="AP2623" s="300"/>
      <c r="AT2623" s="300"/>
    </row>
    <row r="2624" spans="1:46" s="299" customFormat="1" ht="15" customHeight="1" x14ac:dyDescent="0.25">
      <c r="A2624" s="284"/>
      <c r="B2624" s="284"/>
      <c r="C2624" s="241"/>
      <c r="D2624" s="241"/>
      <c r="E2624" s="241"/>
      <c r="F2624" s="241"/>
      <c r="G2624" s="241"/>
      <c r="H2624" s="241"/>
      <c r="I2624" s="241"/>
      <c r="J2624" s="241"/>
      <c r="K2624" s="241"/>
      <c r="L2624" s="241"/>
      <c r="M2624" s="241"/>
      <c r="N2624" s="241"/>
      <c r="O2624" s="241"/>
      <c r="P2624" s="241"/>
      <c r="Q2624" s="241"/>
      <c r="R2624" s="241"/>
      <c r="S2624" s="241"/>
      <c r="T2624" s="241"/>
      <c r="U2624" s="241"/>
      <c r="V2624" s="241"/>
      <c r="W2624" s="241"/>
      <c r="X2624" s="241"/>
      <c r="Y2624" s="241"/>
      <c r="Z2624" s="241"/>
      <c r="AA2624" s="241"/>
      <c r="AB2624" s="241"/>
      <c r="AC2624" s="241"/>
      <c r="AD2624" s="241"/>
      <c r="AE2624" s="241"/>
      <c r="AF2624" s="241"/>
      <c r="AG2624" s="241"/>
      <c r="AH2624" s="241"/>
      <c r="AI2624" s="241"/>
      <c r="AP2624" s="300"/>
      <c r="AT2624" s="300"/>
    </row>
    <row r="2625" spans="1:46" s="299" customFormat="1" ht="15" customHeight="1" x14ac:dyDescent="0.25">
      <c r="A2625" s="284"/>
      <c r="B2625" s="284"/>
      <c r="C2625" s="241"/>
      <c r="D2625" s="241"/>
      <c r="E2625" s="241"/>
      <c r="F2625" s="241"/>
      <c r="G2625" s="241"/>
      <c r="H2625" s="241"/>
      <c r="I2625" s="241"/>
      <c r="J2625" s="241"/>
      <c r="K2625" s="241"/>
      <c r="L2625" s="241"/>
      <c r="M2625" s="241"/>
      <c r="N2625" s="241"/>
      <c r="O2625" s="241"/>
      <c r="P2625" s="241"/>
      <c r="Q2625" s="241"/>
      <c r="R2625" s="241"/>
      <c r="S2625" s="241"/>
      <c r="T2625" s="241"/>
      <c r="U2625" s="241"/>
      <c r="V2625" s="241"/>
      <c r="W2625" s="241"/>
      <c r="X2625" s="241"/>
      <c r="Y2625" s="241"/>
      <c r="Z2625" s="241"/>
      <c r="AA2625" s="241"/>
      <c r="AB2625" s="241"/>
      <c r="AC2625" s="241"/>
      <c r="AD2625" s="241"/>
      <c r="AE2625" s="241"/>
      <c r="AF2625" s="241"/>
      <c r="AG2625" s="241"/>
      <c r="AH2625" s="241"/>
      <c r="AI2625" s="241"/>
      <c r="AP2625" s="300"/>
      <c r="AT2625" s="300"/>
    </row>
    <row r="2626" spans="1:46" s="299" customFormat="1" ht="15" customHeight="1" x14ac:dyDescent="0.25">
      <c r="A2626" s="284"/>
      <c r="B2626" s="284"/>
      <c r="C2626" s="241"/>
      <c r="D2626" s="241"/>
      <c r="E2626" s="241"/>
      <c r="F2626" s="241"/>
      <c r="G2626" s="241"/>
      <c r="H2626" s="241"/>
      <c r="I2626" s="241"/>
      <c r="J2626" s="241"/>
      <c r="K2626" s="241"/>
      <c r="L2626" s="241"/>
      <c r="M2626" s="241"/>
      <c r="N2626" s="241"/>
      <c r="O2626" s="241"/>
      <c r="P2626" s="241"/>
      <c r="Q2626" s="241"/>
      <c r="R2626" s="241"/>
      <c r="S2626" s="241"/>
      <c r="T2626" s="241"/>
      <c r="U2626" s="241"/>
      <c r="V2626" s="241"/>
      <c r="W2626" s="241"/>
      <c r="X2626" s="241"/>
      <c r="Y2626" s="241"/>
      <c r="Z2626" s="241"/>
      <c r="AA2626" s="241"/>
      <c r="AB2626" s="241"/>
      <c r="AC2626" s="241"/>
      <c r="AD2626" s="241"/>
      <c r="AE2626" s="241"/>
      <c r="AF2626" s="241"/>
      <c r="AG2626" s="241"/>
      <c r="AH2626" s="241"/>
      <c r="AI2626" s="241"/>
      <c r="AP2626" s="300"/>
      <c r="AT2626" s="300"/>
    </row>
    <row r="2627" spans="1:46" s="299" customFormat="1" ht="15" customHeight="1" x14ac:dyDescent="0.25">
      <c r="A2627" s="284"/>
      <c r="B2627" s="284"/>
      <c r="C2627" s="241"/>
      <c r="D2627" s="241"/>
      <c r="E2627" s="241"/>
      <c r="F2627" s="241"/>
      <c r="G2627" s="241"/>
      <c r="H2627" s="241"/>
      <c r="I2627" s="241"/>
      <c r="J2627" s="241"/>
      <c r="K2627" s="241"/>
      <c r="L2627" s="241"/>
      <c r="M2627" s="241"/>
      <c r="N2627" s="241"/>
      <c r="O2627" s="241"/>
      <c r="P2627" s="241"/>
      <c r="Q2627" s="241"/>
      <c r="R2627" s="241"/>
      <c r="S2627" s="241"/>
      <c r="T2627" s="241"/>
      <c r="U2627" s="241"/>
      <c r="V2627" s="241"/>
      <c r="W2627" s="241"/>
      <c r="X2627" s="241"/>
      <c r="Y2627" s="241"/>
      <c r="Z2627" s="241"/>
      <c r="AA2627" s="241"/>
      <c r="AB2627" s="241"/>
      <c r="AC2627" s="241"/>
      <c r="AD2627" s="241"/>
      <c r="AE2627" s="241"/>
      <c r="AF2627" s="241"/>
      <c r="AG2627" s="241"/>
      <c r="AH2627" s="241"/>
      <c r="AI2627" s="241"/>
      <c r="AP2627" s="300"/>
      <c r="AT2627" s="300"/>
    </row>
    <row r="2628" spans="1:46" s="299" customFormat="1" ht="15" customHeight="1" x14ac:dyDescent="0.25">
      <c r="A2628" s="284"/>
      <c r="B2628" s="284"/>
      <c r="C2628" s="241"/>
      <c r="D2628" s="241"/>
      <c r="E2628" s="241"/>
      <c r="F2628" s="241"/>
      <c r="G2628" s="241"/>
      <c r="H2628" s="241"/>
      <c r="I2628" s="241"/>
      <c r="J2628" s="241"/>
      <c r="K2628" s="241"/>
      <c r="L2628" s="241"/>
      <c r="M2628" s="241"/>
      <c r="N2628" s="241"/>
      <c r="O2628" s="241"/>
      <c r="P2628" s="241"/>
      <c r="Q2628" s="241"/>
      <c r="R2628" s="241"/>
      <c r="S2628" s="241"/>
      <c r="T2628" s="241"/>
      <c r="U2628" s="241"/>
      <c r="V2628" s="241"/>
      <c r="W2628" s="241"/>
      <c r="X2628" s="241"/>
      <c r="Y2628" s="241"/>
      <c r="Z2628" s="241"/>
      <c r="AA2628" s="241"/>
      <c r="AB2628" s="241"/>
      <c r="AC2628" s="241"/>
      <c r="AD2628" s="241"/>
      <c r="AE2628" s="241"/>
      <c r="AF2628" s="241"/>
      <c r="AG2628" s="241"/>
      <c r="AH2628" s="241"/>
      <c r="AI2628" s="241"/>
      <c r="AP2628" s="300"/>
      <c r="AT2628" s="300"/>
    </row>
    <row r="2629" spans="1:46" s="299" customFormat="1" ht="15" customHeight="1" x14ac:dyDescent="0.25">
      <c r="A2629" s="284"/>
      <c r="B2629" s="284"/>
      <c r="C2629" s="241"/>
      <c r="D2629" s="241"/>
      <c r="E2629" s="241"/>
      <c r="F2629" s="241"/>
      <c r="G2629" s="241"/>
      <c r="H2629" s="241"/>
      <c r="I2629" s="241"/>
      <c r="J2629" s="241"/>
      <c r="K2629" s="241"/>
      <c r="L2629" s="241"/>
      <c r="M2629" s="241"/>
      <c r="N2629" s="241"/>
      <c r="O2629" s="241"/>
      <c r="P2629" s="241"/>
      <c r="Q2629" s="241"/>
      <c r="R2629" s="241"/>
      <c r="S2629" s="241"/>
      <c r="T2629" s="241"/>
      <c r="U2629" s="241"/>
      <c r="V2629" s="241"/>
      <c r="W2629" s="241"/>
      <c r="X2629" s="241"/>
      <c r="Y2629" s="241"/>
      <c r="Z2629" s="241"/>
      <c r="AA2629" s="241"/>
      <c r="AB2629" s="241"/>
      <c r="AC2629" s="241"/>
      <c r="AD2629" s="241"/>
      <c r="AE2629" s="241"/>
      <c r="AF2629" s="241"/>
      <c r="AG2629" s="241"/>
      <c r="AH2629" s="241"/>
      <c r="AI2629" s="241"/>
      <c r="AP2629" s="300"/>
      <c r="AT2629" s="300"/>
    </row>
    <row r="2630" spans="1:46" s="299" customFormat="1" ht="15" customHeight="1" x14ac:dyDescent="0.25">
      <c r="A2630" s="284"/>
      <c r="B2630" s="284"/>
      <c r="C2630" s="241"/>
      <c r="D2630" s="241"/>
      <c r="E2630" s="241"/>
      <c r="F2630" s="241"/>
      <c r="G2630" s="241"/>
      <c r="H2630" s="241"/>
      <c r="I2630" s="241"/>
      <c r="J2630" s="241"/>
      <c r="K2630" s="241"/>
      <c r="L2630" s="241"/>
      <c r="M2630" s="241"/>
      <c r="N2630" s="241"/>
      <c r="O2630" s="241"/>
      <c r="P2630" s="241"/>
      <c r="Q2630" s="241"/>
      <c r="R2630" s="241"/>
      <c r="S2630" s="241"/>
      <c r="T2630" s="241"/>
      <c r="U2630" s="241"/>
      <c r="V2630" s="241"/>
      <c r="W2630" s="241"/>
      <c r="X2630" s="241"/>
      <c r="Y2630" s="241"/>
      <c r="Z2630" s="241"/>
      <c r="AA2630" s="241"/>
      <c r="AB2630" s="241"/>
      <c r="AC2630" s="241"/>
      <c r="AD2630" s="241"/>
      <c r="AE2630" s="241"/>
      <c r="AF2630" s="241"/>
      <c r="AG2630" s="241"/>
      <c r="AH2630" s="241"/>
      <c r="AI2630" s="241"/>
      <c r="AP2630" s="300"/>
      <c r="AT2630" s="300"/>
    </row>
    <row r="2631" spans="1:46" s="299" customFormat="1" ht="15" customHeight="1" x14ac:dyDescent="0.25">
      <c r="A2631" s="284"/>
      <c r="B2631" s="284"/>
      <c r="C2631" s="241"/>
      <c r="D2631" s="241"/>
      <c r="E2631" s="241"/>
      <c r="F2631" s="241"/>
      <c r="G2631" s="241"/>
      <c r="H2631" s="241"/>
      <c r="I2631" s="241"/>
      <c r="J2631" s="241"/>
      <c r="K2631" s="241"/>
      <c r="L2631" s="241"/>
      <c r="M2631" s="241"/>
      <c r="N2631" s="241"/>
      <c r="O2631" s="241"/>
      <c r="P2631" s="241"/>
      <c r="Q2631" s="241"/>
      <c r="R2631" s="241"/>
      <c r="S2631" s="241"/>
      <c r="T2631" s="241"/>
      <c r="U2631" s="241"/>
      <c r="V2631" s="241"/>
      <c r="W2631" s="241"/>
      <c r="X2631" s="241"/>
      <c r="Y2631" s="241"/>
      <c r="Z2631" s="241"/>
      <c r="AA2631" s="241"/>
      <c r="AB2631" s="241"/>
      <c r="AC2631" s="241"/>
      <c r="AD2631" s="241"/>
      <c r="AE2631" s="241"/>
      <c r="AF2631" s="241"/>
      <c r="AG2631" s="241"/>
      <c r="AH2631" s="241"/>
      <c r="AI2631" s="241"/>
      <c r="AP2631" s="300"/>
      <c r="AT2631" s="300"/>
    </row>
    <row r="2632" spans="1:46" s="299" customFormat="1" ht="15" customHeight="1" x14ac:dyDescent="0.25">
      <c r="A2632" s="284"/>
      <c r="B2632" s="284"/>
      <c r="C2632" s="241"/>
      <c r="D2632" s="241"/>
      <c r="E2632" s="241"/>
      <c r="F2632" s="241"/>
      <c r="G2632" s="241"/>
      <c r="H2632" s="241"/>
      <c r="I2632" s="241"/>
      <c r="J2632" s="241"/>
      <c r="K2632" s="241"/>
      <c r="L2632" s="241"/>
      <c r="M2632" s="241"/>
      <c r="N2632" s="241"/>
      <c r="O2632" s="241"/>
      <c r="P2632" s="241"/>
      <c r="Q2632" s="241"/>
      <c r="R2632" s="241"/>
      <c r="S2632" s="241"/>
      <c r="T2632" s="241"/>
      <c r="U2632" s="241"/>
      <c r="V2632" s="241"/>
      <c r="W2632" s="241"/>
      <c r="X2632" s="241"/>
      <c r="Y2632" s="241"/>
      <c r="Z2632" s="241"/>
      <c r="AA2632" s="241"/>
      <c r="AB2632" s="241"/>
      <c r="AC2632" s="241"/>
      <c r="AD2632" s="241"/>
      <c r="AE2632" s="241"/>
      <c r="AF2632" s="241"/>
      <c r="AG2632" s="241"/>
      <c r="AH2632" s="241"/>
      <c r="AI2632" s="241"/>
      <c r="AP2632" s="300"/>
      <c r="AT2632" s="300"/>
    </row>
    <row r="2633" spans="1:46" s="299" customFormat="1" ht="15" customHeight="1" x14ac:dyDescent="0.25">
      <c r="A2633" s="284"/>
      <c r="B2633" s="284"/>
      <c r="C2633" s="241"/>
      <c r="D2633" s="241"/>
      <c r="E2633" s="241"/>
      <c r="F2633" s="241"/>
      <c r="G2633" s="241"/>
      <c r="H2633" s="241"/>
      <c r="I2633" s="241"/>
      <c r="J2633" s="241"/>
      <c r="K2633" s="241"/>
      <c r="L2633" s="241"/>
      <c r="M2633" s="241"/>
      <c r="N2633" s="241"/>
      <c r="O2633" s="241"/>
      <c r="P2633" s="241"/>
      <c r="Q2633" s="241"/>
      <c r="R2633" s="241"/>
      <c r="S2633" s="241"/>
      <c r="T2633" s="241"/>
      <c r="U2633" s="241"/>
      <c r="V2633" s="241"/>
      <c r="W2633" s="241"/>
      <c r="X2633" s="241"/>
      <c r="Y2633" s="241"/>
      <c r="Z2633" s="241"/>
      <c r="AA2633" s="241"/>
      <c r="AB2633" s="241"/>
      <c r="AC2633" s="241"/>
      <c r="AD2633" s="241"/>
      <c r="AE2633" s="241"/>
      <c r="AF2633" s="241"/>
      <c r="AG2633" s="241"/>
      <c r="AH2633" s="241"/>
      <c r="AI2633" s="241"/>
      <c r="AP2633" s="300"/>
      <c r="AT2633" s="300"/>
    </row>
    <row r="2634" spans="1:46" s="299" customFormat="1" ht="15" customHeight="1" x14ac:dyDescent="0.25">
      <c r="A2634" s="284"/>
      <c r="B2634" s="284"/>
      <c r="C2634" s="241"/>
      <c r="D2634" s="241"/>
      <c r="E2634" s="241"/>
      <c r="F2634" s="241"/>
      <c r="G2634" s="241"/>
      <c r="H2634" s="241"/>
      <c r="I2634" s="241"/>
      <c r="J2634" s="241"/>
      <c r="K2634" s="241"/>
      <c r="L2634" s="241"/>
      <c r="M2634" s="241"/>
      <c r="N2634" s="241"/>
      <c r="O2634" s="241"/>
      <c r="P2634" s="241"/>
      <c r="Q2634" s="241"/>
      <c r="R2634" s="241"/>
      <c r="S2634" s="241"/>
      <c r="T2634" s="241"/>
      <c r="U2634" s="241"/>
      <c r="V2634" s="241"/>
      <c r="W2634" s="241"/>
      <c r="X2634" s="241"/>
      <c r="Y2634" s="241"/>
      <c r="Z2634" s="241"/>
      <c r="AA2634" s="241"/>
      <c r="AB2634" s="241"/>
      <c r="AC2634" s="241"/>
      <c r="AD2634" s="241"/>
      <c r="AE2634" s="241"/>
      <c r="AF2634" s="241"/>
      <c r="AG2634" s="241"/>
      <c r="AH2634" s="241"/>
      <c r="AI2634" s="241"/>
      <c r="AP2634" s="300"/>
      <c r="AT2634" s="300"/>
    </row>
    <row r="2635" spans="1:46" s="299" customFormat="1" ht="15" customHeight="1" x14ac:dyDescent="0.25">
      <c r="A2635" s="284"/>
      <c r="B2635" s="284"/>
      <c r="C2635" s="241"/>
      <c r="D2635" s="241"/>
      <c r="E2635" s="241"/>
      <c r="F2635" s="241"/>
      <c r="G2635" s="241"/>
      <c r="H2635" s="241"/>
      <c r="I2635" s="241"/>
      <c r="J2635" s="241"/>
      <c r="K2635" s="241"/>
      <c r="L2635" s="241"/>
      <c r="M2635" s="241"/>
      <c r="N2635" s="241"/>
      <c r="O2635" s="241"/>
      <c r="P2635" s="241"/>
      <c r="Q2635" s="241"/>
      <c r="R2635" s="241"/>
      <c r="S2635" s="241"/>
      <c r="T2635" s="241"/>
      <c r="U2635" s="241"/>
      <c r="V2635" s="241"/>
      <c r="W2635" s="241"/>
      <c r="X2635" s="241"/>
      <c r="Y2635" s="241"/>
      <c r="Z2635" s="241"/>
      <c r="AA2635" s="241"/>
      <c r="AB2635" s="241"/>
      <c r="AC2635" s="241"/>
      <c r="AD2635" s="241"/>
      <c r="AE2635" s="241"/>
      <c r="AF2635" s="241"/>
      <c r="AG2635" s="241"/>
      <c r="AH2635" s="241"/>
      <c r="AI2635" s="241"/>
      <c r="AP2635" s="300"/>
      <c r="AT2635" s="300"/>
    </row>
    <row r="2636" spans="1:46" s="299" customFormat="1" ht="15" customHeight="1" x14ac:dyDescent="0.25">
      <c r="A2636" s="284"/>
      <c r="B2636" s="284"/>
      <c r="C2636" s="241"/>
      <c r="D2636" s="241"/>
      <c r="E2636" s="241"/>
      <c r="F2636" s="241"/>
      <c r="G2636" s="241"/>
      <c r="H2636" s="241"/>
      <c r="I2636" s="241"/>
      <c r="J2636" s="241"/>
      <c r="K2636" s="241"/>
      <c r="L2636" s="241"/>
      <c r="M2636" s="241"/>
      <c r="N2636" s="241"/>
      <c r="O2636" s="241"/>
      <c r="P2636" s="241"/>
      <c r="Q2636" s="241"/>
      <c r="R2636" s="241"/>
      <c r="S2636" s="241"/>
      <c r="T2636" s="241"/>
      <c r="U2636" s="241"/>
      <c r="V2636" s="241"/>
      <c r="W2636" s="241"/>
      <c r="X2636" s="241"/>
      <c r="Y2636" s="241"/>
      <c r="Z2636" s="241"/>
      <c r="AA2636" s="241"/>
      <c r="AB2636" s="241"/>
      <c r="AC2636" s="241"/>
      <c r="AD2636" s="241"/>
      <c r="AE2636" s="241"/>
      <c r="AF2636" s="241"/>
      <c r="AG2636" s="241"/>
      <c r="AH2636" s="241"/>
      <c r="AI2636" s="241"/>
      <c r="AP2636" s="300"/>
      <c r="AT2636" s="300"/>
    </row>
    <row r="2637" spans="1:46" s="299" customFormat="1" ht="15" customHeight="1" x14ac:dyDescent="0.25">
      <c r="A2637" s="284"/>
      <c r="B2637" s="284"/>
      <c r="C2637" s="241"/>
      <c r="D2637" s="241"/>
      <c r="E2637" s="241"/>
      <c r="F2637" s="241"/>
      <c r="G2637" s="241"/>
      <c r="H2637" s="241"/>
      <c r="I2637" s="241"/>
      <c r="J2637" s="241"/>
      <c r="K2637" s="241"/>
      <c r="L2637" s="241"/>
      <c r="M2637" s="241"/>
      <c r="N2637" s="241"/>
      <c r="O2637" s="241"/>
      <c r="P2637" s="241"/>
      <c r="Q2637" s="241"/>
      <c r="R2637" s="241"/>
      <c r="S2637" s="241"/>
      <c r="T2637" s="241"/>
      <c r="U2637" s="241"/>
      <c r="V2637" s="241"/>
      <c r="W2637" s="241"/>
      <c r="X2637" s="241"/>
      <c r="Y2637" s="241"/>
      <c r="Z2637" s="241"/>
      <c r="AA2637" s="241"/>
      <c r="AB2637" s="241"/>
      <c r="AC2637" s="241"/>
      <c r="AD2637" s="241"/>
      <c r="AE2637" s="241"/>
      <c r="AF2637" s="241"/>
      <c r="AG2637" s="241"/>
      <c r="AH2637" s="241"/>
      <c r="AI2637" s="241"/>
      <c r="AP2637" s="300"/>
      <c r="AT2637" s="300"/>
    </row>
    <row r="2638" spans="1:46" s="299" customFormat="1" ht="15" customHeight="1" x14ac:dyDescent="0.25">
      <c r="A2638" s="284"/>
      <c r="B2638" s="284"/>
      <c r="C2638" s="241"/>
      <c r="D2638" s="241"/>
      <c r="E2638" s="241"/>
      <c r="F2638" s="241"/>
      <c r="G2638" s="241"/>
      <c r="H2638" s="241"/>
      <c r="I2638" s="241"/>
      <c r="J2638" s="241"/>
      <c r="K2638" s="241"/>
      <c r="L2638" s="241"/>
      <c r="M2638" s="241"/>
      <c r="N2638" s="241"/>
      <c r="O2638" s="241"/>
      <c r="P2638" s="241"/>
      <c r="Q2638" s="241"/>
      <c r="R2638" s="241"/>
      <c r="S2638" s="241"/>
      <c r="T2638" s="241"/>
      <c r="U2638" s="241"/>
      <c r="V2638" s="241"/>
      <c r="W2638" s="241"/>
      <c r="X2638" s="241"/>
      <c r="Y2638" s="241"/>
      <c r="Z2638" s="241"/>
      <c r="AA2638" s="241"/>
      <c r="AB2638" s="241"/>
      <c r="AC2638" s="241"/>
      <c r="AD2638" s="241"/>
      <c r="AE2638" s="241"/>
      <c r="AF2638" s="241"/>
      <c r="AG2638" s="241"/>
      <c r="AH2638" s="241"/>
      <c r="AI2638" s="241"/>
      <c r="AP2638" s="300"/>
      <c r="AT2638" s="300"/>
    </row>
    <row r="2639" spans="1:46" s="299" customFormat="1" ht="15" customHeight="1" x14ac:dyDescent="0.25">
      <c r="A2639" s="284"/>
      <c r="B2639" s="284"/>
      <c r="C2639" s="241"/>
      <c r="D2639" s="241"/>
      <c r="E2639" s="241"/>
      <c r="F2639" s="241"/>
      <c r="G2639" s="241"/>
      <c r="H2639" s="241"/>
      <c r="I2639" s="241"/>
      <c r="J2639" s="241"/>
      <c r="K2639" s="241"/>
      <c r="L2639" s="241"/>
      <c r="M2639" s="241"/>
      <c r="N2639" s="241"/>
      <c r="O2639" s="241"/>
      <c r="P2639" s="241"/>
      <c r="Q2639" s="241"/>
      <c r="R2639" s="241"/>
      <c r="S2639" s="241"/>
      <c r="T2639" s="241"/>
      <c r="U2639" s="241"/>
      <c r="V2639" s="241"/>
      <c r="W2639" s="241"/>
      <c r="X2639" s="241"/>
      <c r="Y2639" s="241"/>
      <c r="Z2639" s="241"/>
      <c r="AA2639" s="241"/>
      <c r="AB2639" s="241"/>
      <c r="AC2639" s="241"/>
      <c r="AD2639" s="241"/>
      <c r="AE2639" s="241"/>
      <c r="AF2639" s="241"/>
      <c r="AG2639" s="241"/>
      <c r="AH2639" s="241"/>
      <c r="AI2639" s="241"/>
      <c r="AP2639" s="300"/>
      <c r="AT2639" s="300"/>
    </row>
    <row r="2640" spans="1:46" s="299" customFormat="1" ht="15" customHeight="1" x14ac:dyDescent="0.25">
      <c r="A2640" s="284"/>
      <c r="B2640" s="284"/>
      <c r="C2640" s="241"/>
      <c r="D2640" s="241"/>
      <c r="E2640" s="241"/>
      <c r="F2640" s="241"/>
      <c r="G2640" s="241"/>
      <c r="H2640" s="241"/>
      <c r="I2640" s="241"/>
      <c r="J2640" s="241"/>
      <c r="K2640" s="241"/>
      <c r="L2640" s="241"/>
      <c r="M2640" s="241"/>
      <c r="N2640" s="241"/>
      <c r="O2640" s="241"/>
      <c r="P2640" s="241"/>
      <c r="Q2640" s="241"/>
      <c r="R2640" s="241"/>
      <c r="S2640" s="241"/>
      <c r="T2640" s="241"/>
      <c r="U2640" s="241"/>
      <c r="V2640" s="241"/>
      <c r="W2640" s="241"/>
      <c r="X2640" s="241"/>
      <c r="Y2640" s="241"/>
      <c r="Z2640" s="241"/>
      <c r="AA2640" s="241"/>
      <c r="AB2640" s="241"/>
      <c r="AC2640" s="241"/>
      <c r="AD2640" s="241"/>
      <c r="AE2640" s="241"/>
      <c r="AF2640" s="241"/>
      <c r="AG2640" s="241"/>
      <c r="AH2640" s="241"/>
      <c r="AI2640" s="241"/>
      <c r="AP2640" s="300"/>
      <c r="AT2640" s="300"/>
    </row>
    <row r="2641" spans="1:46" s="299" customFormat="1" ht="15" customHeight="1" x14ac:dyDescent="0.25">
      <c r="A2641" s="284"/>
      <c r="B2641" s="284"/>
      <c r="C2641" s="241"/>
      <c r="D2641" s="241"/>
      <c r="E2641" s="241"/>
      <c r="F2641" s="241"/>
      <c r="G2641" s="241"/>
      <c r="H2641" s="241"/>
      <c r="I2641" s="241"/>
      <c r="J2641" s="241"/>
      <c r="K2641" s="241"/>
      <c r="L2641" s="241"/>
      <c r="M2641" s="241"/>
      <c r="N2641" s="241"/>
      <c r="O2641" s="241"/>
      <c r="P2641" s="241"/>
      <c r="Q2641" s="241"/>
      <c r="R2641" s="241"/>
      <c r="S2641" s="241"/>
      <c r="T2641" s="241"/>
      <c r="U2641" s="241"/>
      <c r="V2641" s="241"/>
      <c r="W2641" s="241"/>
      <c r="X2641" s="241"/>
      <c r="Y2641" s="241"/>
      <c r="Z2641" s="241"/>
      <c r="AA2641" s="241"/>
      <c r="AB2641" s="241"/>
      <c r="AC2641" s="241"/>
      <c r="AD2641" s="241"/>
      <c r="AE2641" s="241"/>
      <c r="AF2641" s="241"/>
      <c r="AG2641" s="241"/>
      <c r="AH2641" s="241"/>
      <c r="AI2641" s="241"/>
      <c r="AP2641" s="300"/>
      <c r="AT2641" s="300"/>
    </row>
    <row r="2642" spans="1:46" s="299" customFormat="1" ht="15" customHeight="1" x14ac:dyDescent="0.25">
      <c r="A2642" s="284"/>
      <c r="B2642" s="284"/>
      <c r="C2642" s="241"/>
      <c r="D2642" s="241"/>
      <c r="E2642" s="241"/>
      <c r="F2642" s="241"/>
      <c r="G2642" s="241"/>
      <c r="H2642" s="241"/>
      <c r="I2642" s="241"/>
      <c r="J2642" s="241"/>
      <c r="K2642" s="241"/>
      <c r="L2642" s="241"/>
      <c r="M2642" s="241"/>
      <c r="N2642" s="241"/>
      <c r="O2642" s="241"/>
      <c r="P2642" s="241"/>
      <c r="Q2642" s="241"/>
      <c r="R2642" s="241"/>
      <c r="S2642" s="241"/>
      <c r="T2642" s="241"/>
      <c r="U2642" s="241"/>
      <c r="V2642" s="241"/>
      <c r="W2642" s="241"/>
      <c r="X2642" s="241"/>
      <c r="Y2642" s="241"/>
      <c r="Z2642" s="241"/>
      <c r="AA2642" s="241"/>
      <c r="AB2642" s="241"/>
      <c r="AC2642" s="241"/>
      <c r="AD2642" s="241"/>
      <c r="AE2642" s="241"/>
      <c r="AF2642" s="241"/>
      <c r="AG2642" s="241"/>
      <c r="AH2642" s="241"/>
      <c r="AI2642" s="241"/>
      <c r="AP2642" s="300"/>
      <c r="AT2642" s="300"/>
    </row>
    <row r="2643" spans="1:46" s="299" customFormat="1" ht="15" customHeight="1" x14ac:dyDescent="0.25">
      <c r="A2643" s="284"/>
      <c r="B2643" s="284"/>
      <c r="C2643" s="241"/>
      <c r="D2643" s="241"/>
      <c r="E2643" s="241"/>
      <c r="F2643" s="241"/>
      <c r="G2643" s="241"/>
      <c r="H2643" s="241"/>
      <c r="I2643" s="241"/>
      <c r="J2643" s="241"/>
      <c r="K2643" s="241"/>
      <c r="L2643" s="241"/>
      <c r="M2643" s="241"/>
      <c r="N2643" s="241"/>
      <c r="O2643" s="241"/>
      <c r="P2643" s="241"/>
      <c r="Q2643" s="241"/>
      <c r="R2643" s="241"/>
      <c r="S2643" s="241"/>
      <c r="T2643" s="241"/>
      <c r="U2643" s="241"/>
      <c r="V2643" s="241"/>
      <c r="W2643" s="241"/>
      <c r="X2643" s="241"/>
      <c r="Y2643" s="241"/>
      <c r="Z2643" s="241"/>
      <c r="AA2643" s="241"/>
      <c r="AB2643" s="241"/>
      <c r="AC2643" s="241"/>
      <c r="AD2643" s="241"/>
      <c r="AE2643" s="241"/>
      <c r="AF2643" s="241"/>
      <c r="AG2643" s="241"/>
      <c r="AH2643" s="241"/>
      <c r="AI2643" s="241"/>
      <c r="AP2643" s="300"/>
      <c r="AT2643" s="300"/>
    </row>
    <row r="2644" spans="1:46" s="299" customFormat="1" ht="15" customHeight="1" x14ac:dyDescent="0.25">
      <c r="A2644" s="284"/>
      <c r="B2644" s="284"/>
      <c r="C2644" s="241"/>
      <c r="D2644" s="241"/>
      <c r="E2644" s="241"/>
      <c r="F2644" s="241"/>
      <c r="G2644" s="241"/>
      <c r="H2644" s="241"/>
      <c r="I2644" s="241"/>
      <c r="J2644" s="241"/>
      <c r="K2644" s="241"/>
      <c r="L2644" s="241"/>
      <c r="M2644" s="241"/>
      <c r="N2644" s="241"/>
      <c r="O2644" s="241"/>
      <c r="P2644" s="241"/>
      <c r="Q2644" s="241"/>
      <c r="R2644" s="241"/>
      <c r="S2644" s="241"/>
      <c r="T2644" s="241"/>
      <c r="U2644" s="241"/>
      <c r="V2644" s="241"/>
      <c r="W2644" s="241"/>
      <c r="X2644" s="241"/>
      <c r="Y2644" s="241"/>
      <c r="Z2644" s="241"/>
      <c r="AA2644" s="241"/>
      <c r="AB2644" s="241"/>
      <c r="AC2644" s="241"/>
      <c r="AD2644" s="241"/>
      <c r="AE2644" s="241"/>
      <c r="AF2644" s="241"/>
      <c r="AG2644" s="241"/>
      <c r="AH2644" s="241"/>
      <c r="AI2644" s="241"/>
      <c r="AP2644" s="300"/>
      <c r="AT2644" s="300"/>
    </row>
    <row r="2645" spans="1:46" s="299" customFormat="1" ht="15" customHeight="1" x14ac:dyDescent="0.25">
      <c r="A2645" s="284"/>
      <c r="B2645" s="284"/>
      <c r="C2645" s="241"/>
      <c r="D2645" s="241"/>
      <c r="E2645" s="241"/>
      <c r="F2645" s="241"/>
      <c r="G2645" s="241"/>
      <c r="H2645" s="241"/>
      <c r="I2645" s="241"/>
      <c r="J2645" s="241"/>
      <c r="K2645" s="241"/>
      <c r="L2645" s="241"/>
      <c r="M2645" s="241"/>
      <c r="N2645" s="241"/>
      <c r="O2645" s="241"/>
      <c r="P2645" s="241"/>
      <c r="Q2645" s="241"/>
      <c r="R2645" s="241"/>
      <c r="S2645" s="241"/>
      <c r="T2645" s="241"/>
      <c r="U2645" s="241"/>
      <c r="V2645" s="241"/>
      <c r="W2645" s="241"/>
      <c r="X2645" s="241"/>
      <c r="Y2645" s="241"/>
      <c r="Z2645" s="241"/>
      <c r="AA2645" s="241"/>
      <c r="AB2645" s="241"/>
      <c r="AC2645" s="241"/>
      <c r="AD2645" s="241"/>
      <c r="AE2645" s="241"/>
      <c r="AF2645" s="241"/>
      <c r="AG2645" s="241"/>
      <c r="AH2645" s="241"/>
      <c r="AI2645" s="241"/>
      <c r="AP2645" s="300"/>
      <c r="AT2645" s="300"/>
    </row>
    <row r="2646" spans="1:46" s="299" customFormat="1" ht="15" customHeight="1" x14ac:dyDescent="0.25">
      <c r="A2646" s="284"/>
      <c r="B2646" s="284"/>
      <c r="C2646" s="241"/>
      <c r="D2646" s="241"/>
      <c r="E2646" s="241"/>
      <c r="F2646" s="241"/>
      <c r="G2646" s="241"/>
      <c r="H2646" s="241"/>
      <c r="I2646" s="241"/>
      <c r="J2646" s="241"/>
      <c r="K2646" s="241"/>
      <c r="L2646" s="241"/>
      <c r="M2646" s="241"/>
      <c r="N2646" s="241"/>
      <c r="O2646" s="241"/>
      <c r="P2646" s="241"/>
      <c r="Q2646" s="241"/>
      <c r="R2646" s="241"/>
      <c r="S2646" s="241"/>
      <c r="T2646" s="241"/>
      <c r="U2646" s="241"/>
      <c r="V2646" s="241"/>
      <c r="W2646" s="241"/>
      <c r="X2646" s="241"/>
      <c r="Y2646" s="241"/>
      <c r="Z2646" s="241"/>
      <c r="AA2646" s="241"/>
      <c r="AB2646" s="241"/>
      <c r="AC2646" s="241"/>
      <c r="AD2646" s="241"/>
      <c r="AE2646" s="241"/>
      <c r="AF2646" s="241"/>
      <c r="AG2646" s="241"/>
      <c r="AH2646" s="241"/>
      <c r="AI2646" s="241"/>
      <c r="AP2646" s="300"/>
      <c r="AT2646" s="300"/>
    </row>
    <row r="2647" spans="1:46" s="299" customFormat="1" ht="15" customHeight="1" x14ac:dyDescent="0.25">
      <c r="A2647" s="284"/>
      <c r="B2647" s="284"/>
      <c r="C2647" s="241"/>
      <c r="D2647" s="241"/>
      <c r="E2647" s="241"/>
      <c r="F2647" s="241"/>
      <c r="G2647" s="241"/>
      <c r="H2647" s="241"/>
      <c r="I2647" s="241"/>
      <c r="J2647" s="241"/>
      <c r="K2647" s="241"/>
      <c r="L2647" s="241"/>
      <c r="M2647" s="241"/>
      <c r="N2647" s="241"/>
      <c r="O2647" s="241"/>
      <c r="P2647" s="241"/>
      <c r="Q2647" s="241"/>
      <c r="R2647" s="241"/>
      <c r="S2647" s="241"/>
      <c r="T2647" s="241"/>
      <c r="U2647" s="241"/>
      <c r="V2647" s="241"/>
      <c r="W2647" s="241"/>
      <c r="X2647" s="241"/>
      <c r="Y2647" s="241"/>
      <c r="Z2647" s="241"/>
      <c r="AA2647" s="241"/>
      <c r="AB2647" s="241"/>
      <c r="AC2647" s="241"/>
      <c r="AD2647" s="241"/>
      <c r="AE2647" s="241"/>
      <c r="AF2647" s="241"/>
      <c r="AG2647" s="241"/>
      <c r="AH2647" s="241"/>
      <c r="AI2647" s="241"/>
      <c r="AP2647" s="300"/>
      <c r="AT2647" s="300"/>
    </row>
    <row r="2648" spans="1:46" s="299" customFormat="1" ht="15" customHeight="1" x14ac:dyDescent="0.25">
      <c r="A2648" s="284"/>
      <c r="B2648" s="284"/>
      <c r="C2648" s="241"/>
      <c r="D2648" s="241"/>
      <c r="E2648" s="241"/>
      <c r="F2648" s="241"/>
      <c r="G2648" s="241"/>
      <c r="H2648" s="241"/>
      <c r="I2648" s="241"/>
      <c r="J2648" s="241"/>
      <c r="K2648" s="241"/>
      <c r="L2648" s="241"/>
      <c r="M2648" s="241"/>
      <c r="N2648" s="241"/>
      <c r="O2648" s="241"/>
      <c r="P2648" s="241"/>
      <c r="Q2648" s="241"/>
      <c r="R2648" s="241"/>
      <c r="S2648" s="241"/>
      <c r="T2648" s="241"/>
      <c r="U2648" s="241"/>
      <c r="V2648" s="241"/>
      <c r="W2648" s="241"/>
      <c r="X2648" s="241"/>
      <c r="Y2648" s="241"/>
      <c r="Z2648" s="241"/>
      <c r="AA2648" s="241"/>
      <c r="AB2648" s="241"/>
      <c r="AC2648" s="241"/>
      <c r="AD2648" s="241"/>
      <c r="AE2648" s="241"/>
      <c r="AF2648" s="241"/>
      <c r="AG2648" s="241"/>
      <c r="AH2648" s="241"/>
      <c r="AI2648" s="241"/>
      <c r="AP2648" s="300"/>
      <c r="AT2648" s="300"/>
    </row>
    <row r="2649" spans="1:46" s="299" customFormat="1" ht="15" customHeight="1" x14ac:dyDescent="0.25">
      <c r="A2649" s="284"/>
      <c r="B2649" s="284"/>
      <c r="C2649" s="241"/>
      <c r="D2649" s="241"/>
      <c r="E2649" s="241"/>
      <c r="F2649" s="241"/>
      <c r="G2649" s="241"/>
      <c r="H2649" s="241"/>
      <c r="I2649" s="241"/>
      <c r="J2649" s="241"/>
      <c r="K2649" s="241"/>
      <c r="L2649" s="241"/>
      <c r="M2649" s="241"/>
      <c r="N2649" s="241"/>
      <c r="O2649" s="241"/>
      <c r="P2649" s="241"/>
      <c r="Q2649" s="241"/>
      <c r="R2649" s="241"/>
      <c r="S2649" s="241"/>
      <c r="T2649" s="241"/>
      <c r="U2649" s="241"/>
      <c r="V2649" s="241"/>
      <c r="W2649" s="241"/>
      <c r="X2649" s="241"/>
      <c r="Y2649" s="241"/>
      <c r="Z2649" s="241"/>
      <c r="AA2649" s="241"/>
      <c r="AB2649" s="241"/>
      <c r="AC2649" s="241"/>
      <c r="AD2649" s="241"/>
      <c r="AE2649" s="241"/>
      <c r="AF2649" s="241"/>
      <c r="AG2649" s="241"/>
      <c r="AH2649" s="241"/>
      <c r="AI2649" s="241"/>
      <c r="AP2649" s="300"/>
      <c r="AT2649" s="300"/>
    </row>
    <row r="2650" spans="1:46" s="299" customFormat="1" ht="15" customHeight="1" x14ac:dyDescent="0.25">
      <c r="A2650" s="284"/>
      <c r="B2650" s="284"/>
      <c r="C2650" s="241"/>
      <c r="D2650" s="241"/>
      <c r="E2650" s="241"/>
      <c r="F2650" s="241"/>
      <c r="G2650" s="241"/>
      <c r="H2650" s="241"/>
      <c r="I2650" s="241"/>
      <c r="J2650" s="241"/>
      <c r="K2650" s="241"/>
      <c r="L2650" s="241"/>
      <c r="M2650" s="241"/>
      <c r="N2650" s="241"/>
      <c r="O2650" s="241"/>
      <c r="P2650" s="241"/>
      <c r="Q2650" s="241"/>
      <c r="R2650" s="241"/>
      <c r="S2650" s="241"/>
      <c r="T2650" s="241"/>
      <c r="U2650" s="241"/>
      <c r="V2650" s="241"/>
      <c r="W2650" s="241"/>
      <c r="X2650" s="241"/>
      <c r="Y2650" s="241"/>
      <c r="Z2650" s="241"/>
      <c r="AA2650" s="241"/>
      <c r="AB2650" s="241"/>
      <c r="AC2650" s="241"/>
      <c r="AD2650" s="241"/>
      <c r="AE2650" s="241"/>
      <c r="AF2650" s="241"/>
      <c r="AG2650" s="241"/>
      <c r="AH2650" s="241"/>
      <c r="AI2650" s="241"/>
      <c r="AP2650" s="300"/>
      <c r="AT2650" s="300"/>
    </row>
    <row r="2651" spans="1:46" s="299" customFormat="1" ht="15" customHeight="1" x14ac:dyDescent="0.25">
      <c r="A2651" s="284"/>
      <c r="B2651" s="284"/>
      <c r="C2651" s="241"/>
      <c r="D2651" s="241"/>
      <c r="E2651" s="241"/>
      <c r="F2651" s="241"/>
      <c r="G2651" s="241"/>
      <c r="H2651" s="241"/>
      <c r="I2651" s="241"/>
      <c r="J2651" s="241"/>
      <c r="K2651" s="241"/>
      <c r="L2651" s="241"/>
      <c r="M2651" s="241"/>
      <c r="N2651" s="241"/>
      <c r="O2651" s="241"/>
      <c r="P2651" s="241"/>
      <c r="Q2651" s="241"/>
      <c r="R2651" s="241"/>
      <c r="S2651" s="241"/>
      <c r="T2651" s="241"/>
      <c r="U2651" s="241"/>
      <c r="V2651" s="241"/>
      <c r="W2651" s="241"/>
      <c r="X2651" s="241"/>
      <c r="Y2651" s="241"/>
      <c r="Z2651" s="241"/>
      <c r="AA2651" s="241"/>
      <c r="AB2651" s="241"/>
      <c r="AC2651" s="241"/>
      <c r="AD2651" s="241"/>
      <c r="AE2651" s="241"/>
      <c r="AF2651" s="241"/>
      <c r="AG2651" s="241"/>
      <c r="AH2651" s="241"/>
      <c r="AI2651" s="241"/>
      <c r="AP2651" s="300"/>
      <c r="AT2651" s="300"/>
    </row>
    <row r="2652" spans="1:46" s="299" customFormat="1" ht="15" customHeight="1" x14ac:dyDescent="0.25">
      <c r="A2652" s="284"/>
      <c r="B2652" s="284"/>
      <c r="C2652" s="241"/>
      <c r="D2652" s="241"/>
      <c r="E2652" s="241"/>
      <c r="F2652" s="241"/>
      <c r="G2652" s="241"/>
      <c r="H2652" s="241"/>
      <c r="I2652" s="241"/>
      <c r="J2652" s="241"/>
      <c r="K2652" s="241"/>
      <c r="L2652" s="241"/>
      <c r="M2652" s="241"/>
      <c r="N2652" s="241"/>
      <c r="O2652" s="241"/>
      <c r="P2652" s="241"/>
      <c r="Q2652" s="241"/>
      <c r="R2652" s="241"/>
      <c r="S2652" s="241"/>
      <c r="T2652" s="241"/>
      <c r="U2652" s="241"/>
      <c r="V2652" s="241"/>
      <c r="W2652" s="241"/>
      <c r="X2652" s="241"/>
      <c r="Y2652" s="241"/>
      <c r="Z2652" s="241"/>
      <c r="AA2652" s="241"/>
      <c r="AB2652" s="241"/>
      <c r="AC2652" s="241"/>
      <c r="AD2652" s="241"/>
      <c r="AE2652" s="241"/>
      <c r="AF2652" s="241"/>
      <c r="AG2652" s="241"/>
      <c r="AH2652" s="241"/>
      <c r="AI2652" s="241"/>
      <c r="AP2652" s="300"/>
      <c r="AT2652" s="300"/>
    </row>
    <row r="2653" spans="1:46" s="299" customFormat="1" ht="15" customHeight="1" x14ac:dyDescent="0.25">
      <c r="A2653" s="284"/>
      <c r="B2653" s="284"/>
      <c r="C2653" s="241"/>
      <c r="D2653" s="241"/>
      <c r="E2653" s="241"/>
      <c r="F2653" s="241"/>
      <c r="G2653" s="241"/>
      <c r="H2653" s="241"/>
      <c r="I2653" s="241"/>
      <c r="J2653" s="241"/>
      <c r="K2653" s="241"/>
      <c r="L2653" s="241"/>
      <c r="M2653" s="241"/>
      <c r="N2653" s="241"/>
      <c r="O2653" s="241"/>
      <c r="P2653" s="241"/>
      <c r="Q2653" s="241"/>
      <c r="R2653" s="241"/>
      <c r="S2653" s="241"/>
      <c r="T2653" s="241"/>
      <c r="U2653" s="241"/>
      <c r="V2653" s="241"/>
      <c r="W2653" s="241"/>
      <c r="X2653" s="241"/>
      <c r="Y2653" s="241"/>
      <c r="Z2653" s="241"/>
      <c r="AA2653" s="241"/>
      <c r="AB2653" s="241"/>
      <c r="AC2653" s="241"/>
      <c r="AD2653" s="241"/>
      <c r="AE2653" s="241"/>
      <c r="AF2653" s="241"/>
      <c r="AG2653" s="241"/>
      <c r="AH2653" s="241"/>
      <c r="AI2653" s="241"/>
      <c r="AP2653" s="300"/>
      <c r="AT2653" s="300"/>
    </row>
    <row r="2654" spans="1:46" s="299" customFormat="1" ht="15" customHeight="1" x14ac:dyDescent="0.25">
      <c r="A2654" s="284"/>
      <c r="B2654" s="284"/>
      <c r="C2654" s="241"/>
      <c r="D2654" s="241"/>
      <c r="E2654" s="241"/>
      <c r="F2654" s="241"/>
      <c r="G2654" s="241"/>
      <c r="H2654" s="241"/>
      <c r="I2654" s="241"/>
      <c r="J2654" s="241"/>
      <c r="K2654" s="241"/>
      <c r="L2654" s="241"/>
      <c r="M2654" s="241"/>
      <c r="N2654" s="241"/>
      <c r="O2654" s="241"/>
      <c r="P2654" s="241"/>
      <c r="Q2654" s="241"/>
      <c r="R2654" s="241"/>
      <c r="S2654" s="241"/>
      <c r="T2654" s="241"/>
      <c r="U2654" s="241"/>
      <c r="V2654" s="241"/>
      <c r="W2654" s="241"/>
      <c r="X2654" s="241"/>
      <c r="Y2654" s="241"/>
      <c r="Z2654" s="241"/>
      <c r="AA2654" s="241"/>
      <c r="AB2654" s="241"/>
      <c r="AC2654" s="241"/>
      <c r="AD2654" s="241"/>
      <c r="AE2654" s="241"/>
      <c r="AF2654" s="241"/>
      <c r="AG2654" s="241"/>
      <c r="AH2654" s="241"/>
      <c r="AI2654" s="241"/>
      <c r="AP2654" s="300"/>
      <c r="AT2654" s="300"/>
    </row>
    <row r="2655" spans="1:46" s="299" customFormat="1" ht="15" customHeight="1" x14ac:dyDescent="0.25">
      <c r="A2655" s="284"/>
      <c r="B2655" s="284"/>
      <c r="C2655" s="241"/>
      <c r="D2655" s="241"/>
      <c r="E2655" s="241"/>
      <c r="F2655" s="241"/>
      <c r="G2655" s="241"/>
      <c r="H2655" s="241"/>
      <c r="I2655" s="241"/>
      <c r="J2655" s="241"/>
      <c r="K2655" s="241"/>
      <c r="L2655" s="241"/>
      <c r="M2655" s="241"/>
      <c r="N2655" s="241"/>
      <c r="O2655" s="241"/>
      <c r="P2655" s="241"/>
      <c r="Q2655" s="241"/>
      <c r="R2655" s="241"/>
      <c r="S2655" s="241"/>
      <c r="T2655" s="241"/>
      <c r="U2655" s="241"/>
      <c r="V2655" s="241"/>
      <c r="W2655" s="241"/>
      <c r="X2655" s="241"/>
      <c r="Y2655" s="241"/>
      <c r="Z2655" s="241"/>
      <c r="AA2655" s="241"/>
      <c r="AB2655" s="241"/>
      <c r="AC2655" s="241"/>
      <c r="AD2655" s="241"/>
      <c r="AE2655" s="241"/>
      <c r="AF2655" s="241"/>
      <c r="AG2655" s="241"/>
      <c r="AH2655" s="241"/>
      <c r="AI2655" s="241"/>
      <c r="AP2655" s="300"/>
      <c r="AT2655" s="300"/>
    </row>
    <row r="2656" spans="1:46" s="299" customFormat="1" ht="15" customHeight="1" x14ac:dyDescent="0.25">
      <c r="A2656" s="284"/>
      <c r="B2656" s="284"/>
      <c r="C2656" s="241"/>
      <c r="D2656" s="241"/>
      <c r="E2656" s="241"/>
      <c r="F2656" s="241"/>
      <c r="G2656" s="241"/>
      <c r="H2656" s="241"/>
      <c r="I2656" s="241"/>
      <c r="J2656" s="241"/>
      <c r="K2656" s="241"/>
      <c r="L2656" s="241"/>
      <c r="M2656" s="241"/>
      <c r="N2656" s="241"/>
      <c r="O2656" s="241"/>
      <c r="P2656" s="241"/>
      <c r="Q2656" s="241"/>
      <c r="R2656" s="241"/>
      <c r="S2656" s="241"/>
      <c r="T2656" s="241"/>
      <c r="U2656" s="241"/>
      <c r="V2656" s="241"/>
      <c r="W2656" s="241"/>
      <c r="X2656" s="241"/>
      <c r="Y2656" s="241"/>
      <c r="Z2656" s="241"/>
      <c r="AA2656" s="241"/>
      <c r="AB2656" s="241"/>
      <c r="AC2656" s="241"/>
      <c r="AD2656" s="241"/>
      <c r="AE2656" s="241"/>
      <c r="AF2656" s="241"/>
      <c r="AG2656" s="241"/>
      <c r="AH2656" s="241"/>
      <c r="AI2656" s="241"/>
      <c r="AP2656" s="300"/>
      <c r="AT2656" s="300"/>
    </row>
    <row r="2657" spans="1:46" s="299" customFormat="1" ht="15" customHeight="1" x14ac:dyDescent="0.25">
      <c r="A2657" s="284"/>
      <c r="B2657" s="284"/>
      <c r="C2657" s="241"/>
      <c r="D2657" s="241"/>
      <c r="E2657" s="241"/>
      <c r="F2657" s="241"/>
      <c r="G2657" s="241"/>
      <c r="H2657" s="241"/>
      <c r="I2657" s="241"/>
      <c r="J2657" s="241"/>
      <c r="K2657" s="241"/>
      <c r="L2657" s="241"/>
      <c r="M2657" s="241"/>
      <c r="N2657" s="241"/>
      <c r="O2657" s="241"/>
      <c r="P2657" s="241"/>
      <c r="Q2657" s="241"/>
      <c r="R2657" s="241"/>
      <c r="S2657" s="241"/>
      <c r="T2657" s="241"/>
      <c r="U2657" s="241"/>
      <c r="V2657" s="241"/>
      <c r="W2657" s="241"/>
      <c r="X2657" s="241"/>
      <c r="Y2657" s="241"/>
      <c r="Z2657" s="241"/>
      <c r="AA2657" s="241"/>
      <c r="AB2657" s="241"/>
      <c r="AC2657" s="241"/>
      <c r="AD2657" s="241"/>
      <c r="AE2657" s="241"/>
      <c r="AF2657" s="241"/>
      <c r="AG2657" s="241"/>
      <c r="AH2657" s="241"/>
      <c r="AI2657" s="241"/>
      <c r="AP2657" s="300"/>
      <c r="AT2657" s="300"/>
    </row>
    <row r="2658" spans="1:46" s="299" customFormat="1" ht="15" customHeight="1" x14ac:dyDescent="0.25">
      <c r="A2658" s="284"/>
      <c r="B2658" s="284"/>
      <c r="C2658" s="241"/>
      <c r="D2658" s="241"/>
      <c r="E2658" s="241"/>
      <c r="F2658" s="241"/>
      <c r="G2658" s="241"/>
      <c r="H2658" s="241"/>
      <c r="I2658" s="241"/>
      <c r="J2658" s="241"/>
      <c r="K2658" s="241"/>
      <c r="L2658" s="241"/>
      <c r="M2658" s="241"/>
      <c r="N2658" s="241"/>
      <c r="O2658" s="241"/>
      <c r="P2658" s="241"/>
      <c r="Q2658" s="241"/>
      <c r="R2658" s="241"/>
      <c r="S2658" s="241"/>
      <c r="T2658" s="241"/>
      <c r="U2658" s="241"/>
      <c r="V2658" s="241"/>
      <c r="W2658" s="241"/>
      <c r="X2658" s="241"/>
      <c r="Y2658" s="241"/>
      <c r="Z2658" s="241"/>
      <c r="AA2658" s="241"/>
      <c r="AB2658" s="241"/>
      <c r="AC2658" s="241"/>
      <c r="AD2658" s="241"/>
      <c r="AE2658" s="241"/>
      <c r="AF2658" s="241"/>
      <c r="AG2658" s="241"/>
      <c r="AH2658" s="241"/>
      <c r="AI2658" s="241"/>
      <c r="AP2658" s="300"/>
      <c r="AT2658" s="300"/>
    </row>
    <row r="2659" spans="1:46" s="299" customFormat="1" ht="15" customHeight="1" x14ac:dyDescent="0.25">
      <c r="A2659" s="284"/>
      <c r="B2659" s="284"/>
      <c r="C2659" s="241"/>
      <c r="D2659" s="241"/>
      <c r="E2659" s="241"/>
      <c r="F2659" s="241"/>
      <c r="G2659" s="241"/>
      <c r="H2659" s="241"/>
      <c r="I2659" s="241"/>
      <c r="J2659" s="241"/>
      <c r="K2659" s="241"/>
      <c r="L2659" s="241"/>
      <c r="M2659" s="241"/>
      <c r="N2659" s="241"/>
      <c r="O2659" s="241"/>
      <c r="P2659" s="241"/>
      <c r="Q2659" s="241"/>
      <c r="R2659" s="241"/>
      <c r="S2659" s="241"/>
      <c r="T2659" s="241"/>
      <c r="U2659" s="241"/>
      <c r="V2659" s="241"/>
      <c r="W2659" s="241"/>
      <c r="X2659" s="241"/>
      <c r="Y2659" s="241"/>
      <c r="Z2659" s="241"/>
      <c r="AA2659" s="241"/>
      <c r="AB2659" s="241"/>
      <c r="AC2659" s="241"/>
      <c r="AD2659" s="241"/>
      <c r="AE2659" s="241"/>
      <c r="AF2659" s="241"/>
      <c r="AG2659" s="241"/>
      <c r="AH2659" s="241"/>
      <c r="AI2659" s="241"/>
      <c r="AP2659" s="300"/>
      <c r="AT2659" s="300"/>
    </row>
    <row r="2660" spans="1:46" s="299" customFormat="1" ht="15" customHeight="1" x14ac:dyDescent="0.25">
      <c r="A2660" s="284"/>
      <c r="B2660" s="284"/>
      <c r="C2660" s="241"/>
      <c r="D2660" s="241"/>
      <c r="E2660" s="241"/>
      <c r="F2660" s="241"/>
      <c r="G2660" s="241"/>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P2660" s="300"/>
      <c r="AT2660" s="300"/>
    </row>
    <row r="2661" spans="1:46" s="299" customFormat="1" ht="15" customHeight="1" x14ac:dyDescent="0.25">
      <c r="A2661" s="284"/>
      <c r="B2661" s="284"/>
      <c r="C2661" s="241"/>
      <c r="D2661" s="241"/>
      <c r="E2661" s="241"/>
      <c r="F2661" s="241"/>
      <c r="G2661" s="241"/>
      <c r="H2661" s="241"/>
      <c r="I2661" s="241"/>
      <c r="J2661" s="241"/>
      <c r="K2661" s="241"/>
      <c r="L2661" s="241"/>
      <c r="M2661" s="241"/>
      <c r="N2661" s="241"/>
      <c r="O2661" s="241"/>
      <c r="P2661" s="241"/>
      <c r="Q2661" s="241"/>
      <c r="R2661" s="241"/>
      <c r="S2661" s="241"/>
      <c r="T2661" s="241"/>
      <c r="U2661" s="241"/>
      <c r="V2661" s="241"/>
      <c r="W2661" s="241"/>
      <c r="X2661" s="241"/>
      <c r="Y2661" s="241"/>
      <c r="Z2661" s="241"/>
      <c r="AA2661" s="241"/>
      <c r="AB2661" s="241"/>
      <c r="AC2661" s="241"/>
      <c r="AD2661" s="241"/>
      <c r="AE2661" s="241"/>
      <c r="AF2661" s="241"/>
      <c r="AG2661" s="241"/>
      <c r="AH2661" s="241"/>
      <c r="AI2661" s="241"/>
      <c r="AP2661" s="300"/>
      <c r="AT2661" s="300"/>
    </row>
    <row r="2662" spans="1:46" s="299" customFormat="1" ht="15" customHeight="1" x14ac:dyDescent="0.25">
      <c r="A2662" s="284"/>
      <c r="B2662" s="284"/>
      <c r="C2662" s="241"/>
      <c r="D2662" s="241"/>
      <c r="E2662" s="241"/>
      <c r="F2662" s="241"/>
      <c r="G2662" s="241"/>
      <c r="H2662" s="241"/>
      <c r="I2662" s="241"/>
      <c r="J2662" s="241"/>
      <c r="K2662" s="241"/>
      <c r="L2662" s="241"/>
      <c r="M2662" s="241"/>
      <c r="N2662" s="241"/>
      <c r="O2662" s="241"/>
      <c r="P2662" s="241"/>
      <c r="Q2662" s="241"/>
      <c r="R2662" s="241"/>
      <c r="S2662" s="241"/>
      <c r="T2662" s="241"/>
      <c r="U2662" s="241"/>
      <c r="V2662" s="241"/>
      <c r="W2662" s="241"/>
      <c r="X2662" s="241"/>
      <c r="Y2662" s="241"/>
      <c r="Z2662" s="241"/>
      <c r="AA2662" s="241"/>
      <c r="AB2662" s="241"/>
      <c r="AC2662" s="241"/>
      <c r="AD2662" s="241"/>
      <c r="AE2662" s="241"/>
      <c r="AF2662" s="241"/>
      <c r="AG2662" s="241"/>
      <c r="AH2662" s="241"/>
      <c r="AI2662" s="241"/>
      <c r="AP2662" s="300"/>
      <c r="AT2662" s="300"/>
    </row>
    <row r="2663" spans="1:46" s="299" customFormat="1" ht="15" customHeight="1" x14ac:dyDescent="0.25">
      <c r="A2663" s="284"/>
      <c r="B2663" s="284"/>
      <c r="C2663" s="241"/>
      <c r="D2663" s="241"/>
      <c r="E2663" s="241"/>
      <c r="F2663" s="241"/>
      <c r="G2663" s="241"/>
      <c r="H2663" s="241"/>
      <c r="I2663" s="241"/>
      <c r="J2663" s="241"/>
      <c r="K2663" s="241"/>
      <c r="L2663" s="241"/>
      <c r="M2663" s="241"/>
      <c r="N2663" s="241"/>
      <c r="O2663" s="241"/>
      <c r="P2663" s="241"/>
      <c r="Q2663" s="241"/>
      <c r="R2663" s="241"/>
      <c r="S2663" s="241"/>
      <c r="T2663" s="241"/>
      <c r="U2663" s="241"/>
      <c r="V2663" s="241"/>
      <c r="W2663" s="241"/>
      <c r="X2663" s="241"/>
      <c r="Y2663" s="241"/>
      <c r="Z2663" s="241"/>
      <c r="AA2663" s="241"/>
      <c r="AB2663" s="241"/>
      <c r="AC2663" s="241"/>
      <c r="AD2663" s="241"/>
      <c r="AE2663" s="241"/>
      <c r="AF2663" s="241"/>
      <c r="AG2663" s="241"/>
      <c r="AH2663" s="241"/>
      <c r="AI2663" s="241"/>
      <c r="AP2663" s="300"/>
      <c r="AT2663" s="300"/>
    </row>
    <row r="2664" spans="1:46" s="299" customFormat="1" ht="15" customHeight="1" x14ac:dyDescent="0.25">
      <c r="A2664" s="284"/>
      <c r="B2664" s="284"/>
      <c r="C2664" s="241"/>
      <c r="D2664" s="241"/>
      <c r="E2664" s="241"/>
      <c r="F2664" s="241"/>
      <c r="G2664" s="241"/>
      <c r="H2664" s="241"/>
      <c r="I2664" s="241"/>
      <c r="J2664" s="241"/>
      <c r="K2664" s="241"/>
      <c r="L2664" s="241"/>
      <c r="M2664" s="241"/>
      <c r="N2664" s="241"/>
      <c r="O2664" s="241"/>
      <c r="P2664" s="241"/>
      <c r="Q2664" s="241"/>
      <c r="R2664" s="241"/>
      <c r="S2664" s="241"/>
      <c r="T2664" s="241"/>
      <c r="U2664" s="241"/>
      <c r="V2664" s="241"/>
      <c r="W2664" s="241"/>
      <c r="X2664" s="241"/>
      <c r="Y2664" s="241"/>
      <c r="Z2664" s="241"/>
      <c r="AA2664" s="241"/>
      <c r="AB2664" s="241"/>
      <c r="AC2664" s="241"/>
      <c r="AD2664" s="241"/>
      <c r="AE2664" s="241"/>
      <c r="AF2664" s="241"/>
      <c r="AG2664" s="241"/>
      <c r="AH2664" s="241"/>
      <c r="AI2664" s="241"/>
      <c r="AP2664" s="300"/>
      <c r="AT2664" s="300"/>
    </row>
    <row r="2665" spans="1:46" s="299" customFormat="1" ht="15" customHeight="1" x14ac:dyDescent="0.25">
      <c r="A2665" s="284"/>
      <c r="B2665" s="284"/>
      <c r="C2665" s="241"/>
      <c r="D2665" s="241"/>
      <c r="E2665" s="241"/>
      <c r="F2665" s="241"/>
      <c r="G2665" s="241"/>
      <c r="H2665" s="241"/>
      <c r="I2665" s="241"/>
      <c r="J2665" s="241"/>
      <c r="K2665" s="241"/>
      <c r="L2665" s="241"/>
      <c r="M2665" s="241"/>
      <c r="N2665" s="241"/>
      <c r="O2665" s="241"/>
      <c r="P2665" s="241"/>
      <c r="Q2665" s="241"/>
      <c r="R2665" s="241"/>
      <c r="S2665" s="241"/>
      <c r="T2665" s="241"/>
      <c r="U2665" s="241"/>
      <c r="V2665" s="241"/>
      <c r="W2665" s="241"/>
      <c r="X2665" s="241"/>
      <c r="Y2665" s="241"/>
      <c r="Z2665" s="241"/>
      <c r="AA2665" s="241"/>
      <c r="AB2665" s="241"/>
      <c r="AC2665" s="241"/>
      <c r="AD2665" s="241"/>
      <c r="AE2665" s="241"/>
      <c r="AF2665" s="241"/>
      <c r="AG2665" s="241"/>
      <c r="AH2665" s="241"/>
      <c r="AI2665" s="241"/>
      <c r="AP2665" s="300"/>
      <c r="AT2665" s="300"/>
    </row>
    <row r="2666" spans="1:46" s="299" customFormat="1" ht="15" customHeight="1" x14ac:dyDescent="0.25">
      <c r="A2666" s="284"/>
      <c r="B2666" s="284"/>
      <c r="C2666" s="241"/>
      <c r="D2666" s="241"/>
      <c r="E2666" s="241"/>
      <c r="F2666" s="241"/>
      <c r="G2666" s="241"/>
      <c r="H2666" s="241"/>
      <c r="I2666" s="241"/>
      <c r="J2666" s="241"/>
      <c r="K2666" s="241"/>
      <c r="L2666" s="241"/>
      <c r="M2666" s="241"/>
      <c r="N2666" s="241"/>
      <c r="O2666" s="241"/>
      <c r="P2666" s="241"/>
      <c r="Q2666" s="241"/>
      <c r="R2666" s="241"/>
      <c r="S2666" s="241"/>
      <c r="T2666" s="241"/>
      <c r="U2666" s="241"/>
      <c r="V2666" s="241"/>
      <c r="W2666" s="241"/>
      <c r="X2666" s="241"/>
      <c r="Y2666" s="241"/>
      <c r="Z2666" s="241"/>
      <c r="AA2666" s="241"/>
      <c r="AB2666" s="241"/>
      <c r="AC2666" s="241"/>
      <c r="AD2666" s="241"/>
      <c r="AE2666" s="241"/>
      <c r="AF2666" s="241"/>
      <c r="AG2666" s="241"/>
      <c r="AH2666" s="241"/>
      <c r="AI2666" s="241"/>
      <c r="AP2666" s="300"/>
      <c r="AT2666" s="300"/>
    </row>
    <row r="2667" spans="1:46" s="299" customFormat="1" ht="15" customHeight="1" x14ac:dyDescent="0.25">
      <c r="A2667" s="284"/>
      <c r="B2667" s="284"/>
      <c r="C2667" s="241"/>
      <c r="D2667" s="241"/>
      <c r="E2667" s="241"/>
      <c r="F2667" s="241"/>
      <c r="G2667" s="241"/>
      <c r="H2667" s="241"/>
      <c r="I2667" s="241"/>
      <c r="J2667" s="241"/>
      <c r="K2667" s="241"/>
      <c r="L2667" s="241"/>
      <c r="M2667" s="241"/>
      <c r="N2667" s="241"/>
      <c r="O2667" s="241"/>
      <c r="P2667" s="241"/>
      <c r="Q2667" s="241"/>
      <c r="R2667" s="241"/>
      <c r="S2667" s="241"/>
      <c r="T2667" s="241"/>
      <c r="U2667" s="241"/>
      <c r="V2667" s="241"/>
      <c r="W2667" s="241"/>
      <c r="X2667" s="241"/>
      <c r="Y2667" s="241"/>
      <c r="Z2667" s="241"/>
      <c r="AA2667" s="241"/>
      <c r="AB2667" s="241"/>
      <c r="AC2667" s="241"/>
      <c r="AD2667" s="241"/>
      <c r="AE2667" s="241"/>
      <c r="AF2667" s="241"/>
      <c r="AG2667" s="241"/>
      <c r="AH2667" s="241"/>
      <c r="AI2667" s="241"/>
      <c r="AP2667" s="300"/>
      <c r="AT2667" s="300"/>
    </row>
    <row r="2668" spans="1:46" s="299" customFormat="1" ht="15" customHeight="1" x14ac:dyDescent="0.25">
      <c r="A2668" s="284"/>
      <c r="B2668" s="284"/>
      <c r="C2668" s="241"/>
      <c r="D2668" s="241"/>
      <c r="E2668" s="241"/>
      <c r="F2668" s="241"/>
      <c r="G2668" s="241"/>
      <c r="H2668" s="241"/>
      <c r="I2668" s="241"/>
      <c r="J2668" s="241"/>
      <c r="K2668" s="241"/>
      <c r="L2668" s="241"/>
      <c r="M2668" s="241"/>
      <c r="N2668" s="241"/>
      <c r="O2668" s="241"/>
      <c r="P2668" s="241"/>
      <c r="Q2668" s="241"/>
      <c r="R2668" s="241"/>
      <c r="S2668" s="241"/>
      <c r="T2668" s="241"/>
      <c r="U2668" s="241"/>
      <c r="V2668" s="241"/>
      <c r="W2668" s="241"/>
      <c r="X2668" s="241"/>
      <c r="Y2668" s="241"/>
      <c r="Z2668" s="241"/>
      <c r="AA2668" s="241"/>
      <c r="AB2668" s="241"/>
      <c r="AC2668" s="241"/>
      <c r="AD2668" s="241"/>
      <c r="AE2668" s="241"/>
      <c r="AF2668" s="241"/>
      <c r="AG2668" s="241"/>
      <c r="AH2668" s="241"/>
      <c r="AI2668" s="241"/>
      <c r="AP2668" s="300"/>
      <c r="AT2668" s="300"/>
    </row>
    <row r="2669" spans="1:46" s="299" customFormat="1" ht="15" customHeight="1" x14ac:dyDescent="0.25">
      <c r="A2669" s="284"/>
      <c r="B2669" s="284"/>
      <c r="C2669" s="241"/>
      <c r="D2669" s="241"/>
      <c r="E2669" s="241"/>
      <c r="F2669" s="241"/>
      <c r="G2669" s="241"/>
      <c r="H2669" s="241"/>
      <c r="I2669" s="241"/>
      <c r="J2669" s="241"/>
      <c r="K2669" s="241"/>
      <c r="L2669" s="241"/>
      <c r="M2669" s="241"/>
      <c r="N2669" s="241"/>
      <c r="O2669" s="241"/>
      <c r="P2669" s="241"/>
      <c r="Q2669" s="241"/>
      <c r="R2669" s="241"/>
      <c r="S2669" s="241"/>
      <c r="T2669" s="241"/>
      <c r="U2669" s="241"/>
      <c r="V2669" s="241"/>
      <c r="W2669" s="241"/>
      <c r="X2669" s="241"/>
      <c r="Y2669" s="241"/>
      <c r="Z2669" s="241"/>
      <c r="AA2669" s="241"/>
      <c r="AB2669" s="241"/>
      <c r="AC2669" s="241"/>
      <c r="AD2669" s="241"/>
      <c r="AE2669" s="241"/>
      <c r="AF2669" s="241"/>
      <c r="AG2669" s="241"/>
      <c r="AH2669" s="241"/>
      <c r="AI2669" s="241"/>
      <c r="AP2669" s="300"/>
      <c r="AT2669" s="300"/>
    </row>
    <row r="2670" spans="1:46" s="299" customFormat="1" ht="15" customHeight="1" x14ac:dyDescent="0.25">
      <c r="A2670" s="284"/>
      <c r="B2670" s="284"/>
      <c r="C2670" s="241"/>
      <c r="D2670" s="241"/>
      <c r="E2670" s="241"/>
      <c r="F2670" s="241"/>
      <c r="G2670" s="241"/>
      <c r="H2670" s="241"/>
      <c r="I2670" s="241"/>
      <c r="J2670" s="241"/>
      <c r="K2670" s="241"/>
      <c r="L2670" s="241"/>
      <c r="M2670" s="241"/>
      <c r="N2670" s="241"/>
      <c r="O2670" s="241"/>
      <c r="P2670" s="241"/>
      <c r="Q2670" s="241"/>
      <c r="R2670" s="241"/>
      <c r="S2670" s="241"/>
      <c r="T2670" s="241"/>
      <c r="U2670" s="241"/>
      <c r="V2670" s="241"/>
      <c r="W2670" s="241"/>
      <c r="X2670" s="241"/>
      <c r="Y2670" s="241"/>
      <c r="Z2670" s="241"/>
      <c r="AA2670" s="241"/>
      <c r="AB2670" s="241"/>
      <c r="AC2670" s="241"/>
      <c r="AD2670" s="241"/>
      <c r="AE2670" s="241"/>
      <c r="AF2670" s="241"/>
      <c r="AG2670" s="241"/>
      <c r="AH2670" s="241"/>
      <c r="AI2670" s="241"/>
      <c r="AP2670" s="300"/>
      <c r="AT2670" s="300"/>
    </row>
    <row r="2671" spans="1:46" s="299" customFormat="1" ht="15" customHeight="1" x14ac:dyDescent="0.25">
      <c r="A2671" s="284"/>
      <c r="B2671" s="284"/>
      <c r="C2671" s="241"/>
      <c r="D2671" s="241"/>
      <c r="E2671" s="241"/>
      <c r="F2671" s="241"/>
      <c r="G2671" s="241"/>
      <c r="H2671" s="241"/>
      <c r="I2671" s="241"/>
      <c r="J2671" s="241"/>
      <c r="K2671" s="241"/>
      <c r="L2671" s="241"/>
      <c r="M2671" s="241"/>
      <c r="N2671" s="241"/>
      <c r="O2671" s="241"/>
      <c r="P2671" s="241"/>
      <c r="Q2671" s="241"/>
      <c r="R2671" s="241"/>
      <c r="S2671" s="241"/>
      <c r="T2671" s="241"/>
      <c r="U2671" s="241"/>
      <c r="V2671" s="241"/>
      <c r="W2671" s="241"/>
      <c r="X2671" s="241"/>
      <c r="Y2671" s="241"/>
      <c r="Z2671" s="241"/>
      <c r="AA2671" s="241"/>
      <c r="AB2671" s="241"/>
      <c r="AC2671" s="241"/>
      <c r="AD2671" s="241"/>
      <c r="AE2671" s="241"/>
      <c r="AF2671" s="241"/>
      <c r="AG2671" s="241"/>
      <c r="AH2671" s="241"/>
      <c r="AI2671" s="241"/>
      <c r="AP2671" s="300"/>
      <c r="AT2671" s="300"/>
    </row>
    <row r="2672" spans="1:46" s="299" customFormat="1" ht="15" customHeight="1" x14ac:dyDescent="0.25">
      <c r="A2672" s="284"/>
      <c r="B2672" s="284"/>
      <c r="C2672" s="241"/>
      <c r="D2672" s="241"/>
      <c r="E2672" s="241"/>
      <c r="F2672" s="241"/>
      <c r="G2672" s="241"/>
      <c r="H2672" s="241"/>
      <c r="I2672" s="241"/>
      <c r="J2672" s="241"/>
      <c r="K2672" s="241"/>
      <c r="L2672" s="241"/>
      <c r="M2672" s="241"/>
      <c r="N2672" s="241"/>
      <c r="O2672" s="241"/>
      <c r="P2672" s="241"/>
      <c r="Q2672" s="241"/>
      <c r="R2672" s="241"/>
      <c r="S2672" s="241"/>
      <c r="T2672" s="241"/>
      <c r="U2672" s="241"/>
      <c r="V2672" s="241"/>
      <c r="W2672" s="241"/>
      <c r="X2672" s="241"/>
      <c r="Y2672" s="241"/>
      <c r="Z2672" s="241"/>
      <c r="AA2672" s="241"/>
      <c r="AB2672" s="241"/>
      <c r="AC2672" s="241"/>
      <c r="AD2672" s="241"/>
      <c r="AE2672" s="241"/>
      <c r="AF2672" s="241"/>
      <c r="AG2672" s="241"/>
      <c r="AH2672" s="241"/>
      <c r="AI2672" s="241"/>
      <c r="AP2672" s="300"/>
      <c r="AT2672" s="300"/>
    </row>
    <row r="2673" spans="1:46" s="299" customFormat="1" ht="15" customHeight="1" x14ac:dyDescent="0.25">
      <c r="A2673" s="284"/>
      <c r="B2673" s="284"/>
      <c r="C2673" s="241"/>
      <c r="D2673" s="241"/>
      <c r="E2673" s="241"/>
      <c r="F2673" s="241"/>
      <c r="G2673" s="241"/>
      <c r="H2673" s="241"/>
      <c r="I2673" s="241"/>
      <c r="J2673" s="241"/>
      <c r="K2673" s="241"/>
      <c r="L2673" s="241"/>
      <c r="M2673" s="241"/>
      <c r="N2673" s="241"/>
      <c r="O2673" s="241"/>
      <c r="P2673" s="241"/>
      <c r="Q2673" s="241"/>
      <c r="R2673" s="241"/>
      <c r="S2673" s="241"/>
      <c r="T2673" s="241"/>
      <c r="U2673" s="241"/>
      <c r="V2673" s="241"/>
      <c r="W2673" s="241"/>
      <c r="X2673" s="241"/>
      <c r="Y2673" s="241"/>
      <c r="Z2673" s="241"/>
      <c r="AA2673" s="241"/>
      <c r="AB2673" s="241"/>
      <c r="AC2673" s="241"/>
      <c r="AD2673" s="241"/>
      <c r="AE2673" s="241"/>
      <c r="AF2673" s="241"/>
      <c r="AG2673" s="241"/>
      <c r="AH2673" s="241"/>
      <c r="AI2673" s="241"/>
      <c r="AP2673" s="300"/>
      <c r="AT2673" s="300"/>
    </row>
    <row r="2674" spans="1:46" s="299" customFormat="1" ht="15" customHeight="1" x14ac:dyDescent="0.25">
      <c r="A2674" s="284"/>
      <c r="B2674" s="284"/>
      <c r="C2674" s="241"/>
      <c r="D2674" s="241"/>
      <c r="E2674" s="241"/>
      <c r="F2674" s="241"/>
      <c r="G2674" s="241"/>
      <c r="H2674" s="241"/>
      <c r="I2674" s="241"/>
      <c r="J2674" s="241"/>
      <c r="K2674" s="241"/>
      <c r="L2674" s="241"/>
      <c r="M2674" s="241"/>
      <c r="N2674" s="241"/>
      <c r="O2674" s="241"/>
      <c r="P2674" s="241"/>
      <c r="Q2674" s="241"/>
      <c r="R2674" s="241"/>
      <c r="S2674" s="241"/>
      <c r="T2674" s="241"/>
      <c r="U2674" s="241"/>
      <c r="V2674" s="241"/>
      <c r="W2674" s="241"/>
      <c r="X2674" s="241"/>
      <c r="Y2674" s="241"/>
      <c r="Z2674" s="241"/>
      <c r="AA2674" s="241"/>
      <c r="AB2674" s="241"/>
      <c r="AC2674" s="241"/>
      <c r="AD2674" s="241"/>
      <c r="AE2674" s="241"/>
      <c r="AF2674" s="241"/>
      <c r="AG2674" s="241"/>
      <c r="AH2674" s="241"/>
      <c r="AI2674" s="241"/>
      <c r="AP2674" s="300"/>
      <c r="AT2674" s="300"/>
    </row>
    <row r="2675" spans="1:46" s="299" customFormat="1" ht="15" customHeight="1" x14ac:dyDescent="0.25">
      <c r="A2675" s="284"/>
      <c r="B2675" s="284"/>
      <c r="C2675" s="241"/>
      <c r="D2675" s="241"/>
      <c r="E2675" s="241"/>
      <c r="F2675" s="241"/>
      <c r="G2675" s="241"/>
      <c r="H2675" s="241"/>
      <c r="I2675" s="241"/>
      <c r="J2675" s="241"/>
      <c r="K2675" s="241"/>
      <c r="L2675" s="241"/>
      <c r="M2675" s="241"/>
      <c r="N2675" s="241"/>
      <c r="O2675" s="241"/>
      <c r="P2675" s="241"/>
      <c r="Q2675" s="241"/>
      <c r="R2675" s="241"/>
      <c r="S2675" s="241"/>
      <c r="T2675" s="241"/>
      <c r="U2675" s="241"/>
      <c r="V2675" s="241"/>
      <c r="W2675" s="241"/>
      <c r="X2675" s="241"/>
      <c r="Y2675" s="241"/>
      <c r="Z2675" s="241"/>
      <c r="AA2675" s="241"/>
      <c r="AB2675" s="241"/>
      <c r="AC2675" s="241"/>
      <c r="AD2675" s="241"/>
      <c r="AE2675" s="241"/>
      <c r="AF2675" s="241"/>
      <c r="AG2675" s="241"/>
      <c r="AH2675" s="241"/>
      <c r="AI2675" s="241"/>
      <c r="AP2675" s="300"/>
      <c r="AT2675" s="300"/>
    </row>
    <row r="2676" spans="1:46" s="299" customFormat="1" ht="15" customHeight="1" x14ac:dyDescent="0.25">
      <c r="A2676" s="284"/>
      <c r="B2676" s="284"/>
      <c r="C2676" s="241"/>
      <c r="D2676" s="241"/>
      <c r="E2676" s="241"/>
      <c r="F2676" s="241"/>
      <c r="G2676" s="241"/>
      <c r="H2676" s="241"/>
      <c r="I2676" s="241"/>
      <c r="J2676" s="241"/>
      <c r="K2676" s="241"/>
      <c r="L2676" s="241"/>
      <c r="M2676" s="241"/>
      <c r="N2676" s="241"/>
      <c r="O2676" s="241"/>
      <c r="P2676" s="241"/>
      <c r="Q2676" s="241"/>
      <c r="R2676" s="241"/>
      <c r="S2676" s="241"/>
      <c r="T2676" s="241"/>
      <c r="U2676" s="241"/>
      <c r="V2676" s="241"/>
      <c r="W2676" s="241"/>
      <c r="X2676" s="241"/>
      <c r="Y2676" s="241"/>
      <c r="Z2676" s="241"/>
      <c r="AA2676" s="241"/>
      <c r="AB2676" s="241"/>
      <c r="AC2676" s="241"/>
      <c r="AD2676" s="241"/>
      <c r="AE2676" s="241"/>
      <c r="AF2676" s="241"/>
      <c r="AG2676" s="241"/>
      <c r="AH2676" s="241"/>
      <c r="AI2676" s="241"/>
      <c r="AP2676" s="300"/>
      <c r="AT2676" s="300"/>
    </row>
    <row r="2677" spans="1:46" s="299" customFormat="1" ht="15" customHeight="1" x14ac:dyDescent="0.25">
      <c r="A2677" s="284"/>
      <c r="B2677" s="284"/>
      <c r="C2677" s="241"/>
      <c r="D2677" s="241"/>
      <c r="E2677" s="241"/>
      <c r="F2677" s="241"/>
      <c r="G2677" s="241"/>
      <c r="H2677" s="241"/>
      <c r="I2677" s="241"/>
      <c r="J2677" s="241"/>
      <c r="K2677" s="241"/>
      <c r="L2677" s="241"/>
      <c r="M2677" s="241"/>
      <c r="N2677" s="241"/>
      <c r="O2677" s="241"/>
      <c r="P2677" s="241"/>
      <c r="Q2677" s="241"/>
      <c r="R2677" s="241"/>
      <c r="S2677" s="241"/>
      <c r="T2677" s="241"/>
      <c r="U2677" s="241"/>
      <c r="V2677" s="241"/>
      <c r="W2677" s="241"/>
      <c r="X2677" s="241"/>
      <c r="Y2677" s="241"/>
      <c r="Z2677" s="241"/>
      <c r="AA2677" s="241"/>
      <c r="AB2677" s="241"/>
      <c r="AC2677" s="241"/>
      <c r="AD2677" s="241"/>
      <c r="AE2677" s="241"/>
      <c r="AF2677" s="241"/>
      <c r="AG2677" s="241"/>
      <c r="AH2677" s="241"/>
      <c r="AI2677" s="241"/>
      <c r="AP2677" s="300"/>
      <c r="AT2677" s="300"/>
    </row>
    <row r="2678" spans="1:46" s="299" customFormat="1" ht="15" customHeight="1" x14ac:dyDescent="0.25">
      <c r="A2678" s="284"/>
      <c r="B2678" s="284"/>
      <c r="C2678" s="241"/>
      <c r="D2678" s="241"/>
      <c r="E2678" s="241"/>
      <c r="F2678" s="241"/>
      <c r="G2678" s="241"/>
      <c r="H2678" s="241"/>
      <c r="I2678" s="241"/>
      <c r="J2678" s="241"/>
      <c r="K2678" s="241"/>
      <c r="L2678" s="241"/>
      <c r="M2678" s="241"/>
      <c r="N2678" s="241"/>
      <c r="O2678" s="241"/>
      <c r="P2678" s="241"/>
      <c r="Q2678" s="241"/>
      <c r="R2678" s="241"/>
      <c r="S2678" s="241"/>
      <c r="T2678" s="241"/>
      <c r="U2678" s="241"/>
      <c r="V2678" s="241"/>
      <c r="W2678" s="241"/>
      <c r="X2678" s="241"/>
      <c r="Y2678" s="241"/>
      <c r="Z2678" s="241"/>
      <c r="AA2678" s="241"/>
      <c r="AB2678" s="241"/>
      <c r="AC2678" s="241"/>
      <c r="AD2678" s="241"/>
      <c r="AE2678" s="241"/>
      <c r="AF2678" s="241"/>
      <c r="AG2678" s="241"/>
      <c r="AH2678" s="241"/>
      <c r="AI2678" s="241"/>
      <c r="AP2678" s="300"/>
      <c r="AT2678" s="300"/>
    </row>
    <row r="2679" spans="1:46" s="299" customFormat="1" ht="15" customHeight="1" x14ac:dyDescent="0.25">
      <c r="A2679" s="284"/>
      <c r="B2679" s="284"/>
      <c r="C2679" s="241"/>
      <c r="D2679" s="241"/>
      <c r="E2679" s="241"/>
      <c r="F2679" s="241"/>
      <c r="G2679" s="241"/>
      <c r="H2679" s="241"/>
      <c r="I2679" s="241"/>
      <c r="J2679" s="241"/>
      <c r="K2679" s="241"/>
      <c r="L2679" s="241"/>
      <c r="M2679" s="241"/>
      <c r="N2679" s="241"/>
      <c r="O2679" s="241"/>
      <c r="P2679" s="241"/>
      <c r="Q2679" s="241"/>
      <c r="R2679" s="241"/>
      <c r="S2679" s="241"/>
      <c r="T2679" s="241"/>
      <c r="U2679" s="241"/>
      <c r="V2679" s="241"/>
      <c r="W2679" s="241"/>
      <c r="X2679" s="241"/>
      <c r="Y2679" s="241"/>
      <c r="Z2679" s="241"/>
      <c r="AA2679" s="241"/>
      <c r="AB2679" s="241"/>
      <c r="AC2679" s="241"/>
      <c r="AD2679" s="241"/>
      <c r="AE2679" s="241"/>
      <c r="AF2679" s="241"/>
      <c r="AG2679" s="241"/>
      <c r="AH2679" s="241"/>
      <c r="AI2679" s="241"/>
      <c r="AP2679" s="300"/>
      <c r="AT2679" s="300"/>
    </row>
    <row r="2680" spans="1:46" s="299" customFormat="1" ht="15" customHeight="1" x14ac:dyDescent="0.25">
      <c r="A2680" s="284"/>
      <c r="B2680" s="284"/>
      <c r="C2680" s="241"/>
      <c r="D2680" s="241"/>
      <c r="E2680" s="241"/>
      <c r="F2680" s="241"/>
      <c r="G2680" s="241"/>
      <c r="H2680" s="241"/>
      <c r="I2680" s="241"/>
      <c r="J2680" s="241"/>
      <c r="K2680" s="241"/>
      <c r="L2680" s="241"/>
      <c r="M2680" s="241"/>
      <c r="N2680" s="241"/>
      <c r="O2680" s="241"/>
      <c r="P2680" s="241"/>
      <c r="Q2680" s="241"/>
      <c r="R2680" s="241"/>
      <c r="S2680" s="241"/>
      <c r="T2680" s="241"/>
      <c r="U2680" s="241"/>
      <c r="V2680" s="241"/>
      <c r="W2680" s="241"/>
      <c r="X2680" s="241"/>
      <c r="Y2680" s="241"/>
      <c r="Z2680" s="241"/>
      <c r="AA2680" s="241"/>
      <c r="AB2680" s="241"/>
      <c r="AC2680" s="241"/>
      <c r="AD2680" s="241"/>
      <c r="AE2680" s="241"/>
      <c r="AF2680" s="241"/>
      <c r="AG2680" s="241"/>
      <c r="AH2680" s="241"/>
      <c r="AI2680" s="241"/>
      <c r="AP2680" s="300"/>
      <c r="AT2680" s="300"/>
    </row>
    <row r="2681" spans="1:46" s="299" customFormat="1" ht="15" customHeight="1" x14ac:dyDescent="0.25">
      <c r="A2681" s="284"/>
      <c r="B2681" s="284"/>
      <c r="C2681" s="241"/>
      <c r="D2681" s="241"/>
      <c r="E2681" s="241"/>
      <c r="F2681" s="241"/>
      <c r="G2681" s="241"/>
      <c r="H2681" s="241"/>
      <c r="I2681" s="241"/>
      <c r="J2681" s="241"/>
      <c r="K2681" s="241"/>
      <c r="L2681" s="241"/>
      <c r="M2681" s="241"/>
      <c r="N2681" s="241"/>
      <c r="O2681" s="241"/>
      <c r="P2681" s="241"/>
      <c r="Q2681" s="241"/>
      <c r="R2681" s="241"/>
      <c r="S2681" s="241"/>
      <c r="T2681" s="241"/>
      <c r="U2681" s="241"/>
      <c r="V2681" s="241"/>
      <c r="W2681" s="241"/>
      <c r="X2681" s="241"/>
      <c r="Y2681" s="241"/>
      <c r="Z2681" s="241"/>
      <c r="AA2681" s="241"/>
      <c r="AB2681" s="241"/>
      <c r="AC2681" s="241"/>
      <c r="AD2681" s="241"/>
      <c r="AE2681" s="241"/>
      <c r="AF2681" s="241"/>
      <c r="AG2681" s="241"/>
      <c r="AH2681" s="241"/>
      <c r="AI2681" s="241"/>
      <c r="AP2681" s="300"/>
      <c r="AT2681" s="300"/>
    </row>
    <row r="2682" spans="1:46" s="299" customFormat="1" ht="15" customHeight="1" x14ac:dyDescent="0.25">
      <c r="A2682" s="284"/>
      <c r="B2682" s="284"/>
      <c r="C2682" s="241"/>
      <c r="D2682" s="241"/>
      <c r="E2682" s="241"/>
      <c r="F2682" s="241"/>
      <c r="G2682" s="241"/>
      <c r="H2682" s="241"/>
      <c r="I2682" s="241"/>
      <c r="J2682" s="241"/>
      <c r="K2682" s="241"/>
      <c r="L2682" s="241"/>
      <c r="M2682" s="241"/>
      <c r="N2682" s="241"/>
      <c r="O2682" s="241"/>
      <c r="P2682" s="241"/>
      <c r="Q2682" s="241"/>
      <c r="R2682" s="241"/>
      <c r="S2682" s="241"/>
      <c r="T2682" s="241"/>
      <c r="U2682" s="241"/>
      <c r="V2682" s="241"/>
      <c r="W2682" s="241"/>
      <c r="X2682" s="241"/>
      <c r="Y2682" s="241"/>
      <c r="Z2682" s="241"/>
      <c r="AA2682" s="241"/>
      <c r="AB2682" s="241"/>
      <c r="AC2682" s="241"/>
      <c r="AD2682" s="241"/>
      <c r="AE2682" s="241"/>
      <c r="AF2682" s="241"/>
      <c r="AG2682" s="241"/>
      <c r="AH2682" s="241"/>
      <c r="AI2682" s="241"/>
      <c r="AP2682" s="300"/>
      <c r="AT2682" s="300"/>
    </row>
    <row r="2683" spans="1:46" s="299" customFormat="1" ht="15" customHeight="1" x14ac:dyDescent="0.25">
      <c r="A2683" s="284"/>
      <c r="B2683" s="284"/>
      <c r="C2683" s="241"/>
      <c r="D2683" s="241"/>
      <c r="E2683" s="241"/>
      <c r="F2683" s="241"/>
      <c r="G2683" s="241"/>
      <c r="H2683" s="241"/>
      <c r="I2683" s="241"/>
      <c r="J2683" s="241"/>
      <c r="K2683" s="241"/>
      <c r="L2683" s="241"/>
      <c r="M2683" s="241"/>
      <c r="N2683" s="241"/>
      <c r="O2683" s="241"/>
      <c r="P2683" s="241"/>
      <c r="Q2683" s="241"/>
      <c r="R2683" s="241"/>
      <c r="S2683" s="241"/>
      <c r="T2683" s="241"/>
      <c r="U2683" s="241"/>
      <c r="V2683" s="241"/>
      <c r="W2683" s="241"/>
      <c r="X2683" s="241"/>
      <c r="Y2683" s="241"/>
      <c r="Z2683" s="241"/>
      <c r="AA2683" s="241"/>
      <c r="AB2683" s="241"/>
      <c r="AC2683" s="241"/>
      <c r="AD2683" s="241"/>
      <c r="AE2683" s="241"/>
      <c r="AF2683" s="241"/>
      <c r="AG2683" s="241"/>
      <c r="AH2683" s="241"/>
      <c r="AI2683" s="241"/>
      <c r="AP2683" s="300"/>
      <c r="AT2683" s="300"/>
    </row>
    <row r="2684" spans="1:46" s="299" customFormat="1" ht="15" customHeight="1" x14ac:dyDescent="0.25">
      <c r="A2684" s="284"/>
      <c r="B2684" s="284"/>
      <c r="C2684" s="241"/>
      <c r="D2684" s="241"/>
      <c r="E2684" s="241"/>
      <c r="F2684" s="241"/>
      <c r="G2684" s="241"/>
      <c r="H2684" s="241"/>
      <c r="I2684" s="241"/>
      <c r="J2684" s="241"/>
      <c r="K2684" s="241"/>
      <c r="L2684" s="241"/>
      <c r="M2684" s="241"/>
      <c r="N2684" s="241"/>
      <c r="O2684" s="241"/>
      <c r="P2684" s="241"/>
      <c r="Q2684" s="241"/>
      <c r="R2684" s="241"/>
      <c r="S2684" s="241"/>
      <c r="T2684" s="241"/>
      <c r="U2684" s="241"/>
      <c r="V2684" s="241"/>
      <c r="W2684" s="241"/>
      <c r="X2684" s="241"/>
      <c r="Y2684" s="241"/>
      <c r="Z2684" s="241"/>
      <c r="AA2684" s="241"/>
      <c r="AB2684" s="241"/>
      <c r="AC2684" s="241"/>
      <c r="AD2684" s="241"/>
      <c r="AE2684" s="241"/>
      <c r="AF2684" s="241"/>
      <c r="AG2684" s="241"/>
      <c r="AH2684" s="241"/>
      <c r="AI2684" s="241"/>
      <c r="AP2684" s="300"/>
      <c r="AT2684" s="300"/>
    </row>
    <row r="2685" spans="1:46" s="299" customFormat="1" ht="15" customHeight="1" x14ac:dyDescent="0.25">
      <c r="A2685" s="284"/>
      <c r="B2685" s="284"/>
      <c r="C2685" s="241"/>
      <c r="D2685" s="241"/>
      <c r="E2685" s="241"/>
      <c r="F2685" s="241"/>
      <c r="G2685" s="241"/>
      <c r="H2685" s="241"/>
      <c r="I2685" s="241"/>
      <c r="J2685" s="241"/>
      <c r="K2685" s="241"/>
      <c r="L2685" s="241"/>
      <c r="M2685" s="241"/>
      <c r="N2685" s="241"/>
      <c r="O2685" s="241"/>
      <c r="P2685" s="241"/>
      <c r="Q2685" s="241"/>
      <c r="R2685" s="241"/>
      <c r="S2685" s="241"/>
      <c r="T2685" s="241"/>
      <c r="U2685" s="241"/>
      <c r="V2685" s="241"/>
      <c r="W2685" s="241"/>
      <c r="X2685" s="241"/>
      <c r="Y2685" s="241"/>
      <c r="Z2685" s="241"/>
      <c r="AA2685" s="241"/>
      <c r="AB2685" s="241"/>
      <c r="AC2685" s="241"/>
      <c r="AD2685" s="241"/>
      <c r="AE2685" s="241"/>
      <c r="AF2685" s="241"/>
      <c r="AG2685" s="241"/>
      <c r="AH2685" s="241"/>
      <c r="AI2685" s="241"/>
      <c r="AP2685" s="300"/>
      <c r="AT2685" s="300"/>
    </row>
    <row r="2686" spans="1:46" s="299" customFormat="1" ht="15" customHeight="1" x14ac:dyDescent="0.25">
      <c r="A2686" s="284"/>
      <c r="B2686" s="284"/>
      <c r="C2686" s="241"/>
      <c r="D2686" s="241"/>
      <c r="E2686" s="241"/>
      <c r="F2686" s="241"/>
      <c r="G2686" s="241"/>
      <c r="H2686" s="241"/>
      <c r="I2686" s="241"/>
      <c r="J2686" s="241"/>
      <c r="K2686" s="241"/>
      <c r="L2686" s="241"/>
      <c r="M2686" s="241"/>
      <c r="N2686" s="241"/>
      <c r="O2686" s="241"/>
      <c r="P2686" s="241"/>
      <c r="Q2686" s="241"/>
      <c r="R2686" s="241"/>
      <c r="S2686" s="241"/>
      <c r="T2686" s="241"/>
      <c r="U2686" s="241"/>
      <c r="V2686" s="241"/>
      <c r="W2686" s="241"/>
      <c r="X2686" s="241"/>
      <c r="Y2686" s="241"/>
      <c r="Z2686" s="241"/>
      <c r="AA2686" s="241"/>
      <c r="AB2686" s="241"/>
      <c r="AC2686" s="241"/>
      <c r="AD2686" s="241"/>
      <c r="AE2686" s="241"/>
      <c r="AF2686" s="241"/>
      <c r="AG2686" s="241"/>
      <c r="AH2686" s="241"/>
      <c r="AI2686" s="241"/>
      <c r="AP2686" s="300"/>
      <c r="AT2686" s="300"/>
    </row>
    <row r="2687" spans="1:46" s="299" customFormat="1" ht="15" customHeight="1" x14ac:dyDescent="0.25">
      <c r="A2687" s="284"/>
      <c r="B2687" s="284"/>
      <c r="C2687" s="241"/>
      <c r="D2687" s="241"/>
      <c r="E2687" s="241"/>
      <c r="F2687" s="241"/>
      <c r="G2687" s="241"/>
      <c r="H2687" s="241"/>
      <c r="I2687" s="241"/>
      <c r="J2687" s="241"/>
      <c r="K2687" s="241"/>
      <c r="L2687" s="241"/>
      <c r="M2687" s="241"/>
      <c r="N2687" s="241"/>
      <c r="O2687" s="241"/>
      <c r="P2687" s="241"/>
      <c r="Q2687" s="241"/>
      <c r="R2687" s="241"/>
      <c r="S2687" s="241"/>
      <c r="T2687" s="241"/>
      <c r="U2687" s="241"/>
      <c r="V2687" s="241"/>
      <c r="W2687" s="241"/>
      <c r="X2687" s="241"/>
      <c r="Y2687" s="241"/>
      <c r="Z2687" s="241"/>
      <c r="AA2687" s="241"/>
      <c r="AB2687" s="241"/>
      <c r="AC2687" s="241"/>
      <c r="AD2687" s="241"/>
      <c r="AE2687" s="241"/>
      <c r="AF2687" s="241"/>
      <c r="AG2687" s="241"/>
      <c r="AH2687" s="241"/>
      <c r="AI2687" s="241"/>
      <c r="AP2687" s="300"/>
      <c r="AT2687" s="300"/>
    </row>
    <row r="2688" spans="1:46" s="299" customFormat="1" ht="15" customHeight="1" x14ac:dyDescent="0.25">
      <c r="A2688" s="284"/>
      <c r="B2688" s="284"/>
      <c r="C2688" s="241"/>
      <c r="D2688" s="241"/>
      <c r="E2688" s="241"/>
      <c r="F2688" s="241"/>
      <c r="G2688" s="241"/>
      <c r="H2688" s="241"/>
      <c r="I2688" s="241"/>
      <c r="J2688" s="241"/>
      <c r="K2688" s="241"/>
      <c r="L2688" s="241"/>
      <c r="M2688" s="241"/>
      <c r="N2688" s="241"/>
      <c r="O2688" s="241"/>
      <c r="P2688" s="241"/>
      <c r="Q2688" s="241"/>
      <c r="R2688" s="241"/>
      <c r="S2688" s="241"/>
      <c r="T2688" s="241"/>
      <c r="U2688" s="241"/>
      <c r="V2688" s="241"/>
      <c r="W2688" s="241"/>
      <c r="X2688" s="241"/>
      <c r="Y2688" s="241"/>
      <c r="Z2688" s="241"/>
      <c r="AA2688" s="241"/>
      <c r="AB2688" s="241"/>
      <c r="AC2688" s="241"/>
      <c r="AD2688" s="241"/>
      <c r="AE2688" s="241"/>
      <c r="AF2688" s="241"/>
      <c r="AG2688" s="241"/>
      <c r="AH2688" s="241"/>
      <c r="AI2688" s="241"/>
      <c r="AP2688" s="300"/>
      <c r="AT2688" s="300"/>
    </row>
    <row r="2689" spans="1:46" s="299" customFormat="1" ht="15" customHeight="1" x14ac:dyDescent="0.25">
      <c r="A2689" s="284"/>
      <c r="B2689" s="284"/>
      <c r="C2689" s="241"/>
      <c r="D2689" s="241"/>
      <c r="E2689" s="241"/>
      <c r="F2689" s="241"/>
      <c r="G2689" s="241"/>
      <c r="H2689" s="241"/>
      <c r="I2689" s="241"/>
      <c r="J2689" s="241"/>
      <c r="K2689" s="241"/>
      <c r="L2689" s="241"/>
      <c r="M2689" s="241"/>
      <c r="N2689" s="241"/>
      <c r="O2689" s="241"/>
      <c r="P2689" s="241"/>
      <c r="Q2689" s="241"/>
      <c r="R2689" s="241"/>
      <c r="S2689" s="241"/>
      <c r="T2689" s="241"/>
      <c r="U2689" s="241"/>
      <c r="V2689" s="241"/>
      <c r="W2689" s="241"/>
      <c r="X2689" s="241"/>
      <c r="Y2689" s="241"/>
      <c r="Z2689" s="241"/>
      <c r="AA2689" s="241"/>
      <c r="AB2689" s="241"/>
      <c r="AC2689" s="241"/>
      <c r="AD2689" s="241"/>
      <c r="AE2689" s="241"/>
      <c r="AF2689" s="241"/>
      <c r="AG2689" s="241"/>
      <c r="AH2689" s="241"/>
      <c r="AI2689" s="241"/>
      <c r="AP2689" s="300"/>
      <c r="AT2689" s="300"/>
    </row>
    <row r="2690" spans="1:46" s="299" customFormat="1" ht="15" customHeight="1" x14ac:dyDescent="0.25">
      <c r="A2690" s="284"/>
      <c r="B2690" s="284"/>
      <c r="C2690" s="241"/>
      <c r="D2690" s="241"/>
      <c r="E2690" s="241"/>
      <c r="F2690" s="241"/>
      <c r="G2690" s="241"/>
      <c r="H2690" s="241"/>
      <c r="I2690" s="241"/>
      <c r="J2690" s="241"/>
      <c r="K2690" s="241"/>
      <c r="L2690" s="241"/>
      <c r="M2690" s="241"/>
      <c r="N2690" s="241"/>
      <c r="O2690" s="241"/>
      <c r="P2690" s="241"/>
      <c r="Q2690" s="241"/>
      <c r="R2690" s="241"/>
      <c r="S2690" s="241"/>
      <c r="T2690" s="241"/>
      <c r="U2690" s="241"/>
      <c r="V2690" s="241"/>
      <c r="W2690" s="241"/>
      <c r="X2690" s="241"/>
      <c r="Y2690" s="241"/>
      <c r="Z2690" s="241"/>
      <c r="AA2690" s="241"/>
      <c r="AB2690" s="241"/>
      <c r="AC2690" s="241"/>
      <c r="AD2690" s="241"/>
      <c r="AE2690" s="241"/>
      <c r="AF2690" s="241"/>
      <c r="AG2690" s="241"/>
      <c r="AH2690" s="241"/>
      <c r="AI2690" s="241"/>
      <c r="AP2690" s="300"/>
      <c r="AT2690" s="300"/>
    </row>
    <row r="2691" spans="1:46" s="299" customFormat="1" ht="15" customHeight="1" x14ac:dyDescent="0.25">
      <c r="A2691" s="284"/>
      <c r="B2691" s="284"/>
      <c r="C2691" s="241"/>
      <c r="D2691" s="241"/>
      <c r="E2691" s="241"/>
      <c r="F2691" s="241"/>
      <c r="G2691" s="241"/>
      <c r="H2691" s="241"/>
      <c r="I2691" s="241"/>
      <c r="J2691" s="241"/>
      <c r="K2691" s="241"/>
      <c r="L2691" s="241"/>
      <c r="M2691" s="241"/>
      <c r="N2691" s="241"/>
      <c r="O2691" s="241"/>
      <c r="P2691" s="241"/>
      <c r="Q2691" s="241"/>
      <c r="R2691" s="241"/>
      <c r="S2691" s="241"/>
      <c r="T2691" s="241"/>
      <c r="U2691" s="241"/>
      <c r="V2691" s="241"/>
      <c r="W2691" s="241"/>
      <c r="X2691" s="241"/>
      <c r="Y2691" s="241"/>
      <c r="Z2691" s="241"/>
      <c r="AA2691" s="241"/>
      <c r="AB2691" s="241"/>
      <c r="AC2691" s="241"/>
      <c r="AD2691" s="241"/>
      <c r="AE2691" s="241"/>
      <c r="AF2691" s="241"/>
      <c r="AG2691" s="241"/>
      <c r="AH2691" s="241"/>
      <c r="AI2691" s="241"/>
      <c r="AP2691" s="300"/>
      <c r="AT2691" s="300"/>
    </row>
    <row r="2692" spans="1:46" s="299" customFormat="1" ht="15" customHeight="1" x14ac:dyDescent="0.25">
      <c r="A2692" s="284"/>
      <c r="B2692" s="284"/>
      <c r="C2692" s="241"/>
      <c r="D2692" s="241"/>
      <c r="E2692" s="241"/>
      <c r="F2692" s="241"/>
      <c r="G2692" s="241"/>
      <c r="H2692" s="241"/>
      <c r="I2692" s="241"/>
      <c r="J2692" s="241"/>
      <c r="K2692" s="241"/>
      <c r="L2692" s="241"/>
      <c r="M2692" s="241"/>
      <c r="N2692" s="241"/>
      <c r="O2692" s="241"/>
      <c r="P2692" s="241"/>
      <c r="Q2692" s="241"/>
      <c r="R2692" s="241"/>
      <c r="S2692" s="241"/>
      <c r="T2692" s="241"/>
      <c r="U2692" s="241"/>
      <c r="V2692" s="241"/>
      <c r="W2692" s="241"/>
      <c r="X2692" s="241"/>
      <c r="Y2692" s="241"/>
      <c r="Z2692" s="241"/>
      <c r="AA2692" s="241"/>
      <c r="AB2692" s="241"/>
      <c r="AC2692" s="241"/>
      <c r="AD2692" s="241"/>
      <c r="AE2692" s="241"/>
      <c r="AF2692" s="241"/>
      <c r="AG2692" s="241"/>
      <c r="AH2692" s="241"/>
      <c r="AI2692" s="241"/>
      <c r="AP2692" s="300"/>
      <c r="AT2692" s="300"/>
    </row>
    <row r="2693" spans="1:46" s="299" customFormat="1" ht="15" customHeight="1" x14ac:dyDescent="0.25">
      <c r="A2693" s="284"/>
      <c r="B2693" s="284"/>
      <c r="C2693" s="241"/>
      <c r="D2693" s="241"/>
      <c r="E2693" s="241"/>
      <c r="F2693" s="241"/>
      <c r="G2693" s="241"/>
      <c r="H2693" s="241"/>
      <c r="I2693" s="241"/>
      <c r="J2693" s="241"/>
      <c r="K2693" s="241"/>
      <c r="L2693" s="241"/>
      <c r="M2693" s="241"/>
      <c r="N2693" s="241"/>
      <c r="O2693" s="241"/>
      <c r="P2693" s="241"/>
      <c r="Q2693" s="241"/>
      <c r="R2693" s="241"/>
      <c r="S2693" s="241"/>
      <c r="T2693" s="241"/>
      <c r="U2693" s="241"/>
      <c r="V2693" s="241"/>
      <c r="W2693" s="241"/>
      <c r="X2693" s="241"/>
      <c r="Y2693" s="241"/>
      <c r="Z2693" s="241"/>
      <c r="AA2693" s="241"/>
      <c r="AB2693" s="241"/>
      <c r="AC2693" s="241"/>
      <c r="AD2693" s="241"/>
      <c r="AE2693" s="241"/>
      <c r="AF2693" s="241"/>
      <c r="AG2693" s="241"/>
      <c r="AH2693" s="241"/>
      <c r="AI2693" s="241"/>
      <c r="AP2693" s="300"/>
      <c r="AT2693" s="300"/>
    </row>
    <row r="2694" spans="1:46" s="299" customFormat="1" ht="15" customHeight="1" x14ac:dyDescent="0.25">
      <c r="A2694" s="284"/>
      <c r="B2694" s="284"/>
      <c r="C2694" s="241"/>
      <c r="D2694" s="241"/>
      <c r="E2694" s="241"/>
      <c r="F2694" s="241"/>
      <c r="G2694" s="241"/>
      <c r="H2694" s="241"/>
      <c r="I2694" s="241"/>
      <c r="J2694" s="241"/>
      <c r="K2694" s="241"/>
      <c r="L2694" s="241"/>
      <c r="M2694" s="241"/>
      <c r="N2694" s="241"/>
      <c r="O2694" s="241"/>
      <c r="P2694" s="241"/>
      <c r="Q2694" s="241"/>
      <c r="R2694" s="241"/>
      <c r="S2694" s="241"/>
      <c r="T2694" s="241"/>
      <c r="U2694" s="241"/>
      <c r="V2694" s="241"/>
      <c r="W2694" s="241"/>
      <c r="X2694" s="241"/>
      <c r="Y2694" s="241"/>
      <c r="Z2694" s="241"/>
      <c r="AA2694" s="241"/>
      <c r="AB2694" s="241"/>
      <c r="AC2694" s="241"/>
      <c r="AD2694" s="241"/>
      <c r="AE2694" s="241"/>
      <c r="AF2694" s="241"/>
      <c r="AG2694" s="241"/>
      <c r="AH2694" s="241"/>
      <c r="AI2694" s="241"/>
      <c r="AP2694" s="300"/>
      <c r="AT2694" s="300"/>
    </row>
    <row r="2695" spans="1:46" s="299" customFormat="1" ht="15" customHeight="1" x14ac:dyDescent="0.25">
      <c r="A2695" s="284"/>
      <c r="B2695" s="284"/>
      <c r="C2695" s="241"/>
      <c r="D2695" s="241"/>
      <c r="E2695" s="241"/>
      <c r="F2695" s="241"/>
      <c r="G2695" s="241"/>
      <c r="H2695" s="241"/>
      <c r="I2695" s="241"/>
      <c r="J2695" s="241"/>
      <c r="K2695" s="241"/>
      <c r="L2695" s="241"/>
      <c r="M2695" s="241"/>
      <c r="N2695" s="241"/>
      <c r="O2695" s="241"/>
      <c r="P2695" s="241"/>
      <c r="Q2695" s="241"/>
      <c r="R2695" s="241"/>
      <c r="S2695" s="241"/>
      <c r="T2695" s="241"/>
      <c r="U2695" s="241"/>
      <c r="V2695" s="241"/>
      <c r="W2695" s="241"/>
      <c r="X2695" s="241"/>
      <c r="Y2695" s="241"/>
      <c r="Z2695" s="241"/>
      <c r="AA2695" s="241"/>
      <c r="AB2695" s="241"/>
      <c r="AC2695" s="241"/>
      <c r="AD2695" s="241"/>
      <c r="AE2695" s="241"/>
      <c r="AF2695" s="241"/>
      <c r="AG2695" s="241"/>
      <c r="AH2695" s="241"/>
      <c r="AI2695" s="241"/>
      <c r="AP2695" s="300"/>
      <c r="AT2695" s="300"/>
    </row>
    <row r="2696" spans="1:46" s="299" customFormat="1" ht="15" customHeight="1" x14ac:dyDescent="0.25">
      <c r="A2696" s="284"/>
      <c r="B2696" s="284"/>
      <c r="C2696" s="241"/>
      <c r="D2696" s="241"/>
      <c r="E2696" s="241"/>
      <c r="F2696" s="241"/>
      <c r="G2696" s="241"/>
      <c r="H2696" s="241"/>
      <c r="I2696" s="241"/>
      <c r="J2696" s="241"/>
      <c r="K2696" s="241"/>
      <c r="L2696" s="241"/>
      <c r="M2696" s="241"/>
      <c r="N2696" s="241"/>
      <c r="O2696" s="241"/>
      <c r="P2696" s="241"/>
      <c r="Q2696" s="241"/>
      <c r="R2696" s="241"/>
      <c r="S2696" s="241"/>
      <c r="T2696" s="241"/>
      <c r="U2696" s="241"/>
      <c r="V2696" s="241"/>
      <c r="W2696" s="241"/>
      <c r="X2696" s="241"/>
      <c r="Y2696" s="241"/>
      <c r="Z2696" s="241"/>
      <c r="AA2696" s="241"/>
      <c r="AB2696" s="241"/>
      <c r="AC2696" s="241"/>
      <c r="AD2696" s="241"/>
      <c r="AE2696" s="241"/>
      <c r="AF2696" s="241"/>
      <c r="AG2696" s="241"/>
      <c r="AH2696" s="241"/>
      <c r="AI2696" s="241"/>
      <c r="AP2696" s="300"/>
      <c r="AT2696" s="300"/>
    </row>
    <row r="2697" spans="1:46" s="299" customFormat="1" ht="15" customHeight="1" x14ac:dyDescent="0.25">
      <c r="A2697" s="284"/>
      <c r="B2697" s="284"/>
      <c r="C2697" s="241"/>
      <c r="D2697" s="241"/>
      <c r="E2697" s="241"/>
      <c r="F2697" s="241"/>
      <c r="G2697" s="241"/>
      <c r="H2697" s="241"/>
      <c r="I2697" s="241"/>
      <c r="J2697" s="241"/>
      <c r="K2697" s="241"/>
      <c r="L2697" s="241"/>
      <c r="M2697" s="241"/>
      <c r="N2697" s="241"/>
      <c r="O2697" s="241"/>
      <c r="P2697" s="241"/>
      <c r="Q2697" s="241"/>
      <c r="R2697" s="241"/>
      <c r="S2697" s="241"/>
      <c r="T2697" s="241"/>
      <c r="U2697" s="241"/>
      <c r="V2697" s="241"/>
      <c r="W2697" s="241"/>
      <c r="X2697" s="241"/>
      <c r="Y2697" s="241"/>
      <c r="Z2697" s="241"/>
      <c r="AA2697" s="241"/>
      <c r="AB2697" s="241"/>
      <c r="AC2697" s="241"/>
      <c r="AD2697" s="241"/>
      <c r="AE2697" s="241"/>
      <c r="AF2697" s="241"/>
      <c r="AG2697" s="241"/>
      <c r="AH2697" s="241"/>
      <c r="AI2697" s="241"/>
      <c r="AP2697" s="300"/>
      <c r="AT2697" s="300"/>
    </row>
    <row r="2698" spans="1:46" s="299" customFormat="1" ht="15" customHeight="1" x14ac:dyDescent="0.25">
      <c r="A2698" s="284"/>
      <c r="B2698" s="284"/>
      <c r="C2698" s="241"/>
      <c r="D2698" s="241"/>
      <c r="E2698" s="241"/>
      <c r="F2698" s="241"/>
      <c r="G2698" s="241"/>
      <c r="H2698" s="241"/>
      <c r="I2698" s="241"/>
      <c r="J2698" s="241"/>
      <c r="K2698" s="241"/>
      <c r="L2698" s="241"/>
      <c r="M2698" s="241"/>
      <c r="N2698" s="241"/>
      <c r="O2698" s="241"/>
      <c r="P2698" s="241"/>
      <c r="Q2698" s="241"/>
      <c r="R2698" s="241"/>
      <c r="S2698" s="241"/>
      <c r="T2698" s="241"/>
      <c r="U2698" s="241"/>
      <c r="V2698" s="241"/>
      <c r="W2698" s="241"/>
      <c r="X2698" s="241"/>
      <c r="Y2698" s="241"/>
      <c r="Z2698" s="241"/>
      <c r="AA2698" s="241"/>
      <c r="AB2698" s="241"/>
      <c r="AC2698" s="241"/>
      <c r="AD2698" s="241"/>
      <c r="AE2698" s="241"/>
      <c r="AF2698" s="241"/>
      <c r="AG2698" s="241"/>
      <c r="AH2698" s="241"/>
      <c r="AI2698" s="241"/>
      <c r="AP2698" s="300"/>
      <c r="AT2698" s="300"/>
    </row>
    <row r="2699" spans="1:46" s="299" customFormat="1" ht="15" customHeight="1" x14ac:dyDescent="0.25">
      <c r="A2699" s="284"/>
      <c r="B2699" s="284"/>
      <c r="C2699" s="241"/>
      <c r="D2699" s="241"/>
      <c r="E2699" s="241"/>
      <c r="F2699" s="241"/>
      <c r="G2699" s="241"/>
      <c r="H2699" s="241"/>
      <c r="I2699" s="241"/>
      <c r="J2699" s="241"/>
      <c r="K2699" s="241"/>
      <c r="L2699" s="241"/>
      <c r="M2699" s="241"/>
      <c r="N2699" s="241"/>
      <c r="O2699" s="241"/>
      <c r="P2699" s="241"/>
      <c r="Q2699" s="241"/>
      <c r="R2699" s="241"/>
      <c r="S2699" s="241"/>
      <c r="T2699" s="241"/>
      <c r="U2699" s="241"/>
      <c r="V2699" s="241"/>
      <c r="W2699" s="241"/>
      <c r="X2699" s="241"/>
      <c r="Y2699" s="241"/>
      <c r="Z2699" s="241"/>
      <c r="AA2699" s="241"/>
      <c r="AB2699" s="241"/>
      <c r="AC2699" s="241"/>
      <c r="AD2699" s="241"/>
      <c r="AE2699" s="241"/>
      <c r="AF2699" s="241"/>
      <c r="AG2699" s="241"/>
      <c r="AH2699" s="241"/>
      <c r="AI2699" s="241"/>
      <c r="AP2699" s="300"/>
      <c r="AT2699" s="300"/>
    </row>
    <row r="2700" spans="1:46" s="299" customFormat="1" ht="15" customHeight="1" x14ac:dyDescent="0.25">
      <c r="A2700" s="284"/>
      <c r="B2700" s="284"/>
      <c r="C2700" s="241"/>
      <c r="D2700" s="241"/>
      <c r="E2700" s="241"/>
      <c r="F2700" s="241"/>
      <c r="G2700" s="241"/>
      <c r="H2700" s="241"/>
      <c r="I2700" s="241"/>
      <c r="J2700" s="241"/>
      <c r="K2700" s="241"/>
      <c r="L2700" s="241"/>
      <c r="M2700" s="241"/>
      <c r="N2700" s="241"/>
      <c r="O2700" s="241"/>
      <c r="P2700" s="241"/>
      <c r="Q2700" s="241"/>
      <c r="R2700" s="241"/>
      <c r="S2700" s="241"/>
      <c r="T2700" s="241"/>
      <c r="U2700" s="241"/>
      <c r="V2700" s="241"/>
      <c r="W2700" s="241"/>
      <c r="X2700" s="241"/>
      <c r="Y2700" s="241"/>
      <c r="Z2700" s="241"/>
      <c r="AA2700" s="241"/>
      <c r="AB2700" s="241"/>
      <c r="AC2700" s="241"/>
      <c r="AD2700" s="241"/>
      <c r="AE2700" s="241"/>
      <c r="AF2700" s="241"/>
      <c r="AG2700" s="241"/>
      <c r="AH2700" s="241"/>
      <c r="AI2700" s="241"/>
      <c r="AP2700" s="300"/>
      <c r="AT2700" s="300"/>
    </row>
    <row r="2701" spans="1:46" s="299" customFormat="1" ht="15" customHeight="1" x14ac:dyDescent="0.25">
      <c r="A2701" s="284"/>
      <c r="B2701" s="284"/>
      <c r="C2701" s="241"/>
      <c r="D2701" s="241"/>
      <c r="E2701" s="241"/>
      <c r="F2701" s="241"/>
      <c r="G2701" s="241"/>
      <c r="H2701" s="241"/>
      <c r="I2701" s="241"/>
      <c r="J2701" s="241"/>
      <c r="K2701" s="241"/>
      <c r="L2701" s="241"/>
      <c r="M2701" s="241"/>
      <c r="N2701" s="241"/>
      <c r="O2701" s="241"/>
      <c r="P2701" s="241"/>
      <c r="Q2701" s="241"/>
      <c r="R2701" s="241"/>
      <c r="S2701" s="241"/>
      <c r="T2701" s="241"/>
      <c r="U2701" s="241"/>
      <c r="V2701" s="241"/>
      <c r="W2701" s="241"/>
      <c r="X2701" s="241"/>
      <c r="Y2701" s="241"/>
      <c r="Z2701" s="241"/>
      <c r="AA2701" s="241"/>
      <c r="AB2701" s="241"/>
      <c r="AC2701" s="241"/>
      <c r="AD2701" s="241"/>
      <c r="AE2701" s="241"/>
      <c r="AF2701" s="241"/>
      <c r="AG2701" s="241"/>
      <c r="AH2701" s="241"/>
      <c r="AI2701" s="241"/>
      <c r="AP2701" s="300"/>
      <c r="AT2701" s="300"/>
    </row>
    <row r="2702" spans="1:46" s="299" customFormat="1" ht="15" customHeight="1" x14ac:dyDescent="0.25">
      <c r="A2702" s="284"/>
      <c r="B2702" s="284"/>
      <c r="C2702" s="241"/>
      <c r="D2702" s="241"/>
      <c r="E2702" s="241"/>
      <c r="F2702" s="241"/>
      <c r="G2702" s="241"/>
      <c r="H2702" s="241"/>
      <c r="I2702" s="241"/>
      <c r="J2702" s="241"/>
      <c r="K2702" s="241"/>
      <c r="L2702" s="241"/>
      <c r="M2702" s="241"/>
      <c r="N2702" s="241"/>
      <c r="O2702" s="241"/>
      <c r="P2702" s="241"/>
      <c r="Q2702" s="241"/>
      <c r="R2702" s="241"/>
      <c r="S2702" s="241"/>
      <c r="T2702" s="241"/>
      <c r="U2702" s="241"/>
      <c r="V2702" s="241"/>
      <c r="W2702" s="241"/>
      <c r="X2702" s="241"/>
      <c r="Y2702" s="241"/>
      <c r="Z2702" s="241"/>
      <c r="AA2702" s="241"/>
      <c r="AB2702" s="241"/>
      <c r="AC2702" s="241"/>
      <c r="AD2702" s="241"/>
      <c r="AE2702" s="241"/>
      <c r="AF2702" s="241"/>
      <c r="AG2702" s="241"/>
      <c r="AH2702" s="241"/>
      <c r="AI2702" s="241"/>
      <c r="AP2702" s="300"/>
      <c r="AT2702" s="300"/>
    </row>
    <row r="2703" spans="1:46" s="299" customFormat="1" ht="15" customHeight="1" x14ac:dyDescent="0.25">
      <c r="A2703" s="284"/>
      <c r="B2703" s="284"/>
      <c r="C2703" s="241"/>
      <c r="D2703" s="241"/>
      <c r="E2703" s="241"/>
      <c r="F2703" s="241"/>
      <c r="G2703" s="241"/>
      <c r="H2703" s="241"/>
      <c r="I2703" s="241"/>
      <c r="J2703" s="241"/>
      <c r="K2703" s="241"/>
      <c r="L2703" s="241"/>
      <c r="M2703" s="241"/>
      <c r="N2703" s="241"/>
      <c r="O2703" s="241"/>
      <c r="P2703" s="241"/>
      <c r="Q2703" s="241"/>
      <c r="R2703" s="241"/>
      <c r="S2703" s="241"/>
      <c r="T2703" s="241"/>
      <c r="U2703" s="241"/>
      <c r="V2703" s="241"/>
      <c r="W2703" s="241"/>
      <c r="X2703" s="241"/>
      <c r="Y2703" s="241"/>
      <c r="Z2703" s="241"/>
      <c r="AA2703" s="241"/>
      <c r="AB2703" s="241"/>
      <c r="AC2703" s="241"/>
      <c r="AD2703" s="241"/>
      <c r="AE2703" s="241"/>
      <c r="AF2703" s="241"/>
      <c r="AG2703" s="241"/>
      <c r="AH2703" s="241"/>
      <c r="AI2703" s="241"/>
      <c r="AP2703" s="300"/>
      <c r="AT2703" s="300"/>
    </row>
    <row r="2704" spans="1:46" s="299" customFormat="1" ht="15" customHeight="1" x14ac:dyDescent="0.25">
      <c r="A2704" s="284"/>
      <c r="B2704" s="284"/>
      <c r="C2704" s="241"/>
      <c r="D2704" s="241"/>
      <c r="E2704" s="241"/>
      <c r="F2704" s="241"/>
      <c r="G2704" s="241"/>
      <c r="H2704" s="241"/>
      <c r="I2704" s="241"/>
      <c r="J2704" s="241"/>
      <c r="K2704" s="241"/>
      <c r="L2704" s="241"/>
      <c r="M2704" s="241"/>
      <c r="N2704" s="241"/>
      <c r="O2704" s="241"/>
      <c r="P2704" s="241"/>
      <c r="Q2704" s="241"/>
      <c r="R2704" s="241"/>
      <c r="S2704" s="241"/>
      <c r="T2704" s="241"/>
      <c r="U2704" s="241"/>
      <c r="V2704" s="241"/>
      <c r="W2704" s="241"/>
      <c r="X2704" s="241"/>
      <c r="Y2704" s="241"/>
      <c r="Z2704" s="241"/>
      <c r="AA2704" s="241"/>
      <c r="AB2704" s="241"/>
      <c r="AC2704" s="241"/>
      <c r="AD2704" s="241"/>
      <c r="AE2704" s="241"/>
      <c r="AF2704" s="241"/>
      <c r="AG2704" s="241"/>
      <c r="AH2704" s="241"/>
      <c r="AI2704" s="241"/>
      <c r="AP2704" s="300"/>
      <c r="AT2704" s="300"/>
    </row>
    <row r="2705" spans="1:46" s="299" customFormat="1" ht="15" customHeight="1" x14ac:dyDescent="0.25">
      <c r="A2705" s="284"/>
      <c r="B2705" s="284"/>
      <c r="C2705" s="241"/>
      <c r="D2705" s="241"/>
      <c r="E2705" s="241"/>
      <c r="F2705" s="241"/>
      <c r="G2705" s="241"/>
      <c r="H2705" s="241"/>
      <c r="I2705" s="241"/>
      <c r="J2705" s="241"/>
      <c r="K2705" s="241"/>
      <c r="L2705" s="241"/>
      <c r="M2705" s="241"/>
      <c r="N2705" s="241"/>
      <c r="O2705" s="241"/>
      <c r="P2705" s="241"/>
      <c r="Q2705" s="241"/>
      <c r="R2705" s="241"/>
      <c r="S2705" s="241"/>
      <c r="T2705" s="241"/>
      <c r="U2705" s="241"/>
      <c r="V2705" s="241"/>
      <c r="W2705" s="241"/>
      <c r="X2705" s="241"/>
      <c r="Y2705" s="241"/>
      <c r="Z2705" s="241"/>
      <c r="AA2705" s="241"/>
      <c r="AB2705" s="241"/>
      <c r="AC2705" s="241"/>
      <c r="AD2705" s="241"/>
      <c r="AE2705" s="241"/>
      <c r="AF2705" s="241"/>
      <c r="AG2705" s="241"/>
      <c r="AH2705" s="241"/>
      <c r="AI2705" s="241"/>
      <c r="AP2705" s="300"/>
      <c r="AT2705" s="300"/>
    </row>
    <row r="2706" spans="1:46" s="299" customFormat="1" ht="15" customHeight="1" x14ac:dyDescent="0.25">
      <c r="A2706" s="284"/>
      <c r="B2706" s="284"/>
      <c r="C2706" s="241"/>
      <c r="D2706" s="241"/>
      <c r="E2706" s="241"/>
      <c r="F2706" s="241"/>
      <c r="G2706" s="241"/>
      <c r="H2706" s="241"/>
      <c r="I2706" s="241"/>
      <c r="J2706" s="241"/>
      <c r="K2706" s="241"/>
      <c r="L2706" s="241"/>
      <c r="M2706" s="241"/>
      <c r="N2706" s="241"/>
      <c r="O2706" s="241"/>
      <c r="P2706" s="241"/>
      <c r="Q2706" s="241"/>
      <c r="R2706" s="241"/>
      <c r="S2706" s="241"/>
      <c r="T2706" s="241"/>
      <c r="U2706" s="241"/>
      <c r="V2706" s="241"/>
      <c r="W2706" s="241"/>
      <c r="X2706" s="241"/>
      <c r="Y2706" s="241"/>
      <c r="Z2706" s="241"/>
      <c r="AA2706" s="241"/>
      <c r="AB2706" s="241"/>
      <c r="AC2706" s="241"/>
      <c r="AD2706" s="241"/>
      <c r="AE2706" s="241"/>
      <c r="AF2706" s="241"/>
      <c r="AG2706" s="241"/>
      <c r="AH2706" s="241"/>
      <c r="AI2706" s="241"/>
      <c r="AP2706" s="300"/>
      <c r="AT2706" s="300"/>
    </row>
    <row r="2707" spans="1:46" s="299" customFormat="1" ht="15" customHeight="1" x14ac:dyDescent="0.25">
      <c r="A2707" s="284"/>
      <c r="B2707" s="284"/>
      <c r="C2707" s="241"/>
      <c r="D2707" s="241"/>
      <c r="E2707" s="241"/>
      <c r="F2707" s="241"/>
      <c r="G2707" s="241"/>
      <c r="H2707" s="241"/>
      <c r="I2707" s="241"/>
      <c r="J2707" s="241"/>
      <c r="K2707" s="241"/>
      <c r="L2707" s="241"/>
      <c r="M2707" s="241"/>
      <c r="N2707" s="241"/>
      <c r="O2707" s="241"/>
      <c r="P2707" s="241"/>
      <c r="Q2707" s="241"/>
      <c r="R2707" s="241"/>
      <c r="S2707" s="241"/>
      <c r="T2707" s="241"/>
      <c r="U2707" s="241"/>
      <c r="V2707" s="241"/>
      <c r="W2707" s="241"/>
      <c r="X2707" s="241"/>
      <c r="Y2707" s="241"/>
      <c r="Z2707" s="241"/>
      <c r="AA2707" s="241"/>
      <c r="AB2707" s="241"/>
      <c r="AC2707" s="241"/>
      <c r="AD2707" s="241"/>
      <c r="AE2707" s="241"/>
      <c r="AF2707" s="241"/>
      <c r="AG2707" s="241"/>
      <c r="AH2707" s="241"/>
      <c r="AI2707" s="241"/>
      <c r="AP2707" s="300"/>
      <c r="AT2707" s="300"/>
    </row>
    <row r="2708" spans="1:46" s="299" customFormat="1" ht="15" customHeight="1" x14ac:dyDescent="0.25">
      <c r="A2708" s="284"/>
      <c r="B2708" s="284"/>
      <c r="C2708" s="241"/>
      <c r="D2708" s="241"/>
      <c r="E2708" s="241"/>
      <c r="F2708" s="241"/>
      <c r="G2708" s="241"/>
      <c r="H2708" s="241"/>
      <c r="I2708" s="241"/>
      <c r="J2708" s="241"/>
      <c r="K2708" s="241"/>
      <c r="L2708" s="241"/>
      <c r="M2708" s="241"/>
      <c r="N2708" s="241"/>
      <c r="O2708" s="241"/>
      <c r="P2708" s="241"/>
      <c r="Q2708" s="241"/>
      <c r="R2708" s="241"/>
      <c r="S2708" s="241"/>
      <c r="T2708" s="241"/>
      <c r="U2708" s="241"/>
      <c r="V2708" s="241"/>
      <c r="W2708" s="241"/>
      <c r="X2708" s="241"/>
      <c r="Y2708" s="241"/>
      <c r="Z2708" s="241"/>
      <c r="AA2708" s="241"/>
      <c r="AB2708" s="241"/>
      <c r="AC2708" s="241"/>
      <c r="AD2708" s="241"/>
      <c r="AE2708" s="241"/>
      <c r="AF2708" s="241"/>
      <c r="AG2708" s="241"/>
      <c r="AH2708" s="241"/>
      <c r="AI2708" s="241"/>
      <c r="AP2708" s="300"/>
      <c r="AT2708" s="300"/>
    </row>
    <row r="2709" spans="1:46" s="299" customFormat="1" ht="15" customHeight="1" x14ac:dyDescent="0.25">
      <c r="A2709" s="284"/>
      <c r="B2709" s="284"/>
      <c r="C2709" s="241"/>
      <c r="D2709" s="241"/>
      <c r="E2709" s="241"/>
      <c r="F2709" s="241"/>
      <c r="G2709" s="241"/>
      <c r="H2709" s="241"/>
      <c r="I2709" s="241"/>
      <c r="J2709" s="241"/>
      <c r="K2709" s="241"/>
      <c r="L2709" s="241"/>
      <c r="M2709" s="241"/>
      <c r="N2709" s="241"/>
      <c r="O2709" s="241"/>
      <c r="P2709" s="241"/>
      <c r="Q2709" s="241"/>
      <c r="R2709" s="241"/>
      <c r="S2709" s="241"/>
      <c r="T2709" s="241"/>
      <c r="U2709" s="241"/>
      <c r="V2709" s="241"/>
      <c r="W2709" s="241"/>
      <c r="X2709" s="241"/>
      <c r="Y2709" s="241"/>
      <c r="Z2709" s="241"/>
      <c r="AA2709" s="241"/>
      <c r="AB2709" s="241"/>
      <c r="AC2709" s="241"/>
      <c r="AD2709" s="241"/>
      <c r="AE2709" s="241"/>
      <c r="AF2709" s="241"/>
      <c r="AG2709" s="241"/>
      <c r="AH2709" s="241"/>
      <c r="AI2709" s="241"/>
      <c r="AP2709" s="300"/>
      <c r="AT2709" s="300"/>
    </row>
    <row r="2710" spans="1:46" s="299" customFormat="1" ht="15" customHeight="1" x14ac:dyDescent="0.25">
      <c r="A2710" s="284"/>
      <c r="B2710" s="284"/>
      <c r="C2710" s="241"/>
      <c r="D2710" s="241"/>
      <c r="E2710" s="241"/>
      <c r="F2710" s="241"/>
      <c r="G2710" s="241"/>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P2710" s="300"/>
      <c r="AT2710" s="300"/>
    </row>
    <row r="2711" spans="1:46" s="299" customFormat="1" ht="15" customHeight="1" x14ac:dyDescent="0.25">
      <c r="A2711" s="284"/>
      <c r="B2711" s="284"/>
      <c r="C2711" s="241"/>
      <c r="D2711" s="241"/>
      <c r="E2711" s="241"/>
      <c r="F2711" s="241"/>
      <c r="G2711" s="241"/>
      <c r="H2711" s="241"/>
      <c r="I2711" s="241"/>
      <c r="J2711" s="241"/>
      <c r="K2711" s="241"/>
      <c r="L2711" s="241"/>
      <c r="M2711" s="241"/>
      <c r="N2711" s="241"/>
      <c r="O2711" s="241"/>
      <c r="P2711" s="241"/>
      <c r="Q2711" s="241"/>
      <c r="R2711" s="241"/>
      <c r="S2711" s="241"/>
      <c r="T2711" s="241"/>
      <c r="U2711" s="241"/>
      <c r="V2711" s="241"/>
      <c r="W2711" s="241"/>
      <c r="X2711" s="241"/>
      <c r="Y2711" s="241"/>
      <c r="Z2711" s="241"/>
      <c r="AA2711" s="241"/>
      <c r="AB2711" s="241"/>
      <c r="AC2711" s="241"/>
      <c r="AD2711" s="241"/>
      <c r="AE2711" s="241"/>
      <c r="AF2711" s="241"/>
      <c r="AG2711" s="241"/>
      <c r="AH2711" s="241"/>
      <c r="AI2711" s="241"/>
      <c r="AP2711" s="300"/>
      <c r="AT2711" s="300"/>
    </row>
    <row r="2712" spans="1:46" s="299" customFormat="1" ht="15" customHeight="1" x14ac:dyDescent="0.25">
      <c r="A2712" s="284"/>
      <c r="B2712" s="284"/>
      <c r="C2712" s="241"/>
      <c r="D2712" s="241"/>
      <c r="E2712" s="241"/>
      <c r="F2712" s="241"/>
      <c r="G2712" s="241"/>
      <c r="H2712" s="241"/>
      <c r="I2712" s="241"/>
      <c r="J2712" s="241"/>
      <c r="K2712" s="241"/>
      <c r="L2712" s="241"/>
      <c r="M2712" s="241"/>
      <c r="N2712" s="241"/>
      <c r="O2712" s="241"/>
      <c r="P2712" s="241"/>
      <c r="Q2712" s="241"/>
      <c r="R2712" s="241"/>
      <c r="S2712" s="241"/>
      <c r="T2712" s="241"/>
      <c r="U2712" s="241"/>
      <c r="V2712" s="241"/>
      <c r="W2712" s="241"/>
      <c r="X2712" s="241"/>
      <c r="Y2712" s="241"/>
      <c r="Z2712" s="241"/>
      <c r="AA2712" s="241"/>
      <c r="AB2712" s="241"/>
      <c r="AC2712" s="241"/>
      <c r="AD2712" s="241"/>
      <c r="AE2712" s="241"/>
      <c r="AF2712" s="241"/>
      <c r="AG2712" s="241"/>
      <c r="AH2712" s="241"/>
      <c r="AI2712" s="241"/>
      <c r="AP2712" s="300"/>
      <c r="AT2712" s="300"/>
    </row>
    <row r="2713" spans="1:46" s="299" customFormat="1" ht="15" customHeight="1" x14ac:dyDescent="0.25">
      <c r="A2713" s="284"/>
      <c r="B2713" s="284"/>
      <c r="C2713" s="241"/>
      <c r="D2713" s="241"/>
      <c r="E2713" s="241"/>
      <c r="F2713" s="241"/>
      <c r="G2713" s="241"/>
      <c r="H2713" s="241"/>
      <c r="I2713" s="241"/>
      <c r="J2713" s="241"/>
      <c r="K2713" s="241"/>
      <c r="L2713" s="241"/>
      <c r="M2713" s="241"/>
      <c r="N2713" s="241"/>
      <c r="O2713" s="241"/>
      <c r="P2713" s="241"/>
      <c r="Q2713" s="241"/>
      <c r="R2713" s="241"/>
      <c r="S2713" s="241"/>
      <c r="T2713" s="241"/>
      <c r="U2713" s="241"/>
      <c r="V2713" s="241"/>
      <c r="W2713" s="241"/>
      <c r="X2713" s="241"/>
      <c r="Y2713" s="241"/>
      <c r="Z2713" s="241"/>
      <c r="AA2713" s="241"/>
      <c r="AB2713" s="241"/>
      <c r="AC2713" s="241"/>
      <c r="AD2713" s="241"/>
      <c r="AE2713" s="241"/>
      <c r="AF2713" s="241"/>
      <c r="AG2713" s="241"/>
      <c r="AH2713" s="241"/>
      <c r="AI2713" s="241"/>
      <c r="AP2713" s="300"/>
      <c r="AT2713" s="300"/>
    </row>
    <row r="2714" spans="1:46" s="299" customFormat="1" ht="15" customHeight="1" x14ac:dyDescent="0.25">
      <c r="A2714" s="284"/>
      <c r="B2714" s="284"/>
      <c r="C2714" s="241"/>
      <c r="D2714" s="241"/>
      <c r="E2714" s="241"/>
      <c r="F2714" s="241"/>
      <c r="G2714" s="241"/>
      <c r="H2714" s="241"/>
      <c r="I2714" s="241"/>
      <c r="J2714" s="241"/>
      <c r="K2714" s="241"/>
      <c r="L2714" s="241"/>
      <c r="M2714" s="241"/>
      <c r="N2714" s="241"/>
      <c r="O2714" s="241"/>
      <c r="P2714" s="241"/>
      <c r="Q2714" s="241"/>
      <c r="R2714" s="241"/>
      <c r="S2714" s="241"/>
      <c r="T2714" s="241"/>
      <c r="U2714" s="241"/>
      <c r="V2714" s="241"/>
      <c r="W2714" s="241"/>
      <c r="X2714" s="241"/>
      <c r="Y2714" s="241"/>
      <c r="Z2714" s="241"/>
      <c r="AA2714" s="241"/>
      <c r="AB2714" s="241"/>
      <c r="AC2714" s="241"/>
      <c r="AD2714" s="241"/>
      <c r="AE2714" s="241"/>
      <c r="AF2714" s="241"/>
      <c r="AG2714" s="241"/>
      <c r="AH2714" s="241"/>
      <c r="AI2714" s="241"/>
      <c r="AP2714" s="300"/>
      <c r="AT2714" s="300"/>
    </row>
    <row r="2715" spans="1:46" s="299" customFormat="1" ht="15" customHeight="1" x14ac:dyDescent="0.25">
      <c r="A2715" s="284"/>
      <c r="B2715" s="284"/>
      <c r="C2715" s="241"/>
      <c r="D2715" s="241"/>
      <c r="E2715" s="241"/>
      <c r="F2715" s="241"/>
      <c r="G2715" s="241"/>
      <c r="H2715" s="241"/>
      <c r="I2715" s="241"/>
      <c r="J2715" s="241"/>
      <c r="K2715" s="241"/>
      <c r="L2715" s="241"/>
      <c r="M2715" s="241"/>
      <c r="N2715" s="241"/>
      <c r="O2715" s="241"/>
      <c r="P2715" s="241"/>
      <c r="Q2715" s="241"/>
      <c r="R2715" s="241"/>
      <c r="S2715" s="241"/>
      <c r="T2715" s="241"/>
      <c r="U2715" s="241"/>
      <c r="V2715" s="241"/>
      <c r="W2715" s="241"/>
      <c r="X2715" s="241"/>
      <c r="Y2715" s="241"/>
      <c r="Z2715" s="241"/>
      <c r="AA2715" s="241"/>
      <c r="AB2715" s="241"/>
      <c r="AC2715" s="241"/>
      <c r="AD2715" s="241"/>
      <c r="AE2715" s="241"/>
      <c r="AF2715" s="241"/>
      <c r="AG2715" s="241"/>
      <c r="AH2715" s="241"/>
      <c r="AI2715" s="241"/>
      <c r="AP2715" s="300"/>
      <c r="AT2715" s="300"/>
    </row>
    <row r="2716" spans="1:46" s="299" customFormat="1" ht="15" customHeight="1" x14ac:dyDescent="0.25">
      <c r="A2716" s="284"/>
      <c r="B2716" s="284"/>
      <c r="C2716" s="241"/>
      <c r="D2716" s="241"/>
      <c r="E2716" s="241"/>
      <c r="F2716" s="241"/>
      <c r="G2716" s="241"/>
      <c r="H2716" s="241"/>
      <c r="I2716" s="241"/>
      <c r="J2716" s="241"/>
      <c r="K2716" s="241"/>
      <c r="L2716" s="241"/>
      <c r="M2716" s="241"/>
      <c r="N2716" s="241"/>
      <c r="O2716" s="241"/>
      <c r="P2716" s="241"/>
      <c r="Q2716" s="241"/>
      <c r="R2716" s="241"/>
      <c r="S2716" s="241"/>
      <c r="T2716" s="241"/>
      <c r="U2716" s="241"/>
      <c r="V2716" s="241"/>
      <c r="W2716" s="241"/>
      <c r="X2716" s="241"/>
      <c r="Y2716" s="241"/>
      <c r="Z2716" s="241"/>
      <c r="AA2716" s="241"/>
      <c r="AB2716" s="241"/>
      <c r="AC2716" s="241"/>
      <c r="AD2716" s="241"/>
      <c r="AE2716" s="241"/>
      <c r="AF2716" s="241"/>
      <c r="AG2716" s="241"/>
      <c r="AH2716" s="241"/>
      <c r="AI2716" s="241"/>
      <c r="AP2716" s="300"/>
      <c r="AT2716" s="300"/>
    </row>
    <row r="2717" spans="1:46" s="299" customFormat="1" ht="15" customHeight="1" x14ac:dyDescent="0.25">
      <c r="A2717" s="284"/>
      <c r="B2717" s="284"/>
      <c r="C2717" s="241"/>
      <c r="D2717" s="241"/>
      <c r="E2717" s="241"/>
      <c r="F2717" s="241"/>
      <c r="G2717" s="241"/>
      <c r="H2717" s="241"/>
      <c r="I2717" s="241"/>
      <c r="J2717" s="241"/>
      <c r="K2717" s="241"/>
      <c r="L2717" s="241"/>
      <c r="M2717" s="241"/>
      <c r="N2717" s="241"/>
      <c r="O2717" s="241"/>
      <c r="P2717" s="241"/>
      <c r="Q2717" s="241"/>
      <c r="R2717" s="241"/>
      <c r="S2717" s="241"/>
      <c r="T2717" s="241"/>
      <c r="U2717" s="241"/>
      <c r="V2717" s="241"/>
      <c r="W2717" s="241"/>
      <c r="X2717" s="241"/>
      <c r="Y2717" s="241"/>
      <c r="Z2717" s="241"/>
      <c r="AA2717" s="241"/>
      <c r="AB2717" s="241"/>
      <c r="AC2717" s="241"/>
      <c r="AD2717" s="241"/>
      <c r="AE2717" s="241"/>
      <c r="AF2717" s="241"/>
      <c r="AG2717" s="241"/>
      <c r="AH2717" s="241"/>
      <c r="AI2717" s="241"/>
      <c r="AP2717" s="300"/>
      <c r="AT2717" s="300"/>
    </row>
    <row r="2718" spans="1:46" s="299" customFormat="1" ht="15" customHeight="1" x14ac:dyDescent="0.25">
      <c r="A2718" s="284"/>
      <c r="B2718" s="284"/>
      <c r="C2718" s="241"/>
      <c r="D2718" s="241"/>
      <c r="E2718" s="241"/>
      <c r="F2718" s="241"/>
      <c r="G2718" s="241"/>
      <c r="H2718" s="241"/>
      <c r="I2718" s="241"/>
      <c r="J2718" s="241"/>
      <c r="K2718" s="241"/>
      <c r="L2718" s="241"/>
      <c r="M2718" s="241"/>
      <c r="N2718" s="241"/>
      <c r="O2718" s="241"/>
      <c r="P2718" s="241"/>
      <c r="Q2718" s="241"/>
      <c r="R2718" s="241"/>
      <c r="S2718" s="241"/>
      <c r="T2718" s="241"/>
      <c r="U2718" s="241"/>
      <c r="V2718" s="241"/>
      <c r="W2718" s="241"/>
      <c r="X2718" s="241"/>
      <c r="Y2718" s="241"/>
      <c r="Z2718" s="241"/>
      <c r="AA2718" s="241"/>
      <c r="AB2718" s="241"/>
      <c r="AC2718" s="241"/>
      <c r="AD2718" s="241"/>
      <c r="AE2718" s="241"/>
      <c r="AF2718" s="241"/>
      <c r="AG2718" s="241"/>
      <c r="AH2718" s="241"/>
      <c r="AI2718" s="241"/>
      <c r="AP2718" s="300"/>
      <c r="AT2718" s="300"/>
    </row>
    <row r="2719" spans="1:46" s="299" customFormat="1" ht="15" customHeight="1" x14ac:dyDescent="0.25">
      <c r="A2719" s="284"/>
      <c r="B2719" s="284"/>
      <c r="C2719" s="241"/>
      <c r="D2719" s="241"/>
      <c r="E2719" s="241"/>
      <c r="F2719" s="241"/>
      <c r="G2719" s="241"/>
      <c r="H2719" s="241"/>
      <c r="I2719" s="241"/>
      <c r="J2719" s="241"/>
      <c r="K2719" s="241"/>
      <c r="L2719" s="241"/>
      <c r="M2719" s="241"/>
      <c r="N2719" s="241"/>
      <c r="O2719" s="241"/>
      <c r="P2719" s="241"/>
      <c r="Q2719" s="241"/>
      <c r="R2719" s="241"/>
      <c r="S2719" s="241"/>
      <c r="T2719" s="241"/>
      <c r="U2719" s="241"/>
      <c r="V2719" s="241"/>
      <c r="W2719" s="241"/>
      <c r="X2719" s="241"/>
      <c r="Y2719" s="241"/>
      <c r="Z2719" s="241"/>
      <c r="AA2719" s="241"/>
      <c r="AB2719" s="241"/>
      <c r="AC2719" s="241"/>
      <c r="AD2719" s="241"/>
      <c r="AE2719" s="241"/>
      <c r="AF2719" s="241"/>
      <c r="AG2719" s="241"/>
      <c r="AH2719" s="241"/>
      <c r="AI2719" s="241"/>
      <c r="AP2719" s="300"/>
      <c r="AT2719" s="300"/>
    </row>
    <row r="2720" spans="1:46" s="299" customFormat="1" ht="15" customHeight="1" x14ac:dyDescent="0.25">
      <c r="A2720" s="284"/>
      <c r="B2720" s="284"/>
      <c r="C2720" s="241"/>
      <c r="D2720" s="241"/>
      <c r="E2720" s="241"/>
      <c r="F2720" s="241"/>
      <c r="G2720" s="241"/>
      <c r="H2720" s="241"/>
      <c r="I2720" s="241"/>
      <c r="J2720" s="241"/>
      <c r="K2720" s="241"/>
      <c r="L2720" s="241"/>
      <c r="M2720" s="241"/>
      <c r="N2720" s="241"/>
      <c r="O2720" s="241"/>
      <c r="P2720" s="241"/>
      <c r="Q2720" s="241"/>
      <c r="R2720" s="241"/>
      <c r="S2720" s="241"/>
      <c r="T2720" s="241"/>
      <c r="U2720" s="241"/>
      <c r="V2720" s="241"/>
      <c r="W2720" s="241"/>
      <c r="X2720" s="241"/>
      <c r="Y2720" s="241"/>
      <c r="Z2720" s="241"/>
      <c r="AA2720" s="241"/>
      <c r="AB2720" s="241"/>
      <c r="AC2720" s="241"/>
      <c r="AD2720" s="241"/>
      <c r="AE2720" s="241"/>
      <c r="AF2720" s="241"/>
      <c r="AG2720" s="241"/>
      <c r="AH2720" s="241"/>
      <c r="AI2720" s="241"/>
      <c r="AP2720" s="300"/>
      <c r="AT2720" s="300"/>
    </row>
    <row r="2721" spans="1:46" s="299" customFormat="1" ht="15" customHeight="1" x14ac:dyDescent="0.25">
      <c r="A2721" s="284"/>
      <c r="B2721" s="284"/>
      <c r="C2721" s="241"/>
      <c r="D2721" s="241"/>
      <c r="E2721" s="241"/>
      <c r="F2721" s="241"/>
      <c r="G2721" s="241"/>
      <c r="H2721" s="241"/>
      <c r="I2721" s="241"/>
      <c r="J2721" s="241"/>
      <c r="K2721" s="241"/>
      <c r="L2721" s="241"/>
      <c r="M2721" s="241"/>
      <c r="N2721" s="241"/>
      <c r="O2721" s="241"/>
      <c r="P2721" s="241"/>
      <c r="Q2721" s="241"/>
      <c r="R2721" s="241"/>
      <c r="S2721" s="241"/>
      <c r="T2721" s="241"/>
      <c r="U2721" s="241"/>
      <c r="V2721" s="241"/>
      <c r="W2721" s="241"/>
      <c r="X2721" s="241"/>
      <c r="Y2721" s="241"/>
      <c r="Z2721" s="241"/>
      <c r="AA2721" s="241"/>
      <c r="AB2721" s="241"/>
      <c r="AC2721" s="241"/>
      <c r="AD2721" s="241"/>
      <c r="AE2721" s="241"/>
      <c r="AF2721" s="241"/>
      <c r="AG2721" s="241"/>
      <c r="AH2721" s="241"/>
      <c r="AI2721" s="241"/>
      <c r="AP2721" s="300"/>
      <c r="AT2721" s="300"/>
    </row>
    <row r="2722" spans="1:46" s="299" customFormat="1" ht="15" customHeight="1" x14ac:dyDescent="0.25">
      <c r="A2722" s="284"/>
      <c r="B2722" s="284"/>
      <c r="C2722" s="241"/>
      <c r="D2722" s="241"/>
      <c r="E2722" s="241"/>
      <c r="F2722" s="241"/>
      <c r="G2722" s="241"/>
      <c r="H2722" s="241"/>
      <c r="I2722" s="241"/>
      <c r="J2722" s="241"/>
      <c r="K2722" s="241"/>
      <c r="L2722" s="241"/>
      <c r="M2722" s="241"/>
      <c r="N2722" s="241"/>
      <c r="O2722" s="241"/>
      <c r="P2722" s="241"/>
      <c r="Q2722" s="241"/>
      <c r="R2722" s="241"/>
      <c r="S2722" s="241"/>
      <c r="T2722" s="241"/>
      <c r="U2722" s="241"/>
      <c r="V2722" s="241"/>
      <c r="W2722" s="241"/>
      <c r="X2722" s="241"/>
      <c r="Y2722" s="241"/>
      <c r="Z2722" s="241"/>
      <c r="AA2722" s="241"/>
      <c r="AB2722" s="241"/>
      <c r="AC2722" s="241"/>
      <c r="AD2722" s="241"/>
      <c r="AE2722" s="241"/>
      <c r="AF2722" s="241"/>
      <c r="AG2722" s="241"/>
      <c r="AH2722" s="241"/>
      <c r="AI2722" s="241"/>
      <c r="AP2722" s="300"/>
      <c r="AT2722" s="300"/>
    </row>
    <row r="2723" spans="1:46" s="299" customFormat="1" ht="15" customHeight="1" x14ac:dyDescent="0.25">
      <c r="A2723" s="284"/>
      <c r="B2723" s="284"/>
      <c r="C2723" s="241"/>
      <c r="D2723" s="241"/>
      <c r="E2723" s="241"/>
      <c r="F2723" s="241"/>
      <c r="G2723" s="241"/>
      <c r="H2723" s="241"/>
      <c r="I2723" s="241"/>
      <c r="J2723" s="241"/>
      <c r="K2723" s="241"/>
      <c r="L2723" s="241"/>
      <c r="M2723" s="241"/>
      <c r="N2723" s="241"/>
      <c r="O2723" s="241"/>
      <c r="P2723" s="241"/>
      <c r="Q2723" s="241"/>
      <c r="R2723" s="241"/>
      <c r="S2723" s="241"/>
      <c r="T2723" s="241"/>
      <c r="U2723" s="241"/>
      <c r="V2723" s="241"/>
      <c r="W2723" s="241"/>
      <c r="X2723" s="241"/>
      <c r="Y2723" s="241"/>
      <c r="Z2723" s="241"/>
      <c r="AA2723" s="241"/>
      <c r="AB2723" s="241"/>
      <c r="AC2723" s="241"/>
      <c r="AD2723" s="241"/>
      <c r="AE2723" s="241"/>
      <c r="AF2723" s="241"/>
      <c r="AG2723" s="241"/>
      <c r="AH2723" s="241"/>
      <c r="AI2723" s="241"/>
      <c r="AP2723" s="300"/>
      <c r="AT2723" s="300"/>
    </row>
    <row r="2724" spans="1:46" s="299" customFormat="1" ht="15" customHeight="1" x14ac:dyDescent="0.25">
      <c r="A2724" s="284"/>
      <c r="B2724" s="284"/>
      <c r="C2724" s="241"/>
      <c r="D2724" s="241"/>
      <c r="E2724" s="241"/>
      <c r="F2724" s="241"/>
      <c r="G2724" s="241"/>
      <c r="H2724" s="241"/>
      <c r="I2724" s="241"/>
      <c r="J2724" s="241"/>
      <c r="K2724" s="241"/>
      <c r="L2724" s="241"/>
      <c r="M2724" s="241"/>
      <c r="N2724" s="241"/>
      <c r="O2724" s="241"/>
      <c r="P2724" s="241"/>
      <c r="Q2724" s="241"/>
      <c r="R2724" s="241"/>
      <c r="S2724" s="241"/>
      <c r="T2724" s="241"/>
      <c r="U2724" s="241"/>
      <c r="V2724" s="241"/>
      <c r="W2724" s="241"/>
      <c r="X2724" s="241"/>
      <c r="Y2724" s="241"/>
      <c r="Z2724" s="241"/>
      <c r="AA2724" s="241"/>
      <c r="AB2724" s="241"/>
      <c r="AC2724" s="241"/>
      <c r="AD2724" s="241"/>
      <c r="AE2724" s="241"/>
      <c r="AF2724" s="241"/>
      <c r="AG2724" s="241"/>
      <c r="AH2724" s="241"/>
      <c r="AI2724" s="241"/>
      <c r="AP2724" s="300"/>
      <c r="AT2724" s="300"/>
    </row>
    <row r="2725" spans="1:46" s="299" customFormat="1" ht="15" customHeight="1" x14ac:dyDescent="0.25">
      <c r="A2725" s="284"/>
      <c r="B2725" s="284"/>
      <c r="C2725" s="241"/>
      <c r="D2725" s="241"/>
      <c r="E2725" s="241"/>
      <c r="F2725" s="241"/>
      <c r="G2725" s="241"/>
      <c r="H2725" s="241"/>
      <c r="I2725" s="241"/>
      <c r="J2725" s="241"/>
      <c r="K2725" s="241"/>
      <c r="L2725" s="241"/>
      <c r="M2725" s="241"/>
      <c r="N2725" s="241"/>
      <c r="O2725" s="241"/>
      <c r="P2725" s="241"/>
      <c r="Q2725" s="241"/>
      <c r="R2725" s="241"/>
      <c r="S2725" s="241"/>
      <c r="T2725" s="241"/>
      <c r="U2725" s="241"/>
      <c r="V2725" s="241"/>
      <c r="W2725" s="241"/>
      <c r="X2725" s="241"/>
      <c r="Y2725" s="241"/>
      <c r="Z2725" s="241"/>
      <c r="AA2725" s="241"/>
      <c r="AB2725" s="241"/>
      <c r="AC2725" s="241"/>
      <c r="AD2725" s="241"/>
      <c r="AE2725" s="241"/>
      <c r="AF2725" s="241"/>
      <c r="AG2725" s="241"/>
      <c r="AH2725" s="241"/>
      <c r="AI2725" s="241"/>
      <c r="AP2725" s="300"/>
      <c r="AT2725" s="300"/>
    </row>
    <row r="2726" spans="1:46" s="299" customFormat="1" ht="15" customHeight="1" x14ac:dyDescent="0.25">
      <c r="A2726" s="284"/>
      <c r="B2726" s="284"/>
      <c r="C2726" s="241"/>
      <c r="D2726" s="241"/>
      <c r="E2726" s="241"/>
      <c r="F2726" s="241"/>
      <c r="G2726" s="241"/>
      <c r="H2726" s="241"/>
      <c r="I2726" s="241"/>
      <c r="J2726" s="241"/>
      <c r="K2726" s="241"/>
      <c r="L2726" s="241"/>
      <c r="M2726" s="241"/>
      <c r="N2726" s="241"/>
      <c r="O2726" s="241"/>
      <c r="P2726" s="241"/>
      <c r="Q2726" s="241"/>
      <c r="R2726" s="241"/>
      <c r="S2726" s="241"/>
      <c r="T2726" s="241"/>
      <c r="U2726" s="241"/>
      <c r="V2726" s="241"/>
      <c r="W2726" s="241"/>
      <c r="X2726" s="241"/>
      <c r="Y2726" s="241"/>
      <c r="Z2726" s="241"/>
      <c r="AA2726" s="241"/>
      <c r="AB2726" s="241"/>
      <c r="AC2726" s="241"/>
      <c r="AD2726" s="241"/>
      <c r="AE2726" s="241"/>
      <c r="AF2726" s="241"/>
      <c r="AG2726" s="241"/>
      <c r="AH2726" s="241"/>
      <c r="AI2726" s="241"/>
      <c r="AP2726" s="300"/>
      <c r="AT2726" s="300"/>
    </row>
    <row r="2727" spans="1:46" s="299" customFormat="1" ht="15" customHeight="1" x14ac:dyDescent="0.25">
      <c r="A2727" s="284"/>
      <c r="B2727" s="284"/>
      <c r="C2727" s="241"/>
      <c r="D2727" s="241"/>
      <c r="E2727" s="241"/>
      <c r="F2727" s="241"/>
      <c r="G2727" s="241"/>
      <c r="H2727" s="241"/>
      <c r="I2727" s="241"/>
      <c r="J2727" s="241"/>
      <c r="K2727" s="241"/>
      <c r="L2727" s="241"/>
      <c r="M2727" s="241"/>
      <c r="N2727" s="241"/>
      <c r="O2727" s="241"/>
      <c r="P2727" s="241"/>
      <c r="Q2727" s="241"/>
      <c r="R2727" s="241"/>
      <c r="S2727" s="241"/>
      <c r="T2727" s="241"/>
      <c r="U2727" s="241"/>
      <c r="V2727" s="241"/>
      <c r="W2727" s="241"/>
      <c r="X2727" s="241"/>
      <c r="Y2727" s="241"/>
      <c r="Z2727" s="241"/>
      <c r="AA2727" s="241"/>
      <c r="AB2727" s="241"/>
      <c r="AC2727" s="241"/>
      <c r="AD2727" s="241"/>
      <c r="AE2727" s="241"/>
      <c r="AF2727" s="241"/>
      <c r="AG2727" s="241"/>
      <c r="AH2727" s="241"/>
      <c r="AI2727" s="241"/>
      <c r="AP2727" s="300"/>
      <c r="AT2727" s="300"/>
    </row>
    <row r="2728" spans="1:46" s="299" customFormat="1" ht="15" customHeight="1" x14ac:dyDescent="0.25">
      <c r="A2728" s="284"/>
      <c r="B2728" s="284"/>
      <c r="C2728" s="241"/>
      <c r="D2728" s="241"/>
      <c r="E2728" s="241"/>
      <c r="F2728" s="241"/>
      <c r="G2728" s="241"/>
      <c r="H2728" s="241"/>
      <c r="I2728" s="241"/>
      <c r="J2728" s="241"/>
      <c r="K2728" s="241"/>
      <c r="L2728" s="241"/>
      <c r="M2728" s="241"/>
      <c r="N2728" s="241"/>
      <c r="O2728" s="241"/>
      <c r="P2728" s="241"/>
      <c r="Q2728" s="241"/>
      <c r="R2728" s="241"/>
      <c r="S2728" s="241"/>
      <c r="T2728" s="241"/>
      <c r="U2728" s="241"/>
      <c r="V2728" s="241"/>
      <c r="W2728" s="241"/>
      <c r="X2728" s="241"/>
      <c r="Y2728" s="241"/>
      <c r="Z2728" s="241"/>
      <c r="AA2728" s="241"/>
      <c r="AB2728" s="241"/>
      <c r="AC2728" s="241"/>
      <c r="AD2728" s="241"/>
      <c r="AE2728" s="241"/>
      <c r="AF2728" s="241"/>
      <c r="AG2728" s="241"/>
      <c r="AH2728" s="241"/>
      <c r="AI2728" s="241"/>
      <c r="AP2728" s="300"/>
      <c r="AT2728" s="300"/>
    </row>
    <row r="2729" spans="1:46" s="299" customFormat="1" ht="15" customHeight="1" x14ac:dyDescent="0.25">
      <c r="A2729" s="284"/>
      <c r="B2729" s="284"/>
      <c r="C2729" s="241"/>
      <c r="D2729" s="241"/>
      <c r="E2729" s="241"/>
      <c r="F2729" s="241"/>
      <c r="G2729" s="241"/>
      <c r="H2729" s="241"/>
      <c r="I2729" s="241"/>
      <c r="J2729" s="241"/>
      <c r="K2729" s="241"/>
      <c r="L2729" s="241"/>
      <c r="M2729" s="241"/>
      <c r="N2729" s="241"/>
      <c r="O2729" s="241"/>
      <c r="P2729" s="241"/>
      <c r="Q2729" s="241"/>
      <c r="R2729" s="241"/>
      <c r="S2729" s="241"/>
      <c r="T2729" s="241"/>
      <c r="U2729" s="241"/>
      <c r="V2729" s="241"/>
      <c r="W2729" s="241"/>
      <c r="X2729" s="241"/>
      <c r="Y2729" s="241"/>
      <c r="Z2729" s="241"/>
      <c r="AA2729" s="241"/>
      <c r="AB2729" s="241"/>
      <c r="AC2729" s="241"/>
      <c r="AD2729" s="241"/>
      <c r="AE2729" s="241"/>
      <c r="AF2729" s="241"/>
      <c r="AG2729" s="241"/>
      <c r="AH2729" s="241"/>
      <c r="AI2729" s="241"/>
      <c r="AP2729" s="300"/>
      <c r="AT2729" s="300"/>
    </row>
    <row r="2730" spans="1:46" s="299" customFormat="1" ht="15" customHeight="1" x14ac:dyDescent="0.25">
      <c r="A2730" s="284"/>
      <c r="B2730" s="284"/>
      <c r="C2730" s="241"/>
      <c r="D2730" s="241"/>
      <c r="E2730" s="241"/>
      <c r="F2730" s="241"/>
      <c r="G2730" s="241"/>
      <c r="H2730" s="241"/>
      <c r="I2730" s="241"/>
      <c r="J2730" s="241"/>
      <c r="K2730" s="241"/>
      <c r="L2730" s="241"/>
      <c r="M2730" s="241"/>
      <c r="N2730" s="241"/>
      <c r="O2730" s="241"/>
      <c r="P2730" s="241"/>
      <c r="Q2730" s="241"/>
      <c r="R2730" s="241"/>
      <c r="S2730" s="241"/>
      <c r="T2730" s="241"/>
      <c r="U2730" s="241"/>
      <c r="V2730" s="241"/>
      <c r="W2730" s="241"/>
      <c r="X2730" s="241"/>
      <c r="Y2730" s="241"/>
      <c r="Z2730" s="241"/>
      <c r="AA2730" s="241"/>
      <c r="AB2730" s="241"/>
      <c r="AC2730" s="241"/>
      <c r="AD2730" s="241"/>
      <c r="AE2730" s="241"/>
      <c r="AF2730" s="241"/>
      <c r="AG2730" s="241"/>
      <c r="AH2730" s="241"/>
      <c r="AI2730" s="241"/>
      <c r="AP2730" s="300"/>
      <c r="AT2730" s="300"/>
    </row>
    <row r="2731" spans="1:46" s="299" customFormat="1" ht="15" customHeight="1" x14ac:dyDescent="0.25">
      <c r="A2731" s="284"/>
      <c r="B2731" s="284"/>
      <c r="C2731" s="241"/>
      <c r="D2731" s="241"/>
      <c r="E2731" s="241"/>
      <c r="F2731" s="241"/>
      <c r="G2731" s="241"/>
      <c r="H2731" s="241"/>
      <c r="I2731" s="241"/>
      <c r="J2731" s="241"/>
      <c r="K2731" s="241"/>
      <c r="L2731" s="241"/>
      <c r="M2731" s="241"/>
      <c r="N2731" s="241"/>
      <c r="O2731" s="241"/>
      <c r="P2731" s="241"/>
      <c r="Q2731" s="241"/>
      <c r="R2731" s="241"/>
      <c r="S2731" s="241"/>
      <c r="T2731" s="241"/>
      <c r="U2731" s="241"/>
      <c r="V2731" s="241"/>
      <c r="W2731" s="241"/>
      <c r="X2731" s="241"/>
      <c r="Y2731" s="241"/>
      <c r="Z2731" s="241"/>
      <c r="AA2731" s="241"/>
      <c r="AB2731" s="241"/>
      <c r="AC2731" s="241"/>
      <c r="AD2731" s="241"/>
      <c r="AE2731" s="241"/>
      <c r="AF2731" s="241"/>
      <c r="AG2731" s="241"/>
      <c r="AH2731" s="241"/>
      <c r="AI2731" s="241"/>
      <c r="AP2731" s="300"/>
      <c r="AT2731" s="300"/>
    </row>
    <row r="2732" spans="1:46" s="299" customFormat="1" ht="15" customHeight="1" x14ac:dyDescent="0.25">
      <c r="A2732" s="284"/>
      <c r="B2732" s="284"/>
      <c r="C2732" s="241"/>
      <c r="D2732" s="241"/>
      <c r="E2732" s="241"/>
      <c r="F2732" s="241"/>
      <c r="G2732" s="241"/>
      <c r="H2732" s="241"/>
      <c r="I2732" s="241"/>
      <c r="J2732" s="241"/>
      <c r="K2732" s="241"/>
      <c r="L2732" s="241"/>
      <c r="M2732" s="241"/>
      <c r="N2732" s="241"/>
      <c r="O2732" s="241"/>
      <c r="P2732" s="241"/>
      <c r="Q2732" s="241"/>
      <c r="R2732" s="241"/>
      <c r="S2732" s="241"/>
      <c r="T2732" s="241"/>
      <c r="U2732" s="241"/>
      <c r="V2732" s="241"/>
      <c r="W2732" s="241"/>
      <c r="X2732" s="241"/>
      <c r="Y2732" s="241"/>
      <c r="Z2732" s="241"/>
      <c r="AA2732" s="241"/>
      <c r="AB2732" s="241"/>
      <c r="AC2732" s="241"/>
      <c r="AD2732" s="241"/>
      <c r="AE2732" s="241"/>
      <c r="AF2732" s="241"/>
      <c r="AG2732" s="241"/>
      <c r="AH2732" s="241"/>
      <c r="AI2732" s="241"/>
      <c r="AP2732" s="300"/>
      <c r="AT2732" s="300"/>
    </row>
    <row r="2733" spans="1:46" s="299" customFormat="1" ht="15" customHeight="1" x14ac:dyDescent="0.25">
      <c r="A2733" s="284"/>
      <c r="B2733" s="284"/>
      <c r="C2733" s="241"/>
      <c r="D2733" s="241"/>
      <c r="E2733" s="241"/>
      <c r="F2733" s="241"/>
      <c r="G2733" s="241"/>
      <c r="H2733" s="241"/>
      <c r="I2733" s="241"/>
      <c r="J2733" s="241"/>
      <c r="K2733" s="241"/>
      <c r="L2733" s="241"/>
      <c r="M2733" s="241"/>
      <c r="N2733" s="241"/>
      <c r="O2733" s="241"/>
      <c r="P2733" s="241"/>
      <c r="Q2733" s="241"/>
      <c r="R2733" s="241"/>
      <c r="S2733" s="241"/>
      <c r="T2733" s="241"/>
      <c r="U2733" s="241"/>
      <c r="V2733" s="241"/>
      <c r="W2733" s="241"/>
      <c r="X2733" s="241"/>
      <c r="Y2733" s="241"/>
      <c r="Z2733" s="241"/>
      <c r="AA2733" s="241"/>
      <c r="AB2733" s="241"/>
      <c r="AC2733" s="241"/>
      <c r="AD2733" s="241"/>
      <c r="AE2733" s="241"/>
      <c r="AF2733" s="241"/>
      <c r="AG2733" s="241"/>
      <c r="AH2733" s="241"/>
      <c r="AI2733" s="241"/>
      <c r="AP2733" s="300"/>
      <c r="AT2733" s="300"/>
    </row>
    <row r="2734" spans="1:46" s="299" customFormat="1" ht="15" customHeight="1" x14ac:dyDescent="0.25">
      <c r="A2734" s="284"/>
      <c r="B2734" s="284"/>
      <c r="C2734" s="241"/>
      <c r="D2734" s="241"/>
      <c r="E2734" s="241"/>
      <c r="F2734" s="241"/>
      <c r="G2734" s="241"/>
      <c r="H2734" s="241"/>
      <c r="I2734" s="241"/>
      <c r="J2734" s="241"/>
      <c r="K2734" s="241"/>
      <c r="L2734" s="241"/>
      <c r="M2734" s="241"/>
      <c r="N2734" s="241"/>
      <c r="O2734" s="241"/>
      <c r="P2734" s="241"/>
      <c r="Q2734" s="241"/>
      <c r="R2734" s="241"/>
      <c r="S2734" s="241"/>
      <c r="T2734" s="241"/>
      <c r="U2734" s="241"/>
      <c r="V2734" s="241"/>
      <c r="W2734" s="241"/>
      <c r="X2734" s="241"/>
      <c r="Y2734" s="241"/>
      <c r="Z2734" s="241"/>
      <c r="AA2734" s="241"/>
      <c r="AB2734" s="241"/>
      <c r="AC2734" s="241"/>
      <c r="AD2734" s="241"/>
      <c r="AE2734" s="241"/>
      <c r="AF2734" s="241"/>
      <c r="AG2734" s="241"/>
      <c r="AH2734" s="241"/>
      <c r="AI2734" s="241"/>
      <c r="AP2734" s="300"/>
      <c r="AT2734" s="300"/>
    </row>
    <row r="2735" spans="1:46" s="299" customFormat="1" ht="15" customHeight="1" x14ac:dyDescent="0.25">
      <c r="A2735" s="284"/>
      <c r="B2735" s="284"/>
      <c r="C2735" s="241"/>
      <c r="D2735" s="241"/>
      <c r="E2735" s="241"/>
      <c r="F2735" s="241"/>
      <c r="G2735" s="241"/>
      <c r="H2735" s="241"/>
      <c r="I2735" s="241"/>
      <c r="J2735" s="241"/>
      <c r="K2735" s="241"/>
      <c r="L2735" s="241"/>
      <c r="M2735" s="241"/>
      <c r="N2735" s="241"/>
      <c r="O2735" s="241"/>
      <c r="P2735" s="241"/>
      <c r="Q2735" s="241"/>
      <c r="R2735" s="241"/>
      <c r="S2735" s="241"/>
      <c r="T2735" s="241"/>
      <c r="U2735" s="241"/>
      <c r="V2735" s="241"/>
      <c r="W2735" s="241"/>
      <c r="X2735" s="241"/>
      <c r="Y2735" s="241"/>
      <c r="Z2735" s="241"/>
      <c r="AA2735" s="241"/>
      <c r="AB2735" s="241"/>
      <c r="AC2735" s="241"/>
      <c r="AD2735" s="241"/>
      <c r="AE2735" s="241"/>
      <c r="AF2735" s="241"/>
      <c r="AG2735" s="241"/>
      <c r="AH2735" s="241"/>
      <c r="AI2735" s="241"/>
      <c r="AP2735" s="300"/>
      <c r="AT2735" s="300"/>
    </row>
    <row r="2736" spans="1:46" s="299" customFormat="1" ht="15" customHeight="1" x14ac:dyDescent="0.25">
      <c r="A2736" s="284"/>
      <c r="B2736" s="284"/>
      <c r="C2736" s="241"/>
      <c r="D2736" s="241"/>
      <c r="E2736" s="241"/>
      <c r="F2736" s="241"/>
      <c r="G2736" s="241"/>
      <c r="H2736" s="241"/>
      <c r="I2736" s="241"/>
      <c r="J2736" s="241"/>
      <c r="K2736" s="241"/>
      <c r="L2736" s="241"/>
      <c r="M2736" s="241"/>
      <c r="N2736" s="241"/>
      <c r="O2736" s="241"/>
      <c r="P2736" s="241"/>
      <c r="Q2736" s="241"/>
      <c r="R2736" s="241"/>
      <c r="S2736" s="241"/>
      <c r="T2736" s="241"/>
      <c r="U2736" s="241"/>
      <c r="V2736" s="241"/>
      <c r="W2736" s="241"/>
      <c r="X2736" s="241"/>
      <c r="Y2736" s="241"/>
      <c r="Z2736" s="241"/>
      <c r="AA2736" s="241"/>
      <c r="AB2736" s="241"/>
      <c r="AC2736" s="241"/>
      <c r="AD2736" s="241"/>
      <c r="AE2736" s="241"/>
      <c r="AF2736" s="241"/>
      <c r="AG2736" s="241"/>
      <c r="AH2736" s="241"/>
      <c r="AI2736" s="241"/>
      <c r="AP2736" s="300"/>
      <c r="AT2736" s="300"/>
    </row>
    <row r="2737" spans="1:46" s="299" customFormat="1" ht="15" customHeight="1" x14ac:dyDescent="0.25">
      <c r="A2737" s="284"/>
      <c r="B2737" s="284"/>
      <c r="C2737" s="241"/>
      <c r="D2737" s="241"/>
      <c r="E2737" s="241"/>
      <c r="F2737" s="241"/>
      <c r="G2737" s="241"/>
      <c r="H2737" s="241"/>
      <c r="I2737" s="241"/>
      <c r="J2737" s="241"/>
      <c r="K2737" s="241"/>
      <c r="L2737" s="241"/>
      <c r="M2737" s="241"/>
      <c r="N2737" s="241"/>
      <c r="O2737" s="241"/>
      <c r="P2737" s="241"/>
      <c r="Q2737" s="241"/>
      <c r="R2737" s="241"/>
      <c r="S2737" s="241"/>
      <c r="T2737" s="241"/>
      <c r="U2737" s="241"/>
      <c r="V2737" s="241"/>
      <c r="W2737" s="241"/>
      <c r="X2737" s="241"/>
      <c r="Y2737" s="241"/>
      <c r="Z2737" s="241"/>
      <c r="AA2737" s="241"/>
      <c r="AB2737" s="241"/>
      <c r="AC2737" s="241"/>
      <c r="AD2737" s="241"/>
      <c r="AE2737" s="241"/>
      <c r="AF2737" s="241"/>
      <c r="AG2737" s="241"/>
      <c r="AH2737" s="241"/>
      <c r="AI2737" s="241"/>
      <c r="AP2737" s="300"/>
      <c r="AT2737" s="300"/>
    </row>
    <row r="2738" spans="1:46" s="299" customFormat="1" ht="15" customHeight="1" x14ac:dyDescent="0.25">
      <c r="A2738" s="284"/>
      <c r="B2738" s="284"/>
      <c r="C2738" s="241"/>
      <c r="D2738" s="241"/>
      <c r="E2738" s="241"/>
      <c r="F2738" s="241"/>
      <c r="G2738" s="241"/>
      <c r="H2738" s="241"/>
      <c r="I2738" s="241"/>
      <c r="J2738" s="241"/>
      <c r="K2738" s="241"/>
      <c r="L2738" s="241"/>
      <c r="M2738" s="241"/>
      <c r="N2738" s="241"/>
      <c r="O2738" s="241"/>
      <c r="P2738" s="241"/>
      <c r="Q2738" s="241"/>
      <c r="R2738" s="241"/>
      <c r="S2738" s="241"/>
      <c r="T2738" s="241"/>
      <c r="U2738" s="241"/>
      <c r="V2738" s="241"/>
      <c r="W2738" s="241"/>
      <c r="X2738" s="241"/>
      <c r="Y2738" s="241"/>
      <c r="Z2738" s="241"/>
      <c r="AA2738" s="241"/>
      <c r="AB2738" s="241"/>
      <c r="AC2738" s="241"/>
      <c r="AD2738" s="241"/>
      <c r="AE2738" s="241"/>
      <c r="AF2738" s="241"/>
      <c r="AG2738" s="241"/>
      <c r="AH2738" s="241"/>
      <c r="AI2738" s="241"/>
      <c r="AP2738" s="300"/>
      <c r="AT2738" s="300"/>
    </row>
    <row r="2739" spans="1:46" s="299" customFormat="1" ht="15" customHeight="1" x14ac:dyDescent="0.25">
      <c r="A2739" s="284"/>
      <c r="B2739" s="284"/>
      <c r="C2739" s="241"/>
      <c r="D2739" s="241"/>
      <c r="E2739" s="241"/>
      <c r="F2739" s="241"/>
      <c r="G2739" s="241"/>
      <c r="H2739" s="241"/>
      <c r="I2739" s="241"/>
      <c r="J2739" s="241"/>
      <c r="K2739" s="241"/>
      <c r="L2739" s="241"/>
      <c r="M2739" s="241"/>
      <c r="N2739" s="241"/>
      <c r="O2739" s="241"/>
      <c r="P2739" s="241"/>
      <c r="Q2739" s="241"/>
      <c r="R2739" s="241"/>
      <c r="S2739" s="241"/>
      <c r="T2739" s="241"/>
      <c r="U2739" s="241"/>
      <c r="V2739" s="241"/>
      <c r="W2739" s="241"/>
      <c r="X2739" s="241"/>
      <c r="Y2739" s="241"/>
      <c r="Z2739" s="241"/>
      <c r="AA2739" s="241"/>
      <c r="AB2739" s="241"/>
      <c r="AC2739" s="241"/>
      <c r="AD2739" s="241"/>
      <c r="AE2739" s="241"/>
      <c r="AF2739" s="241"/>
      <c r="AG2739" s="241"/>
      <c r="AH2739" s="241"/>
      <c r="AI2739" s="241"/>
      <c r="AP2739" s="300"/>
      <c r="AT2739" s="300"/>
    </row>
    <row r="2740" spans="1:46" s="299" customFormat="1" ht="15" customHeight="1" x14ac:dyDescent="0.25">
      <c r="A2740" s="284"/>
      <c r="B2740" s="284"/>
      <c r="C2740" s="241"/>
      <c r="D2740" s="241"/>
      <c r="E2740" s="241"/>
      <c r="F2740" s="241"/>
      <c r="G2740" s="241"/>
      <c r="H2740" s="241"/>
      <c r="I2740" s="241"/>
      <c r="J2740" s="241"/>
      <c r="K2740" s="241"/>
      <c r="L2740" s="241"/>
      <c r="M2740" s="241"/>
      <c r="N2740" s="241"/>
      <c r="O2740" s="241"/>
      <c r="P2740" s="241"/>
      <c r="Q2740" s="241"/>
      <c r="R2740" s="241"/>
      <c r="S2740" s="241"/>
      <c r="T2740" s="241"/>
      <c r="U2740" s="241"/>
      <c r="V2740" s="241"/>
      <c r="W2740" s="241"/>
      <c r="X2740" s="241"/>
      <c r="Y2740" s="241"/>
      <c r="Z2740" s="241"/>
      <c r="AA2740" s="241"/>
      <c r="AB2740" s="241"/>
      <c r="AC2740" s="241"/>
      <c r="AD2740" s="241"/>
      <c r="AE2740" s="241"/>
      <c r="AF2740" s="241"/>
      <c r="AG2740" s="241"/>
      <c r="AH2740" s="241"/>
      <c r="AI2740" s="241"/>
      <c r="AP2740" s="300"/>
      <c r="AT2740" s="300"/>
    </row>
    <row r="2741" spans="1:46" s="299" customFormat="1" ht="15" customHeight="1" x14ac:dyDescent="0.25">
      <c r="A2741" s="284"/>
      <c r="B2741" s="284"/>
      <c r="C2741" s="241"/>
      <c r="D2741" s="241"/>
      <c r="E2741" s="241"/>
      <c r="F2741" s="241"/>
      <c r="G2741" s="241"/>
      <c r="H2741" s="241"/>
      <c r="I2741" s="241"/>
      <c r="J2741" s="241"/>
      <c r="K2741" s="241"/>
      <c r="L2741" s="241"/>
      <c r="M2741" s="241"/>
      <c r="N2741" s="241"/>
      <c r="O2741" s="241"/>
      <c r="P2741" s="241"/>
      <c r="Q2741" s="241"/>
      <c r="R2741" s="241"/>
      <c r="S2741" s="241"/>
      <c r="T2741" s="241"/>
      <c r="U2741" s="241"/>
      <c r="V2741" s="241"/>
      <c r="W2741" s="241"/>
      <c r="X2741" s="241"/>
      <c r="Y2741" s="241"/>
      <c r="Z2741" s="241"/>
      <c r="AA2741" s="241"/>
      <c r="AB2741" s="241"/>
      <c r="AC2741" s="241"/>
      <c r="AD2741" s="241"/>
      <c r="AE2741" s="241"/>
      <c r="AF2741" s="241"/>
      <c r="AG2741" s="241"/>
      <c r="AH2741" s="241"/>
      <c r="AI2741" s="241"/>
      <c r="AP2741" s="300"/>
      <c r="AT2741" s="300"/>
    </row>
    <row r="2742" spans="1:46" s="299" customFormat="1" ht="15" customHeight="1" x14ac:dyDescent="0.25">
      <c r="A2742" s="284"/>
      <c r="B2742" s="284"/>
      <c r="C2742" s="241"/>
      <c r="D2742" s="241"/>
      <c r="E2742" s="241"/>
      <c r="F2742" s="241"/>
      <c r="G2742" s="241"/>
      <c r="H2742" s="241"/>
      <c r="I2742" s="241"/>
      <c r="J2742" s="241"/>
      <c r="K2742" s="241"/>
      <c r="L2742" s="241"/>
      <c r="M2742" s="241"/>
      <c r="N2742" s="241"/>
      <c r="O2742" s="241"/>
      <c r="P2742" s="241"/>
      <c r="Q2742" s="241"/>
      <c r="R2742" s="241"/>
      <c r="S2742" s="241"/>
      <c r="T2742" s="241"/>
      <c r="U2742" s="241"/>
      <c r="V2742" s="241"/>
      <c r="W2742" s="241"/>
      <c r="X2742" s="241"/>
      <c r="Y2742" s="241"/>
      <c r="Z2742" s="241"/>
      <c r="AA2742" s="241"/>
      <c r="AB2742" s="241"/>
      <c r="AC2742" s="241"/>
      <c r="AD2742" s="241"/>
      <c r="AE2742" s="241"/>
      <c r="AF2742" s="241"/>
      <c r="AG2742" s="241"/>
      <c r="AH2742" s="241"/>
      <c r="AI2742" s="241"/>
      <c r="AP2742" s="300"/>
      <c r="AT2742" s="300"/>
    </row>
    <row r="2743" spans="1:46" s="299" customFormat="1" ht="15" customHeight="1" x14ac:dyDescent="0.25">
      <c r="A2743" s="284"/>
      <c r="B2743" s="284"/>
      <c r="C2743" s="241"/>
      <c r="D2743" s="241"/>
      <c r="E2743" s="241"/>
      <c r="F2743" s="241"/>
      <c r="G2743" s="241"/>
      <c r="H2743" s="241"/>
      <c r="I2743" s="241"/>
      <c r="J2743" s="241"/>
      <c r="K2743" s="241"/>
      <c r="L2743" s="241"/>
      <c r="M2743" s="241"/>
      <c r="N2743" s="241"/>
      <c r="O2743" s="241"/>
      <c r="P2743" s="241"/>
      <c r="Q2743" s="241"/>
      <c r="R2743" s="241"/>
      <c r="S2743" s="241"/>
      <c r="T2743" s="241"/>
      <c r="U2743" s="241"/>
      <c r="V2743" s="241"/>
      <c r="W2743" s="241"/>
      <c r="X2743" s="241"/>
      <c r="Y2743" s="241"/>
      <c r="Z2743" s="241"/>
      <c r="AA2743" s="241"/>
      <c r="AB2743" s="241"/>
      <c r="AC2743" s="241"/>
      <c r="AD2743" s="241"/>
      <c r="AE2743" s="241"/>
      <c r="AF2743" s="241"/>
      <c r="AG2743" s="241"/>
      <c r="AH2743" s="241"/>
      <c r="AI2743" s="241"/>
      <c r="AP2743" s="300"/>
      <c r="AT2743" s="300"/>
    </row>
    <row r="2744" spans="1:46" s="299" customFormat="1" ht="15" customHeight="1" x14ac:dyDescent="0.25">
      <c r="A2744" s="284"/>
      <c r="B2744" s="284"/>
      <c r="C2744" s="241"/>
      <c r="D2744" s="241"/>
      <c r="E2744" s="241"/>
      <c r="F2744" s="241"/>
      <c r="G2744" s="241"/>
      <c r="H2744" s="241"/>
      <c r="I2744" s="241"/>
      <c r="J2744" s="241"/>
      <c r="K2744" s="241"/>
      <c r="L2744" s="241"/>
      <c r="M2744" s="241"/>
      <c r="N2744" s="241"/>
      <c r="O2744" s="241"/>
      <c r="P2744" s="241"/>
      <c r="Q2744" s="241"/>
      <c r="R2744" s="241"/>
      <c r="S2744" s="241"/>
      <c r="T2744" s="241"/>
      <c r="U2744" s="241"/>
      <c r="V2744" s="241"/>
      <c r="W2744" s="241"/>
      <c r="X2744" s="241"/>
      <c r="Y2744" s="241"/>
      <c r="Z2744" s="241"/>
      <c r="AA2744" s="241"/>
      <c r="AB2744" s="241"/>
      <c r="AC2744" s="241"/>
      <c r="AD2744" s="241"/>
      <c r="AE2744" s="241"/>
      <c r="AF2744" s="241"/>
      <c r="AG2744" s="241"/>
      <c r="AH2744" s="241"/>
      <c r="AI2744" s="241"/>
      <c r="AP2744" s="300"/>
      <c r="AT2744" s="300"/>
    </row>
    <row r="2745" spans="1:46" s="299" customFormat="1" ht="15" customHeight="1" x14ac:dyDescent="0.25">
      <c r="A2745" s="284"/>
      <c r="B2745" s="284"/>
      <c r="C2745" s="241"/>
      <c r="D2745" s="241"/>
      <c r="E2745" s="241"/>
      <c r="F2745" s="241"/>
      <c r="G2745" s="241"/>
      <c r="H2745" s="241"/>
      <c r="I2745" s="241"/>
      <c r="J2745" s="241"/>
      <c r="K2745" s="241"/>
      <c r="L2745" s="241"/>
      <c r="M2745" s="241"/>
      <c r="N2745" s="241"/>
      <c r="O2745" s="241"/>
      <c r="P2745" s="241"/>
      <c r="Q2745" s="241"/>
      <c r="R2745" s="241"/>
      <c r="S2745" s="241"/>
      <c r="T2745" s="241"/>
      <c r="U2745" s="241"/>
      <c r="V2745" s="241"/>
      <c r="W2745" s="241"/>
      <c r="X2745" s="241"/>
      <c r="Y2745" s="241"/>
      <c r="Z2745" s="241"/>
      <c r="AA2745" s="241"/>
      <c r="AB2745" s="241"/>
      <c r="AC2745" s="241"/>
      <c r="AD2745" s="241"/>
      <c r="AE2745" s="241"/>
      <c r="AF2745" s="241"/>
      <c r="AG2745" s="241"/>
      <c r="AH2745" s="241"/>
      <c r="AI2745" s="241"/>
      <c r="AP2745" s="300"/>
      <c r="AT2745" s="300"/>
    </row>
    <row r="2746" spans="1:46" s="299" customFormat="1" ht="15" customHeight="1" x14ac:dyDescent="0.25">
      <c r="A2746" s="284"/>
      <c r="B2746" s="284"/>
      <c r="C2746" s="241"/>
      <c r="D2746" s="241"/>
      <c r="E2746" s="241"/>
      <c r="F2746" s="241"/>
      <c r="G2746" s="241"/>
      <c r="H2746" s="241"/>
      <c r="I2746" s="241"/>
      <c r="J2746" s="241"/>
      <c r="K2746" s="241"/>
      <c r="L2746" s="241"/>
      <c r="M2746" s="241"/>
      <c r="N2746" s="241"/>
      <c r="O2746" s="241"/>
      <c r="P2746" s="241"/>
      <c r="Q2746" s="241"/>
      <c r="R2746" s="241"/>
      <c r="S2746" s="241"/>
      <c r="T2746" s="241"/>
      <c r="U2746" s="241"/>
      <c r="V2746" s="241"/>
      <c r="W2746" s="241"/>
      <c r="X2746" s="241"/>
      <c r="Y2746" s="241"/>
      <c r="Z2746" s="241"/>
      <c r="AA2746" s="241"/>
      <c r="AB2746" s="241"/>
      <c r="AC2746" s="241"/>
      <c r="AD2746" s="241"/>
      <c r="AE2746" s="241"/>
      <c r="AF2746" s="241"/>
      <c r="AG2746" s="241"/>
      <c r="AH2746" s="241"/>
      <c r="AI2746" s="241"/>
      <c r="AP2746" s="300"/>
      <c r="AT2746" s="300"/>
    </row>
    <row r="2747" spans="1:46" s="299" customFormat="1" ht="15" customHeight="1" x14ac:dyDescent="0.25">
      <c r="A2747" s="284"/>
      <c r="B2747" s="284"/>
      <c r="C2747" s="241"/>
      <c r="D2747" s="241"/>
      <c r="E2747" s="241"/>
      <c r="F2747" s="241"/>
      <c r="G2747" s="241"/>
      <c r="H2747" s="241"/>
      <c r="I2747" s="241"/>
      <c r="J2747" s="241"/>
      <c r="K2747" s="241"/>
      <c r="L2747" s="241"/>
      <c r="M2747" s="241"/>
      <c r="N2747" s="241"/>
      <c r="O2747" s="241"/>
      <c r="P2747" s="241"/>
      <c r="Q2747" s="241"/>
      <c r="R2747" s="241"/>
      <c r="S2747" s="241"/>
      <c r="T2747" s="241"/>
      <c r="U2747" s="241"/>
      <c r="V2747" s="241"/>
      <c r="W2747" s="241"/>
      <c r="X2747" s="241"/>
      <c r="Y2747" s="241"/>
      <c r="Z2747" s="241"/>
      <c r="AA2747" s="241"/>
      <c r="AB2747" s="241"/>
      <c r="AC2747" s="241"/>
      <c r="AD2747" s="241"/>
      <c r="AE2747" s="241"/>
      <c r="AF2747" s="241"/>
      <c r="AG2747" s="241"/>
      <c r="AH2747" s="241"/>
      <c r="AI2747" s="241"/>
      <c r="AP2747" s="300"/>
      <c r="AT2747" s="300"/>
    </row>
    <row r="2748" spans="1:46" s="299" customFormat="1" ht="15" customHeight="1" x14ac:dyDescent="0.25">
      <c r="A2748" s="284"/>
      <c r="B2748" s="284"/>
      <c r="C2748" s="241"/>
      <c r="D2748" s="241"/>
      <c r="E2748" s="241"/>
      <c r="F2748" s="241"/>
      <c r="G2748" s="241"/>
      <c r="H2748" s="241"/>
      <c r="I2748" s="241"/>
      <c r="J2748" s="241"/>
      <c r="K2748" s="241"/>
      <c r="L2748" s="241"/>
      <c r="M2748" s="241"/>
      <c r="N2748" s="241"/>
      <c r="O2748" s="241"/>
      <c r="P2748" s="241"/>
      <c r="Q2748" s="241"/>
      <c r="R2748" s="241"/>
      <c r="S2748" s="241"/>
      <c r="T2748" s="241"/>
      <c r="U2748" s="241"/>
      <c r="V2748" s="241"/>
      <c r="W2748" s="241"/>
      <c r="X2748" s="241"/>
      <c r="Y2748" s="241"/>
      <c r="Z2748" s="241"/>
      <c r="AA2748" s="241"/>
      <c r="AB2748" s="241"/>
      <c r="AC2748" s="241"/>
      <c r="AD2748" s="241"/>
      <c r="AE2748" s="241"/>
      <c r="AF2748" s="241"/>
      <c r="AG2748" s="241"/>
      <c r="AH2748" s="241"/>
      <c r="AI2748" s="241"/>
      <c r="AP2748" s="300"/>
      <c r="AT2748" s="300"/>
    </row>
    <row r="2749" spans="1:46" s="299" customFormat="1" ht="15" customHeight="1" x14ac:dyDescent="0.25">
      <c r="A2749" s="284"/>
      <c r="B2749" s="284"/>
      <c r="C2749" s="241"/>
      <c r="D2749" s="241"/>
      <c r="E2749" s="241"/>
      <c r="F2749" s="241"/>
      <c r="G2749" s="241"/>
      <c r="H2749" s="241"/>
      <c r="I2749" s="241"/>
      <c r="J2749" s="241"/>
      <c r="K2749" s="241"/>
      <c r="L2749" s="241"/>
      <c r="M2749" s="241"/>
      <c r="N2749" s="241"/>
      <c r="O2749" s="241"/>
      <c r="P2749" s="241"/>
      <c r="Q2749" s="241"/>
      <c r="R2749" s="241"/>
      <c r="S2749" s="241"/>
      <c r="T2749" s="241"/>
      <c r="U2749" s="241"/>
      <c r="V2749" s="241"/>
      <c r="W2749" s="241"/>
      <c r="X2749" s="241"/>
      <c r="Y2749" s="241"/>
      <c r="Z2749" s="241"/>
      <c r="AA2749" s="241"/>
      <c r="AB2749" s="241"/>
      <c r="AC2749" s="241"/>
      <c r="AD2749" s="241"/>
      <c r="AE2749" s="241"/>
      <c r="AF2749" s="241"/>
      <c r="AG2749" s="241"/>
      <c r="AH2749" s="241"/>
      <c r="AI2749" s="241"/>
      <c r="AP2749" s="300"/>
      <c r="AT2749" s="300"/>
    </row>
    <row r="2750" spans="1:46" s="299" customFormat="1" ht="15" customHeight="1" x14ac:dyDescent="0.25">
      <c r="A2750" s="284"/>
      <c r="B2750" s="284"/>
      <c r="C2750" s="241"/>
      <c r="D2750" s="241"/>
      <c r="E2750" s="241"/>
      <c r="F2750" s="241"/>
      <c r="G2750" s="241"/>
      <c r="H2750" s="241"/>
      <c r="I2750" s="241"/>
      <c r="J2750" s="241"/>
      <c r="K2750" s="241"/>
      <c r="L2750" s="241"/>
      <c r="M2750" s="241"/>
      <c r="N2750" s="241"/>
      <c r="O2750" s="241"/>
      <c r="P2750" s="241"/>
      <c r="Q2750" s="241"/>
      <c r="R2750" s="241"/>
      <c r="S2750" s="241"/>
      <c r="T2750" s="241"/>
      <c r="U2750" s="241"/>
      <c r="V2750" s="241"/>
      <c r="W2750" s="241"/>
      <c r="X2750" s="241"/>
      <c r="Y2750" s="241"/>
      <c r="Z2750" s="241"/>
      <c r="AA2750" s="241"/>
      <c r="AB2750" s="241"/>
      <c r="AC2750" s="241"/>
      <c r="AD2750" s="241"/>
      <c r="AE2750" s="241"/>
      <c r="AF2750" s="241"/>
      <c r="AG2750" s="241"/>
      <c r="AH2750" s="241"/>
      <c r="AI2750" s="241"/>
      <c r="AP2750" s="300"/>
      <c r="AT2750" s="300"/>
    </row>
    <row r="2751" spans="1:46" s="299" customFormat="1" ht="15" customHeight="1" x14ac:dyDescent="0.25">
      <c r="A2751" s="284"/>
      <c r="B2751" s="284"/>
      <c r="C2751" s="241"/>
      <c r="D2751" s="241"/>
      <c r="E2751" s="241"/>
      <c r="F2751" s="241"/>
      <c r="G2751" s="241"/>
      <c r="H2751" s="241"/>
      <c r="I2751" s="241"/>
      <c r="J2751" s="241"/>
      <c r="K2751" s="241"/>
      <c r="L2751" s="241"/>
      <c r="M2751" s="241"/>
      <c r="N2751" s="241"/>
      <c r="O2751" s="241"/>
      <c r="P2751" s="241"/>
      <c r="Q2751" s="241"/>
      <c r="R2751" s="241"/>
      <c r="S2751" s="241"/>
      <c r="T2751" s="241"/>
      <c r="U2751" s="241"/>
      <c r="V2751" s="241"/>
      <c r="W2751" s="241"/>
      <c r="X2751" s="241"/>
      <c r="Y2751" s="241"/>
      <c r="Z2751" s="241"/>
      <c r="AA2751" s="241"/>
      <c r="AB2751" s="241"/>
      <c r="AC2751" s="241"/>
      <c r="AD2751" s="241"/>
      <c r="AE2751" s="241"/>
      <c r="AF2751" s="241"/>
      <c r="AG2751" s="241"/>
      <c r="AH2751" s="241"/>
      <c r="AI2751" s="241"/>
      <c r="AP2751" s="300"/>
      <c r="AT2751" s="300"/>
    </row>
    <row r="2752" spans="1:46" s="299" customFormat="1" ht="15" customHeight="1" x14ac:dyDescent="0.25">
      <c r="A2752" s="284"/>
      <c r="B2752" s="284"/>
      <c r="C2752" s="241"/>
      <c r="D2752" s="241"/>
      <c r="E2752" s="241"/>
      <c r="F2752" s="241"/>
      <c r="G2752" s="241"/>
      <c r="H2752" s="241"/>
      <c r="I2752" s="241"/>
      <c r="J2752" s="241"/>
      <c r="K2752" s="241"/>
      <c r="L2752" s="241"/>
      <c r="M2752" s="241"/>
      <c r="N2752" s="241"/>
      <c r="O2752" s="241"/>
      <c r="P2752" s="241"/>
      <c r="Q2752" s="241"/>
      <c r="R2752" s="241"/>
      <c r="S2752" s="241"/>
      <c r="T2752" s="241"/>
      <c r="U2752" s="241"/>
      <c r="V2752" s="241"/>
      <c r="W2752" s="241"/>
      <c r="X2752" s="241"/>
      <c r="Y2752" s="241"/>
      <c r="Z2752" s="241"/>
      <c r="AA2752" s="241"/>
      <c r="AB2752" s="241"/>
      <c r="AC2752" s="241"/>
      <c r="AD2752" s="241"/>
      <c r="AE2752" s="241"/>
      <c r="AF2752" s="241"/>
      <c r="AG2752" s="241"/>
      <c r="AH2752" s="241"/>
      <c r="AI2752" s="241"/>
      <c r="AP2752" s="300"/>
      <c r="AT2752" s="300"/>
    </row>
    <row r="2753" spans="1:46" s="299" customFormat="1" ht="15" customHeight="1" x14ac:dyDescent="0.25">
      <c r="A2753" s="284"/>
      <c r="B2753" s="284"/>
      <c r="C2753" s="241"/>
      <c r="D2753" s="241"/>
      <c r="E2753" s="241"/>
      <c r="F2753" s="241"/>
      <c r="G2753" s="241"/>
      <c r="H2753" s="241"/>
      <c r="I2753" s="241"/>
      <c r="J2753" s="241"/>
      <c r="K2753" s="241"/>
      <c r="L2753" s="241"/>
      <c r="M2753" s="241"/>
      <c r="N2753" s="241"/>
      <c r="O2753" s="241"/>
      <c r="P2753" s="241"/>
      <c r="Q2753" s="241"/>
      <c r="R2753" s="241"/>
      <c r="S2753" s="241"/>
      <c r="T2753" s="241"/>
      <c r="U2753" s="241"/>
      <c r="V2753" s="241"/>
      <c r="W2753" s="241"/>
      <c r="X2753" s="241"/>
      <c r="Y2753" s="241"/>
      <c r="Z2753" s="241"/>
      <c r="AA2753" s="241"/>
      <c r="AB2753" s="241"/>
      <c r="AC2753" s="241"/>
      <c r="AD2753" s="241"/>
      <c r="AE2753" s="241"/>
      <c r="AF2753" s="241"/>
      <c r="AG2753" s="241"/>
      <c r="AH2753" s="241"/>
      <c r="AI2753" s="241"/>
      <c r="AP2753" s="300"/>
      <c r="AT2753" s="300"/>
    </row>
    <row r="2754" spans="1:46" s="299" customFormat="1" ht="15" customHeight="1" x14ac:dyDescent="0.25">
      <c r="A2754" s="284"/>
      <c r="B2754" s="284"/>
      <c r="C2754" s="241"/>
      <c r="D2754" s="241"/>
      <c r="E2754" s="241"/>
      <c r="F2754" s="241"/>
      <c r="G2754" s="241"/>
      <c r="H2754" s="241"/>
      <c r="I2754" s="241"/>
      <c r="J2754" s="241"/>
      <c r="K2754" s="241"/>
      <c r="L2754" s="241"/>
      <c r="M2754" s="241"/>
      <c r="N2754" s="241"/>
      <c r="O2754" s="241"/>
      <c r="P2754" s="241"/>
      <c r="Q2754" s="241"/>
      <c r="R2754" s="241"/>
      <c r="S2754" s="241"/>
      <c r="T2754" s="241"/>
      <c r="U2754" s="241"/>
      <c r="V2754" s="241"/>
      <c r="W2754" s="241"/>
      <c r="X2754" s="241"/>
      <c r="Y2754" s="241"/>
      <c r="Z2754" s="241"/>
      <c r="AA2754" s="241"/>
      <c r="AB2754" s="241"/>
      <c r="AC2754" s="241"/>
      <c r="AD2754" s="241"/>
      <c r="AE2754" s="241"/>
      <c r="AF2754" s="241"/>
      <c r="AG2754" s="241"/>
      <c r="AH2754" s="241"/>
      <c r="AI2754" s="241"/>
      <c r="AP2754" s="300"/>
      <c r="AT2754" s="300"/>
    </row>
    <row r="2755" spans="1:46" s="299" customFormat="1" ht="15" customHeight="1" x14ac:dyDescent="0.25">
      <c r="A2755" s="284"/>
      <c r="B2755" s="284"/>
      <c r="C2755" s="241"/>
      <c r="D2755" s="241"/>
      <c r="E2755" s="241"/>
      <c r="F2755" s="241"/>
      <c r="G2755" s="241"/>
      <c r="H2755" s="241"/>
      <c r="I2755" s="241"/>
      <c r="J2755" s="241"/>
      <c r="K2755" s="241"/>
      <c r="L2755" s="241"/>
      <c r="M2755" s="241"/>
      <c r="N2755" s="241"/>
      <c r="O2755" s="241"/>
      <c r="P2755" s="241"/>
      <c r="Q2755" s="241"/>
      <c r="R2755" s="241"/>
      <c r="S2755" s="241"/>
      <c r="T2755" s="241"/>
      <c r="U2755" s="241"/>
      <c r="V2755" s="241"/>
      <c r="W2755" s="241"/>
      <c r="X2755" s="241"/>
      <c r="Y2755" s="241"/>
      <c r="Z2755" s="241"/>
      <c r="AA2755" s="241"/>
      <c r="AB2755" s="241"/>
      <c r="AC2755" s="241"/>
      <c r="AD2755" s="241"/>
      <c r="AE2755" s="241"/>
      <c r="AF2755" s="241"/>
      <c r="AG2755" s="241"/>
      <c r="AH2755" s="241"/>
      <c r="AI2755" s="241"/>
      <c r="AP2755" s="300"/>
      <c r="AT2755" s="300"/>
    </row>
    <row r="2756" spans="1:46" s="299" customFormat="1" ht="15" customHeight="1" x14ac:dyDescent="0.25">
      <c r="A2756" s="284"/>
      <c r="B2756" s="284"/>
      <c r="C2756" s="241"/>
      <c r="D2756" s="241"/>
      <c r="E2756" s="241"/>
      <c r="F2756" s="241"/>
      <c r="G2756" s="241"/>
      <c r="H2756" s="241"/>
      <c r="I2756" s="241"/>
      <c r="J2756" s="241"/>
      <c r="K2756" s="241"/>
      <c r="L2756" s="241"/>
      <c r="M2756" s="241"/>
      <c r="N2756" s="241"/>
      <c r="O2756" s="241"/>
      <c r="P2756" s="241"/>
      <c r="Q2756" s="241"/>
      <c r="R2756" s="241"/>
      <c r="S2756" s="241"/>
      <c r="T2756" s="241"/>
      <c r="U2756" s="241"/>
      <c r="V2756" s="241"/>
      <c r="W2756" s="241"/>
      <c r="X2756" s="241"/>
      <c r="Y2756" s="241"/>
      <c r="Z2756" s="241"/>
      <c r="AA2756" s="241"/>
      <c r="AB2756" s="241"/>
      <c r="AC2756" s="241"/>
      <c r="AD2756" s="241"/>
      <c r="AE2756" s="241"/>
      <c r="AF2756" s="241"/>
      <c r="AG2756" s="241"/>
      <c r="AH2756" s="241"/>
      <c r="AI2756" s="241"/>
      <c r="AP2756" s="300"/>
      <c r="AT2756" s="300"/>
    </row>
    <row r="2757" spans="1:46" s="299" customFormat="1" ht="15" customHeight="1" x14ac:dyDescent="0.25">
      <c r="A2757" s="284"/>
      <c r="B2757" s="284"/>
      <c r="C2757" s="241"/>
      <c r="D2757" s="241"/>
      <c r="E2757" s="241"/>
      <c r="F2757" s="241"/>
      <c r="G2757" s="241"/>
      <c r="H2757" s="241"/>
      <c r="I2757" s="241"/>
      <c r="J2757" s="241"/>
      <c r="K2757" s="241"/>
      <c r="L2757" s="241"/>
      <c r="M2757" s="241"/>
      <c r="N2757" s="241"/>
      <c r="O2757" s="241"/>
      <c r="P2757" s="241"/>
      <c r="Q2757" s="241"/>
      <c r="R2757" s="241"/>
      <c r="S2757" s="241"/>
      <c r="T2757" s="241"/>
      <c r="U2757" s="241"/>
      <c r="V2757" s="241"/>
      <c r="W2757" s="241"/>
      <c r="X2757" s="241"/>
      <c r="Y2757" s="241"/>
      <c r="Z2757" s="241"/>
      <c r="AA2757" s="241"/>
      <c r="AB2757" s="241"/>
      <c r="AC2757" s="241"/>
      <c r="AD2757" s="241"/>
      <c r="AE2757" s="241"/>
      <c r="AF2757" s="241"/>
      <c r="AG2757" s="241"/>
      <c r="AH2757" s="241"/>
      <c r="AI2757" s="241"/>
      <c r="AP2757" s="300"/>
      <c r="AT2757" s="300"/>
    </row>
    <row r="2758" spans="1:46" s="299" customFormat="1" ht="15" customHeight="1" x14ac:dyDescent="0.25">
      <c r="A2758" s="284"/>
      <c r="B2758" s="284"/>
      <c r="C2758" s="241"/>
      <c r="D2758" s="241"/>
      <c r="E2758" s="241"/>
      <c r="F2758" s="241"/>
      <c r="G2758" s="241"/>
      <c r="H2758" s="241"/>
      <c r="I2758" s="241"/>
      <c r="J2758" s="241"/>
      <c r="K2758" s="241"/>
      <c r="L2758" s="241"/>
      <c r="M2758" s="241"/>
      <c r="N2758" s="241"/>
      <c r="O2758" s="241"/>
      <c r="P2758" s="241"/>
      <c r="Q2758" s="241"/>
      <c r="R2758" s="241"/>
      <c r="S2758" s="241"/>
      <c r="T2758" s="241"/>
      <c r="U2758" s="241"/>
      <c r="V2758" s="241"/>
      <c r="W2758" s="241"/>
      <c r="X2758" s="241"/>
      <c r="Y2758" s="241"/>
      <c r="Z2758" s="241"/>
      <c r="AA2758" s="241"/>
      <c r="AB2758" s="241"/>
      <c r="AC2758" s="241"/>
      <c r="AD2758" s="241"/>
      <c r="AE2758" s="241"/>
      <c r="AF2758" s="241"/>
      <c r="AG2758" s="241"/>
      <c r="AH2758" s="241"/>
      <c r="AI2758" s="241"/>
      <c r="AP2758" s="300"/>
      <c r="AT2758" s="300"/>
    </row>
    <row r="2759" spans="1:46" s="299" customFormat="1" ht="15" customHeight="1" x14ac:dyDescent="0.25">
      <c r="A2759" s="284"/>
      <c r="B2759" s="284"/>
      <c r="C2759" s="241"/>
      <c r="D2759" s="241"/>
      <c r="E2759" s="241"/>
      <c r="F2759" s="241"/>
      <c r="G2759" s="241"/>
      <c r="H2759" s="241"/>
      <c r="I2759" s="241"/>
      <c r="J2759" s="241"/>
      <c r="K2759" s="241"/>
      <c r="L2759" s="241"/>
      <c r="M2759" s="241"/>
      <c r="N2759" s="241"/>
      <c r="O2759" s="241"/>
      <c r="P2759" s="241"/>
      <c r="Q2759" s="241"/>
      <c r="R2759" s="241"/>
      <c r="S2759" s="241"/>
      <c r="T2759" s="241"/>
      <c r="U2759" s="241"/>
      <c r="V2759" s="241"/>
      <c r="W2759" s="241"/>
      <c r="X2759" s="241"/>
      <c r="Y2759" s="241"/>
      <c r="Z2759" s="241"/>
      <c r="AA2759" s="241"/>
      <c r="AB2759" s="241"/>
      <c r="AC2759" s="241"/>
      <c r="AD2759" s="241"/>
      <c r="AE2759" s="241"/>
      <c r="AF2759" s="241"/>
      <c r="AG2759" s="241"/>
      <c r="AH2759" s="241"/>
      <c r="AI2759" s="241"/>
      <c r="AP2759" s="300"/>
      <c r="AT2759" s="300"/>
    </row>
    <row r="2760" spans="1:46" s="299" customFormat="1" ht="15" customHeight="1" x14ac:dyDescent="0.25">
      <c r="A2760" s="284"/>
      <c r="B2760" s="284"/>
      <c r="C2760" s="241"/>
      <c r="D2760" s="241"/>
      <c r="E2760" s="241"/>
      <c r="F2760" s="241"/>
      <c r="G2760" s="241"/>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P2760" s="300"/>
      <c r="AT2760" s="300"/>
    </row>
    <row r="2761" spans="1:46" s="299" customFormat="1" ht="15" customHeight="1" x14ac:dyDescent="0.25">
      <c r="A2761" s="284"/>
      <c r="B2761" s="284"/>
      <c r="C2761" s="241"/>
      <c r="D2761" s="241"/>
      <c r="E2761" s="241"/>
      <c r="F2761" s="241"/>
      <c r="G2761" s="241"/>
      <c r="H2761" s="241"/>
      <c r="I2761" s="241"/>
      <c r="J2761" s="241"/>
      <c r="K2761" s="241"/>
      <c r="L2761" s="241"/>
      <c r="M2761" s="241"/>
      <c r="N2761" s="241"/>
      <c r="O2761" s="241"/>
      <c r="P2761" s="241"/>
      <c r="Q2761" s="241"/>
      <c r="R2761" s="241"/>
      <c r="S2761" s="241"/>
      <c r="T2761" s="241"/>
      <c r="U2761" s="241"/>
      <c r="V2761" s="241"/>
      <c r="W2761" s="241"/>
      <c r="X2761" s="241"/>
      <c r="Y2761" s="241"/>
      <c r="Z2761" s="241"/>
      <c r="AA2761" s="241"/>
      <c r="AB2761" s="241"/>
      <c r="AC2761" s="241"/>
      <c r="AD2761" s="241"/>
      <c r="AE2761" s="241"/>
      <c r="AF2761" s="241"/>
      <c r="AG2761" s="241"/>
      <c r="AH2761" s="241"/>
      <c r="AI2761" s="241"/>
      <c r="AP2761" s="300"/>
      <c r="AT2761" s="300"/>
    </row>
    <row r="2762" spans="1:46" s="299" customFormat="1" ht="15" customHeight="1" x14ac:dyDescent="0.25">
      <c r="A2762" s="284"/>
      <c r="B2762" s="284"/>
      <c r="C2762" s="241"/>
      <c r="D2762" s="241"/>
      <c r="E2762" s="241"/>
      <c r="F2762" s="241"/>
      <c r="G2762" s="241"/>
      <c r="H2762" s="241"/>
      <c r="I2762" s="241"/>
      <c r="J2762" s="241"/>
      <c r="K2762" s="241"/>
      <c r="L2762" s="241"/>
      <c r="M2762" s="241"/>
      <c r="N2762" s="241"/>
      <c r="O2762" s="241"/>
      <c r="P2762" s="241"/>
      <c r="Q2762" s="241"/>
      <c r="R2762" s="241"/>
      <c r="S2762" s="241"/>
      <c r="T2762" s="241"/>
      <c r="U2762" s="241"/>
      <c r="V2762" s="241"/>
      <c r="W2762" s="241"/>
      <c r="X2762" s="241"/>
      <c r="Y2762" s="241"/>
      <c r="Z2762" s="241"/>
      <c r="AA2762" s="241"/>
      <c r="AB2762" s="241"/>
      <c r="AC2762" s="241"/>
      <c r="AD2762" s="241"/>
      <c r="AE2762" s="241"/>
      <c r="AF2762" s="241"/>
      <c r="AG2762" s="241"/>
      <c r="AH2762" s="241"/>
      <c r="AI2762" s="241"/>
      <c r="AP2762" s="300"/>
      <c r="AT2762" s="300"/>
    </row>
    <row r="2763" spans="1:46" s="299" customFormat="1" ht="15" customHeight="1" x14ac:dyDescent="0.25">
      <c r="A2763" s="284"/>
      <c r="B2763" s="284"/>
      <c r="C2763" s="241"/>
      <c r="D2763" s="241"/>
      <c r="E2763" s="241"/>
      <c r="F2763" s="241"/>
      <c r="G2763" s="241"/>
      <c r="H2763" s="241"/>
      <c r="I2763" s="241"/>
      <c r="J2763" s="241"/>
      <c r="K2763" s="241"/>
      <c r="L2763" s="241"/>
      <c r="M2763" s="241"/>
      <c r="N2763" s="241"/>
      <c r="O2763" s="241"/>
      <c r="P2763" s="241"/>
      <c r="Q2763" s="241"/>
      <c r="R2763" s="241"/>
      <c r="S2763" s="241"/>
      <c r="T2763" s="241"/>
      <c r="U2763" s="241"/>
      <c r="V2763" s="241"/>
      <c r="W2763" s="241"/>
      <c r="X2763" s="241"/>
      <c r="Y2763" s="241"/>
      <c r="Z2763" s="241"/>
      <c r="AA2763" s="241"/>
      <c r="AB2763" s="241"/>
      <c r="AC2763" s="241"/>
      <c r="AD2763" s="241"/>
      <c r="AE2763" s="241"/>
      <c r="AF2763" s="241"/>
      <c r="AG2763" s="241"/>
      <c r="AH2763" s="241"/>
      <c r="AI2763" s="241"/>
      <c r="AP2763" s="300"/>
      <c r="AT2763" s="300"/>
    </row>
    <row r="2764" spans="1:46" s="299" customFormat="1" ht="15" customHeight="1" x14ac:dyDescent="0.25">
      <c r="A2764" s="284"/>
      <c r="B2764" s="284"/>
      <c r="C2764" s="241"/>
      <c r="D2764" s="241"/>
      <c r="E2764" s="241"/>
      <c r="F2764" s="241"/>
      <c r="G2764" s="241"/>
      <c r="H2764" s="241"/>
      <c r="I2764" s="241"/>
      <c r="J2764" s="241"/>
      <c r="K2764" s="241"/>
      <c r="L2764" s="241"/>
      <c r="M2764" s="241"/>
      <c r="N2764" s="241"/>
      <c r="O2764" s="241"/>
      <c r="P2764" s="241"/>
      <c r="Q2764" s="241"/>
      <c r="R2764" s="241"/>
      <c r="S2764" s="241"/>
      <c r="T2764" s="241"/>
      <c r="U2764" s="241"/>
      <c r="V2764" s="241"/>
      <c r="W2764" s="241"/>
      <c r="X2764" s="241"/>
      <c r="Y2764" s="241"/>
      <c r="Z2764" s="241"/>
      <c r="AA2764" s="241"/>
      <c r="AB2764" s="241"/>
      <c r="AC2764" s="241"/>
      <c r="AD2764" s="241"/>
      <c r="AE2764" s="241"/>
      <c r="AF2764" s="241"/>
      <c r="AG2764" s="241"/>
      <c r="AH2764" s="241"/>
      <c r="AI2764" s="241"/>
      <c r="AP2764" s="300"/>
      <c r="AT2764" s="300"/>
    </row>
    <row r="2765" spans="1:46" s="299" customFormat="1" ht="15" customHeight="1" x14ac:dyDescent="0.25">
      <c r="A2765" s="284"/>
      <c r="B2765" s="284"/>
      <c r="C2765" s="241"/>
      <c r="D2765" s="241"/>
      <c r="E2765" s="241"/>
      <c r="F2765" s="241"/>
      <c r="G2765" s="241"/>
      <c r="H2765" s="241"/>
      <c r="I2765" s="241"/>
      <c r="J2765" s="241"/>
      <c r="K2765" s="241"/>
      <c r="L2765" s="241"/>
      <c r="M2765" s="241"/>
      <c r="N2765" s="241"/>
      <c r="O2765" s="241"/>
      <c r="P2765" s="241"/>
      <c r="Q2765" s="241"/>
      <c r="R2765" s="241"/>
      <c r="S2765" s="241"/>
      <c r="T2765" s="241"/>
      <c r="U2765" s="241"/>
      <c r="V2765" s="241"/>
      <c r="W2765" s="241"/>
      <c r="X2765" s="241"/>
      <c r="Y2765" s="241"/>
      <c r="Z2765" s="241"/>
      <c r="AA2765" s="241"/>
      <c r="AB2765" s="241"/>
      <c r="AC2765" s="241"/>
      <c r="AD2765" s="241"/>
      <c r="AE2765" s="241"/>
      <c r="AF2765" s="241"/>
      <c r="AG2765" s="241"/>
      <c r="AH2765" s="241"/>
      <c r="AI2765" s="241"/>
      <c r="AP2765" s="300"/>
      <c r="AT2765" s="300"/>
    </row>
    <row r="2766" spans="1:46" s="299" customFormat="1" ht="15" customHeight="1" x14ac:dyDescent="0.25">
      <c r="A2766" s="284"/>
      <c r="B2766" s="284"/>
      <c r="C2766" s="241"/>
      <c r="D2766" s="241"/>
      <c r="E2766" s="241"/>
      <c r="F2766" s="241"/>
      <c r="G2766" s="241"/>
      <c r="H2766" s="241"/>
      <c r="I2766" s="241"/>
      <c r="J2766" s="241"/>
      <c r="K2766" s="241"/>
      <c r="L2766" s="241"/>
      <c r="M2766" s="241"/>
      <c r="N2766" s="241"/>
      <c r="O2766" s="241"/>
      <c r="P2766" s="241"/>
      <c r="Q2766" s="241"/>
      <c r="R2766" s="241"/>
      <c r="S2766" s="241"/>
      <c r="T2766" s="241"/>
      <c r="U2766" s="241"/>
      <c r="V2766" s="241"/>
      <c r="W2766" s="241"/>
      <c r="X2766" s="241"/>
      <c r="Y2766" s="241"/>
      <c r="Z2766" s="241"/>
      <c r="AA2766" s="241"/>
      <c r="AB2766" s="241"/>
      <c r="AC2766" s="241"/>
      <c r="AD2766" s="241"/>
      <c r="AE2766" s="241"/>
      <c r="AF2766" s="241"/>
      <c r="AG2766" s="241"/>
      <c r="AH2766" s="241"/>
      <c r="AI2766" s="241"/>
      <c r="AP2766" s="300"/>
      <c r="AT2766" s="300"/>
    </row>
    <row r="2767" spans="1:46" s="299" customFormat="1" ht="15" customHeight="1" x14ac:dyDescent="0.25">
      <c r="A2767" s="284"/>
      <c r="B2767" s="284"/>
      <c r="C2767" s="241"/>
      <c r="D2767" s="241"/>
      <c r="E2767" s="241"/>
      <c r="F2767" s="241"/>
      <c r="G2767" s="241"/>
      <c r="H2767" s="241"/>
      <c r="I2767" s="241"/>
      <c r="J2767" s="241"/>
      <c r="K2767" s="241"/>
      <c r="L2767" s="241"/>
      <c r="M2767" s="241"/>
      <c r="N2767" s="241"/>
      <c r="O2767" s="241"/>
      <c r="P2767" s="241"/>
      <c r="Q2767" s="241"/>
      <c r="R2767" s="241"/>
      <c r="S2767" s="241"/>
      <c r="T2767" s="241"/>
      <c r="U2767" s="241"/>
      <c r="V2767" s="241"/>
      <c r="W2767" s="241"/>
      <c r="X2767" s="241"/>
      <c r="Y2767" s="241"/>
      <c r="Z2767" s="241"/>
      <c r="AA2767" s="241"/>
      <c r="AB2767" s="241"/>
      <c r="AC2767" s="241"/>
      <c r="AD2767" s="241"/>
      <c r="AE2767" s="241"/>
      <c r="AF2767" s="241"/>
      <c r="AG2767" s="241"/>
      <c r="AH2767" s="241"/>
      <c r="AI2767" s="241"/>
      <c r="AP2767" s="300"/>
      <c r="AT2767" s="300"/>
    </row>
    <row r="2768" spans="1:46" s="299" customFormat="1" ht="15" customHeight="1" x14ac:dyDescent="0.25">
      <c r="A2768" s="284"/>
      <c r="B2768" s="284"/>
      <c r="C2768" s="241"/>
      <c r="D2768" s="241"/>
      <c r="E2768" s="241"/>
      <c r="F2768" s="241"/>
      <c r="G2768" s="241"/>
      <c r="H2768" s="241"/>
      <c r="I2768" s="241"/>
      <c r="J2768" s="241"/>
      <c r="K2768" s="241"/>
      <c r="L2768" s="241"/>
      <c r="M2768" s="241"/>
      <c r="N2768" s="241"/>
      <c r="O2768" s="241"/>
      <c r="P2768" s="241"/>
      <c r="Q2768" s="241"/>
      <c r="R2768" s="241"/>
      <c r="S2768" s="241"/>
      <c r="T2768" s="241"/>
      <c r="U2768" s="241"/>
      <c r="V2768" s="241"/>
      <c r="W2768" s="241"/>
      <c r="X2768" s="241"/>
      <c r="Y2768" s="241"/>
      <c r="Z2768" s="241"/>
      <c r="AA2768" s="241"/>
      <c r="AB2768" s="241"/>
      <c r="AC2768" s="241"/>
      <c r="AD2768" s="241"/>
      <c r="AE2768" s="241"/>
      <c r="AF2768" s="241"/>
      <c r="AG2768" s="241"/>
      <c r="AH2768" s="241"/>
      <c r="AI2768" s="241"/>
      <c r="AP2768" s="300"/>
      <c r="AT2768" s="300"/>
    </row>
    <row r="2769" spans="1:46" s="299" customFormat="1" ht="15" customHeight="1" x14ac:dyDescent="0.25">
      <c r="A2769" s="284"/>
      <c r="B2769" s="284"/>
      <c r="C2769" s="241"/>
      <c r="D2769" s="241"/>
      <c r="E2769" s="241"/>
      <c r="F2769" s="241"/>
      <c r="G2769" s="241"/>
      <c r="H2769" s="241"/>
      <c r="I2769" s="241"/>
      <c r="J2769" s="241"/>
      <c r="K2769" s="241"/>
      <c r="L2769" s="241"/>
      <c r="M2769" s="241"/>
      <c r="N2769" s="241"/>
      <c r="O2769" s="241"/>
      <c r="P2769" s="241"/>
      <c r="Q2769" s="241"/>
      <c r="R2769" s="241"/>
      <c r="S2769" s="241"/>
      <c r="T2769" s="241"/>
      <c r="U2769" s="241"/>
      <c r="V2769" s="241"/>
      <c r="W2769" s="241"/>
      <c r="X2769" s="241"/>
      <c r="Y2769" s="241"/>
      <c r="Z2769" s="241"/>
      <c r="AA2769" s="241"/>
      <c r="AB2769" s="241"/>
      <c r="AC2769" s="241"/>
      <c r="AD2769" s="241"/>
      <c r="AE2769" s="241"/>
      <c r="AF2769" s="241"/>
      <c r="AG2769" s="241"/>
      <c r="AH2769" s="241"/>
      <c r="AI2769" s="241"/>
      <c r="AP2769" s="300"/>
      <c r="AT2769" s="300"/>
    </row>
    <row r="2770" spans="1:46" s="299" customFormat="1" ht="15" customHeight="1" x14ac:dyDescent="0.25">
      <c r="A2770" s="284"/>
      <c r="B2770" s="284"/>
      <c r="C2770" s="241"/>
      <c r="D2770" s="241"/>
      <c r="E2770" s="241"/>
      <c r="F2770" s="241"/>
      <c r="G2770" s="241"/>
      <c r="H2770" s="241"/>
      <c r="I2770" s="241"/>
      <c r="J2770" s="241"/>
      <c r="K2770" s="241"/>
      <c r="L2770" s="241"/>
      <c r="M2770" s="241"/>
      <c r="N2770" s="241"/>
      <c r="O2770" s="241"/>
      <c r="P2770" s="241"/>
      <c r="Q2770" s="241"/>
      <c r="R2770" s="241"/>
      <c r="S2770" s="241"/>
      <c r="T2770" s="241"/>
      <c r="U2770" s="241"/>
      <c r="V2770" s="241"/>
      <c r="W2770" s="241"/>
      <c r="X2770" s="241"/>
      <c r="Y2770" s="241"/>
      <c r="Z2770" s="241"/>
      <c r="AA2770" s="241"/>
      <c r="AB2770" s="241"/>
      <c r="AC2770" s="241"/>
      <c r="AD2770" s="241"/>
      <c r="AE2770" s="241"/>
      <c r="AF2770" s="241"/>
      <c r="AG2770" s="241"/>
      <c r="AH2770" s="241"/>
      <c r="AI2770" s="241"/>
      <c r="AP2770" s="300"/>
      <c r="AT2770" s="300"/>
    </row>
    <row r="2771" spans="1:46" s="299" customFormat="1" ht="15" customHeight="1" x14ac:dyDescent="0.25">
      <c r="A2771" s="284"/>
      <c r="B2771" s="284"/>
      <c r="C2771" s="241"/>
      <c r="D2771" s="241"/>
      <c r="E2771" s="241"/>
      <c r="F2771" s="241"/>
      <c r="G2771" s="241"/>
      <c r="H2771" s="241"/>
      <c r="I2771" s="241"/>
      <c r="J2771" s="241"/>
      <c r="K2771" s="241"/>
      <c r="L2771" s="241"/>
      <c r="M2771" s="241"/>
      <c r="N2771" s="241"/>
      <c r="O2771" s="241"/>
      <c r="P2771" s="241"/>
      <c r="Q2771" s="241"/>
      <c r="R2771" s="241"/>
      <c r="S2771" s="241"/>
      <c r="T2771" s="241"/>
      <c r="U2771" s="241"/>
      <c r="V2771" s="241"/>
      <c r="W2771" s="241"/>
      <c r="X2771" s="241"/>
      <c r="Y2771" s="241"/>
      <c r="Z2771" s="241"/>
      <c r="AA2771" s="241"/>
      <c r="AB2771" s="241"/>
      <c r="AC2771" s="241"/>
      <c r="AD2771" s="241"/>
      <c r="AE2771" s="241"/>
      <c r="AF2771" s="241"/>
      <c r="AG2771" s="241"/>
      <c r="AH2771" s="241"/>
      <c r="AI2771" s="241"/>
      <c r="AP2771" s="300"/>
      <c r="AT2771" s="300"/>
    </row>
    <row r="2772" spans="1:46" s="299" customFormat="1" ht="15" customHeight="1" x14ac:dyDescent="0.25">
      <c r="A2772" s="284"/>
      <c r="B2772" s="284"/>
      <c r="C2772" s="241"/>
      <c r="D2772" s="241"/>
      <c r="E2772" s="241"/>
      <c r="F2772" s="241"/>
      <c r="G2772" s="241"/>
      <c r="H2772" s="241"/>
      <c r="I2772" s="241"/>
      <c r="J2772" s="241"/>
      <c r="K2772" s="241"/>
      <c r="L2772" s="241"/>
      <c r="M2772" s="241"/>
      <c r="N2772" s="241"/>
      <c r="O2772" s="241"/>
      <c r="P2772" s="241"/>
      <c r="Q2772" s="241"/>
      <c r="R2772" s="241"/>
      <c r="S2772" s="241"/>
      <c r="T2772" s="241"/>
      <c r="U2772" s="241"/>
      <c r="V2772" s="241"/>
      <c r="W2772" s="241"/>
      <c r="X2772" s="241"/>
      <c r="Y2772" s="241"/>
      <c r="Z2772" s="241"/>
      <c r="AA2772" s="241"/>
      <c r="AB2772" s="241"/>
      <c r="AC2772" s="241"/>
      <c r="AD2772" s="241"/>
      <c r="AE2772" s="241"/>
      <c r="AF2772" s="241"/>
      <c r="AG2772" s="241"/>
      <c r="AH2772" s="241"/>
      <c r="AI2772" s="241"/>
      <c r="AP2772" s="300"/>
      <c r="AT2772" s="300"/>
    </row>
    <row r="2773" spans="1:46" s="299" customFormat="1" ht="15" customHeight="1" x14ac:dyDescent="0.25">
      <c r="A2773" s="284"/>
      <c r="B2773" s="284"/>
      <c r="C2773" s="241"/>
      <c r="D2773" s="241"/>
      <c r="E2773" s="241"/>
      <c r="F2773" s="241"/>
      <c r="G2773" s="241"/>
      <c r="H2773" s="241"/>
      <c r="I2773" s="241"/>
      <c r="J2773" s="241"/>
      <c r="K2773" s="241"/>
      <c r="L2773" s="241"/>
      <c r="M2773" s="241"/>
      <c r="N2773" s="241"/>
      <c r="O2773" s="241"/>
      <c r="P2773" s="241"/>
      <c r="Q2773" s="241"/>
      <c r="R2773" s="241"/>
      <c r="S2773" s="241"/>
      <c r="T2773" s="241"/>
      <c r="U2773" s="241"/>
      <c r="V2773" s="241"/>
      <c r="W2773" s="241"/>
      <c r="X2773" s="241"/>
      <c r="Y2773" s="241"/>
      <c r="Z2773" s="241"/>
      <c r="AA2773" s="241"/>
      <c r="AB2773" s="241"/>
      <c r="AC2773" s="241"/>
      <c r="AD2773" s="241"/>
      <c r="AE2773" s="241"/>
      <c r="AF2773" s="241"/>
      <c r="AG2773" s="241"/>
      <c r="AH2773" s="241"/>
      <c r="AI2773" s="241"/>
      <c r="AP2773" s="300"/>
      <c r="AT2773" s="300"/>
    </row>
    <row r="2774" spans="1:46" s="299" customFormat="1" ht="15" customHeight="1" x14ac:dyDescent="0.25">
      <c r="A2774" s="284"/>
      <c r="B2774" s="284"/>
      <c r="C2774" s="241"/>
      <c r="D2774" s="241"/>
      <c r="E2774" s="241"/>
      <c r="F2774" s="241"/>
      <c r="G2774" s="241"/>
      <c r="H2774" s="241"/>
      <c r="I2774" s="241"/>
      <c r="J2774" s="241"/>
      <c r="K2774" s="241"/>
      <c r="L2774" s="241"/>
      <c r="M2774" s="241"/>
      <c r="N2774" s="241"/>
      <c r="O2774" s="241"/>
      <c r="P2774" s="241"/>
      <c r="Q2774" s="241"/>
      <c r="R2774" s="241"/>
      <c r="S2774" s="241"/>
      <c r="T2774" s="241"/>
      <c r="U2774" s="241"/>
      <c r="V2774" s="241"/>
      <c r="W2774" s="241"/>
      <c r="X2774" s="241"/>
      <c r="Y2774" s="241"/>
      <c r="Z2774" s="241"/>
      <c r="AA2774" s="241"/>
      <c r="AB2774" s="241"/>
      <c r="AC2774" s="241"/>
      <c r="AD2774" s="241"/>
      <c r="AE2774" s="241"/>
      <c r="AF2774" s="241"/>
      <c r="AG2774" s="241"/>
      <c r="AH2774" s="241"/>
      <c r="AI2774" s="241"/>
      <c r="AP2774" s="300"/>
      <c r="AT2774" s="300"/>
    </row>
    <row r="2775" spans="1:46" s="299" customFormat="1" ht="15" customHeight="1" x14ac:dyDescent="0.25">
      <c r="A2775" s="284"/>
      <c r="B2775" s="284"/>
      <c r="C2775" s="241"/>
      <c r="D2775" s="241"/>
      <c r="E2775" s="241"/>
      <c r="F2775" s="241"/>
      <c r="G2775" s="241"/>
      <c r="H2775" s="241"/>
      <c r="I2775" s="241"/>
      <c r="J2775" s="241"/>
      <c r="K2775" s="241"/>
      <c r="L2775" s="241"/>
      <c r="M2775" s="241"/>
      <c r="N2775" s="241"/>
      <c r="O2775" s="241"/>
      <c r="P2775" s="241"/>
      <c r="Q2775" s="241"/>
      <c r="R2775" s="241"/>
      <c r="S2775" s="241"/>
      <c r="T2775" s="241"/>
      <c r="U2775" s="241"/>
      <c r="V2775" s="241"/>
      <c r="W2775" s="241"/>
      <c r="X2775" s="241"/>
      <c r="Y2775" s="241"/>
      <c r="Z2775" s="241"/>
      <c r="AA2775" s="241"/>
      <c r="AB2775" s="241"/>
      <c r="AC2775" s="241"/>
      <c r="AD2775" s="241"/>
      <c r="AE2775" s="241"/>
      <c r="AF2775" s="241"/>
      <c r="AG2775" s="241"/>
      <c r="AH2775" s="241"/>
      <c r="AI2775" s="241"/>
      <c r="AP2775" s="300"/>
      <c r="AT2775" s="300"/>
    </row>
    <row r="2776" spans="1:46" s="299" customFormat="1" ht="15" customHeight="1" x14ac:dyDescent="0.25">
      <c r="A2776" s="284"/>
      <c r="B2776" s="284"/>
      <c r="C2776" s="241"/>
      <c r="D2776" s="241"/>
      <c r="E2776" s="241"/>
      <c r="F2776" s="241"/>
      <c r="G2776" s="241"/>
      <c r="H2776" s="241"/>
      <c r="I2776" s="241"/>
      <c r="J2776" s="241"/>
      <c r="K2776" s="241"/>
      <c r="L2776" s="241"/>
      <c r="M2776" s="241"/>
      <c r="N2776" s="241"/>
      <c r="O2776" s="241"/>
      <c r="P2776" s="241"/>
      <c r="Q2776" s="241"/>
      <c r="R2776" s="241"/>
      <c r="S2776" s="241"/>
      <c r="T2776" s="241"/>
      <c r="U2776" s="241"/>
      <c r="V2776" s="241"/>
      <c r="W2776" s="241"/>
      <c r="X2776" s="241"/>
      <c r="Y2776" s="241"/>
      <c r="Z2776" s="241"/>
      <c r="AA2776" s="241"/>
      <c r="AB2776" s="241"/>
      <c r="AC2776" s="241"/>
      <c r="AD2776" s="241"/>
      <c r="AE2776" s="241"/>
      <c r="AF2776" s="241"/>
      <c r="AG2776" s="241"/>
      <c r="AH2776" s="241"/>
      <c r="AI2776" s="241"/>
      <c r="AP2776" s="300"/>
      <c r="AT2776" s="300"/>
    </row>
    <row r="2777" spans="1:46" s="299" customFormat="1" ht="15" customHeight="1" x14ac:dyDescent="0.25">
      <c r="A2777" s="284"/>
      <c r="B2777" s="284"/>
      <c r="C2777" s="241"/>
      <c r="D2777" s="241"/>
      <c r="E2777" s="241"/>
      <c r="F2777" s="241"/>
      <c r="G2777" s="241"/>
      <c r="H2777" s="241"/>
      <c r="I2777" s="241"/>
      <c r="J2777" s="241"/>
      <c r="K2777" s="241"/>
      <c r="L2777" s="241"/>
      <c r="M2777" s="241"/>
      <c r="N2777" s="241"/>
      <c r="O2777" s="241"/>
      <c r="P2777" s="241"/>
      <c r="Q2777" s="241"/>
      <c r="R2777" s="241"/>
      <c r="S2777" s="241"/>
      <c r="T2777" s="241"/>
      <c r="U2777" s="241"/>
      <c r="V2777" s="241"/>
      <c r="W2777" s="241"/>
      <c r="X2777" s="241"/>
      <c r="Y2777" s="241"/>
      <c r="Z2777" s="241"/>
      <c r="AA2777" s="241"/>
      <c r="AB2777" s="241"/>
      <c r="AC2777" s="241"/>
      <c r="AD2777" s="241"/>
      <c r="AE2777" s="241"/>
      <c r="AF2777" s="241"/>
      <c r="AG2777" s="241"/>
      <c r="AH2777" s="241"/>
      <c r="AI2777" s="241"/>
      <c r="AP2777" s="300"/>
      <c r="AT2777" s="300"/>
    </row>
    <row r="2778" spans="1:46" s="299" customFormat="1" ht="15" customHeight="1" x14ac:dyDescent="0.25">
      <c r="A2778" s="284"/>
      <c r="B2778" s="284"/>
      <c r="C2778" s="241"/>
      <c r="D2778" s="241"/>
      <c r="E2778" s="241"/>
      <c r="F2778" s="241"/>
      <c r="G2778" s="241"/>
      <c r="H2778" s="241"/>
      <c r="I2778" s="241"/>
      <c r="J2778" s="241"/>
      <c r="K2778" s="241"/>
      <c r="L2778" s="241"/>
      <c r="M2778" s="241"/>
      <c r="N2778" s="241"/>
      <c r="O2778" s="241"/>
      <c r="P2778" s="241"/>
      <c r="Q2778" s="241"/>
      <c r="R2778" s="241"/>
      <c r="S2778" s="241"/>
      <c r="T2778" s="241"/>
      <c r="U2778" s="241"/>
      <c r="V2778" s="241"/>
      <c r="W2778" s="241"/>
      <c r="X2778" s="241"/>
      <c r="Y2778" s="241"/>
      <c r="Z2778" s="241"/>
      <c r="AA2778" s="241"/>
      <c r="AB2778" s="241"/>
      <c r="AC2778" s="241"/>
      <c r="AD2778" s="241"/>
      <c r="AE2778" s="241"/>
      <c r="AF2778" s="241"/>
      <c r="AG2778" s="241"/>
      <c r="AH2778" s="241"/>
      <c r="AI2778" s="241"/>
      <c r="AP2778" s="300"/>
      <c r="AT2778" s="300"/>
    </row>
    <row r="2779" spans="1:46" s="299" customFormat="1" ht="15" customHeight="1" x14ac:dyDescent="0.25">
      <c r="A2779" s="284"/>
      <c r="B2779" s="284"/>
      <c r="C2779" s="241"/>
      <c r="D2779" s="241"/>
      <c r="E2779" s="241"/>
      <c r="F2779" s="241"/>
      <c r="G2779" s="241"/>
      <c r="H2779" s="241"/>
      <c r="I2779" s="241"/>
      <c r="J2779" s="241"/>
      <c r="K2779" s="241"/>
      <c r="L2779" s="241"/>
      <c r="M2779" s="241"/>
      <c r="N2779" s="241"/>
      <c r="O2779" s="241"/>
      <c r="P2779" s="241"/>
      <c r="Q2779" s="241"/>
      <c r="R2779" s="241"/>
      <c r="S2779" s="241"/>
      <c r="T2779" s="241"/>
      <c r="U2779" s="241"/>
      <c r="V2779" s="241"/>
      <c r="W2779" s="241"/>
      <c r="X2779" s="241"/>
      <c r="Y2779" s="241"/>
      <c r="Z2779" s="241"/>
      <c r="AA2779" s="241"/>
      <c r="AB2779" s="241"/>
      <c r="AC2779" s="241"/>
      <c r="AD2779" s="241"/>
      <c r="AE2779" s="241"/>
      <c r="AF2779" s="241"/>
      <c r="AG2779" s="241"/>
      <c r="AH2779" s="241"/>
      <c r="AI2779" s="241"/>
      <c r="AP2779" s="300"/>
      <c r="AT2779" s="300"/>
    </row>
    <row r="2780" spans="1:46" s="299" customFormat="1" ht="15" customHeight="1" x14ac:dyDescent="0.25">
      <c r="A2780" s="284"/>
      <c r="B2780" s="284"/>
      <c r="C2780" s="241"/>
      <c r="D2780" s="241"/>
      <c r="E2780" s="241"/>
      <c r="F2780" s="241"/>
      <c r="G2780" s="241"/>
      <c r="H2780" s="241"/>
      <c r="I2780" s="241"/>
      <c r="J2780" s="241"/>
      <c r="K2780" s="241"/>
      <c r="L2780" s="241"/>
      <c r="M2780" s="241"/>
      <c r="N2780" s="241"/>
      <c r="O2780" s="241"/>
      <c r="P2780" s="241"/>
      <c r="Q2780" s="241"/>
      <c r="R2780" s="241"/>
      <c r="S2780" s="241"/>
      <c r="T2780" s="241"/>
      <c r="U2780" s="241"/>
      <c r="V2780" s="241"/>
      <c r="W2780" s="241"/>
      <c r="X2780" s="241"/>
      <c r="Y2780" s="241"/>
      <c r="Z2780" s="241"/>
      <c r="AA2780" s="241"/>
      <c r="AB2780" s="241"/>
      <c r="AC2780" s="241"/>
      <c r="AD2780" s="241"/>
      <c r="AE2780" s="241"/>
      <c r="AF2780" s="241"/>
      <c r="AG2780" s="241"/>
      <c r="AH2780" s="241"/>
      <c r="AI2780" s="241"/>
      <c r="AP2780" s="300"/>
      <c r="AT2780" s="300"/>
    </row>
    <row r="2781" spans="1:46" s="299" customFormat="1" ht="15" customHeight="1" x14ac:dyDescent="0.25">
      <c r="A2781" s="284"/>
      <c r="B2781" s="284"/>
      <c r="C2781" s="241"/>
      <c r="D2781" s="241"/>
      <c r="E2781" s="241"/>
      <c r="F2781" s="241"/>
      <c r="G2781" s="241"/>
      <c r="H2781" s="241"/>
      <c r="I2781" s="241"/>
      <c r="J2781" s="241"/>
      <c r="K2781" s="241"/>
      <c r="L2781" s="241"/>
      <c r="M2781" s="241"/>
      <c r="N2781" s="241"/>
      <c r="O2781" s="241"/>
      <c r="P2781" s="241"/>
      <c r="Q2781" s="241"/>
      <c r="R2781" s="241"/>
      <c r="S2781" s="241"/>
      <c r="T2781" s="241"/>
      <c r="U2781" s="241"/>
      <c r="V2781" s="241"/>
      <c r="W2781" s="241"/>
      <c r="X2781" s="241"/>
      <c r="Y2781" s="241"/>
      <c r="Z2781" s="241"/>
      <c r="AA2781" s="241"/>
      <c r="AB2781" s="241"/>
      <c r="AC2781" s="241"/>
      <c r="AD2781" s="241"/>
      <c r="AE2781" s="241"/>
      <c r="AF2781" s="241"/>
      <c r="AG2781" s="241"/>
      <c r="AH2781" s="241"/>
      <c r="AI2781" s="241"/>
      <c r="AP2781" s="300"/>
      <c r="AT2781" s="300"/>
    </row>
    <row r="2782" spans="1:46" s="299" customFormat="1" ht="15" customHeight="1" x14ac:dyDescent="0.25">
      <c r="A2782" s="284"/>
      <c r="B2782" s="284"/>
      <c r="C2782" s="241"/>
      <c r="D2782" s="241"/>
      <c r="E2782" s="241"/>
      <c r="F2782" s="241"/>
      <c r="G2782" s="241"/>
      <c r="H2782" s="241"/>
      <c r="I2782" s="241"/>
      <c r="J2782" s="241"/>
      <c r="K2782" s="241"/>
      <c r="L2782" s="241"/>
      <c r="M2782" s="241"/>
      <c r="N2782" s="241"/>
      <c r="O2782" s="241"/>
      <c r="P2782" s="241"/>
      <c r="Q2782" s="241"/>
      <c r="R2782" s="241"/>
      <c r="S2782" s="241"/>
      <c r="T2782" s="241"/>
      <c r="U2782" s="241"/>
      <c r="V2782" s="241"/>
      <c r="W2782" s="241"/>
      <c r="X2782" s="241"/>
      <c r="Y2782" s="241"/>
      <c r="Z2782" s="241"/>
      <c r="AA2782" s="241"/>
      <c r="AB2782" s="241"/>
      <c r="AC2782" s="241"/>
      <c r="AD2782" s="241"/>
      <c r="AE2782" s="241"/>
      <c r="AF2782" s="241"/>
      <c r="AG2782" s="241"/>
      <c r="AH2782" s="241"/>
      <c r="AI2782" s="241"/>
      <c r="AP2782" s="300"/>
      <c r="AT2782" s="300"/>
    </row>
    <row r="2783" spans="1:46" s="299" customFormat="1" ht="15" customHeight="1" x14ac:dyDescent="0.25">
      <c r="A2783" s="284"/>
      <c r="B2783" s="284"/>
      <c r="C2783" s="241"/>
      <c r="D2783" s="241"/>
      <c r="E2783" s="241"/>
      <c r="F2783" s="241"/>
      <c r="G2783" s="241"/>
      <c r="H2783" s="241"/>
      <c r="I2783" s="241"/>
      <c r="J2783" s="241"/>
      <c r="K2783" s="241"/>
      <c r="L2783" s="241"/>
      <c r="M2783" s="241"/>
      <c r="N2783" s="241"/>
      <c r="O2783" s="241"/>
      <c r="P2783" s="241"/>
      <c r="Q2783" s="241"/>
      <c r="R2783" s="241"/>
      <c r="S2783" s="241"/>
      <c r="T2783" s="241"/>
      <c r="U2783" s="241"/>
      <c r="V2783" s="241"/>
      <c r="W2783" s="241"/>
      <c r="X2783" s="241"/>
      <c r="Y2783" s="241"/>
      <c r="Z2783" s="241"/>
      <c r="AA2783" s="241"/>
      <c r="AB2783" s="241"/>
      <c r="AC2783" s="241"/>
      <c r="AD2783" s="241"/>
      <c r="AE2783" s="241"/>
      <c r="AF2783" s="241"/>
      <c r="AG2783" s="241"/>
      <c r="AH2783" s="241"/>
      <c r="AI2783" s="241"/>
      <c r="AP2783" s="300"/>
      <c r="AT2783" s="300"/>
    </row>
    <row r="2784" spans="1:46" s="299" customFormat="1" ht="15" customHeight="1" x14ac:dyDescent="0.25">
      <c r="A2784" s="284"/>
      <c r="B2784" s="284"/>
      <c r="C2784" s="241"/>
      <c r="D2784" s="241"/>
      <c r="E2784" s="241"/>
      <c r="F2784" s="241"/>
      <c r="G2784" s="241"/>
      <c r="H2784" s="241"/>
      <c r="I2784" s="241"/>
      <c r="J2784" s="241"/>
      <c r="K2784" s="241"/>
      <c r="L2784" s="241"/>
      <c r="M2784" s="241"/>
      <c r="N2784" s="241"/>
      <c r="O2784" s="241"/>
      <c r="P2784" s="241"/>
      <c r="Q2784" s="241"/>
      <c r="R2784" s="241"/>
      <c r="S2784" s="241"/>
      <c r="T2784" s="241"/>
      <c r="U2784" s="241"/>
      <c r="V2784" s="241"/>
      <c r="W2784" s="241"/>
      <c r="X2784" s="241"/>
      <c r="Y2784" s="241"/>
      <c r="Z2784" s="241"/>
      <c r="AA2784" s="241"/>
      <c r="AB2784" s="241"/>
      <c r="AC2784" s="241"/>
      <c r="AD2784" s="241"/>
      <c r="AE2784" s="241"/>
      <c r="AF2784" s="241"/>
      <c r="AG2784" s="241"/>
      <c r="AH2784" s="241"/>
      <c r="AI2784" s="241"/>
      <c r="AP2784" s="300"/>
      <c r="AT2784" s="300"/>
    </row>
    <row r="2785" spans="1:46" s="299" customFormat="1" ht="15" customHeight="1" x14ac:dyDescent="0.25">
      <c r="A2785" s="284"/>
      <c r="B2785" s="284"/>
      <c r="C2785" s="241"/>
      <c r="D2785" s="241"/>
      <c r="E2785" s="241"/>
      <c r="F2785" s="241"/>
      <c r="G2785" s="241"/>
      <c r="H2785" s="241"/>
      <c r="I2785" s="241"/>
      <c r="J2785" s="241"/>
      <c r="K2785" s="241"/>
      <c r="L2785" s="241"/>
      <c r="M2785" s="241"/>
      <c r="N2785" s="241"/>
      <c r="O2785" s="241"/>
      <c r="P2785" s="241"/>
      <c r="Q2785" s="241"/>
      <c r="R2785" s="241"/>
      <c r="S2785" s="241"/>
      <c r="T2785" s="241"/>
      <c r="U2785" s="241"/>
      <c r="V2785" s="241"/>
      <c r="W2785" s="241"/>
      <c r="X2785" s="241"/>
      <c r="Y2785" s="241"/>
      <c r="Z2785" s="241"/>
      <c r="AA2785" s="241"/>
      <c r="AB2785" s="241"/>
      <c r="AC2785" s="241"/>
      <c r="AD2785" s="241"/>
      <c r="AE2785" s="241"/>
      <c r="AF2785" s="241"/>
      <c r="AG2785" s="241"/>
      <c r="AH2785" s="241"/>
      <c r="AI2785" s="241"/>
      <c r="AP2785" s="300"/>
      <c r="AT2785" s="300"/>
    </row>
    <row r="2786" spans="1:46" s="299" customFormat="1" ht="15" customHeight="1" x14ac:dyDescent="0.25">
      <c r="A2786" s="284"/>
      <c r="B2786" s="284"/>
      <c r="C2786" s="241"/>
      <c r="D2786" s="241"/>
      <c r="E2786" s="241"/>
      <c r="F2786" s="241"/>
      <c r="G2786" s="241"/>
      <c r="H2786" s="241"/>
      <c r="I2786" s="241"/>
      <c r="J2786" s="241"/>
      <c r="K2786" s="241"/>
      <c r="L2786" s="241"/>
      <c r="M2786" s="241"/>
      <c r="N2786" s="241"/>
      <c r="O2786" s="241"/>
      <c r="P2786" s="241"/>
      <c r="Q2786" s="241"/>
      <c r="R2786" s="241"/>
      <c r="S2786" s="241"/>
      <c r="T2786" s="241"/>
      <c r="U2786" s="241"/>
      <c r="V2786" s="241"/>
      <c r="W2786" s="241"/>
      <c r="X2786" s="241"/>
      <c r="Y2786" s="241"/>
      <c r="Z2786" s="241"/>
      <c r="AA2786" s="241"/>
      <c r="AB2786" s="241"/>
      <c r="AC2786" s="241"/>
      <c r="AD2786" s="241"/>
      <c r="AE2786" s="241"/>
      <c r="AF2786" s="241"/>
      <c r="AG2786" s="241"/>
      <c r="AH2786" s="241"/>
      <c r="AI2786" s="241"/>
      <c r="AP2786" s="300"/>
      <c r="AT2786" s="300"/>
    </row>
    <row r="2787" spans="1:46" s="299" customFormat="1" ht="15" customHeight="1" x14ac:dyDescent="0.25">
      <c r="A2787" s="284"/>
      <c r="B2787" s="284"/>
      <c r="C2787" s="241"/>
      <c r="D2787" s="241"/>
      <c r="E2787" s="241"/>
      <c r="F2787" s="241"/>
      <c r="G2787" s="241"/>
      <c r="H2787" s="241"/>
      <c r="I2787" s="241"/>
      <c r="J2787" s="241"/>
      <c r="K2787" s="241"/>
      <c r="L2787" s="241"/>
      <c r="M2787" s="241"/>
      <c r="N2787" s="241"/>
      <c r="O2787" s="241"/>
      <c r="P2787" s="241"/>
      <c r="Q2787" s="241"/>
      <c r="R2787" s="241"/>
      <c r="S2787" s="241"/>
      <c r="T2787" s="241"/>
      <c r="U2787" s="241"/>
      <c r="V2787" s="241"/>
      <c r="W2787" s="241"/>
      <c r="X2787" s="241"/>
      <c r="Y2787" s="241"/>
      <c r="Z2787" s="241"/>
      <c r="AA2787" s="241"/>
      <c r="AB2787" s="241"/>
      <c r="AC2787" s="241"/>
      <c r="AD2787" s="241"/>
      <c r="AE2787" s="241"/>
      <c r="AF2787" s="241"/>
      <c r="AG2787" s="241"/>
      <c r="AH2787" s="241"/>
      <c r="AI2787" s="241"/>
      <c r="AP2787" s="300"/>
      <c r="AT2787" s="300"/>
    </row>
    <row r="2788" spans="1:46" s="299" customFormat="1" ht="15" customHeight="1" x14ac:dyDescent="0.25">
      <c r="A2788" s="284"/>
      <c r="B2788" s="284"/>
      <c r="C2788" s="241"/>
      <c r="D2788" s="241"/>
      <c r="E2788" s="241"/>
      <c r="F2788" s="241"/>
      <c r="G2788" s="241"/>
      <c r="H2788" s="241"/>
      <c r="I2788" s="241"/>
      <c r="J2788" s="241"/>
      <c r="K2788" s="241"/>
      <c r="L2788" s="241"/>
      <c r="M2788" s="241"/>
      <c r="N2788" s="241"/>
      <c r="O2788" s="241"/>
      <c r="P2788" s="241"/>
      <c r="Q2788" s="241"/>
      <c r="R2788" s="241"/>
      <c r="S2788" s="241"/>
      <c r="T2788" s="241"/>
      <c r="U2788" s="241"/>
      <c r="V2788" s="241"/>
      <c r="W2788" s="241"/>
      <c r="X2788" s="241"/>
      <c r="Y2788" s="241"/>
      <c r="Z2788" s="241"/>
      <c r="AA2788" s="241"/>
      <c r="AB2788" s="241"/>
      <c r="AC2788" s="241"/>
      <c r="AD2788" s="241"/>
      <c r="AE2788" s="241"/>
      <c r="AF2788" s="241"/>
      <c r="AG2788" s="241"/>
      <c r="AH2788" s="241"/>
      <c r="AI2788" s="241"/>
      <c r="AP2788" s="300"/>
      <c r="AT2788" s="300"/>
    </row>
    <row r="2789" spans="1:46" s="299" customFormat="1" ht="15" customHeight="1" x14ac:dyDescent="0.25">
      <c r="A2789" s="284"/>
      <c r="B2789" s="284"/>
      <c r="C2789" s="241"/>
      <c r="D2789" s="241"/>
      <c r="E2789" s="241"/>
      <c r="F2789" s="241"/>
      <c r="G2789" s="241"/>
      <c r="H2789" s="241"/>
      <c r="I2789" s="241"/>
      <c r="J2789" s="241"/>
      <c r="K2789" s="241"/>
      <c r="L2789" s="241"/>
      <c r="M2789" s="241"/>
      <c r="N2789" s="241"/>
      <c r="O2789" s="241"/>
      <c r="P2789" s="241"/>
      <c r="Q2789" s="241"/>
      <c r="R2789" s="241"/>
      <c r="S2789" s="241"/>
      <c r="T2789" s="241"/>
      <c r="U2789" s="241"/>
      <c r="V2789" s="241"/>
      <c r="W2789" s="241"/>
      <c r="X2789" s="241"/>
      <c r="Y2789" s="241"/>
      <c r="Z2789" s="241"/>
      <c r="AA2789" s="241"/>
      <c r="AB2789" s="241"/>
      <c r="AC2789" s="241"/>
      <c r="AD2789" s="241"/>
      <c r="AE2789" s="241"/>
      <c r="AF2789" s="241"/>
      <c r="AG2789" s="241"/>
      <c r="AH2789" s="241"/>
      <c r="AI2789" s="241"/>
      <c r="AP2789" s="300"/>
      <c r="AT2789" s="300"/>
    </row>
    <row r="2790" spans="1:46" s="299" customFormat="1" ht="15" customHeight="1" x14ac:dyDescent="0.25">
      <c r="A2790" s="284"/>
      <c r="B2790" s="284"/>
      <c r="C2790" s="241"/>
      <c r="D2790" s="241"/>
      <c r="E2790" s="241"/>
      <c r="F2790" s="241"/>
      <c r="G2790" s="241"/>
      <c r="H2790" s="241"/>
      <c r="I2790" s="241"/>
      <c r="J2790" s="241"/>
      <c r="K2790" s="241"/>
      <c r="L2790" s="241"/>
      <c r="M2790" s="241"/>
      <c r="N2790" s="241"/>
      <c r="O2790" s="241"/>
      <c r="P2790" s="241"/>
      <c r="Q2790" s="241"/>
      <c r="R2790" s="241"/>
      <c r="S2790" s="241"/>
      <c r="T2790" s="241"/>
      <c r="U2790" s="241"/>
      <c r="V2790" s="241"/>
      <c r="W2790" s="241"/>
      <c r="X2790" s="241"/>
      <c r="Y2790" s="241"/>
      <c r="Z2790" s="241"/>
      <c r="AA2790" s="241"/>
      <c r="AB2790" s="241"/>
      <c r="AC2790" s="241"/>
      <c r="AD2790" s="241"/>
      <c r="AE2790" s="241"/>
      <c r="AF2790" s="241"/>
      <c r="AG2790" s="241"/>
      <c r="AH2790" s="241"/>
      <c r="AI2790" s="241"/>
      <c r="AP2790" s="300"/>
      <c r="AT2790" s="300"/>
    </row>
    <row r="2791" spans="1:46" s="299" customFormat="1" ht="15" customHeight="1" x14ac:dyDescent="0.25">
      <c r="A2791" s="284"/>
      <c r="B2791" s="284"/>
      <c r="C2791" s="241"/>
      <c r="D2791" s="241"/>
      <c r="E2791" s="241"/>
      <c r="F2791" s="241"/>
      <c r="G2791" s="241"/>
      <c r="H2791" s="241"/>
      <c r="I2791" s="241"/>
      <c r="J2791" s="241"/>
      <c r="K2791" s="241"/>
      <c r="L2791" s="241"/>
      <c r="M2791" s="241"/>
      <c r="N2791" s="241"/>
      <c r="O2791" s="241"/>
      <c r="P2791" s="241"/>
      <c r="Q2791" s="241"/>
      <c r="R2791" s="241"/>
      <c r="S2791" s="241"/>
      <c r="T2791" s="241"/>
      <c r="U2791" s="241"/>
      <c r="V2791" s="241"/>
      <c r="W2791" s="241"/>
      <c r="X2791" s="241"/>
      <c r="Y2791" s="241"/>
      <c r="Z2791" s="241"/>
      <c r="AA2791" s="241"/>
      <c r="AB2791" s="241"/>
      <c r="AC2791" s="241"/>
      <c r="AD2791" s="241"/>
      <c r="AE2791" s="241"/>
      <c r="AF2791" s="241"/>
      <c r="AG2791" s="241"/>
      <c r="AH2791" s="241"/>
      <c r="AI2791" s="241"/>
      <c r="AP2791" s="300"/>
      <c r="AT2791" s="300"/>
    </row>
    <row r="2792" spans="1:46" s="299" customFormat="1" ht="15" customHeight="1" x14ac:dyDescent="0.25">
      <c r="A2792" s="284"/>
      <c r="B2792" s="284"/>
      <c r="C2792" s="241"/>
      <c r="D2792" s="241"/>
      <c r="E2792" s="241"/>
      <c r="F2792" s="241"/>
      <c r="G2792" s="241"/>
      <c r="H2792" s="241"/>
      <c r="I2792" s="241"/>
      <c r="J2792" s="241"/>
      <c r="K2792" s="241"/>
      <c r="L2792" s="241"/>
      <c r="M2792" s="241"/>
      <c r="N2792" s="241"/>
      <c r="O2792" s="241"/>
      <c r="P2792" s="241"/>
      <c r="Q2792" s="241"/>
      <c r="R2792" s="241"/>
      <c r="S2792" s="241"/>
      <c r="T2792" s="241"/>
      <c r="U2792" s="241"/>
      <c r="V2792" s="241"/>
      <c r="W2792" s="241"/>
      <c r="X2792" s="241"/>
      <c r="Y2792" s="241"/>
      <c r="Z2792" s="241"/>
      <c r="AA2792" s="241"/>
      <c r="AB2792" s="241"/>
      <c r="AC2792" s="241"/>
      <c r="AD2792" s="241"/>
      <c r="AE2792" s="241"/>
      <c r="AF2792" s="241"/>
      <c r="AG2792" s="241"/>
      <c r="AH2792" s="241"/>
      <c r="AI2792" s="241"/>
      <c r="AP2792" s="300"/>
      <c r="AT2792" s="300"/>
    </row>
    <row r="2793" spans="1:46" s="299" customFormat="1" ht="15" customHeight="1" x14ac:dyDescent="0.25">
      <c r="A2793" s="284"/>
      <c r="B2793" s="284"/>
      <c r="C2793" s="241"/>
      <c r="D2793" s="241"/>
      <c r="E2793" s="241"/>
      <c r="F2793" s="241"/>
      <c r="G2793" s="241"/>
      <c r="H2793" s="241"/>
      <c r="I2793" s="241"/>
      <c r="J2793" s="241"/>
      <c r="K2793" s="241"/>
      <c r="L2793" s="241"/>
      <c r="M2793" s="241"/>
      <c r="N2793" s="241"/>
      <c r="O2793" s="241"/>
      <c r="P2793" s="241"/>
      <c r="Q2793" s="241"/>
      <c r="R2793" s="241"/>
      <c r="S2793" s="241"/>
      <c r="T2793" s="241"/>
      <c r="U2793" s="241"/>
      <c r="V2793" s="241"/>
      <c r="W2793" s="241"/>
      <c r="X2793" s="241"/>
      <c r="Y2793" s="241"/>
      <c r="Z2793" s="241"/>
      <c r="AA2793" s="241"/>
      <c r="AB2793" s="241"/>
      <c r="AC2793" s="241"/>
      <c r="AD2793" s="241"/>
      <c r="AE2793" s="241"/>
      <c r="AF2793" s="241"/>
      <c r="AG2793" s="241"/>
      <c r="AH2793" s="241"/>
      <c r="AI2793" s="241"/>
      <c r="AP2793" s="300"/>
      <c r="AT2793" s="300"/>
    </row>
    <row r="2794" spans="1:46" s="299" customFormat="1" ht="15" customHeight="1" x14ac:dyDescent="0.25">
      <c r="A2794" s="284"/>
      <c r="B2794" s="284"/>
      <c r="C2794" s="241"/>
      <c r="D2794" s="241"/>
      <c r="E2794" s="241"/>
      <c r="F2794" s="241"/>
      <c r="G2794" s="241"/>
      <c r="H2794" s="241"/>
      <c r="I2794" s="241"/>
      <c r="J2794" s="241"/>
      <c r="K2794" s="241"/>
      <c r="L2794" s="241"/>
      <c r="M2794" s="241"/>
      <c r="N2794" s="241"/>
      <c r="O2794" s="241"/>
      <c r="P2794" s="241"/>
      <c r="Q2794" s="241"/>
      <c r="R2794" s="241"/>
      <c r="S2794" s="241"/>
      <c r="T2794" s="241"/>
      <c r="U2794" s="241"/>
      <c r="V2794" s="241"/>
      <c r="W2794" s="241"/>
      <c r="X2794" s="241"/>
      <c r="Y2794" s="241"/>
      <c r="Z2794" s="241"/>
      <c r="AA2794" s="241"/>
      <c r="AB2794" s="241"/>
      <c r="AC2794" s="241"/>
      <c r="AD2794" s="241"/>
      <c r="AE2794" s="241"/>
      <c r="AF2794" s="241"/>
      <c r="AG2794" s="241"/>
      <c r="AH2794" s="241"/>
      <c r="AI2794" s="241"/>
      <c r="AP2794" s="300"/>
      <c r="AT2794" s="300"/>
    </row>
    <row r="2795" spans="1:46" s="299" customFormat="1" ht="15" customHeight="1" x14ac:dyDescent="0.25">
      <c r="A2795" s="284"/>
      <c r="B2795" s="284"/>
      <c r="C2795" s="241"/>
      <c r="D2795" s="241"/>
      <c r="E2795" s="241"/>
      <c r="F2795" s="241"/>
      <c r="G2795" s="241"/>
      <c r="H2795" s="241"/>
      <c r="I2795" s="241"/>
      <c r="J2795" s="241"/>
      <c r="K2795" s="241"/>
      <c r="L2795" s="241"/>
      <c r="M2795" s="241"/>
      <c r="N2795" s="241"/>
      <c r="O2795" s="241"/>
      <c r="P2795" s="241"/>
      <c r="Q2795" s="241"/>
      <c r="R2795" s="241"/>
      <c r="S2795" s="241"/>
      <c r="T2795" s="241"/>
      <c r="U2795" s="241"/>
      <c r="V2795" s="241"/>
      <c r="W2795" s="241"/>
      <c r="X2795" s="241"/>
      <c r="Y2795" s="241"/>
      <c r="Z2795" s="241"/>
      <c r="AA2795" s="241"/>
      <c r="AB2795" s="241"/>
      <c r="AC2795" s="241"/>
      <c r="AD2795" s="241"/>
      <c r="AE2795" s="241"/>
      <c r="AF2795" s="241"/>
      <c r="AG2795" s="241"/>
      <c r="AH2795" s="241"/>
      <c r="AI2795" s="241"/>
      <c r="AP2795" s="300"/>
      <c r="AT2795" s="300"/>
    </row>
    <row r="2796" spans="1:46" s="299" customFormat="1" ht="15" customHeight="1" x14ac:dyDescent="0.25">
      <c r="A2796" s="284"/>
      <c r="B2796" s="284"/>
      <c r="C2796" s="241"/>
      <c r="D2796" s="241"/>
      <c r="E2796" s="241"/>
      <c r="F2796" s="241"/>
      <c r="G2796" s="241"/>
      <c r="H2796" s="241"/>
      <c r="I2796" s="241"/>
      <c r="J2796" s="241"/>
      <c r="K2796" s="241"/>
      <c r="L2796" s="241"/>
      <c r="M2796" s="241"/>
      <c r="N2796" s="241"/>
      <c r="O2796" s="241"/>
      <c r="P2796" s="241"/>
      <c r="Q2796" s="241"/>
      <c r="R2796" s="241"/>
      <c r="S2796" s="241"/>
      <c r="T2796" s="241"/>
      <c r="U2796" s="241"/>
      <c r="V2796" s="241"/>
      <c r="W2796" s="241"/>
      <c r="X2796" s="241"/>
      <c r="Y2796" s="241"/>
      <c r="Z2796" s="241"/>
      <c r="AA2796" s="241"/>
      <c r="AB2796" s="241"/>
      <c r="AC2796" s="241"/>
      <c r="AD2796" s="241"/>
      <c r="AE2796" s="241"/>
      <c r="AF2796" s="241"/>
      <c r="AG2796" s="241"/>
      <c r="AH2796" s="241"/>
      <c r="AI2796" s="241"/>
      <c r="AP2796" s="300"/>
      <c r="AT2796" s="300"/>
    </row>
    <row r="2797" spans="1:46" s="299" customFormat="1" ht="15" customHeight="1" x14ac:dyDescent="0.25">
      <c r="A2797" s="284"/>
      <c r="B2797" s="284"/>
      <c r="C2797" s="241"/>
      <c r="D2797" s="241"/>
      <c r="E2797" s="241"/>
      <c r="F2797" s="241"/>
      <c r="G2797" s="241"/>
      <c r="H2797" s="241"/>
      <c r="I2797" s="241"/>
      <c r="J2797" s="241"/>
      <c r="K2797" s="241"/>
      <c r="L2797" s="241"/>
      <c r="M2797" s="241"/>
      <c r="N2797" s="241"/>
      <c r="O2797" s="241"/>
      <c r="P2797" s="241"/>
      <c r="Q2797" s="241"/>
      <c r="R2797" s="241"/>
      <c r="S2797" s="241"/>
      <c r="T2797" s="241"/>
      <c r="U2797" s="241"/>
      <c r="V2797" s="241"/>
      <c r="W2797" s="241"/>
      <c r="X2797" s="241"/>
      <c r="Y2797" s="241"/>
      <c r="Z2797" s="241"/>
      <c r="AA2797" s="241"/>
      <c r="AB2797" s="241"/>
      <c r="AC2797" s="241"/>
      <c r="AD2797" s="241"/>
      <c r="AE2797" s="241"/>
      <c r="AF2797" s="241"/>
      <c r="AG2797" s="241"/>
      <c r="AH2797" s="241"/>
      <c r="AI2797" s="241"/>
      <c r="AP2797" s="300"/>
      <c r="AT2797" s="300"/>
    </row>
    <row r="2798" spans="1:46" s="299" customFormat="1" ht="15" customHeight="1" x14ac:dyDescent="0.25">
      <c r="A2798" s="284"/>
      <c r="B2798" s="284"/>
      <c r="C2798" s="241"/>
      <c r="D2798" s="241"/>
      <c r="E2798" s="241"/>
      <c r="F2798" s="241"/>
      <c r="G2798" s="241"/>
      <c r="H2798" s="241"/>
      <c r="I2798" s="241"/>
      <c r="J2798" s="241"/>
      <c r="K2798" s="241"/>
      <c r="L2798" s="241"/>
      <c r="M2798" s="241"/>
      <c r="N2798" s="241"/>
      <c r="O2798" s="241"/>
      <c r="P2798" s="241"/>
      <c r="Q2798" s="241"/>
      <c r="R2798" s="241"/>
      <c r="S2798" s="241"/>
      <c r="T2798" s="241"/>
      <c r="U2798" s="241"/>
      <c r="V2798" s="241"/>
      <c r="W2798" s="241"/>
      <c r="X2798" s="241"/>
      <c r="Y2798" s="241"/>
      <c r="Z2798" s="241"/>
      <c r="AA2798" s="241"/>
      <c r="AB2798" s="241"/>
      <c r="AC2798" s="241"/>
      <c r="AD2798" s="241"/>
      <c r="AE2798" s="241"/>
      <c r="AF2798" s="241"/>
      <c r="AG2798" s="241"/>
      <c r="AH2798" s="241"/>
      <c r="AI2798" s="241"/>
      <c r="AP2798" s="300"/>
      <c r="AT2798" s="300"/>
    </row>
    <row r="2799" spans="1:46" s="299" customFormat="1" ht="15" customHeight="1" x14ac:dyDescent="0.25">
      <c r="A2799" s="284"/>
      <c r="B2799" s="284"/>
      <c r="C2799" s="241"/>
      <c r="D2799" s="241"/>
      <c r="E2799" s="241"/>
      <c r="F2799" s="241"/>
      <c r="G2799" s="241"/>
      <c r="H2799" s="241"/>
      <c r="I2799" s="241"/>
      <c r="J2799" s="241"/>
      <c r="K2799" s="241"/>
      <c r="L2799" s="241"/>
      <c r="M2799" s="241"/>
      <c r="N2799" s="241"/>
      <c r="O2799" s="241"/>
      <c r="P2799" s="241"/>
      <c r="Q2799" s="241"/>
      <c r="R2799" s="241"/>
      <c r="S2799" s="241"/>
      <c r="T2799" s="241"/>
      <c r="U2799" s="241"/>
      <c r="V2799" s="241"/>
      <c r="W2799" s="241"/>
      <c r="X2799" s="241"/>
      <c r="Y2799" s="241"/>
      <c r="Z2799" s="241"/>
      <c r="AA2799" s="241"/>
      <c r="AB2799" s="241"/>
      <c r="AC2799" s="241"/>
      <c r="AD2799" s="241"/>
      <c r="AE2799" s="241"/>
      <c r="AF2799" s="241"/>
      <c r="AG2799" s="241"/>
      <c r="AH2799" s="241"/>
      <c r="AI2799" s="241"/>
      <c r="AP2799" s="300"/>
      <c r="AT2799" s="300"/>
    </row>
    <row r="2800" spans="1:46" s="299" customFormat="1" ht="15" customHeight="1" x14ac:dyDescent="0.25">
      <c r="A2800" s="284"/>
      <c r="B2800" s="284"/>
      <c r="C2800" s="241"/>
      <c r="D2800" s="241"/>
      <c r="E2800" s="241"/>
      <c r="F2800" s="241"/>
      <c r="G2800" s="241"/>
      <c r="H2800" s="241"/>
      <c r="I2800" s="241"/>
      <c r="J2800" s="241"/>
      <c r="K2800" s="241"/>
      <c r="L2800" s="241"/>
      <c r="M2800" s="241"/>
      <c r="N2800" s="241"/>
      <c r="O2800" s="241"/>
      <c r="P2800" s="241"/>
      <c r="Q2800" s="241"/>
      <c r="R2800" s="241"/>
      <c r="S2800" s="241"/>
      <c r="T2800" s="241"/>
      <c r="U2800" s="241"/>
      <c r="V2800" s="241"/>
      <c r="W2800" s="241"/>
      <c r="X2800" s="241"/>
      <c r="Y2800" s="241"/>
      <c r="Z2800" s="241"/>
      <c r="AA2800" s="241"/>
      <c r="AB2800" s="241"/>
      <c r="AC2800" s="241"/>
      <c r="AD2800" s="241"/>
      <c r="AE2800" s="241"/>
      <c r="AF2800" s="241"/>
      <c r="AG2800" s="241"/>
      <c r="AH2800" s="241"/>
      <c r="AI2800" s="241"/>
      <c r="AP2800" s="300"/>
      <c r="AT2800" s="300"/>
    </row>
    <row r="2801" spans="1:46" s="299" customFormat="1" ht="15" customHeight="1" x14ac:dyDescent="0.25">
      <c r="A2801" s="284"/>
      <c r="B2801" s="284"/>
      <c r="C2801" s="241"/>
      <c r="D2801" s="241"/>
      <c r="E2801" s="241"/>
      <c r="F2801" s="241"/>
      <c r="G2801" s="241"/>
      <c r="H2801" s="241"/>
      <c r="I2801" s="241"/>
      <c r="J2801" s="241"/>
      <c r="K2801" s="241"/>
      <c r="L2801" s="241"/>
      <c r="M2801" s="241"/>
      <c r="N2801" s="241"/>
      <c r="O2801" s="241"/>
      <c r="P2801" s="241"/>
      <c r="Q2801" s="241"/>
      <c r="R2801" s="241"/>
      <c r="S2801" s="241"/>
      <c r="T2801" s="241"/>
      <c r="U2801" s="241"/>
      <c r="V2801" s="241"/>
      <c r="W2801" s="241"/>
      <c r="X2801" s="241"/>
      <c r="Y2801" s="241"/>
      <c r="Z2801" s="241"/>
      <c r="AA2801" s="241"/>
      <c r="AB2801" s="241"/>
      <c r="AC2801" s="241"/>
      <c r="AD2801" s="241"/>
      <c r="AE2801" s="241"/>
      <c r="AF2801" s="241"/>
      <c r="AG2801" s="241"/>
      <c r="AH2801" s="241"/>
      <c r="AI2801" s="241"/>
      <c r="AP2801" s="300"/>
      <c r="AT2801" s="300"/>
    </row>
    <row r="2802" spans="1:46" s="299" customFormat="1" ht="15" customHeight="1" x14ac:dyDescent="0.25">
      <c r="A2802" s="284"/>
      <c r="B2802" s="284"/>
      <c r="C2802" s="241"/>
      <c r="D2802" s="241"/>
      <c r="E2802" s="241"/>
      <c r="F2802" s="241"/>
      <c r="G2802" s="241"/>
      <c r="H2802" s="241"/>
      <c r="I2802" s="241"/>
      <c r="J2802" s="241"/>
      <c r="K2802" s="241"/>
      <c r="L2802" s="241"/>
      <c r="M2802" s="241"/>
      <c r="N2802" s="241"/>
      <c r="O2802" s="241"/>
      <c r="P2802" s="241"/>
      <c r="Q2802" s="241"/>
      <c r="R2802" s="241"/>
      <c r="S2802" s="241"/>
      <c r="T2802" s="241"/>
      <c r="U2802" s="241"/>
      <c r="V2802" s="241"/>
      <c r="W2802" s="241"/>
      <c r="X2802" s="241"/>
      <c r="Y2802" s="241"/>
      <c r="Z2802" s="241"/>
      <c r="AA2802" s="241"/>
      <c r="AB2802" s="241"/>
      <c r="AC2802" s="241"/>
      <c r="AD2802" s="241"/>
      <c r="AE2802" s="241"/>
      <c r="AF2802" s="241"/>
      <c r="AG2802" s="241"/>
      <c r="AH2802" s="241"/>
      <c r="AI2802" s="241"/>
      <c r="AP2802" s="300"/>
      <c r="AT2802" s="300"/>
    </row>
    <row r="2803" spans="1:46" s="299" customFormat="1" ht="15" customHeight="1" x14ac:dyDescent="0.25">
      <c r="A2803" s="284"/>
      <c r="B2803" s="284"/>
      <c r="C2803" s="241"/>
      <c r="D2803" s="241"/>
      <c r="E2803" s="241"/>
      <c r="F2803" s="241"/>
      <c r="G2803" s="241"/>
      <c r="H2803" s="241"/>
      <c r="I2803" s="241"/>
      <c r="J2803" s="241"/>
      <c r="K2803" s="241"/>
      <c r="L2803" s="241"/>
      <c r="M2803" s="241"/>
      <c r="N2803" s="241"/>
      <c r="O2803" s="241"/>
      <c r="P2803" s="241"/>
      <c r="Q2803" s="241"/>
      <c r="R2803" s="241"/>
      <c r="S2803" s="241"/>
      <c r="T2803" s="241"/>
      <c r="U2803" s="241"/>
      <c r="V2803" s="241"/>
      <c r="W2803" s="241"/>
      <c r="X2803" s="241"/>
      <c r="Y2803" s="241"/>
      <c r="Z2803" s="241"/>
      <c r="AA2803" s="241"/>
      <c r="AB2803" s="241"/>
      <c r="AC2803" s="241"/>
      <c r="AD2803" s="241"/>
      <c r="AE2803" s="241"/>
      <c r="AF2803" s="241"/>
      <c r="AG2803" s="241"/>
      <c r="AH2803" s="241"/>
      <c r="AI2803" s="241"/>
      <c r="AP2803" s="300"/>
      <c r="AT2803" s="300"/>
    </row>
    <row r="2804" spans="1:46" s="299" customFormat="1" ht="15" customHeight="1" x14ac:dyDescent="0.25">
      <c r="A2804" s="284"/>
      <c r="B2804" s="284"/>
      <c r="C2804" s="241"/>
      <c r="D2804" s="241"/>
      <c r="E2804" s="241"/>
      <c r="F2804" s="241"/>
      <c r="G2804" s="241"/>
      <c r="H2804" s="241"/>
      <c r="I2804" s="241"/>
      <c r="J2804" s="241"/>
      <c r="K2804" s="241"/>
      <c r="L2804" s="241"/>
      <c r="M2804" s="241"/>
      <c r="N2804" s="241"/>
      <c r="O2804" s="241"/>
      <c r="P2804" s="241"/>
      <c r="Q2804" s="241"/>
      <c r="R2804" s="241"/>
      <c r="S2804" s="241"/>
      <c r="T2804" s="241"/>
      <c r="U2804" s="241"/>
      <c r="V2804" s="241"/>
      <c r="W2804" s="241"/>
      <c r="X2804" s="241"/>
      <c r="Y2804" s="241"/>
      <c r="Z2804" s="241"/>
      <c r="AA2804" s="241"/>
      <c r="AB2804" s="241"/>
      <c r="AC2804" s="241"/>
      <c r="AD2804" s="241"/>
      <c r="AE2804" s="241"/>
      <c r="AF2804" s="241"/>
      <c r="AG2804" s="241"/>
      <c r="AH2804" s="241"/>
      <c r="AI2804" s="241"/>
      <c r="AP2804" s="300"/>
      <c r="AT2804" s="300"/>
    </row>
    <row r="2805" spans="1:46" s="299" customFormat="1" ht="15" customHeight="1" x14ac:dyDescent="0.25">
      <c r="A2805" s="284"/>
      <c r="B2805" s="284"/>
      <c r="C2805" s="241"/>
      <c r="D2805" s="241"/>
      <c r="E2805" s="241"/>
      <c r="F2805" s="241"/>
      <c r="G2805" s="241"/>
      <c r="H2805" s="241"/>
      <c r="I2805" s="241"/>
      <c r="J2805" s="241"/>
      <c r="K2805" s="241"/>
      <c r="L2805" s="241"/>
      <c r="M2805" s="241"/>
      <c r="N2805" s="241"/>
      <c r="O2805" s="241"/>
      <c r="P2805" s="241"/>
      <c r="Q2805" s="241"/>
      <c r="R2805" s="241"/>
      <c r="S2805" s="241"/>
      <c r="T2805" s="241"/>
      <c r="U2805" s="241"/>
      <c r="V2805" s="241"/>
      <c r="W2805" s="241"/>
      <c r="X2805" s="241"/>
      <c r="Y2805" s="241"/>
      <c r="Z2805" s="241"/>
      <c r="AA2805" s="241"/>
      <c r="AB2805" s="241"/>
      <c r="AC2805" s="241"/>
      <c r="AD2805" s="241"/>
      <c r="AE2805" s="241"/>
      <c r="AF2805" s="241"/>
      <c r="AG2805" s="241"/>
      <c r="AH2805" s="241"/>
      <c r="AI2805" s="241"/>
      <c r="AP2805" s="300"/>
      <c r="AT2805" s="300"/>
    </row>
    <row r="2806" spans="1:46" s="299" customFormat="1" ht="15" customHeight="1" x14ac:dyDescent="0.25">
      <c r="A2806" s="284"/>
      <c r="B2806" s="284"/>
      <c r="C2806" s="241"/>
      <c r="D2806" s="241"/>
      <c r="E2806" s="241"/>
      <c r="F2806" s="241"/>
      <c r="G2806" s="241"/>
      <c r="H2806" s="241"/>
      <c r="I2806" s="241"/>
      <c r="J2806" s="241"/>
      <c r="K2806" s="241"/>
      <c r="L2806" s="241"/>
      <c r="M2806" s="241"/>
      <c r="N2806" s="241"/>
      <c r="O2806" s="241"/>
      <c r="P2806" s="241"/>
      <c r="Q2806" s="241"/>
      <c r="R2806" s="241"/>
      <c r="S2806" s="241"/>
      <c r="T2806" s="241"/>
      <c r="U2806" s="241"/>
      <c r="V2806" s="241"/>
      <c r="W2806" s="241"/>
      <c r="X2806" s="241"/>
      <c r="Y2806" s="241"/>
      <c r="Z2806" s="241"/>
      <c r="AA2806" s="241"/>
      <c r="AB2806" s="241"/>
      <c r="AC2806" s="241"/>
      <c r="AD2806" s="241"/>
      <c r="AE2806" s="241"/>
      <c r="AF2806" s="241"/>
      <c r="AG2806" s="241"/>
      <c r="AH2806" s="241"/>
      <c r="AI2806" s="241"/>
      <c r="AP2806" s="300"/>
      <c r="AT2806" s="300"/>
    </row>
    <row r="2807" spans="1:46" s="299" customFormat="1" ht="15" customHeight="1" x14ac:dyDescent="0.25">
      <c r="A2807" s="284"/>
      <c r="B2807" s="284"/>
      <c r="C2807" s="241"/>
      <c r="D2807" s="241"/>
      <c r="E2807" s="241"/>
      <c r="F2807" s="241"/>
      <c r="G2807" s="241"/>
      <c r="H2807" s="241"/>
      <c r="I2807" s="241"/>
      <c r="J2807" s="241"/>
      <c r="K2807" s="241"/>
      <c r="L2807" s="241"/>
      <c r="M2807" s="241"/>
      <c r="N2807" s="241"/>
      <c r="O2807" s="241"/>
      <c r="P2807" s="241"/>
      <c r="Q2807" s="241"/>
      <c r="R2807" s="241"/>
      <c r="S2807" s="241"/>
      <c r="T2807" s="241"/>
      <c r="U2807" s="241"/>
      <c r="V2807" s="241"/>
      <c r="W2807" s="241"/>
      <c r="X2807" s="241"/>
      <c r="Y2807" s="241"/>
      <c r="Z2807" s="241"/>
      <c r="AA2807" s="241"/>
      <c r="AB2807" s="241"/>
      <c r="AC2807" s="241"/>
      <c r="AD2807" s="241"/>
      <c r="AE2807" s="241"/>
      <c r="AF2807" s="241"/>
      <c r="AG2807" s="241"/>
      <c r="AH2807" s="241"/>
      <c r="AI2807" s="241"/>
      <c r="AP2807" s="300"/>
      <c r="AT2807" s="300"/>
    </row>
    <row r="2808" spans="1:46" s="299" customFormat="1" ht="15" customHeight="1" x14ac:dyDescent="0.25">
      <c r="A2808" s="284"/>
      <c r="B2808" s="284"/>
      <c r="C2808" s="241"/>
      <c r="D2808" s="241"/>
      <c r="E2808" s="241"/>
      <c r="F2808" s="241"/>
      <c r="G2808" s="241"/>
      <c r="H2808" s="241"/>
      <c r="I2808" s="241"/>
      <c r="J2808" s="241"/>
      <c r="K2808" s="241"/>
      <c r="L2808" s="241"/>
      <c r="M2808" s="241"/>
      <c r="N2808" s="241"/>
      <c r="O2808" s="241"/>
      <c r="P2808" s="241"/>
      <c r="Q2808" s="241"/>
      <c r="R2808" s="241"/>
      <c r="S2808" s="241"/>
      <c r="T2808" s="241"/>
      <c r="U2808" s="241"/>
      <c r="V2808" s="241"/>
      <c r="W2808" s="241"/>
      <c r="X2808" s="241"/>
      <c r="Y2808" s="241"/>
      <c r="Z2808" s="241"/>
      <c r="AA2808" s="241"/>
      <c r="AB2808" s="241"/>
      <c r="AC2808" s="241"/>
      <c r="AD2808" s="241"/>
      <c r="AE2808" s="241"/>
      <c r="AF2808" s="241"/>
      <c r="AG2808" s="241"/>
      <c r="AH2808" s="241"/>
      <c r="AI2808" s="241"/>
      <c r="AP2808" s="300"/>
      <c r="AT2808" s="300"/>
    </row>
    <row r="2809" spans="1:46" s="299" customFormat="1" ht="15" customHeight="1" x14ac:dyDescent="0.25">
      <c r="A2809" s="284"/>
      <c r="B2809" s="284"/>
      <c r="C2809" s="241"/>
      <c r="D2809" s="241"/>
      <c r="E2809" s="241"/>
      <c r="F2809" s="241"/>
      <c r="G2809" s="241"/>
      <c r="H2809" s="241"/>
      <c r="I2809" s="241"/>
      <c r="J2809" s="241"/>
      <c r="K2809" s="241"/>
      <c r="L2809" s="241"/>
      <c r="M2809" s="241"/>
      <c r="N2809" s="241"/>
      <c r="O2809" s="241"/>
      <c r="P2809" s="241"/>
      <c r="Q2809" s="241"/>
      <c r="R2809" s="241"/>
      <c r="S2809" s="241"/>
      <c r="T2809" s="241"/>
      <c r="U2809" s="241"/>
      <c r="V2809" s="241"/>
      <c r="W2809" s="241"/>
      <c r="X2809" s="241"/>
      <c r="Y2809" s="241"/>
      <c r="Z2809" s="241"/>
      <c r="AA2809" s="241"/>
      <c r="AB2809" s="241"/>
      <c r="AC2809" s="241"/>
      <c r="AD2809" s="241"/>
      <c r="AE2809" s="241"/>
      <c r="AF2809" s="241"/>
      <c r="AG2809" s="241"/>
      <c r="AH2809" s="241"/>
      <c r="AI2809" s="241"/>
      <c r="AP2809" s="300"/>
      <c r="AT2809" s="300"/>
    </row>
    <row r="2810" spans="1:46" s="299" customFormat="1" ht="15" customHeight="1" x14ac:dyDescent="0.25">
      <c r="A2810" s="284"/>
      <c r="B2810" s="284"/>
      <c r="C2810" s="241"/>
      <c r="D2810" s="241"/>
      <c r="E2810" s="241"/>
      <c r="F2810" s="241"/>
      <c r="G2810" s="241"/>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P2810" s="300"/>
      <c r="AT2810" s="300"/>
    </row>
    <row r="2811" spans="1:46" s="299" customFormat="1" ht="15" customHeight="1" x14ac:dyDescent="0.25">
      <c r="A2811" s="284"/>
      <c r="B2811" s="284"/>
      <c r="C2811" s="241"/>
      <c r="D2811" s="241"/>
      <c r="E2811" s="241"/>
      <c r="F2811" s="241"/>
      <c r="G2811" s="241"/>
      <c r="H2811" s="241"/>
      <c r="I2811" s="241"/>
      <c r="J2811" s="241"/>
      <c r="K2811" s="241"/>
      <c r="L2811" s="241"/>
      <c r="M2811" s="241"/>
      <c r="N2811" s="241"/>
      <c r="O2811" s="241"/>
      <c r="P2811" s="241"/>
      <c r="Q2811" s="241"/>
      <c r="R2811" s="241"/>
      <c r="S2811" s="241"/>
      <c r="T2811" s="241"/>
      <c r="U2811" s="241"/>
      <c r="V2811" s="241"/>
      <c r="W2811" s="241"/>
      <c r="X2811" s="241"/>
      <c r="Y2811" s="241"/>
      <c r="Z2811" s="241"/>
      <c r="AA2811" s="241"/>
      <c r="AB2811" s="241"/>
      <c r="AC2811" s="241"/>
      <c r="AD2811" s="241"/>
      <c r="AE2811" s="241"/>
      <c r="AF2811" s="241"/>
      <c r="AG2811" s="241"/>
      <c r="AH2811" s="241"/>
      <c r="AI2811" s="241"/>
      <c r="AP2811" s="300"/>
      <c r="AT2811" s="300"/>
    </row>
    <row r="2812" spans="1:46" s="299" customFormat="1" ht="15" customHeight="1" x14ac:dyDescent="0.25">
      <c r="A2812" s="284"/>
      <c r="B2812" s="284"/>
      <c r="C2812" s="241"/>
      <c r="D2812" s="241"/>
      <c r="E2812" s="241"/>
      <c r="F2812" s="241"/>
      <c r="G2812" s="241"/>
      <c r="H2812" s="241"/>
      <c r="I2812" s="241"/>
      <c r="J2812" s="241"/>
      <c r="K2812" s="241"/>
      <c r="L2812" s="241"/>
      <c r="M2812" s="241"/>
      <c r="N2812" s="241"/>
      <c r="O2812" s="241"/>
      <c r="P2812" s="241"/>
      <c r="Q2812" s="241"/>
      <c r="R2812" s="241"/>
      <c r="S2812" s="241"/>
      <c r="T2812" s="241"/>
      <c r="U2812" s="241"/>
      <c r="V2812" s="241"/>
      <c r="W2812" s="241"/>
      <c r="X2812" s="241"/>
      <c r="Y2812" s="241"/>
      <c r="Z2812" s="241"/>
      <c r="AA2812" s="241"/>
      <c r="AB2812" s="241"/>
      <c r="AC2812" s="241"/>
      <c r="AD2812" s="241"/>
      <c r="AE2812" s="241"/>
      <c r="AF2812" s="241"/>
      <c r="AG2812" s="241"/>
      <c r="AH2812" s="241"/>
      <c r="AI2812" s="241"/>
      <c r="AP2812" s="300"/>
      <c r="AT2812" s="300"/>
    </row>
    <row r="2813" spans="1:46" s="299" customFormat="1" ht="15" customHeight="1" x14ac:dyDescent="0.25">
      <c r="A2813" s="284"/>
      <c r="B2813" s="284"/>
      <c r="C2813" s="241"/>
      <c r="D2813" s="241"/>
      <c r="E2813" s="241"/>
      <c r="F2813" s="241"/>
      <c r="G2813" s="241"/>
      <c r="H2813" s="241"/>
      <c r="I2813" s="241"/>
      <c r="J2813" s="241"/>
      <c r="K2813" s="241"/>
      <c r="L2813" s="241"/>
      <c r="M2813" s="241"/>
      <c r="N2813" s="241"/>
      <c r="O2813" s="241"/>
      <c r="P2813" s="241"/>
      <c r="Q2813" s="241"/>
      <c r="R2813" s="241"/>
      <c r="S2813" s="241"/>
      <c r="T2813" s="241"/>
      <c r="U2813" s="241"/>
      <c r="V2813" s="241"/>
      <c r="W2813" s="241"/>
      <c r="X2813" s="241"/>
      <c r="Y2813" s="241"/>
      <c r="Z2813" s="241"/>
      <c r="AA2813" s="241"/>
      <c r="AB2813" s="241"/>
      <c r="AC2813" s="241"/>
      <c r="AD2813" s="241"/>
      <c r="AE2813" s="241"/>
      <c r="AF2813" s="241"/>
      <c r="AG2813" s="241"/>
      <c r="AH2813" s="241"/>
      <c r="AI2813" s="241"/>
      <c r="AP2813" s="300"/>
      <c r="AT2813" s="300"/>
    </row>
    <row r="2814" spans="1:46" s="299" customFormat="1" ht="15" customHeight="1" x14ac:dyDescent="0.25">
      <c r="A2814" s="284"/>
      <c r="B2814" s="284"/>
      <c r="C2814" s="241"/>
      <c r="D2814" s="241"/>
      <c r="E2814" s="241"/>
      <c r="F2814" s="241"/>
      <c r="G2814" s="241"/>
      <c r="H2814" s="241"/>
      <c r="I2814" s="241"/>
      <c r="J2814" s="241"/>
      <c r="K2814" s="241"/>
      <c r="L2814" s="241"/>
      <c r="M2814" s="241"/>
      <c r="N2814" s="241"/>
      <c r="O2814" s="241"/>
      <c r="P2814" s="241"/>
      <c r="Q2814" s="241"/>
      <c r="R2814" s="241"/>
      <c r="S2814" s="241"/>
      <c r="T2814" s="241"/>
      <c r="U2814" s="241"/>
      <c r="V2814" s="241"/>
      <c r="W2814" s="241"/>
      <c r="X2814" s="241"/>
      <c r="Y2814" s="241"/>
      <c r="Z2814" s="241"/>
      <c r="AA2814" s="241"/>
      <c r="AB2814" s="241"/>
      <c r="AC2814" s="241"/>
      <c r="AD2814" s="241"/>
      <c r="AE2814" s="241"/>
      <c r="AF2814" s="241"/>
      <c r="AG2814" s="241"/>
      <c r="AH2814" s="241"/>
      <c r="AI2814" s="241"/>
      <c r="AP2814" s="300"/>
      <c r="AT2814" s="300"/>
    </row>
    <row r="2815" spans="1:46" s="299" customFormat="1" ht="15" customHeight="1" x14ac:dyDescent="0.25">
      <c r="A2815" s="284"/>
      <c r="B2815" s="284"/>
      <c r="C2815" s="241"/>
      <c r="D2815" s="241"/>
      <c r="E2815" s="241"/>
      <c r="F2815" s="241"/>
      <c r="G2815" s="241"/>
      <c r="H2815" s="241"/>
      <c r="I2815" s="241"/>
      <c r="J2815" s="241"/>
      <c r="K2815" s="241"/>
      <c r="L2815" s="241"/>
      <c r="M2815" s="241"/>
      <c r="N2815" s="241"/>
      <c r="O2815" s="241"/>
      <c r="P2815" s="241"/>
      <c r="Q2815" s="241"/>
      <c r="R2815" s="241"/>
      <c r="S2815" s="241"/>
      <c r="T2815" s="241"/>
      <c r="U2815" s="241"/>
      <c r="V2815" s="241"/>
      <c r="W2815" s="241"/>
      <c r="X2815" s="241"/>
      <c r="Y2815" s="241"/>
      <c r="Z2815" s="241"/>
      <c r="AA2815" s="241"/>
      <c r="AB2815" s="241"/>
      <c r="AC2815" s="241"/>
      <c r="AD2815" s="241"/>
      <c r="AE2815" s="241"/>
      <c r="AF2815" s="241"/>
      <c r="AG2815" s="241"/>
      <c r="AH2815" s="241"/>
      <c r="AI2815" s="241"/>
      <c r="AP2815" s="300"/>
      <c r="AT2815" s="300"/>
    </row>
    <row r="2816" spans="1:46" s="299" customFormat="1" ht="15" customHeight="1" x14ac:dyDescent="0.25">
      <c r="A2816" s="284"/>
      <c r="B2816" s="284"/>
      <c r="C2816" s="241"/>
      <c r="D2816" s="241"/>
      <c r="E2816" s="241"/>
      <c r="F2816" s="241"/>
      <c r="G2816" s="241"/>
      <c r="H2816" s="241"/>
      <c r="I2816" s="241"/>
      <c r="J2816" s="241"/>
      <c r="K2816" s="241"/>
      <c r="L2816" s="241"/>
      <c r="M2816" s="241"/>
      <c r="N2816" s="241"/>
      <c r="O2816" s="241"/>
      <c r="P2816" s="241"/>
      <c r="Q2816" s="241"/>
      <c r="R2816" s="241"/>
      <c r="S2816" s="241"/>
      <c r="T2816" s="241"/>
      <c r="U2816" s="241"/>
      <c r="V2816" s="241"/>
      <c r="W2816" s="241"/>
      <c r="X2816" s="241"/>
      <c r="Y2816" s="241"/>
      <c r="Z2816" s="241"/>
      <c r="AA2816" s="241"/>
      <c r="AB2816" s="241"/>
      <c r="AC2816" s="241"/>
      <c r="AD2816" s="241"/>
      <c r="AE2816" s="241"/>
      <c r="AF2816" s="241"/>
      <c r="AG2816" s="241"/>
      <c r="AH2816" s="241"/>
      <c r="AI2816" s="241"/>
      <c r="AP2816" s="300"/>
      <c r="AT2816" s="300"/>
    </row>
    <row r="2817" spans="1:46" s="299" customFormat="1" ht="15" customHeight="1" x14ac:dyDescent="0.25">
      <c r="A2817" s="284"/>
      <c r="B2817" s="284"/>
      <c r="C2817" s="241"/>
      <c r="D2817" s="241"/>
      <c r="E2817" s="241"/>
      <c r="F2817" s="241"/>
      <c r="G2817" s="241"/>
      <c r="H2817" s="241"/>
      <c r="I2817" s="241"/>
      <c r="J2817" s="241"/>
      <c r="K2817" s="241"/>
      <c r="L2817" s="241"/>
      <c r="M2817" s="241"/>
      <c r="N2817" s="241"/>
      <c r="O2817" s="241"/>
      <c r="P2817" s="241"/>
      <c r="Q2817" s="241"/>
      <c r="R2817" s="241"/>
      <c r="S2817" s="241"/>
      <c r="T2817" s="241"/>
      <c r="U2817" s="241"/>
      <c r="V2817" s="241"/>
      <c r="W2817" s="241"/>
      <c r="X2817" s="241"/>
      <c r="Y2817" s="241"/>
      <c r="Z2817" s="241"/>
      <c r="AA2817" s="241"/>
      <c r="AB2817" s="241"/>
      <c r="AC2817" s="241"/>
      <c r="AD2817" s="241"/>
      <c r="AE2817" s="241"/>
      <c r="AF2817" s="241"/>
      <c r="AG2817" s="241"/>
      <c r="AH2817" s="241"/>
      <c r="AI2817" s="241"/>
      <c r="AP2817" s="300"/>
      <c r="AT2817" s="300"/>
    </row>
    <row r="2818" spans="1:46" s="299" customFormat="1" ht="15" customHeight="1" x14ac:dyDescent="0.25">
      <c r="A2818" s="284"/>
      <c r="B2818" s="284"/>
      <c r="C2818" s="241"/>
      <c r="D2818" s="241"/>
      <c r="E2818" s="241"/>
      <c r="F2818" s="241"/>
      <c r="G2818" s="241"/>
      <c r="H2818" s="241"/>
      <c r="I2818" s="241"/>
      <c r="J2818" s="241"/>
      <c r="K2818" s="241"/>
      <c r="L2818" s="241"/>
      <c r="M2818" s="241"/>
      <c r="N2818" s="241"/>
      <c r="O2818" s="241"/>
      <c r="P2818" s="241"/>
      <c r="Q2818" s="241"/>
      <c r="R2818" s="241"/>
      <c r="S2818" s="241"/>
      <c r="T2818" s="241"/>
      <c r="U2818" s="241"/>
      <c r="V2818" s="241"/>
      <c r="W2818" s="241"/>
      <c r="X2818" s="241"/>
      <c r="Y2818" s="241"/>
      <c r="Z2818" s="241"/>
      <c r="AA2818" s="241"/>
      <c r="AB2818" s="241"/>
      <c r="AC2818" s="241"/>
      <c r="AD2818" s="241"/>
      <c r="AE2818" s="241"/>
      <c r="AF2818" s="241"/>
      <c r="AG2818" s="241"/>
      <c r="AH2818" s="241"/>
      <c r="AI2818" s="241"/>
      <c r="AP2818" s="300"/>
      <c r="AT2818" s="300"/>
    </row>
    <row r="2819" spans="1:46" s="299" customFormat="1" ht="15" customHeight="1" x14ac:dyDescent="0.25">
      <c r="A2819" s="284"/>
      <c r="B2819" s="284"/>
      <c r="C2819" s="241"/>
      <c r="D2819" s="241"/>
      <c r="E2819" s="241"/>
      <c r="F2819" s="241"/>
      <c r="G2819" s="241"/>
      <c r="H2819" s="241"/>
      <c r="I2819" s="241"/>
      <c r="J2819" s="241"/>
      <c r="K2819" s="241"/>
      <c r="L2819" s="241"/>
      <c r="M2819" s="241"/>
      <c r="N2819" s="241"/>
      <c r="O2819" s="241"/>
      <c r="P2819" s="241"/>
      <c r="Q2819" s="241"/>
      <c r="R2819" s="241"/>
      <c r="S2819" s="241"/>
      <c r="T2819" s="241"/>
      <c r="U2819" s="241"/>
      <c r="V2819" s="241"/>
      <c r="W2819" s="241"/>
      <c r="X2819" s="241"/>
      <c r="Y2819" s="241"/>
      <c r="Z2819" s="241"/>
      <c r="AA2819" s="241"/>
      <c r="AB2819" s="241"/>
      <c r="AC2819" s="241"/>
      <c r="AD2819" s="241"/>
      <c r="AE2819" s="241"/>
      <c r="AF2819" s="241"/>
      <c r="AG2819" s="241"/>
      <c r="AH2819" s="241"/>
      <c r="AI2819" s="241"/>
      <c r="AP2819" s="300"/>
      <c r="AT2819" s="300"/>
    </row>
    <row r="2820" spans="1:46" s="299" customFormat="1" ht="15" customHeight="1" x14ac:dyDescent="0.25">
      <c r="A2820" s="284"/>
      <c r="B2820" s="284"/>
      <c r="C2820" s="241"/>
      <c r="D2820" s="241"/>
      <c r="E2820" s="241"/>
      <c r="F2820" s="241"/>
      <c r="G2820" s="241"/>
      <c r="H2820" s="241"/>
      <c r="I2820" s="241"/>
      <c r="J2820" s="241"/>
      <c r="K2820" s="241"/>
      <c r="L2820" s="241"/>
      <c r="M2820" s="241"/>
      <c r="N2820" s="241"/>
      <c r="O2820" s="241"/>
      <c r="P2820" s="241"/>
      <c r="Q2820" s="241"/>
      <c r="R2820" s="241"/>
      <c r="S2820" s="241"/>
      <c r="T2820" s="241"/>
      <c r="U2820" s="241"/>
      <c r="V2820" s="241"/>
      <c r="W2820" s="241"/>
      <c r="X2820" s="241"/>
      <c r="Y2820" s="241"/>
      <c r="Z2820" s="241"/>
      <c r="AA2820" s="241"/>
      <c r="AB2820" s="241"/>
      <c r="AC2820" s="241"/>
      <c r="AD2820" s="241"/>
      <c r="AE2820" s="241"/>
      <c r="AF2820" s="241"/>
      <c r="AG2820" s="241"/>
      <c r="AH2820" s="241"/>
      <c r="AI2820" s="241"/>
      <c r="AP2820" s="300"/>
      <c r="AT2820" s="300"/>
    </row>
    <row r="2821" spans="1:46" s="299" customFormat="1" ht="15" customHeight="1" x14ac:dyDescent="0.25">
      <c r="A2821" s="284"/>
      <c r="B2821" s="284"/>
      <c r="C2821" s="241"/>
      <c r="D2821" s="241"/>
      <c r="E2821" s="241"/>
      <c r="F2821" s="241"/>
      <c r="G2821" s="241"/>
      <c r="H2821" s="241"/>
      <c r="I2821" s="241"/>
      <c r="J2821" s="241"/>
      <c r="K2821" s="241"/>
      <c r="L2821" s="241"/>
      <c r="M2821" s="241"/>
      <c r="N2821" s="241"/>
      <c r="O2821" s="241"/>
      <c r="P2821" s="241"/>
      <c r="Q2821" s="241"/>
      <c r="R2821" s="241"/>
      <c r="S2821" s="241"/>
      <c r="T2821" s="241"/>
      <c r="U2821" s="241"/>
      <c r="V2821" s="241"/>
      <c r="W2821" s="241"/>
      <c r="X2821" s="241"/>
      <c r="Y2821" s="241"/>
      <c r="Z2821" s="241"/>
      <c r="AA2821" s="241"/>
      <c r="AB2821" s="241"/>
      <c r="AC2821" s="241"/>
      <c r="AD2821" s="241"/>
      <c r="AE2821" s="241"/>
      <c r="AF2821" s="241"/>
      <c r="AG2821" s="241"/>
      <c r="AH2821" s="241"/>
      <c r="AI2821" s="241"/>
      <c r="AP2821" s="300"/>
      <c r="AT2821" s="300"/>
    </row>
    <row r="2822" spans="1:46" s="299" customFormat="1" ht="15" customHeight="1" x14ac:dyDescent="0.25">
      <c r="A2822" s="284"/>
      <c r="B2822" s="284"/>
      <c r="C2822" s="241"/>
      <c r="D2822" s="241"/>
      <c r="E2822" s="241"/>
      <c r="F2822" s="241"/>
      <c r="G2822" s="241"/>
      <c r="H2822" s="241"/>
      <c r="I2822" s="241"/>
      <c r="J2822" s="241"/>
      <c r="K2822" s="241"/>
      <c r="L2822" s="241"/>
      <c r="M2822" s="241"/>
      <c r="N2822" s="241"/>
      <c r="O2822" s="241"/>
      <c r="P2822" s="241"/>
      <c r="Q2822" s="241"/>
      <c r="R2822" s="241"/>
      <c r="S2822" s="241"/>
      <c r="T2822" s="241"/>
      <c r="U2822" s="241"/>
      <c r="V2822" s="241"/>
      <c r="W2822" s="241"/>
      <c r="X2822" s="241"/>
      <c r="Y2822" s="241"/>
      <c r="Z2822" s="241"/>
      <c r="AA2822" s="241"/>
      <c r="AB2822" s="241"/>
      <c r="AC2822" s="241"/>
      <c r="AD2822" s="241"/>
      <c r="AE2822" s="241"/>
      <c r="AF2822" s="241"/>
      <c r="AG2822" s="241"/>
      <c r="AH2822" s="241"/>
      <c r="AI2822" s="241"/>
      <c r="AP2822" s="300"/>
      <c r="AT2822" s="300"/>
    </row>
    <row r="2823" spans="1:46" s="299" customFormat="1" ht="15" customHeight="1" x14ac:dyDescent="0.25">
      <c r="A2823" s="284"/>
      <c r="B2823" s="284"/>
      <c r="C2823" s="241"/>
      <c r="D2823" s="241"/>
      <c r="E2823" s="241"/>
      <c r="F2823" s="241"/>
      <c r="G2823" s="241"/>
      <c r="H2823" s="241"/>
      <c r="I2823" s="241"/>
      <c r="J2823" s="241"/>
      <c r="K2823" s="241"/>
      <c r="L2823" s="241"/>
      <c r="M2823" s="241"/>
      <c r="N2823" s="241"/>
      <c r="O2823" s="241"/>
      <c r="P2823" s="241"/>
      <c r="Q2823" s="241"/>
      <c r="R2823" s="241"/>
      <c r="S2823" s="241"/>
      <c r="T2823" s="241"/>
      <c r="U2823" s="241"/>
      <c r="V2823" s="241"/>
      <c r="W2823" s="241"/>
      <c r="X2823" s="241"/>
      <c r="Y2823" s="241"/>
      <c r="Z2823" s="241"/>
      <c r="AA2823" s="241"/>
      <c r="AB2823" s="241"/>
      <c r="AC2823" s="241"/>
      <c r="AD2823" s="241"/>
      <c r="AE2823" s="241"/>
      <c r="AF2823" s="241"/>
      <c r="AG2823" s="241"/>
      <c r="AH2823" s="241"/>
      <c r="AI2823" s="241"/>
      <c r="AP2823" s="300"/>
      <c r="AT2823" s="300"/>
    </row>
    <row r="2824" spans="1:46" s="299" customFormat="1" ht="15" customHeight="1" x14ac:dyDescent="0.25">
      <c r="A2824" s="284"/>
      <c r="B2824" s="284"/>
      <c r="C2824" s="241"/>
      <c r="D2824" s="241"/>
      <c r="E2824" s="241"/>
      <c r="F2824" s="241"/>
      <c r="G2824" s="241"/>
      <c r="H2824" s="241"/>
      <c r="I2824" s="241"/>
      <c r="J2824" s="241"/>
      <c r="K2824" s="241"/>
      <c r="L2824" s="241"/>
      <c r="M2824" s="241"/>
      <c r="N2824" s="241"/>
      <c r="O2824" s="241"/>
      <c r="P2824" s="241"/>
      <c r="Q2824" s="241"/>
      <c r="R2824" s="241"/>
      <c r="S2824" s="241"/>
      <c r="T2824" s="241"/>
      <c r="U2824" s="241"/>
      <c r="V2824" s="241"/>
      <c r="W2824" s="241"/>
      <c r="X2824" s="241"/>
      <c r="Y2824" s="241"/>
      <c r="Z2824" s="241"/>
      <c r="AA2824" s="241"/>
      <c r="AB2824" s="241"/>
      <c r="AC2824" s="241"/>
      <c r="AD2824" s="241"/>
      <c r="AE2824" s="241"/>
      <c r="AF2824" s="241"/>
      <c r="AG2824" s="241"/>
      <c r="AH2824" s="241"/>
      <c r="AI2824" s="241"/>
      <c r="AP2824" s="300"/>
      <c r="AT2824" s="300"/>
    </row>
    <row r="2825" spans="1:46" s="299" customFormat="1" ht="15" customHeight="1" x14ac:dyDescent="0.25">
      <c r="A2825" s="284"/>
      <c r="B2825" s="284"/>
      <c r="C2825" s="241"/>
      <c r="D2825" s="241"/>
      <c r="E2825" s="241"/>
      <c r="F2825" s="241"/>
      <c r="G2825" s="241"/>
      <c r="H2825" s="241"/>
      <c r="I2825" s="241"/>
      <c r="J2825" s="241"/>
      <c r="K2825" s="241"/>
      <c r="L2825" s="241"/>
      <c r="M2825" s="241"/>
      <c r="N2825" s="241"/>
      <c r="O2825" s="241"/>
      <c r="P2825" s="241"/>
      <c r="Q2825" s="241"/>
      <c r="R2825" s="241"/>
      <c r="S2825" s="241"/>
      <c r="T2825" s="241"/>
      <c r="U2825" s="241"/>
      <c r="V2825" s="241"/>
      <c r="W2825" s="241"/>
      <c r="X2825" s="241"/>
      <c r="Y2825" s="241"/>
      <c r="Z2825" s="241"/>
      <c r="AA2825" s="241"/>
      <c r="AB2825" s="241"/>
      <c r="AC2825" s="241"/>
      <c r="AD2825" s="241"/>
      <c r="AE2825" s="241"/>
      <c r="AF2825" s="241"/>
      <c r="AG2825" s="241"/>
      <c r="AH2825" s="241"/>
      <c r="AI2825" s="241"/>
      <c r="AP2825" s="300"/>
      <c r="AT2825" s="300"/>
    </row>
    <row r="2826" spans="1:46" s="299" customFormat="1" ht="15" customHeight="1" x14ac:dyDescent="0.25">
      <c r="A2826" s="284"/>
      <c r="B2826" s="284"/>
      <c r="C2826" s="241"/>
      <c r="D2826" s="241"/>
      <c r="E2826" s="241"/>
      <c r="F2826" s="241"/>
      <c r="G2826" s="241"/>
      <c r="H2826" s="241"/>
      <c r="I2826" s="241"/>
      <c r="J2826" s="241"/>
      <c r="K2826" s="241"/>
      <c r="L2826" s="241"/>
      <c r="M2826" s="241"/>
      <c r="N2826" s="241"/>
      <c r="O2826" s="241"/>
      <c r="P2826" s="241"/>
      <c r="Q2826" s="241"/>
      <c r="R2826" s="241"/>
      <c r="S2826" s="241"/>
      <c r="T2826" s="241"/>
      <c r="U2826" s="241"/>
      <c r="V2826" s="241"/>
      <c r="W2826" s="241"/>
      <c r="X2826" s="241"/>
      <c r="Y2826" s="241"/>
      <c r="Z2826" s="241"/>
      <c r="AA2826" s="241"/>
      <c r="AB2826" s="241"/>
      <c r="AC2826" s="241"/>
      <c r="AD2826" s="241"/>
      <c r="AE2826" s="241"/>
      <c r="AF2826" s="241"/>
      <c r="AG2826" s="241"/>
      <c r="AH2826" s="241"/>
      <c r="AI2826" s="241"/>
      <c r="AP2826" s="300"/>
      <c r="AT2826" s="300"/>
    </row>
    <row r="2827" spans="1:46" s="299" customFormat="1" ht="15" customHeight="1" x14ac:dyDescent="0.25">
      <c r="A2827" s="284"/>
      <c r="B2827" s="284"/>
      <c r="C2827" s="241"/>
      <c r="D2827" s="241"/>
      <c r="E2827" s="241"/>
      <c r="F2827" s="241"/>
      <c r="G2827" s="241"/>
      <c r="H2827" s="241"/>
      <c r="I2827" s="241"/>
      <c r="J2827" s="241"/>
      <c r="K2827" s="241"/>
      <c r="L2827" s="241"/>
      <c r="M2827" s="241"/>
      <c r="N2827" s="241"/>
      <c r="O2827" s="241"/>
      <c r="P2827" s="241"/>
      <c r="Q2827" s="241"/>
      <c r="R2827" s="241"/>
      <c r="S2827" s="241"/>
      <c r="T2827" s="241"/>
      <c r="U2827" s="241"/>
      <c r="V2827" s="241"/>
      <c r="W2827" s="241"/>
      <c r="X2827" s="241"/>
      <c r="Y2827" s="241"/>
      <c r="Z2827" s="241"/>
      <c r="AA2827" s="241"/>
      <c r="AB2827" s="241"/>
      <c r="AC2827" s="241"/>
      <c r="AD2827" s="241"/>
      <c r="AE2827" s="241"/>
      <c r="AF2827" s="241"/>
      <c r="AG2827" s="241"/>
      <c r="AH2827" s="241"/>
      <c r="AI2827" s="241"/>
      <c r="AP2827" s="300"/>
      <c r="AT2827" s="300"/>
    </row>
    <row r="2828" spans="1:46" s="299" customFormat="1" ht="15" customHeight="1" x14ac:dyDescent="0.25">
      <c r="A2828" s="284"/>
      <c r="B2828" s="284"/>
      <c r="C2828" s="241"/>
      <c r="D2828" s="241"/>
      <c r="E2828" s="241"/>
      <c r="F2828" s="241"/>
      <c r="G2828" s="241"/>
      <c r="H2828" s="241"/>
      <c r="I2828" s="241"/>
      <c r="J2828" s="241"/>
      <c r="K2828" s="241"/>
      <c r="L2828" s="241"/>
      <c r="M2828" s="241"/>
      <c r="N2828" s="241"/>
      <c r="O2828" s="241"/>
      <c r="P2828" s="241"/>
      <c r="Q2828" s="241"/>
      <c r="R2828" s="241"/>
      <c r="S2828" s="241"/>
      <c r="T2828" s="241"/>
      <c r="U2828" s="241"/>
      <c r="V2828" s="241"/>
      <c r="W2828" s="241"/>
      <c r="X2828" s="241"/>
      <c r="Y2828" s="241"/>
      <c r="Z2828" s="241"/>
      <c r="AA2828" s="241"/>
      <c r="AB2828" s="241"/>
      <c r="AC2828" s="241"/>
      <c r="AD2828" s="241"/>
      <c r="AE2828" s="241"/>
      <c r="AF2828" s="241"/>
      <c r="AG2828" s="241"/>
      <c r="AH2828" s="241"/>
      <c r="AI2828" s="241"/>
      <c r="AP2828" s="300"/>
      <c r="AT2828" s="300"/>
    </row>
    <row r="2829" spans="1:46" s="299" customFormat="1" ht="15" customHeight="1" x14ac:dyDescent="0.25">
      <c r="A2829" s="284"/>
      <c r="B2829" s="284"/>
      <c r="C2829" s="241"/>
      <c r="D2829" s="241"/>
      <c r="E2829" s="241"/>
      <c r="F2829" s="241"/>
      <c r="G2829" s="241"/>
      <c r="H2829" s="241"/>
      <c r="I2829" s="241"/>
      <c r="J2829" s="241"/>
      <c r="K2829" s="241"/>
      <c r="L2829" s="241"/>
      <c r="M2829" s="241"/>
      <c r="N2829" s="241"/>
      <c r="O2829" s="241"/>
      <c r="P2829" s="241"/>
      <c r="Q2829" s="241"/>
      <c r="R2829" s="241"/>
      <c r="S2829" s="241"/>
      <c r="T2829" s="241"/>
      <c r="U2829" s="241"/>
      <c r="V2829" s="241"/>
      <c r="W2829" s="241"/>
      <c r="X2829" s="241"/>
      <c r="Y2829" s="241"/>
      <c r="Z2829" s="241"/>
      <c r="AA2829" s="241"/>
      <c r="AB2829" s="241"/>
      <c r="AC2829" s="241"/>
      <c r="AD2829" s="241"/>
      <c r="AE2829" s="241"/>
      <c r="AF2829" s="241"/>
      <c r="AG2829" s="241"/>
      <c r="AH2829" s="241"/>
      <c r="AI2829" s="241"/>
      <c r="AP2829" s="300"/>
      <c r="AT2829" s="300"/>
    </row>
    <row r="2830" spans="1:46" s="299" customFormat="1" ht="15" customHeight="1" x14ac:dyDescent="0.25">
      <c r="A2830" s="284"/>
      <c r="B2830" s="284"/>
      <c r="C2830" s="241"/>
      <c r="D2830" s="241"/>
      <c r="E2830" s="241"/>
      <c r="F2830" s="241"/>
      <c r="G2830" s="241"/>
      <c r="H2830" s="241"/>
      <c r="I2830" s="241"/>
      <c r="J2830" s="241"/>
      <c r="K2830" s="241"/>
      <c r="L2830" s="241"/>
      <c r="M2830" s="241"/>
      <c r="N2830" s="241"/>
      <c r="O2830" s="241"/>
      <c r="P2830" s="241"/>
      <c r="Q2830" s="241"/>
      <c r="R2830" s="241"/>
      <c r="S2830" s="241"/>
      <c r="T2830" s="241"/>
      <c r="U2830" s="241"/>
      <c r="V2830" s="241"/>
      <c r="W2830" s="241"/>
      <c r="X2830" s="241"/>
      <c r="Y2830" s="241"/>
      <c r="Z2830" s="241"/>
      <c r="AA2830" s="241"/>
      <c r="AB2830" s="241"/>
      <c r="AC2830" s="241"/>
      <c r="AD2830" s="241"/>
      <c r="AE2830" s="241"/>
      <c r="AF2830" s="241"/>
      <c r="AG2830" s="241"/>
      <c r="AH2830" s="241"/>
      <c r="AI2830" s="241"/>
      <c r="AP2830" s="300"/>
      <c r="AT2830" s="300"/>
    </row>
    <row r="2831" spans="1:46" s="299" customFormat="1" ht="15" customHeight="1" x14ac:dyDescent="0.25">
      <c r="A2831" s="284"/>
      <c r="B2831" s="284"/>
      <c r="C2831" s="241"/>
      <c r="D2831" s="241"/>
      <c r="E2831" s="241"/>
      <c r="F2831" s="241"/>
      <c r="G2831" s="241"/>
      <c r="H2831" s="241"/>
      <c r="I2831" s="241"/>
      <c r="J2831" s="241"/>
      <c r="K2831" s="241"/>
      <c r="L2831" s="241"/>
      <c r="M2831" s="241"/>
      <c r="N2831" s="241"/>
      <c r="O2831" s="241"/>
      <c r="P2831" s="241"/>
      <c r="Q2831" s="241"/>
      <c r="R2831" s="241"/>
      <c r="S2831" s="241"/>
      <c r="T2831" s="241"/>
      <c r="U2831" s="241"/>
      <c r="V2831" s="241"/>
      <c r="W2831" s="241"/>
      <c r="X2831" s="241"/>
      <c r="Y2831" s="241"/>
      <c r="Z2831" s="241"/>
      <c r="AA2831" s="241"/>
      <c r="AB2831" s="241"/>
      <c r="AC2831" s="241"/>
      <c r="AD2831" s="241"/>
      <c r="AE2831" s="241"/>
      <c r="AF2831" s="241"/>
      <c r="AG2831" s="241"/>
      <c r="AH2831" s="241"/>
      <c r="AI2831" s="241"/>
      <c r="AP2831" s="300"/>
      <c r="AT2831" s="300"/>
    </row>
    <row r="2832" spans="1:46" s="299" customFormat="1" ht="15" customHeight="1" x14ac:dyDescent="0.25">
      <c r="A2832" s="284"/>
      <c r="B2832" s="284"/>
      <c r="C2832" s="241"/>
      <c r="D2832" s="241"/>
      <c r="E2832" s="241"/>
      <c r="F2832" s="241"/>
      <c r="G2832" s="241"/>
      <c r="H2832" s="241"/>
      <c r="I2832" s="241"/>
      <c r="J2832" s="241"/>
      <c r="K2832" s="241"/>
      <c r="L2832" s="241"/>
      <c r="M2832" s="241"/>
      <c r="N2832" s="241"/>
      <c r="O2832" s="241"/>
      <c r="P2832" s="241"/>
      <c r="Q2832" s="241"/>
      <c r="R2832" s="241"/>
      <c r="S2832" s="241"/>
      <c r="T2832" s="241"/>
      <c r="U2832" s="241"/>
      <c r="V2832" s="241"/>
      <c r="W2832" s="241"/>
      <c r="X2832" s="241"/>
      <c r="Y2832" s="241"/>
      <c r="Z2832" s="241"/>
      <c r="AA2832" s="241"/>
      <c r="AB2832" s="241"/>
      <c r="AC2832" s="241"/>
      <c r="AD2832" s="241"/>
      <c r="AE2832" s="241"/>
      <c r="AF2832" s="241"/>
      <c r="AG2832" s="241"/>
      <c r="AH2832" s="241"/>
      <c r="AI2832" s="241"/>
      <c r="AP2832" s="300"/>
      <c r="AT2832" s="300"/>
    </row>
    <row r="2833" spans="1:46" s="299" customFormat="1" ht="15" customHeight="1" x14ac:dyDescent="0.25">
      <c r="A2833" s="284"/>
      <c r="B2833" s="284"/>
      <c r="C2833" s="241"/>
      <c r="D2833" s="241"/>
      <c r="E2833" s="241"/>
      <c r="F2833" s="241"/>
      <c r="G2833" s="241"/>
      <c r="H2833" s="241"/>
      <c r="I2833" s="241"/>
      <c r="J2833" s="241"/>
      <c r="K2833" s="241"/>
      <c r="L2833" s="241"/>
      <c r="M2833" s="241"/>
      <c r="N2833" s="241"/>
      <c r="O2833" s="241"/>
      <c r="P2833" s="241"/>
      <c r="Q2833" s="241"/>
      <c r="R2833" s="241"/>
      <c r="S2833" s="241"/>
      <c r="T2833" s="241"/>
      <c r="U2833" s="241"/>
      <c r="V2833" s="241"/>
      <c r="W2833" s="241"/>
      <c r="X2833" s="241"/>
      <c r="Y2833" s="241"/>
      <c r="Z2833" s="241"/>
      <c r="AA2833" s="241"/>
      <c r="AB2833" s="241"/>
      <c r="AC2833" s="241"/>
      <c r="AD2833" s="241"/>
      <c r="AE2833" s="241"/>
      <c r="AF2833" s="241"/>
      <c r="AG2833" s="241"/>
      <c r="AH2833" s="241"/>
      <c r="AI2833" s="241"/>
      <c r="AP2833" s="300"/>
      <c r="AT2833" s="300"/>
    </row>
    <row r="2834" spans="1:46" s="299" customFormat="1" ht="15" customHeight="1" x14ac:dyDescent="0.25">
      <c r="A2834" s="284"/>
      <c r="B2834" s="284"/>
      <c r="C2834" s="241"/>
      <c r="D2834" s="241"/>
      <c r="E2834" s="241"/>
      <c r="F2834" s="241"/>
      <c r="G2834" s="241"/>
      <c r="H2834" s="241"/>
      <c r="I2834" s="241"/>
      <c r="J2834" s="241"/>
      <c r="K2834" s="241"/>
      <c r="L2834" s="241"/>
      <c r="M2834" s="241"/>
      <c r="N2834" s="241"/>
      <c r="O2834" s="241"/>
      <c r="P2834" s="241"/>
      <c r="Q2834" s="241"/>
      <c r="R2834" s="241"/>
      <c r="S2834" s="241"/>
      <c r="T2834" s="241"/>
      <c r="U2834" s="241"/>
      <c r="V2834" s="241"/>
      <c r="W2834" s="241"/>
      <c r="X2834" s="241"/>
      <c r="Y2834" s="241"/>
      <c r="Z2834" s="241"/>
      <c r="AA2834" s="241"/>
      <c r="AB2834" s="241"/>
      <c r="AC2834" s="241"/>
      <c r="AD2834" s="241"/>
      <c r="AE2834" s="241"/>
      <c r="AF2834" s="241"/>
      <c r="AG2834" s="241"/>
      <c r="AH2834" s="241"/>
      <c r="AI2834" s="241"/>
      <c r="AP2834" s="300"/>
      <c r="AT2834" s="300"/>
    </row>
    <row r="2835" spans="1:46" s="299" customFormat="1" ht="15" customHeight="1" x14ac:dyDescent="0.25">
      <c r="A2835" s="284"/>
      <c r="B2835" s="284"/>
      <c r="C2835" s="241"/>
      <c r="D2835" s="241"/>
      <c r="E2835" s="241"/>
      <c r="F2835" s="241"/>
      <c r="G2835" s="241"/>
      <c r="H2835" s="241"/>
      <c r="I2835" s="241"/>
      <c r="J2835" s="241"/>
      <c r="K2835" s="241"/>
      <c r="L2835" s="241"/>
      <c r="M2835" s="241"/>
      <c r="N2835" s="241"/>
      <c r="O2835" s="241"/>
      <c r="P2835" s="241"/>
      <c r="Q2835" s="241"/>
      <c r="R2835" s="241"/>
      <c r="S2835" s="241"/>
      <c r="T2835" s="241"/>
      <c r="U2835" s="241"/>
      <c r="V2835" s="241"/>
      <c r="W2835" s="241"/>
      <c r="X2835" s="241"/>
      <c r="Y2835" s="241"/>
      <c r="Z2835" s="241"/>
      <c r="AA2835" s="241"/>
      <c r="AB2835" s="241"/>
      <c r="AC2835" s="241"/>
      <c r="AD2835" s="241"/>
      <c r="AE2835" s="241"/>
      <c r="AF2835" s="241"/>
      <c r="AG2835" s="241"/>
      <c r="AH2835" s="241"/>
      <c r="AI2835" s="241"/>
      <c r="AP2835" s="300"/>
      <c r="AT2835" s="300"/>
    </row>
    <row r="2836" spans="1:46" s="299" customFormat="1" ht="15" customHeight="1" x14ac:dyDescent="0.25">
      <c r="A2836" s="284"/>
      <c r="B2836" s="284"/>
      <c r="C2836" s="241"/>
      <c r="D2836" s="241"/>
      <c r="E2836" s="241"/>
      <c r="F2836" s="241"/>
      <c r="G2836" s="241"/>
      <c r="H2836" s="241"/>
      <c r="I2836" s="241"/>
      <c r="J2836" s="241"/>
      <c r="K2836" s="241"/>
      <c r="L2836" s="241"/>
      <c r="M2836" s="241"/>
      <c r="N2836" s="241"/>
      <c r="O2836" s="241"/>
      <c r="P2836" s="241"/>
      <c r="Q2836" s="241"/>
      <c r="R2836" s="241"/>
      <c r="S2836" s="241"/>
      <c r="T2836" s="241"/>
      <c r="U2836" s="241"/>
      <c r="V2836" s="241"/>
      <c r="W2836" s="241"/>
      <c r="X2836" s="241"/>
      <c r="Y2836" s="241"/>
      <c r="Z2836" s="241"/>
      <c r="AA2836" s="241"/>
      <c r="AB2836" s="241"/>
      <c r="AC2836" s="241"/>
      <c r="AD2836" s="241"/>
      <c r="AE2836" s="241"/>
      <c r="AF2836" s="241"/>
      <c r="AG2836" s="241"/>
      <c r="AH2836" s="241"/>
      <c r="AI2836" s="241"/>
      <c r="AP2836" s="300"/>
      <c r="AT2836" s="300"/>
    </row>
    <row r="2837" spans="1:46" s="299" customFormat="1" ht="15" customHeight="1" x14ac:dyDescent="0.25">
      <c r="A2837" s="284"/>
      <c r="B2837" s="284"/>
      <c r="C2837" s="241"/>
      <c r="D2837" s="241"/>
      <c r="E2837" s="241"/>
      <c r="F2837" s="241"/>
      <c r="G2837" s="241"/>
      <c r="H2837" s="241"/>
      <c r="I2837" s="241"/>
      <c r="J2837" s="241"/>
      <c r="K2837" s="241"/>
      <c r="L2837" s="241"/>
      <c r="M2837" s="241"/>
      <c r="N2837" s="241"/>
      <c r="O2837" s="241"/>
      <c r="P2837" s="241"/>
      <c r="Q2837" s="241"/>
      <c r="R2837" s="241"/>
      <c r="S2837" s="241"/>
      <c r="T2837" s="241"/>
      <c r="U2837" s="241"/>
      <c r="V2837" s="241"/>
      <c r="W2837" s="241"/>
      <c r="X2837" s="241"/>
      <c r="Y2837" s="241"/>
      <c r="Z2837" s="241"/>
      <c r="AA2837" s="241"/>
      <c r="AB2837" s="241"/>
      <c r="AC2837" s="241"/>
      <c r="AD2837" s="241"/>
      <c r="AE2837" s="241"/>
      <c r="AF2837" s="241"/>
      <c r="AG2837" s="241"/>
      <c r="AH2837" s="241"/>
      <c r="AI2837" s="241"/>
      <c r="AP2837" s="300"/>
      <c r="AT2837" s="300"/>
    </row>
    <row r="2838" spans="1:46" s="299" customFormat="1" ht="15" customHeight="1" x14ac:dyDescent="0.25">
      <c r="A2838" s="284"/>
      <c r="B2838" s="284"/>
      <c r="C2838" s="241"/>
      <c r="D2838" s="241"/>
      <c r="E2838" s="241"/>
      <c r="F2838" s="241"/>
      <c r="G2838" s="241"/>
      <c r="H2838" s="241"/>
      <c r="I2838" s="241"/>
      <c r="J2838" s="241"/>
      <c r="K2838" s="241"/>
      <c r="L2838" s="241"/>
      <c r="M2838" s="241"/>
      <c r="N2838" s="241"/>
      <c r="O2838" s="241"/>
      <c r="P2838" s="241"/>
      <c r="Q2838" s="241"/>
      <c r="R2838" s="241"/>
      <c r="S2838" s="241"/>
      <c r="T2838" s="241"/>
      <c r="U2838" s="241"/>
      <c r="V2838" s="241"/>
      <c r="W2838" s="241"/>
      <c r="X2838" s="241"/>
      <c r="Y2838" s="241"/>
      <c r="Z2838" s="241"/>
      <c r="AA2838" s="241"/>
      <c r="AB2838" s="241"/>
      <c r="AC2838" s="241"/>
      <c r="AD2838" s="241"/>
      <c r="AE2838" s="241"/>
      <c r="AF2838" s="241"/>
      <c r="AG2838" s="241"/>
      <c r="AH2838" s="241"/>
      <c r="AI2838" s="241"/>
      <c r="AP2838" s="300"/>
      <c r="AT2838" s="300"/>
    </row>
    <row r="2839" spans="1:46" s="299" customFormat="1" ht="15" customHeight="1" x14ac:dyDescent="0.25">
      <c r="A2839" s="284"/>
      <c r="B2839" s="284"/>
      <c r="C2839" s="241"/>
      <c r="D2839" s="241"/>
      <c r="E2839" s="241"/>
      <c r="F2839" s="241"/>
      <c r="G2839" s="241"/>
      <c r="H2839" s="241"/>
      <c r="I2839" s="241"/>
      <c r="J2839" s="241"/>
      <c r="K2839" s="241"/>
      <c r="L2839" s="241"/>
      <c r="M2839" s="241"/>
      <c r="N2839" s="241"/>
      <c r="O2839" s="241"/>
      <c r="P2839" s="241"/>
      <c r="Q2839" s="241"/>
      <c r="R2839" s="241"/>
      <c r="S2839" s="241"/>
      <c r="T2839" s="241"/>
      <c r="U2839" s="241"/>
      <c r="V2839" s="241"/>
      <c r="W2839" s="241"/>
      <c r="X2839" s="241"/>
      <c r="Y2839" s="241"/>
      <c r="Z2839" s="241"/>
      <c r="AA2839" s="241"/>
      <c r="AB2839" s="241"/>
      <c r="AC2839" s="241"/>
      <c r="AD2839" s="241"/>
      <c r="AE2839" s="241"/>
      <c r="AF2839" s="241"/>
      <c r="AG2839" s="241"/>
      <c r="AH2839" s="241"/>
      <c r="AI2839" s="241"/>
      <c r="AP2839" s="300"/>
      <c r="AT2839" s="300"/>
    </row>
    <row r="2840" spans="1:46" s="299" customFormat="1" ht="15" customHeight="1" x14ac:dyDescent="0.25">
      <c r="A2840" s="284"/>
      <c r="B2840" s="284"/>
      <c r="C2840" s="241"/>
      <c r="D2840" s="241"/>
      <c r="E2840" s="241"/>
      <c r="F2840" s="241"/>
      <c r="G2840" s="241"/>
      <c r="H2840" s="241"/>
      <c r="I2840" s="241"/>
      <c r="J2840" s="241"/>
      <c r="K2840" s="241"/>
      <c r="L2840" s="241"/>
      <c r="M2840" s="241"/>
      <c r="N2840" s="241"/>
      <c r="O2840" s="241"/>
      <c r="P2840" s="241"/>
      <c r="Q2840" s="241"/>
      <c r="R2840" s="241"/>
      <c r="S2840" s="241"/>
      <c r="T2840" s="241"/>
      <c r="U2840" s="241"/>
      <c r="V2840" s="241"/>
      <c r="W2840" s="241"/>
      <c r="X2840" s="241"/>
      <c r="Y2840" s="241"/>
      <c r="Z2840" s="241"/>
      <c r="AA2840" s="241"/>
      <c r="AB2840" s="241"/>
      <c r="AC2840" s="241"/>
      <c r="AD2840" s="241"/>
      <c r="AE2840" s="241"/>
      <c r="AF2840" s="241"/>
      <c r="AG2840" s="241"/>
      <c r="AH2840" s="241"/>
      <c r="AI2840" s="241"/>
      <c r="AP2840" s="300"/>
      <c r="AT2840" s="300"/>
    </row>
    <row r="2841" spans="1:46" s="299" customFormat="1" ht="15" customHeight="1" x14ac:dyDescent="0.25">
      <c r="A2841" s="284"/>
      <c r="B2841" s="284"/>
      <c r="C2841" s="241"/>
      <c r="D2841" s="241"/>
      <c r="E2841" s="241"/>
      <c r="F2841" s="241"/>
      <c r="G2841" s="241"/>
      <c r="H2841" s="241"/>
      <c r="I2841" s="241"/>
      <c r="J2841" s="241"/>
      <c r="K2841" s="241"/>
      <c r="L2841" s="241"/>
      <c r="M2841" s="241"/>
      <c r="N2841" s="241"/>
      <c r="O2841" s="241"/>
      <c r="P2841" s="241"/>
      <c r="Q2841" s="241"/>
      <c r="R2841" s="241"/>
      <c r="S2841" s="241"/>
      <c r="T2841" s="241"/>
      <c r="U2841" s="241"/>
      <c r="V2841" s="241"/>
      <c r="W2841" s="241"/>
      <c r="X2841" s="241"/>
      <c r="Y2841" s="241"/>
      <c r="Z2841" s="241"/>
      <c r="AA2841" s="241"/>
      <c r="AB2841" s="241"/>
      <c r="AC2841" s="241"/>
      <c r="AD2841" s="241"/>
      <c r="AE2841" s="241"/>
      <c r="AF2841" s="241"/>
      <c r="AG2841" s="241"/>
      <c r="AH2841" s="241"/>
      <c r="AI2841" s="241"/>
      <c r="AP2841" s="300"/>
      <c r="AT2841" s="300"/>
    </row>
    <row r="2842" spans="1:46" s="299" customFormat="1" ht="15" customHeight="1" x14ac:dyDescent="0.25">
      <c r="A2842" s="284"/>
      <c r="B2842" s="284"/>
      <c r="C2842" s="241"/>
      <c r="D2842" s="241"/>
      <c r="E2842" s="241"/>
      <c r="F2842" s="241"/>
      <c r="G2842" s="241"/>
      <c r="H2842" s="241"/>
      <c r="I2842" s="241"/>
      <c r="J2842" s="241"/>
      <c r="K2842" s="241"/>
      <c r="L2842" s="241"/>
      <c r="M2842" s="241"/>
      <c r="N2842" s="241"/>
      <c r="O2842" s="241"/>
      <c r="P2842" s="241"/>
      <c r="Q2842" s="241"/>
      <c r="R2842" s="241"/>
      <c r="S2842" s="241"/>
      <c r="T2842" s="241"/>
      <c r="U2842" s="241"/>
      <c r="V2842" s="241"/>
      <c r="W2842" s="241"/>
      <c r="X2842" s="241"/>
      <c r="Y2842" s="241"/>
      <c r="Z2842" s="241"/>
      <c r="AA2842" s="241"/>
      <c r="AB2842" s="241"/>
      <c r="AC2842" s="241"/>
      <c r="AD2842" s="241"/>
      <c r="AE2842" s="241"/>
      <c r="AF2842" s="241"/>
      <c r="AG2842" s="241"/>
      <c r="AH2842" s="241"/>
      <c r="AI2842" s="241"/>
      <c r="AP2842" s="300"/>
      <c r="AT2842" s="300"/>
    </row>
    <row r="2843" spans="1:46" s="299" customFormat="1" ht="15" customHeight="1" x14ac:dyDescent="0.25">
      <c r="A2843" s="284"/>
      <c r="B2843" s="284"/>
      <c r="C2843" s="241"/>
      <c r="D2843" s="241"/>
      <c r="E2843" s="241"/>
      <c r="F2843" s="241"/>
      <c r="G2843" s="241"/>
      <c r="H2843" s="241"/>
      <c r="I2843" s="241"/>
      <c r="J2843" s="241"/>
      <c r="K2843" s="241"/>
      <c r="L2843" s="241"/>
      <c r="M2843" s="241"/>
      <c r="N2843" s="241"/>
      <c r="O2843" s="241"/>
      <c r="P2843" s="241"/>
      <c r="Q2843" s="241"/>
      <c r="R2843" s="241"/>
      <c r="S2843" s="241"/>
      <c r="T2843" s="241"/>
      <c r="U2843" s="241"/>
      <c r="V2843" s="241"/>
      <c r="W2843" s="241"/>
      <c r="X2843" s="241"/>
      <c r="Y2843" s="241"/>
      <c r="Z2843" s="241"/>
      <c r="AA2843" s="241"/>
      <c r="AB2843" s="241"/>
      <c r="AC2843" s="241"/>
      <c r="AD2843" s="241"/>
      <c r="AE2843" s="241"/>
      <c r="AF2843" s="241"/>
      <c r="AG2843" s="241"/>
      <c r="AH2843" s="241"/>
      <c r="AI2843" s="241"/>
      <c r="AP2843" s="300"/>
      <c r="AT2843" s="300"/>
    </row>
    <row r="2844" spans="1:46" s="299" customFormat="1" ht="15" customHeight="1" x14ac:dyDescent="0.25">
      <c r="A2844" s="284"/>
      <c r="B2844" s="284"/>
      <c r="C2844" s="241"/>
      <c r="D2844" s="241"/>
      <c r="E2844" s="241"/>
      <c r="F2844" s="241"/>
      <c r="G2844" s="241"/>
      <c r="H2844" s="241"/>
      <c r="I2844" s="241"/>
      <c r="J2844" s="241"/>
      <c r="K2844" s="241"/>
      <c r="L2844" s="241"/>
      <c r="M2844" s="241"/>
      <c r="N2844" s="241"/>
      <c r="O2844" s="241"/>
      <c r="P2844" s="241"/>
      <c r="Q2844" s="241"/>
      <c r="R2844" s="241"/>
      <c r="S2844" s="241"/>
      <c r="T2844" s="241"/>
      <c r="U2844" s="241"/>
      <c r="V2844" s="241"/>
      <c r="W2844" s="241"/>
      <c r="X2844" s="241"/>
      <c r="Y2844" s="241"/>
      <c r="Z2844" s="241"/>
      <c r="AA2844" s="241"/>
      <c r="AB2844" s="241"/>
      <c r="AC2844" s="241"/>
      <c r="AD2844" s="241"/>
      <c r="AE2844" s="241"/>
      <c r="AF2844" s="241"/>
      <c r="AG2844" s="241"/>
      <c r="AH2844" s="241"/>
      <c r="AI2844" s="241"/>
      <c r="AP2844" s="300"/>
      <c r="AT2844" s="300"/>
    </row>
    <row r="2845" spans="1:46" s="299" customFormat="1" ht="15" customHeight="1" x14ac:dyDescent="0.25">
      <c r="A2845" s="284"/>
      <c r="B2845" s="284"/>
      <c r="C2845" s="241"/>
      <c r="D2845" s="241"/>
      <c r="E2845" s="241"/>
      <c r="F2845" s="241"/>
      <c r="G2845" s="241"/>
      <c r="H2845" s="241"/>
      <c r="I2845" s="241"/>
      <c r="J2845" s="241"/>
      <c r="K2845" s="241"/>
      <c r="L2845" s="241"/>
      <c r="M2845" s="241"/>
      <c r="N2845" s="241"/>
      <c r="O2845" s="241"/>
      <c r="P2845" s="241"/>
      <c r="Q2845" s="241"/>
      <c r="R2845" s="241"/>
      <c r="S2845" s="241"/>
      <c r="T2845" s="241"/>
      <c r="U2845" s="241"/>
      <c r="V2845" s="241"/>
      <c r="W2845" s="241"/>
      <c r="X2845" s="241"/>
      <c r="Y2845" s="241"/>
      <c r="Z2845" s="241"/>
      <c r="AA2845" s="241"/>
      <c r="AB2845" s="241"/>
      <c r="AC2845" s="241"/>
      <c r="AD2845" s="241"/>
      <c r="AE2845" s="241"/>
      <c r="AF2845" s="241"/>
      <c r="AG2845" s="241"/>
      <c r="AH2845" s="241"/>
      <c r="AI2845" s="241"/>
      <c r="AP2845" s="300"/>
      <c r="AT2845" s="300"/>
    </row>
    <row r="2846" spans="1:46" s="299" customFormat="1" ht="15" customHeight="1" x14ac:dyDescent="0.25">
      <c r="A2846" s="284"/>
      <c r="B2846" s="284"/>
      <c r="C2846" s="241"/>
      <c r="D2846" s="241"/>
      <c r="E2846" s="241"/>
      <c r="F2846" s="241"/>
      <c r="G2846" s="241"/>
      <c r="H2846" s="241"/>
      <c r="I2846" s="241"/>
      <c r="J2846" s="241"/>
      <c r="K2846" s="241"/>
      <c r="L2846" s="241"/>
      <c r="M2846" s="241"/>
      <c r="N2846" s="241"/>
      <c r="O2846" s="241"/>
      <c r="P2846" s="241"/>
      <c r="Q2846" s="241"/>
      <c r="R2846" s="241"/>
      <c r="S2846" s="241"/>
      <c r="T2846" s="241"/>
      <c r="U2846" s="241"/>
      <c r="V2846" s="241"/>
      <c r="W2846" s="241"/>
      <c r="X2846" s="241"/>
      <c r="Y2846" s="241"/>
      <c r="Z2846" s="241"/>
      <c r="AA2846" s="241"/>
      <c r="AB2846" s="241"/>
      <c r="AC2846" s="241"/>
      <c r="AD2846" s="241"/>
      <c r="AE2846" s="241"/>
      <c r="AF2846" s="241"/>
      <c r="AG2846" s="241"/>
      <c r="AH2846" s="241"/>
      <c r="AI2846" s="241"/>
      <c r="AP2846" s="300"/>
      <c r="AT2846" s="300"/>
    </row>
    <row r="2847" spans="1:46" s="299" customFormat="1" ht="15" customHeight="1" x14ac:dyDescent="0.25">
      <c r="A2847" s="284"/>
      <c r="B2847" s="284"/>
      <c r="C2847" s="241"/>
      <c r="D2847" s="241"/>
      <c r="E2847" s="241"/>
      <c r="F2847" s="241"/>
      <c r="G2847" s="241"/>
      <c r="H2847" s="241"/>
      <c r="I2847" s="241"/>
      <c r="J2847" s="241"/>
      <c r="K2847" s="241"/>
      <c r="L2847" s="241"/>
      <c r="M2847" s="241"/>
      <c r="N2847" s="241"/>
      <c r="O2847" s="241"/>
      <c r="P2847" s="241"/>
      <c r="Q2847" s="241"/>
      <c r="R2847" s="241"/>
      <c r="S2847" s="241"/>
      <c r="T2847" s="241"/>
      <c r="U2847" s="241"/>
      <c r="V2847" s="241"/>
      <c r="W2847" s="241"/>
      <c r="X2847" s="241"/>
      <c r="Y2847" s="241"/>
      <c r="Z2847" s="241"/>
      <c r="AA2847" s="241"/>
      <c r="AB2847" s="241"/>
      <c r="AC2847" s="241"/>
      <c r="AD2847" s="241"/>
      <c r="AE2847" s="241"/>
      <c r="AF2847" s="241"/>
      <c r="AG2847" s="241"/>
      <c r="AH2847" s="241"/>
      <c r="AI2847" s="241"/>
      <c r="AP2847" s="300"/>
      <c r="AT2847" s="300"/>
    </row>
    <row r="2848" spans="1:46" s="299" customFormat="1" ht="15" customHeight="1" x14ac:dyDescent="0.25">
      <c r="A2848" s="284"/>
      <c r="B2848" s="284"/>
      <c r="C2848" s="241"/>
      <c r="D2848" s="241"/>
      <c r="E2848" s="241"/>
      <c r="F2848" s="241"/>
      <c r="G2848" s="241"/>
      <c r="H2848" s="241"/>
      <c r="I2848" s="241"/>
      <c r="J2848" s="241"/>
      <c r="K2848" s="241"/>
      <c r="L2848" s="241"/>
      <c r="M2848" s="241"/>
      <c r="N2848" s="241"/>
      <c r="O2848" s="241"/>
      <c r="P2848" s="241"/>
      <c r="Q2848" s="241"/>
      <c r="R2848" s="241"/>
      <c r="S2848" s="241"/>
      <c r="T2848" s="241"/>
      <c r="U2848" s="241"/>
      <c r="V2848" s="241"/>
      <c r="W2848" s="241"/>
      <c r="X2848" s="241"/>
      <c r="Y2848" s="241"/>
      <c r="Z2848" s="241"/>
      <c r="AA2848" s="241"/>
      <c r="AB2848" s="241"/>
      <c r="AC2848" s="241"/>
      <c r="AD2848" s="241"/>
      <c r="AE2848" s="241"/>
      <c r="AF2848" s="241"/>
      <c r="AG2848" s="241"/>
      <c r="AH2848" s="241"/>
      <c r="AI2848" s="241"/>
      <c r="AP2848" s="300"/>
      <c r="AT2848" s="300"/>
    </row>
    <row r="2849" spans="1:46" s="299" customFormat="1" ht="15" customHeight="1" x14ac:dyDescent="0.25">
      <c r="A2849" s="284"/>
      <c r="B2849" s="284"/>
      <c r="C2849" s="241"/>
      <c r="D2849" s="241"/>
      <c r="E2849" s="241"/>
      <c r="F2849" s="241"/>
      <c r="G2849" s="241"/>
      <c r="H2849" s="241"/>
      <c r="I2849" s="241"/>
      <c r="J2849" s="241"/>
      <c r="K2849" s="241"/>
      <c r="L2849" s="241"/>
      <c r="M2849" s="241"/>
      <c r="N2849" s="241"/>
      <c r="O2849" s="241"/>
      <c r="P2849" s="241"/>
      <c r="Q2849" s="241"/>
      <c r="R2849" s="241"/>
      <c r="S2849" s="241"/>
      <c r="T2849" s="241"/>
      <c r="U2849" s="241"/>
      <c r="V2849" s="241"/>
      <c r="W2849" s="241"/>
      <c r="X2849" s="241"/>
      <c r="Y2849" s="241"/>
      <c r="Z2849" s="241"/>
      <c r="AA2849" s="241"/>
      <c r="AB2849" s="241"/>
      <c r="AC2849" s="241"/>
      <c r="AD2849" s="241"/>
      <c r="AE2849" s="241"/>
      <c r="AF2849" s="241"/>
      <c r="AG2849" s="241"/>
      <c r="AH2849" s="241"/>
      <c r="AI2849" s="241"/>
      <c r="AP2849" s="300"/>
      <c r="AT2849" s="300"/>
    </row>
    <row r="2850" spans="1:46" s="299" customFormat="1" ht="15" customHeight="1" x14ac:dyDescent="0.25">
      <c r="A2850" s="284"/>
      <c r="B2850" s="284"/>
      <c r="C2850" s="241"/>
      <c r="D2850" s="241"/>
      <c r="E2850" s="241"/>
      <c r="F2850" s="241"/>
      <c r="G2850" s="241"/>
      <c r="H2850" s="241"/>
      <c r="I2850" s="241"/>
      <c r="J2850" s="241"/>
      <c r="K2850" s="241"/>
      <c r="L2850" s="241"/>
      <c r="M2850" s="241"/>
      <c r="N2850" s="241"/>
      <c r="O2850" s="241"/>
      <c r="P2850" s="241"/>
      <c r="Q2850" s="241"/>
      <c r="R2850" s="241"/>
      <c r="S2850" s="241"/>
      <c r="T2850" s="241"/>
      <c r="U2850" s="241"/>
      <c r="V2850" s="241"/>
      <c r="W2850" s="241"/>
      <c r="X2850" s="241"/>
      <c r="Y2850" s="241"/>
      <c r="Z2850" s="241"/>
      <c r="AA2850" s="241"/>
      <c r="AB2850" s="241"/>
      <c r="AC2850" s="241"/>
      <c r="AD2850" s="241"/>
      <c r="AE2850" s="241"/>
      <c r="AF2850" s="241"/>
      <c r="AG2850" s="241"/>
      <c r="AH2850" s="241"/>
      <c r="AI2850" s="241"/>
      <c r="AP2850" s="300"/>
      <c r="AT2850" s="300"/>
    </row>
    <row r="2851" spans="1:46" s="299" customFormat="1" ht="15" customHeight="1" x14ac:dyDescent="0.25">
      <c r="A2851" s="284"/>
      <c r="B2851" s="284"/>
      <c r="C2851" s="241"/>
      <c r="D2851" s="241"/>
      <c r="E2851" s="241"/>
      <c r="F2851" s="241"/>
      <c r="G2851" s="241"/>
      <c r="H2851" s="241"/>
      <c r="I2851" s="241"/>
      <c r="J2851" s="241"/>
      <c r="K2851" s="241"/>
      <c r="L2851" s="241"/>
      <c r="M2851" s="241"/>
      <c r="N2851" s="241"/>
      <c r="O2851" s="241"/>
      <c r="P2851" s="241"/>
      <c r="Q2851" s="241"/>
      <c r="R2851" s="241"/>
      <c r="S2851" s="241"/>
      <c r="T2851" s="241"/>
      <c r="U2851" s="241"/>
      <c r="V2851" s="241"/>
      <c r="W2851" s="241"/>
      <c r="X2851" s="241"/>
      <c r="Y2851" s="241"/>
      <c r="Z2851" s="241"/>
      <c r="AA2851" s="241"/>
      <c r="AB2851" s="241"/>
      <c r="AC2851" s="241"/>
      <c r="AD2851" s="241"/>
      <c r="AE2851" s="241"/>
      <c r="AF2851" s="241"/>
      <c r="AG2851" s="241"/>
      <c r="AH2851" s="241"/>
      <c r="AI2851" s="241"/>
      <c r="AP2851" s="300"/>
      <c r="AT2851" s="300"/>
    </row>
    <row r="2852" spans="1:46" s="299" customFormat="1" ht="15" customHeight="1" x14ac:dyDescent="0.25">
      <c r="A2852" s="284"/>
      <c r="B2852" s="284"/>
      <c r="C2852" s="241"/>
      <c r="D2852" s="241"/>
      <c r="E2852" s="241"/>
      <c r="F2852" s="241"/>
      <c r="G2852" s="241"/>
      <c r="H2852" s="241"/>
      <c r="I2852" s="241"/>
      <c r="J2852" s="241"/>
      <c r="K2852" s="241"/>
      <c r="L2852" s="241"/>
      <c r="M2852" s="241"/>
      <c r="N2852" s="241"/>
      <c r="O2852" s="241"/>
      <c r="P2852" s="241"/>
      <c r="Q2852" s="241"/>
      <c r="R2852" s="241"/>
      <c r="S2852" s="241"/>
      <c r="T2852" s="241"/>
      <c r="U2852" s="241"/>
      <c r="V2852" s="241"/>
      <c r="W2852" s="241"/>
      <c r="X2852" s="241"/>
      <c r="Y2852" s="241"/>
      <c r="Z2852" s="241"/>
      <c r="AA2852" s="241"/>
      <c r="AB2852" s="241"/>
      <c r="AC2852" s="241"/>
      <c r="AD2852" s="241"/>
      <c r="AE2852" s="241"/>
      <c r="AF2852" s="241"/>
      <c r="AG2852" s="241"/>
      <c r="AH2852" s="241"/>
      <c r="AI2852" s="241"/>
      <c r="AP2852" s="300"/>
      <c r="AT2852" s="300"/>
    </row>
    <row r="2853" spans="1:46" s="299" customFormat="1" ht="15" customHeight="1" x14ac:dyDescent="0.25">
      <c r="A2853" s="284"/>
      <c r="B2853" s="284"/>
      <c r="C2853" s="241"/>
      <c r="D2853" s="241"/>
      <c r="E2853" s="241"/>
      <c r="F2853" s="241"/>
      <c r="G2853" s="241"/>
      <c r="H2853" s="241"/>
      <c r="I2853" s="241"/>
      <c r="J2853" s="241"/>
      <c r="K2853" s="241"/>
      <c r="L2853" s="241"/>
      <c r="M2853" s="241"/>
      <c r="N2853" s="241"/>
      <c r="O2853" s="241"/>
      <c r="P2853" s="241"/>
      <c r="Q2853" s="241"/>
      <c r="R2853" s="241"/>
      <c r="S2853" s="241"/>
      <c r="T2853" s="241"/>
      <c r="U2853" s="241"/>
      <c r="V2853" s="241"/>
      <c r="W2853" s="241"/>
      <c r="X2853" s="241"/>
      <c r="Y2853" s="241"/>
      <c r="Z2853" s="241"/>
      <c r="AA2853" s="241"/>
      <c r="AB2853" s="241"/>
      <c r="AC2853" s="241"/>
      <c r="AD2853" s="241"/>
      <c r="AE2853" s="241"/>
      <c r="AF2853" s="241"/>
      <c r="AG2853" s="241"/>
      <c r="AH2853" s="241"/>
      <c r="AI2853" s="241"/>
      <c r="AP2853" s="300"/>
      <c r="AT2853" s="300"/>
    </row>
    <row r="2854" spans="1:46" s="299" customFormat="1" ht="15" customHeight="1" x14ac:dyDescent="0.25">
      <c r="A2854" s="284"/>
      <c r="B2854" s="284"/>
      <c r="C2854" s="241"/>
      <c r="D2854" s="241"/>
      <c r="E2854" s="241"/>
      <c r="F2854" s="241"/>
      <c r="G2854" s="241"/>
      <c r="H2854" s="241"/>
      <c r="I2854" s="241"/>
      <c r="J2854" s="241"/>
      <c r="K2854" s="241"/>
      <c r="L2854" s="241"/>
      <c r="M2854" s="241"/>
      <c r="N2854" s="241"/>
      <c r="O2854" s="241"/>
      <c r="P2854" s="241"/>
      <c r="Q2854" s="241"/>
      <c r="R2854" s="241"/>
      <c r="S2854" s="241"/>
      <c r="T2854" s="241"/>
      <c r="U2854" s="241"/>
      <c r="V2854" s="241"/>
      <c r="W2854" s="241"/>
      <c r="X2854" s="241"/>
      <c r="Y2854" s="241"/>
      <c r="Z2854" s="241"/>
      <c r="AA2854" s="241"/>
      <c r="AB2854" s="241"/>
      <c r="AC2854" s="241"/>
      <c r="AD2854" s="241"/>
      <c r="AE2854" s="241"/>
      <c r="AF2854" s="241"/>
      <c r="AG2854" s="241"/>
      <c r="AH2854" s="241"/>
      <c r="AI2854" s="241"/>
      <c r="AP2854" s="300"/>
      <c r="AT2854" s="300"/>
    </row>
    <row r="2855" spans="1:46" s="299" customFormat="1" ht="15" customHeight="1" x14ac:dyDescent="0.25">
      <c r="A2855" s="284"/>
      <c r="B2855" s="284"/>
      <c r="C2855" s="241"/>
      <c r="D2855" s="241"/>
      <c r="E2855" s="241"/>
      <c r="F2855" s="241"/>
      <c r="G2855" s="241"/>
      <c r="H2855" s="241"/>
      <c r="I2855" s="241"/>
      <c r="J2855" s="241"/>
      <c r="K2855" s="241"/>
      <c r="L2855" s="241"/>
      <c r="M2855" s="241"/>
      <c r="N2855" s="241"/>
      <c r="O2855" s="241"/>
      <c r="P2855" s="241"/>
      <c r="Q2855" s="241"/>
      <c r="R2855" s="241"/>
      <c r="S2855" s="241"/>
      <c r="T2855" s="241"/>
      <c r="U2855" s="241"/>
      <c r="V2855" s="241"/>
      <c r="W2855" s="241"/>
      <c r="X2855" s="241"/>
      <c r="Y2855" s="241"/>
      <c r="Z2855" s="241"/>
      <c r="AA2855" s="241"/>
      <c r="AB2855" s="241"/>
      <c r="AC2855" s="241"/>
      <c r="AD2855" s="241"/>
      <c r="AE2855" s="241"/>
      <c r="AF2855" s="241"/>
      <c r="AG2855" s="241"/>
      <c r="AH2855" s="241"/>
      <c r="AI2855" s="241"/>
      <c r="AP2855" s="300"/>
      <c r="AT2855" s="300"/>
    </row>
    <row r="2856" spans="1:46" s="299" customFormat="1" ht="15" customHeight="1" x14ac:dyDescent="0.25">
      <c r="A2856" s="284"/>
      <c r="B2856" s="284"/>
      <c r="C2856" s="241"/>
      <c r="D2856" s="241"/>
      <c r="E2856" s="241"/>
      <c r="F2856" s="241"/>
      <c r="G2856" s="241"/>
      <c r="H2856" s="241"/>
      <c r="I2856" s="241"/>
      <c r="J2856" s="241"/>
      <c r="K2856" s="241"/>
      <c r="L2856" s="241"/>
      <c r="M2856" s="241"/>
      <c r="N2856" s="241"/>
      <c r="O2856" s="241"/>
      <c r="P2856" s="241"/>
      <c r="Q2856" s="241"/>
      <c r="R2856" s="241"/>
      <c r="S2856" s="241"/>
      <c r="T2856" s="241"/>
      <c r="U2856" s="241"/>
      <c r="V2856" s="241"/>
      <c r="W2856" s="241"/>
      <c r="X2856" s="241"/>
      <c r="Y2856" s="241"/>
      <c r="Z2856" s="241"/>
      <c r="AA2856" s="241"/>
      <c r="AB2856" s="241"/>
      <c r="AC2856" s="241"/>
      <c r="AD2856" s="241"/>
      <c r="AE2856" s="241"/>
      <c r="AF2856" s="241"/>
      <c r="AG2856" s="241"/>
      <c r="AH2856" s="241"/>
      <c r="AI2856" s="241"/>
      <c r="AP2856" s="300"/>
      <c r="AT2856" s="300"/>
    </row>
    <row r="2857" spans="1:46" s="299" customFormat="1" ht="15" customHeight="1" x14ac:dyDescent="0.25">
      <c r="A2857" s="284"/>
      <c r="B2857" s="284"/>
      <c r="C2857" s="241"/>
      <c r="D2857" s="241"/>
      <c r="E2857" s="241"/>
      <c r="F2857" s="241"/>
      <c r="G2857" s="241"/>
      <c r="H2857" s="241"/>
      <c r="I2857" s="241"/>
      <c r="J2857" s="241"/>
      <c r="K2857" s="241"/>
      <c r="L2857" s="241"/>
      <c r="M2857" s="241"/>
      <c r="N2857" s="241"/>
      <c r="O2857" s="241"/>
      <c r="P2857" s="241"/>
      <c r="Q2857" s="241"/>
      <c r="R2857" s="241"/>
      <c r="S2857" s="241"/>
      <c r="T2857" s="241"/>
      <c r="U2857" s="241"/>
      <c r="V2857" s="241"/>
      <c r="W2857" s="241"/>
      <c r="X2857" s="241"/>
      <c r="Y2857" s="241"/>
      <c r="Z2857" s="241"/>
      <c r="AA2857" s="241"/>
      <c r="AB2857" s="241"/>
      <c r="AC2857" s="241"/>
      <c r="AD2857" s="241"/>
      <c r="AE2857" s="241"/>
      <c r="AF2857" s="241"/>
      <c r="AG2857" s="241"/>
      <c r="AH2857" s="241"/>
      <c r="AI2857" s="241"/>
      <c r="AP2857" s="300"/>
      <c r="AT2857" s="300"/>
    </row>
    <row r="2858" spans="1:46" s="299" customFormat="1" ht="15" customHeight="1" x14ac:dyDescent="0.25">
      <c r="A2858" s="284"/>
      <c r="B2858" s="284"/>
      <c r="C2858" s="241"/>
      <c r="D2858" s="241"/>
      <c r="E2858" s="241"/>
      <c r="F2858" s="241"/>
      <c r="G2858" s="241"/>
      <c r="H2858" s="241"/>
      <c r="I2858" s="241"/>
      <c r="J2858" s="241"/>
      <c r="K2858" s="241"/>
      <c r="L2858" s="241"/>
      <c r="M2858" s="241"/>
      <c r="N2858" s="241"/>
      <c r="O2858" s="241"/>
      <c r="P2858" s="241"/>
      <c r="Q2858" s="241"/>
      <c r="R2858" s="241"/>
      <c r="S2858" s="241"/>
      <c r="T2858" s="241"/>
      <c r="U2858" s="241"/>
      <c r="V2858" s="241"/>
      <c r="W2858" s="241"/>
      <c r="X2858" s="241"/>
      <c r="Y2858" s="241"/>
      <c r="Z2858" s="241"/>
      <c r="AA2858" s="241"/>
      <c r="AB2858" s="241"/>
      <c r="AC2858" s="241"/>
      <c r="AD2858" s="241"/>
      <c r="AE2858" s="241"/>
      <c r="AF2858" s="241"/>
      <c r="AG2858" s="241"/>
      <c r="AH2858" s="241"/>
      <c r="AI2858" s="241"/>
      <c r="AP2858" s="300"/>
      <c r="AT2858" s="300"/>
    </row>
    <row r="2859" spans="1:46" s="299" customFormat="1" ht="15" customHeight="1" x14ac:dyDescent="0.25">
      <c r="A2859" s="284"/>
      <c r="B2859" s="284"/>
      <c r="C2859" s="241"/>
      <c r="D2859" s="241"/>
      <c r="E2859" s="241"/>
      <c r="F2859" s="241"/>
      <c r="G2859" s="241"/>
      <c r="H2859" s="241"/>
      <c r="I2859" s="241"/>
      <c r="J2859" s="241"/>
      <c r="K2859" s="241"/>
      <c r="L2859" s="241"/>
      <c r="M2859" s="241"/>
      <c r="N2859" s="241"/>
      <c r="O2859" s="241"/>
      <c r="P2859" s="241"/>
      <c r="Q2859" s="241"/>
      <c r="R2859" s="241"/>
      <c r="S2859" s="241"/>
      <c r="T2859" s="241"/>
      <c r="U2859" s="241"/>
      <c r="V2859" s="241"/>
      <c r="W2859" s="241"/>
      <c r="X2859" s="241"/>
      <c r="Y2859" s="241"/>
      <c r="Z2859" s="241"/>
      <c r="AA2859" s="241"/>
      <c r="AB2859" s="241"/>
      <c r="AC2859" s="241"/>
      <c r="AD2859" s="241"/>
      <c r="AE2859" s="241"/>
      <c r="AF2859" s="241"/>
      <c r="AG2859" s="241"/>
      <c r="AH2859" s="241"/>
      <c r="AI2859" s="241"/>
      <c r="AP2859" s="300"/>
      <c r="AT2859" s="300"/>
    </row>
    <row r="2860" spans="1:46" s="299" customFormat="1" ht="15" customHeight="1" x14ac:dyDescent="0.25">
      <c r="A2860" s="284"/>
      <c r="B2860" s="284"/>
      <c r="C2860" s="241"/>
      <c r="D2860" s="241"/>
      <c r="E2860" s="241"/>
      <c r="F2860" s="241"/>
      <c r="G2860" s="241"/>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P2860" s="300"/>
      <c r="AT2860" s="300"/>
    </row>
    <row r="2861" spans="1:46" s="299" customFormat="1" ht="15" customHeight="1" x14ac:dyDescent="0.25">
      <c r="A2861" s="284"/>
      <c r="B2861" s="284"/>
      <c r="C2861" s="241"/>
      <c r="D2861" s="241"/>
      <c r="E2861" s="241"/>
      <c r="F2861" s="241"/>
      <c r="G2861" s="241"/>
      <c r="H2861" s="241"/>
      <c r="I2861" s="241"/>
      <c r="J2861" s="241"/>
      <c r="K2861" s="241"/>
      <c r="L2861" s="241"/>
      <c r="M2861" s="241"/>
      <c r="N2861" s="241"/>
      <c r="O2861" s="241"/>
      <c r="P2861" s="241"/>
      <c r="Q2861" s="241"/>
      <c r="R2861" s="241"/>
      <c r="S2861" s="241"/>
      <c r="T2861" s="241"/>
      <c r="U2861" s="241"/>
      <c r="V2861" s="241"/>
      <c r="W2861" s="241"/>
      <c r="X2861" s="241"/>
      <c r="Y2861" s="241"/>
      <c r="Z2861" s="241"/>
      <c r="AA2861" s="241"/>
      <c r="AB2861" s="241"/>
      <c r="AC2861" s="241"/>
      <c r="AD2861" s="241"/>
      <c r="AE2861" s="241"/>
      <c r="AF2861" s="241"/>
      <c r="AG2861" s="241"/>
      <c r="AH2861" s="241"/>
      <c r="AI2861" s="241"/>
      <c r="AP2861" s="300"/>
      <c r="AT2861" s="300"/>
    </row>
    <row r="2862" spans="1:46" s="299" customFormat="1" ht="15" customHeight="1" x14ac:dyDescent="0.25">
      <c r="A2862" s="284"/>
      <c r="B2862" s="284"/>
      <c r="C2862" s="241"/>
      <c r="D2862" s="241"/>
      <c r="E2862" s="241"/>
      <c r="F2862" s="241"/>
      <c r="G2862" s="241"/>
      <c r="H2862" s="241"/>
      <c r="I2862" s="241"/>
      <c r="J2862" s="241"/>
      <c r="K2862" s="241"/>
      <c r="L2862" s="241"/>
      <c r="M2862" s="241"/>
      <c r="N2862" s="241"/>
      <c r="O2862" s="241"/>
      <c r="P2862" s="241"/>
      <c r="Q2862" s="241"/>
      <c r="R2862" s="241"/>
      <c r="S2862" s="241"/>
      <c r="T2862" s="241"/>
      <c r="U2862" s="241"/>
      <c r="V2862" s="241"/>
      <c r="W2862" s="241"/>
      <c r="X2862" s="241"/>
      <c r="Y2862" s="241"/>
      <c r="Z2862" s="241"/>
      <c r="AA2862" s="241"/>
      <c r="AB2862" s="241"/>
      <c r="AC2862" s="241"/>
      <c r="AD2862" s="241"/>
      <c r="AE2862" s="241"/>
      <c r="AF2862" s="241"/>
      <c r="AG2862" s="241"/>
      <c r="AH2862" s="241"/>
      <c r="AI2862" s="241"/>
      <c r="AP2862" s="300"/>
      <c r="AT2862" s="300"/>
    </row>
    <row r="2863" spans="1:46" s="299" customFormat="1" ht="15" customHeight="1" x14ac:dyDescent="0.25">
      <c r="A2863" s="284"/>
      <c r="B2863" s="284"/>
      <c r="C2863" s="241"/>
      <c r="D2863" s="241"/>
      <c r="E2863" s="241"/>
      <c r="F2863" s="241"/>
      <c r="G2863" s="241"/>
      <c r="H2863" s="241"/>
      <c r="I2863" s="241"/>
      <c r="J2863" s="241"/>
      <c r="K2863" s="241"/>
      <c r="L2863" s="241"/>
      <c r="M2863" s="241"/>
      <c r="N2863" s="241"/>
      <c r="O2863" s="241"/>
      <c r="P2863" s="241"/>
      <c r="Q2863" s="241"/>
      <c r="R2863" s="241"/>
      <c r="S2863" s="241"/>
      <c r="T2863" s="241"/>
      <c r="U2863" s="241"/>
      <c r="V2863" s="241"/>
      <c r="W2863" s="241"/>
      <c r="X2863" s="241"/>
      <c r="Y2863" s="241"/>
      <c r="Z2863" s="241"/>
      <c r="AA2863" s="241"/>
      <c r="AB2863" s="241"/>
      <c r="AC2863" s="241"/>
      <c r="AD2863" s="241"/>
      <c r="AE2863" s="241"/>
      <c r="AF2863" s="241"/>
      <c r="AG2863" s="241"/>
      <c r="AH2863" s="241"/>
      <c r="AI2863" s="241"/>
      <c r="AP2863" s="300"/>
      <c r="AT2863" s="300"/>
    </row>
    <row r="2864" spans="1:46" s="299" customFormat="1" ht="15" customHeight="1" x14ac:dyDescent="0.25">
      <c r="A2864" s="284"/>
      <c r="B2864" s="284"/>
      <c r="C2864" s="241"/>
      <c r="D2864" s="241"/>
      <c r="E2864" s="241"/>
      <c r="F2864" s="241"/>
      <c r="G2864" s="241"/>
      <c r="H2864" s="241"/>
      <c r="I2864" s="241"/>
      <c r="J2864" s="241"/>
      <c r="K2864" s="241"/>
      <c r="L2864" s="241"/>
      <c r="M2864" s="241"/>
      <c r="N2864" s="241"/>
      <c r="O2864" s="241"/>
      <c r="P2864" s="241"/>
      <c r="Q2864" s="241"/>
      <c r="R2864" s="241"/>
      <c r="S2864" s="241"/>
      <c r="T2864" s="241"/>
      <c r="U2864" s="241"/>
      <c r="V2864" s="241"/>
      <c r="W2864" s="241"/>
      <c r="X2864" s="241"/>
      <c r="Y2864" s="241"/>
      <c r="Z2864" s="241"/>
      <c r="AA2864" s="241"/>
      <c r="AB2864" s="241"/>
      <c r="AC2864" s="241"/>
      <c r="AD2864" s="241"/>
      <c r="AE2864" s="241"/>
      <c r="AF2864" s="241"/>
      <c r="AG2864" s="241"/>
      <c r="AH2864" s="241"/>
      <c r="AI2864" s="241"/>
      <c r="AP2864" s="300"/>
      <c r="AT2864" s="300"/>
    </row>
    <row r="2865" spans="1:46" s="299" customFormat="1" ht="15" customHeight="1" x14ac:dyDescent="0.25">
      <c r="A2865" s="284"/>
      <c r="B2865" s="284"/>
      <c r="C2865" s="241"/>
      <c r="D2865" s="241"/>
      <c r="E2865" s="241"/>
      <c r="F2865" s="241"/>
      <c r="G2865" s="241"/>
      <c r="H2865" s="241"/>
      <c r="I2865" s="241"/>
      <c r="J2865" s="241"/>
      <c r="K2865" s="241"/>
      <c r="L2865" s="241"/>
      <c r="M2865" s="241"/>
      <c r="N2865" s="241"/>
      <c r="O2865" s="241"/>
      <c r="P2865" s="241"/>
      <c r="Q2865" s="241"/>
      <c r="R2865" s="241"/>
      <c r="S2865" s="241"/>
      <c r="T2865" s="241"/>
      <c r="U2865" s="241"/>
      <c r="V2865" s="241"/>
      <c r="W2865" s="241"/>
      <c r="X2865" s="241"/>
      <c r="Y2865" s="241"/>
      <c r="Z2865" s="241"/>
      <c r="AA2865" s="241"/>
      <c r="AB2865" s="241"/>
      <c r="AC2865" s="241"/>
      <c r="AD2865" s="241"/>
      <c r="AE2865" s="241"/>
      <c r="AF2865" s="241"/>
      <c r="AG2865" s="241"/>
      <c r="AH2865" s="241"/>
      <c r="AI2865" s="241"/>
      <c r="AP2865" s="300"/>
      <c r="AT2865" s="300"/>
    </row>
    <row r="2866" spans="1:46" s="299" customFormat="1" ht="15" customHeight="1" x14ac:dyDescent="0.25">
      <c r="A2866" s="284"/>
      <c r="B2866" s="284"/>
      <c r="C2866" s="241"/>
      <c r="D2866" s="241"/>
      <c r="E2866" s="241"/>
      <c r="F2866" s="241"/>
      <c r="G2866" s="241"/>
      <c r="H2866" s="241"/>
      <c r="I2866" s="241"/>
      <c r="J2866" s="241"/>
      <c r="K2866" s="241"/>
      <c r="L2866" s="241"/>
      <c r="M2866" s="241"/>
      <c r="N2866" s="241"/>
      <c r="O2866" s="241"/>
      <c r="P2866" s="241"/>
      <c r="Q2866" s="241"/>
      <c r="R2866" s="241"/>
      <c r="S2866" s="241"/>
      <c r="T2866" s="241"/>
      <c r="U2866" s="241"/>
      <c r="V2866" s="241"/>
      <c r="W2866" s="241"/>
      <c r="X2866" s="241"/>
      <c r="Y2866" s="241"/>
      <c r="Z2866" s="241"/>
      <c r="AA2866" s="241"/>
      <c r="AB2866" s="241"/>
      <c r="AC2866" s="241"/>
      <c r="AD2866" s="241"/>
      <c r="AE2866" s="241"/>
      <c r="AF2866" s="241"/>
      <c r="AG2866" s="241"/>
      <c r="AH2866" s="241"/>
      <c r="AI2866" s="241"/>
      <c r="AP2866" s="300"/>
      <c r="AT2866" s="300"/>
    </row>
    <row r="2867" spans="1:46" s="299" customFormat="1" ht="15" customHeight="1" x14ac:dyDescent="0.25">
      <c r="A2867" s="284"/>
      <c r="B2867" s="284"/>
      <c r="C2867" s="241"/>
      <c r="D2867" s="241"/>
      <c r="E2867" s="241"/>
      <c r="F2867" s="241"/>
      <c r="G2867" s="241"/>
      <c r="H2867" s="241"/>
      <c r="I2867" s="241"/>
      <c r="J2867" s="241"/>
      <c r="K2867" s="241"/>
      <c r="L2867" s="241"/>
      <c r="M2867" s="241"/>
      <c r="N2867" s="241"/>
      <c r="O2867" s="241"/>
      <c r="P2867" s="241"/>
      <c r="Q2867" s="241"/>
      <c r="R2867" s="241"/>
      <c r="S2867" s="241"/>
      <c r="T2867" s="241"/>
      <c r="U2867" s="241"/>
      <c r="V2867" s="241"/>
      <c r="W2867" s="241"/>
      <c r="X2867" s="241"/>
      <c r="Y2867" s="241"/>
      <c r="Z2867" s="241"/>
      <c r="AA2867" s="241"/>
      <c r="AB2867" s="241"/>
      <c r="AC2867" s="241"/>
      <c r="AD2867" s="241"/>
      <c r="AE2867" s="241"/>
      <c r="AF2867" s="241"/>
      <c r="AG2867" s="241"/>
      <c r="AH2867" s="241"/>
      <c r="AI2867" s="241"/>
      <c r="AP2867" s="300"/>
      <c r="AT2867" s="300"/>
    </row>
    <row r="2868" spans="1:46" s="299" customFormat="1" ht="15" customHeight="1" x14ac:dyDescent="0.25">
      <c r="A2868" s="284"/>
      <c r="B2868" s="284"/>
      <c r="C2868" s="241"/>
      <c r="D2868" s="241"/>
      <c r="E2868" s="241"/>
      <c r="F2868" s="241"/>
      <c r="G2868" s="241"/>
      <c r="H2868" s="241"/>
      <c r="I2868" s="241"/>
      <c r="J2868" s="241"/>
      <c r="K2868" s="241"/>
      <c r="L2868" s="241"/>
      <c r="M2868" s="241"/>
      <c r="N2868" s="241"/>
      <c r="O2868" s="241"/>
      <c r="P2868" s="241"/>
      <c r="Q2868" s="241"/>
      <c r="R2868" s="241"/>
      <c r="S2868" s="241"/>
      <c r="T2868" s="241"/>
      <c r="U2868" s="241"/>
      <c r="V2868" s="241"/>
      <c r="W2868" s="241"/>
      <c r="X2868" s="241"/>
      <c r="Y2868" s="241"/>
      <c r="Z2868" s="241"/>
      <c r="AA2868" s="241"/>
      <c r="AB2868" s="241"/>
      <c r="AC2868" s="241"/>
      <c r="AD2868" s="241"/>
      <c r="AE2868" s="241"/>
      <c r="AF2868" s="241"/>
      <c r="AG2868" s="241"/>
      <c r="AH2868" s="241"/>
      <c r="AI2868" s="241"/>
      <c r="AP2868" s="300"/>
      <c r="AT2868" s="300"/>
    </row>
    <row r="2869" spans="1:46" s="299" customFormat="1" ht="15" customHeight="1" x14ac:dyDescent="0.25">
      <c r="A2869" s="284"/>
      <c r="B2869" s="284"/>
      <c r="C2869" s="241"/>
      <c r="D2869" s="241"/>
      <c r="E2869" s="241"/>
      <c r="F2869" s="241"/>
      <c r="G2869" s="241"/>
      <c r="H2869" s="241"/>
      <c r="I2869" s="241"/>
      <c r="J2869" s="241"/>
      <c r="K2869" s="241"/>
      <c r="L2869" s="241"/>
      <c r="M2869" s="241"/>
      <c r="N2869" s="241"/>
      <c r="O2869" s="241"/>
      <c r="P2869" s="241"/>
      <c r="Q2869" s="241"/>
      <c r="R2869" s="241"/>
      <c r="S2869" s="241"/>
      <c r="T2869" s="241"/>
      <c r="U2869" s="241"/>
      <c r="V2869" s="241"/>
      <c r="W2869" s="241"/>
      <c r="X2869" s="241"/>
      <c r="Y2869" s="241"/>
      <c r="Z2869" s="241"/>
      <c r="AA2869" s="241"/>
      <c r="AB2869" s="241"/>
      <c r="AC2869" s="241"/>
      <c r="AD2869" s="241"/>
      <c r="AE2869" s="241"/>
      <c r="AF2869" s="241"/>
      <c r="AG2869" s="241"/>
      <c r="AH2869" s="241"/>
      <c r="AI2869" s="241"/>
      <c r="AP2869" s="300"/>
      <c r="AT2869" s="300"/>
    </row>
    <row r="2870" spans="1:46" s="299" customFormat="1" ht="15" customHeight="1" x14ac:dyDescent="0.25">
      <c r="A2870" s="284"/>
      <c r="B2870" s="284"/>
      <c r="C2870" s="241"/>
      <c r="D2870" s="241"/>
      <c r="E2870" s="241"/>
      <c r="F2870" s="241"/>
      <c r="G2870" s="241"/>
      <c r="H2870" s="241"/>
      <c r="I2870" s="241"/>
      <c r="J2870" s="241"/>
      <c r="K2870" s="241"/>
      <c r="L2870" s="241"/>
      <c r="M2870" s="241"/>
      <c r="N2870" s="241"/>
      <c r="O2870" s="241"/>
      <c r="P2870" s="241"/>
      <c r="Q2870" s="241"/>
      <c r="R2870" s="241"/>
      <c r="S2870" s="241"/>
      <c r="T2870" s="241"/>
      <c r="U2870" s="241"/>
      <c r="V2870" s="241"/>
      <c r="W2870" s="241"/>
      <c r="X2870" s="241"/>
      <c r="Y2870" s="241"/>
      <c r="Z2870" s="241"/>
      <c r="AA2870" s="241"/>
      <c r="AB2870" s="241"/>
      <c r="AC2870" s="241"/>
      <c r="AD2870" s="241"/>
      <c r="AE2870" s="241"/>
      <c r="AF2870" s="241"/>
      <c r="AG2870" s="241"/>
      <c r="AH2870" s="241"/>
      <c r="AI2870" s="241"/>
      <c r="AP2870" s="300"/>
      <c r="AT2870" s="300"/>
    </row>
    <row r="2871" spans="1:46" s="299" customFormat="1" ht="15" customHeight="1" x14ac:dyDescent="0.25">
      <c r="A2871" s="284"/>
      <c r="B2871" s="284"/>
      <c r="C2871" s="241"/>
      <c r="D2871" s="241"/>
      <c r="E2871" s="241"/>
      <c r="F2871" s="241"/>
      <c r="G2871" s="241"/>
      <c r="H2871" s="241"/>
      <c r="I2871" s="241"/>
      <c r="J2871" s="241"/>
      <c r="K2871" s="241"/>
      <c r="L2871" s="241"/>
      <c r="M2871" s="241"/>
      <c r="N2871" s="241"/>
      <c r="O2871" s="241"/>
      <c r="P2871" s="241"/>
      <c r="Q2871" s="241"/>
      <c r="R2871" s="241"/>
      <c r="S2871" s="241"/>
      <c r="T2871" s="241"/>
      <c r="U2871" s="241"/>
      <c r="V2871" s="241"/>
      <c r="W2871" s="241"/>
      <c r="X2871" s="241"/>
      <c r="Y2871" s="241"/>
      <c r="Z2871" s="241"/>
      <c r="AA2871" s="241"/>
      <c r="AB2871" s="241"/>
      <c r="AC2871" s="241"/>
      <c r="AD2871" s="241"/>
      <c r="AE2871" s="241"/>
      <c r="AF2871" s="241"/>
      <c r="AG2871" s="241"/>
      <c r="AH2871" s="241"/>
      <c r="AI2871" s="241"/>
      <c r="AP2871" s="300"/>
      <c r="AT2871" s="300"/>
    </row>
    <row r="2872" spans="1:46" s="299" customFormat="1" ht="15" customHeight="1" x14ac:dyDescent="0.25">
      <c r="A2872" s="284"/>
      <c r="B2872" s="284"/>
      <c r="C2872" s="241"/>
      <c r="D2872" s="241"/>
      <c r="E2872" s="241"/>
      <c r="F2872" s="241"/>
      <c r="G2872" s="241"/>
      <c r="H2872" s="241"/>
      <c r="I2872" s="241"/>
      <c r="J2872" s="241"/>
      <c r="K2872" s="241"/>
      <c r="L2872" s="241"/>
      <c r="M2872" s="241"/>
      <c r="N2872" s="241"/>
      <c r="O2872" s="241"/>
      <c r="P2872" s="241"/>
      <c r="Q2872" s="241"/>
      <c r="R2872" s="241"/>
      <c r="S2872" s="241"/>
      <c r="T2872" s="241"/>
      <c r="U2872" s="241"/>
      <c r="V2872" s="241"/>
      <c r="W2872" s="241"/>
      <c r="X2872" s="241"/>
      <c r="Y2872" s="241"/>
      <c r="Z2872" s="241"/>
      <c r="AA2872" s="241"/>
      <c r="AB2872" s="241"/>
      <c r="AC2872" s="241"/>
      <c r="AD2872" s="241"/>
      <c r="AE2872" s="241"/>
      <c r="AF2872" s="241"/>
      <c r="AG2872" s="241"/>
      <c r="AH2872" s="241"/>
      <c r="AI2872" s="241"/>
      <c r="AP2872" s="300"/>
      <c r="AT2872" s="300"/>
    </row>
    <row r="2873" spans="1:46" s="299" customFormat="1" ht="15" customHeight="1" x14ac:dyDescent="0.25">
      <c r="A2873" s="284"/>
      <c r="B2873" s="284"/>
      <c r="C2873" s="241"/>
      <c r="D2873" s="241"/>
      <c r="E2873" s="241"/>
      <c r="F2873" s="241"/>
      <c r="G2873" s="241"/>
      <c r="H2873" s="241"/>
      <c r="I2873" s="241"/>
      <c r="J2873" s="241"/>
      <c r="K2873" s="241"/>
      <c r="L2873" s="241"/>
      <c r="M2873" s="241"/>
      <c r="N2873" s="241"/>
      <c r="O2873" s="241"/>
      <c r="P2873" s="241"/>
      <c r="Q2873" s="241"/>
      <c r="R2873" s="241"/>
      <c r="S2873" s="241"/>
      <c r="T2873" s="241"/>
      <c r="U2873" s="241"/>
      <c r="V2873" s="241"/>
      <c r="W2873" s="241"/>
      <c r="X2873" s="241"/>
      <c r="Y2873" s="241"/>
      <c r="Z2873" s="241"/>
      <c r="AA2873" s="241"/>
      <c r="AB2873" s="241"/>
      <c r="AC2873" s="241"/>
      <c r="AD2873" s="241"/>
      <c r="AE2873" s="241"/>
      <c r="AF2873" s="241"/>
      <c r="AG2873" s="241"/>
      <c r="AH2873" s="241"/>
      <c r="AI2873" s="241"/>
      <c r="AP2873" s="300"/>
      <c r="AT2873" s="300"/>
    </row>
    <row r="2874" spans="1:46" s="299" customFormat="1" ht="15" customHeight="1" x14ac:dyDescent="0.25">
      <c r="A2874" s="284"/>
      <c r="B2874" s="284"/>
      <c r="C2874" s="241"/>
      <c r="D2874" s="241"/>
      <c r="E2874" s="241"/>
      <c r="F2874" s="241"/>
      <c r="G2874" s="241"/>
      <c r="H2874" s="241"/>
      <c r="I2874" s="241"/>
      <c r="J2874" s="241"/>
      <c r="K2874" s="241"/>
      <c r="L2874" s="241"/>
      <c r="M2874" s="241"/>
      <c r="N2874" s="241"/>
      <c r="O2874" s="241"/>
      <c r="P2874" s="241"/>
      <c r="Q2874" s="241"/>
      <c r="R2874" s="241"/>
      <c r="S2874" s="241"/>
      <c r="T2874" s="241"/>
      <c r="U2874" s="241"/>
      <c r="V2874" s="241"/>
      <c r="W2874" s="241"/>
      <c r="X2874" s="241"/>
      <c r="Y2874" s="241"/>
      <c r="Z2874" s="241"/>
      <c r="AA2874" s="241"/>
      <c r="AB2874" s="241"/>
      <c r="AC2874" s="241"/>
      <c r="AD2874" s="241"/>
      <c r="AE2874" s="241"/>
      <c r="AF2874" s="241"/>
      <c r="AG2874" s="241"/>
      <c r="AH2874" s="241"/>
      <c r="AI2874" s="241"/>
      <c r="AP2874" s="300"/>
      <c r="AT2874" s="300"/>
    </row>
    <row r="2875" spans="1:46" s="299" customFormat="1" ht="15" customHeight="1" x14ac:dyDescent="0.25">
      <c r="A2875" s="284"/>
      <c r="B2875" s="284"/>
      <c r="C2875" s="241"/>
      <c r="D2875" s="241"/>
      <c r="E2875" s="241"/>
      <c r="F2875" s="241"/>
      <c r="G2875" s="241"/>
      <c r="H2875" s="241"/>
      <c r="I2875" s="241"/>
      <c r="J2875" s="241"/>
      <c r="K2875" s="241"/>
      <c r="L2875" s="241"/>
      <c r="M2875" s="241"/>
      <c r="N2875" s="241"/>
      <c r="O2875" s="241"/>
      <c r="P2875" s="241"/>
      <c r="Q2875" s="241"/>
      <c r="R2875" s="241"/>
      <c r="S2875" s="241"/>
      <c r="T2875" s="241"/>
      <c r="U2875" s="241"/>
      <c r="V2875" s="241"/>
      <c r="W2875" s="241"/>
      <c r="X2875" s="241"/>
      <c r="Y2875" s="241"/>
      <c r="Z2875" s="241"/>
      <c r="AA2875" s="241"/>
      <c r="AB2875" s="241"/>
      <c r="AC2875" s="241"/>
      <c r="AD2875" s="241"/>
      <c r="AE2875" s="241"/>
      <c r="AF2875" s="241"/>
      <c r="AG2875" s="241"/>
      <c r="AH2875" s="241"/>
      <c r="AI2875" s="241"/>
      <c r="AP2875" s="300"/>
      <c r="AT2875" s="300"/>
    </row>
    <row r="2876" spans="1:46" s="299" customFormat="1" ht="15" customHeight="1" x14ac:dyDescent="0.25">
      <c r="A2876" s="284"/>
      <c r="B2876" s="284"/>
      <c r="C2876" s="241"/>
      <c r="D2876" s="241"/>
      <c r="E2876" s="241"/>
      <c r="F2876" s="241"/>
      <c r="G2876" s="241"/>
      <c r="H2876" s="241"/>
      <c r="I2876" s="241"/>
      <c r="J2876" s="241"/>
      <c r="K2876" s="241"/>
      <c r="L2876" s="241"/>
      <c r="M2876" s="241"/>
      <c r="N2876" s="241"/>
      <c r="O2876" s="241"/>
      <c r="P2876" s="241"/>
      <c r="Q2876" s="241"/>
      <c r="R2876" s="241"/>
      <c r="S2876" s="241"/>
      <c r="T2876" s="241"/>
      <c r="U2876" s="241"/>
      <c r="V2876" s="241"/>
      <c r="W2876" s="241"/>
      <c r="X2876" s="241"/>
      <c r="Y2876" s="241"/>
      <c r="Z2876" s="241"/>
      <c r="AA2876" s="241"/>
      <c r="AB2876" s="241"/>
      <c r="AC2876" s="241"/>
      <c r="AD2876" s="241"/>
      <c r="AE2876" s="241"/>
      <c r="AF2876" s="241"/>
      <c r="AG2876" s="241"/>
      <c r="AH2876" s="241"/>
      <c r="AI2876" s="241"/>
      <c r="AP2876" s="300"/>
      <c r="AT2876" s="300"/>
    </row>
    <row r="2877" spans="1:46" s="299" customFormat="1" ht="15" customHeight="1" x14ac:dyDescent="0.25">
      <c r="A2877" s="284"/>
      <c r="B2877" s="284"/>
      <c r="C2877" s="241"/>
      <c r="D2877" s="241"/>
      <c r="E2877" s="241"/>
      <c r="F2877" s="241"/>
      <c r="G2877" s="241"/>
      <c r="H2877" s="241"/>
      <c r="I2877" s="241"/>
      <c r="J2877" s="241"/>
      <c r="K2877" s="241"/>
      <c r="L2877" s="241"/>
      <c r="M2877" s="241"/>
      <c r="N2877" s="241"/>
      <c r="O2877" s="241"/>
      <c r="P2877" s="241"/>
      <c r="Q2877" s="241"/>
      <c r="R2877" s="241"/>
      <c r="S2877" s="241"/>
      <c r="T2877" s="241"/>
      <c r="U2877" s="241"/>
      <c r="V2877" s="241"/>
      <c r="W2877" s="241"/>
      <c r="X2877" s="241"/>
      <c r="Y2877" s="241"/>
      <c r="Z2877" s="241"/>
      <c r="AA2877" s="241"/>
      <c r="AB2877" s="241"/>
      <c r="AC2877" s="241"/>
      <c r="AD2877" s="241"/>
      <c r="AE2877" s="241"/>
      <c r="AF2877" s="241"/>
      <c r="AG2877" s="241"/>
      <c r="AH2877" s="241"/>
      <c r="AI2877" s="241"/>
      <c r="AP2877" s="300"/>
      <c r="AT2877" s="300"/>
    </row>
    <row r="2878" spans="1:46" s="299" customFormat="1" ht="15" customHeight="1" x14ac:dyDescent="0.25">
      <c r="A2878" s="284"/>
      <c r="B2878" s="284"/>
      <c r="C2878" s="241"/>
      <c r="D2878" s="241"/>
      <c r="E2878" s="241"/>
      <c r="F2878" s="241"/>
      <c r="G2878" s="241"/>
      <c r="H2878" s="241"/>
      <c r="I2878" s="241"/>
      <c r="J2878" s="241"/>
      <c r="K2878" s="241"/>
      <c r="L2878" s="241"/>
      <c r="M2878" s="241"/>
      <c r="N2878" s="241"/>
      <c r="O2878" s="241"/>
      <c r="P2878" s="241"/>
      <c r="Q2878" s="241"/>
      <c r="R2878" s="241"/>
      <c r="S2878" s="241"/>
      <c r="T2878" s="241"/>
      <c r="U2878" s="241"/>
      <c r="V2878" s="241"/>
      <c r="W2878" s="241"/>
      <c r="X2878" s="241"/>
      <c r="Y2878" s="241"/>
      <c r="Z2878" s="241"/>
      <c r="AA2878" s="241"/>
      <c r="AB2878" s="241"/>
      <c r="AC2878" s="241"/>
      <c r="AD2878" s="241"/>
      <c r="AE2878" s="241"/>
      <c r="AF2878" s="241"/>
      <c r="AG2878" s="241"/>
      <c r="AH2878" s="241"/>
      <c r="AI2878" s="241"/>
      <c r="AP2878" s="300"/>
      <c r="AT2878" s="300"/>
    </row>
    <row r="2879" spans="1:46" s="299" customFormat="1" ht="15" customHeight="1" x14ac:dyDescent="0.25">
      <c r="A2879" s="284"/>
      <c r="B2879" s="284"/>
      <c r="C2879" s="241"/>
      <c r="D2879" s="241"/>
      <c r="E2879" s="241"/>
      <c r="F2879" s="241"/>
      <c r="G2879" s="241"/>
      <c r="H2879" s="241"/>
      <c r="I2879" s="241"/>
      <c r="J2879" s="241"/>
      <c r="K2879" s="241"/>
      <c r="L2879" s="241"/>
      <c r="M2879" s="241"/>
      <c r="N2879" s="241"/>
      <c r="O2879" s="241"/>
      <c r="P2879" s="241"/>
      <c r="Q2879" s="241"/>
      <c r="R2879" s="241"/>
      <c r="S2879" s="241"/>
      <c r="T2879" s="241"/>
      <c r="U2879" s="241"/>
      <c r="V2879" s="241"/>
      <c r="W2879" s="241"/>
      <c r="X2879" s="241"/>
      <c r="Y2879" s="241"/>
      <c r="Z2879" s="241"/>
      <c r="AA2879" s="241"/>
      <c r="AB2879" s="241"/>
      <c r="AC2879" s="241"/>
      <c r="AD2879" s="241"/>
      <c r="AE2879" s="241"/>
      <c r="AF2879" s="241"/>
      <c r="AG2879" s="241"/>
      <c r="AH2879" s="241"/>
      <c r="AI2879" s="241"/>
      <c r="AP2879" s="300"/>
      <c r="AT2879" s="300"/>
    </row>
    <row r="2880" spans="1:46" s="299" customFormat="1" ht="15" customHeight="1" x14ac:dyDescent="0.25">
      <c r="A2880" s="284"/>
      <c r="B2880" s="284"/>
      <c r="C2880" s="241"/>
      <c r="D2880" s="241"/>
      <c r="E2880" s="241"/>
      <c r="F2880" s="241"/>
      <c r="G2880" s="241"/>
      <c r="H2880" s="241"/>
      <c r="I2880" s="241"/>
      <c r="J2880" s="241"/>
      <c r="K2880" s="241"/>
      <c r="L2880" s="241"/>
      <c r="M2880" s="241"/>
      <c r="N2880" s="241"/>
      <c r="O2880" s="241"/>
      <c r="P2880" s="241"/>
      <c r="Q2880" s="241"/>
      <c r="R2880" s="241"/>
      <c r="S2880" s="241"/>
      <c r="T2880" s="241"/>
      <c r="U2880" s="241"/>
      <c r="V2880" s="241"/>
      <c r="W2880" s="241"/>
      <c r="X2880" s="241"/>
      <c r="Y2880" s="241"/>
      <c r="Z2880" s="241"/>
      <c r="AA2880" s="241"/>
      <c r="AB2880" s="241"/>
      <c r="AC2880" s="241"/>
      <c r="AD2880" s="241"/>
      <c r="AE2880" s="241"/>
      <c r="AF2880" s="241"/>
      <c r="AG2880" s="241"/>
      <c r="AH2880" s="241"/>
      <c r="AI2880" s="241"/>
      <c r="AP2880" s="300"/>
      <c r="AT2880" s="300"/>
    </row>
    <row r="2881" spans="1:46" s="299" customFormat="1" ht="15" customHeight="1" x14ac:dyDescent="0.25">
      <c r="A2881" s="284"/>
      <c r="B2881" s="284"/>
      <c r="C2881" s="241"/>
      <c r="D2881" s="241"/>
      <c r="E2881" s="241"/>
      <c r="F2881" s="241"/>
      <c r="G2881" s="241"/>
      <c r="H2881" s="241"/>
      <c r="I2881" s="241"/>
      <c r="J2881" s="241"/>
      <c r="K2881" s="241"/>
      <c r="L2881" s="241"/>
      <c r="M2881" s="241"/>
      <c r="N2881" s="241"/>
      <c r="O2881" s="241"/>
      <c r="P2881" s="241"/>
      <c r="Q2881" s="241"/>
      <c r="R2881" s="241"/>
      <c r="S2881" s="241"/>
      <c r="T2881" s="241"/>
      <c r="U2881" s="241"/>
      <c r="V2881" s="241"/>
      <c r="W2881" s="241"/>
      <c r="X2881" s="241"/>
      <c r="Y2881" s="241"/>
      <c r="Z2881" s="241"/>
      <c r="AA2881" s="241"/>
      <c r="AB2881" s="241"/>
      <c r="AC2881" s="241"/>
      <c r="AD2881" s="241"/>
      <c r="AE2881" s="241"/>
      <c r="AF2881" s="241"/>
      <c r="AG2881" s="241"/>
      <c r="AH2881" s="241"/>
      <c r="AI2881" s="241"/>
      <c r="AP2881" s="300"/>
      <c r="AT2881" s="300"/>
    </row>
    <row r="2882" spans="1:46" s="299" customFormat="1" ht="15" customHeight="1" x14ac:dyDescent="0.25">
      <c r="A2882" s="284"/>
      <c r="B2882" s="284"/>
      <c r="C2882" s="241"/>
      <c r="D2882" s="241"/>
      <c r="E2882" s="241"/>
      <c r="F2882" s="241"/>
      <c r="G2882" s="241"/>
      <c r="H2882" s="241"/>
      <c r="I2882" s="241"/>
      <c r="J2882" s="241"/>
      <c r="K2882" s="241"/>
      <c r="L2882" s="241"/>
      <c r="M2882" s="241"/>
      <c r="N2882" s="241"/>
      <c r="O2882" s="241"/>
      <c r="P2882" s="241"/>
      <c r="Q2882" s="241"/>
      <c r="R2882" s="241"/>
      <c r="S2882" s="241"/>
      <c r="T2882" s="241"/>
      <c r="U2882" s="241"/>
      <c r="V2882" s="241"/>
      <c r="W2882" s="241"/>
      <c r="X2882" s="241"/>
      <c r="Y2882" s="241"/>
      <c r="Z2882" s="241"/>
      <c r="AA2882" s="241"/>
      <c r="AB2882" s="241"/>
      <c r="AC2882" s="241"/>
      <c r="AD2882" s="241"/>
      <c r="AE2882" s="241"/>
      <c r="AF2882" s="241"/>
      <c r="AG2882" s="241"/>
      <c r="AH2882" s="241"/>
      <c r="AI2882" s="241"/>
      <c r="AP2882" s="300"/>
      <c r="AT2882" s="300"/>
    </row>
    <row r="2883" spans="1:46" s="299" customFormat="1" ht="15" customHeight="1" x14ac:dyDescent="0.25">
      <c r="A2883" s="284"/>
      <c r="B2883" s="284"/>
      <c r="C2883" s="241"/>
      <c r="D2883" s="241"/>
      <c r="E2883" s="241"/>
      <c r="F2883" s="241"/>
      <c r="G2883" s="241"/>
      <c r="H2883" s="241"/>
      <c r="I2883" s="241"/>
      <c r="J2883" s="241"/>
      <c r="K2883" s="241"/>
      <c r="L2883" s="241"/>
      <c r="M2883" s="241"/>
      <c r="N2883" s="241"/>
      <c r="O2883" s="241"/>
      <c r="P2883" s="241"/>
      <c r="Q2883" s="241"/>
      <c r="R2883" s="241"/>
      <c r="S2883" s="241"/>
      <c r="T2883" s="241"/>
      <c r="U2883" s="241"/>
      <c r="V2883" s="241"/>
      <c r="W2883" s="241"/>
      <c r="X2883" s="241"/>
      <c r="Y2883" s="241"/>
      <c r="Z2883" s="241"/>
      <c r="AA2883" s="241"/>
      <c r="AB2883" s="241"/>
      <c r="AC2883" s="241"/>
      <c r="AD2883" s="241"/>
      <c r="AE2883" s="241"/>
      <c r="AF2883" s="241"/>
      <c r="AG2883" s="241"/>
      <c r="AH2883" s="241"/>
      <c r="AI2883" s="241"/>
      <c r="AP2883" s="300"/>
      <c r="AT2883" s="300"/>
    </row>
    <row r="2884" spans="1:46" s="299" customFormat="1" ht="15" customHeight="1" x14ac:dyDescent="0.25">
      <c r="A2884" s="284"/>
      <c r="B2884" s="284"/>
      <c r="C2884" s="241"/>
      <c r="D2884" s="241"/>
      <c r="E2884" s="241"/>
      <c r="F2884" s="241"/>
      <c r="G2884" s="241"/>
      <c r="H2884" s="241"/>
      <c r="I2884" s="241"/>
      <c r="J2884" s="241"/>
      <c r="K2884" s="241"/>
      <c r="L2884" s="241"/>
      <c r="M2884" s="241"/>
      <c r="N2884" s="241"/>
      <c r="O2884" s="241"/>
      <c r="P2884" s="241"/>
      <c r="Q2884" s="241"/>
      <c r="R2884" s="241"/>
      <c r="S2884" s="241"/>
      <c r="T2884" s="241"/>
      <c r="U2884" s="241"/>
      <c r="V2884" s="241"/>
      <c r="W2884" s="241"/>
      <c r="X2884" s="241"/>
      <c r="Y2884" s="241"/>
      <c r="Z2884" s="241"/>
      <c r="AA2884" s="241"/>
      <c r="AB2884" s="241"/>
      <c r="AC2884" s="241"/>
      <c r="AD2884" s="241"/>
      <c r="AE2884" s="241"/>
      <c r="AF2884" s="241"/>
      <c r="AG2884" s="241"/>
      <c r="AH2884" s="241"/>
      <c r="AI2884" s="241"/>
      <c r="AP2884" s="300"/>
      <c r="AT2884" s="300"/>
    </row>
    <row r="2885" spans="1:46" s="299" customFormat="1" ht="15" customHeight="1" x14ac:dyDescent="0.25">
      <c r="A2885" s="284"/>
      <c r="B2885" s="284"/>
      <c r="C2885" s="241"/>
      <c r="D2885" s="241"/>
      <c r="E2885" s="241"/>
      <c r="F2885" s="241"/>
      <c r="G2885" s="241"/>
      <c r="H2885" s="241"/>
      <c r="I2885" s="241"/>
      <c r="J2885" s="241"/>
      <c r="K2885" s="241"/>
      <c r="L2885" s="241"/>
      <c r="M2885" s="241"/>
      <c r="N2885" s="241"/>
      <c r="O2885" s="241"/>
      <c r="P2885" s="241"/>
      <c r="Q2885" s="241"/>
      <c r="R2885" s="241"/>
      <c r="S2885" s="241"/>
      <c r="T2885" s="241"/>
      <c r="U2885" s="241"/>
      <c r="V2885" s="241"/>
      <c r="W2885" s="241"/>
      <c r="X2885" s="241"/>
      <c r="Y2885" s="241"/>
      <c r="Z2885" s="241"/>
      <c r="AA2885" s="241"/>
      <c r="AB2885" s="241"/>
      <c r="AC2885" s="241"/>
      <c r="AD2885" s="241"/>
      <c r="AE2885" s="241"/>
      <c r="AF2885" s="241"/>
      <c r="AG2885" s="241"/>
      <c r="AH2885" s="241"/>
      <c r="AI2885" s="241"/>
      <c r="AP2885" s="300"/>
      <c r="AT2885" s="300"/>
    </row>
    <row r="2886" spans="1:46" s="299" customFormat="1" ht="15" customHeight="1" x14ac:dyDescent="0.25">
      <c r="A2886" s="284"/>
      <c r="B2886" s="284"/>
      <c r="C2886" s="241"/>
      <c r="D2886" s="241"/>
      <c r="E2886" s="241"/>
      <c r="F2886" s="241"/>
      <c r="G2886" s="241"/>
      <c r="H2886" s="241"/>
      <c r="I2886" s="241"/>
      <c r="J2886" s="241"/>
      <c r="K2886" s="241"/>
      <c r="L2886" s="241"/>
      <c r="M2886" s="241"/>
      <c r="N2886" s="241"/>
      <c r="O2886" s="241"/>
      <c r="P2886" s="241"/>
      <c r="Q2886" s="241"/>
      <c r="R2886" s="241"/>
      <c r="S2886" s="241"/>
      <c r="T2886" s="241"/>
      <c r="U2886" s="241"/>
      <c r="V2886" s="241"/>
      <c r="W2886" s="241"/>
      <c r="X2886" s="241"/>
      <c r="Y2886" s="241"/>
      <c r="Z2886" s="241"/>
      <c r="AA2886" s="241"/>
      <c r="AB2886" s="241"/>
      <c r="AC2886" s="241"/>
      <c r="AD2886" s="241"/>
      <c r="AE2886" s="241"/>
      <c r="AF2886" s="241"/>
      <c r="AG2886" s="241"/>
      <c r="AH2886" s="241"/>
      <c r="AI2886" s="241"/>
      <c r="AP2886" s="300"/>
      <c r="AT2886" s="300"/>
    </row>
    <row r="2887" spans="1:46" s="299" customFormat="1" ht="15" customHeight="1" x14ac:dyDescent="0.25">
      <c r="A2887" s="284"/>
      <c r="B2887" s="284"/>
      <c r="C2887" s="241"/>
      <c r="D2887" s="241"/>
      <c r="E2887" s="241"/>
      <c r="F2887" s="241"/>
      <c r="G2887" s="241"/>
      <c r="H2887" s="241"/>
      <c r="I2887" s="241"/>
      <c r="J2887" s="241"/>
      <c r="K2887" s="241"/>
      <c r="L2887" s="241"/>
      <c r="M2887" s="241"/>
      <c r="N2887" s="241"/>
      <c r="O2887" s="241"/>
      <c r="P2887" s="241"/>
      <c r="Q2887" s="241"/>
      <c r="R2887" s="241"/>
      <c r="S2887" s="241"/>
      <c r="T2887" s="241"/>
      <c r="U2887" s="241"/>
      <c r="V2887" s="241"/>
      <c r="W2887" s="241"/>
      <c r="X2887" s="241"/>
      <c r="Y2887" s="241"/>
      <c r="Z2887" s="241"/>
      <c r="AA2887" s="241"/>
      <c r="AB2887" s="241"/>
      <c r="AC2887" s="241"/>
      <c r="AD2887" s="241"/>
      <c r="AE2887" s="241"/>
      <c r="AF2887" s="241"/>
      <c r="AG2887" s="241"/>
      <c r="AH2887" s="241"/>
      <c r="AI2887" s="241"/>
      <c r="AP2887" s="300"/>
      <c r="AT2887" s="300"/>
    </row>
    <row r="2888" spans="1:46" s="299" customFormat="1" ht="15" customHeight="1" x14ac:dyDescent="0.25">
      <c r="A2888" s="284"/>
      <c r="B2888" s="284"/>
      <c r="C2888" s="241"/>
      <c r="D2888" s="241"/>
      <c r="E2888" s="241"/>
      <c r="F2888" s="241"/>
      <c r="G2888" s="241"/>
      <c r="H2888" s="241"/>
      <c r="I2888" s="241"/>
      <c r="J2888" s="241"/>
      <c r="K2888" s="241"/>
      <c r="L2888" s="241"/>
      <c r="M2888" s="241"/>
      <c r="N2888" s="241"/>
      <c r="O2888" s="241"/>
      <c r="P2888" s="241"/>
      <c r="Q2888" s="241"/>
      <c r="R2888" s="241"/>
      <c r="S2888" s="241"/>
      <c r="T2888" s="241"/>
      <c r="U2888" s="241"/>
      <c r="V2888" s="241"/>
      <c r="W2888" s="241"/>
      <c r="X2888" s="241"/>
      <c r="Y2888" s="241"/>
      <c r="Z2888" s="241"/>
      <c r="AA2888" s="241"/>
      <c r="AB2888" s="241"/>
      <c r="AC2888" s="241"/>
      <c r="AD2888" s="241"/>
      <c r="AE2888" s="241"/>
      <c r="AF2888" s="241"/>
      <c r="AG2888" s="241"/>
      <c r="AH2888" s="241"/>
      <c r="AI2888" s="241"/>
      <c r="AP2888" s="300"/>
      <c r="AT2888" s="300"/>
    </row>
    <row r="2889" spans="1:46" s="299" customFormat="1" ht="15" customHeight="1" x14ac:dyDescent="0.25">
      <c r="A2889" s="284"/>
      <c r="B2889" s="284"/>
      <c r="C2889" s="241"/>
      <c r="D2889" s="241"/>
      <c r="E2889" s="241"/>
      <c r="F2889" s="241"/>
      <c r="G2889" s="241"/>
      <c r="H2889" s="241"/>
      <c r="I2889" s="241"/>
      <c r="J2889" s="241"/>
      <c r="K2889" s="241"/>
      <c r="L2889" s="241"/>
      <c r="M2889" s="241"/>
      <c r="N2889" s="241"/>
      <c r="O2889" s="241"/>
      <c r="P2889" s="241"/>
      <c r="Q2889" s="241"/>
      <c r="R2889" s="241"/>
      <c r="S2889" s="241"/>
      <c r="T2889" s="241"/>
      <c r="U2889" s="241"/>
      <c r="V2889" s="241"/>
      <c r="W2889" s="241"/>
      <c r="X2889" s="241"/>
      <c r="Y2889" s="241"/>
      <c r="Z2889" s="241"/>
      <c r="AA2889" s="241"/>
      <c r="AB2889" s="241"/>
      <c r="AC2889" s="241"/>
      <c r="AD2889" s="241"/>
      <c r="AE2889" s="241"/>
      <c r="AF2889" s="241"/>
      <c r="AG2889" s="241"/>
      <c r="AH2889" s="241"/>
      <c r="AI2889" s="241"/>
      <c r="AP2889" s="300"/>
      <c r="AT2889" s="300"/>
    </row>
    <row r="2890" spans="1:46" s="299" customFormat="1" ht="15" customHeight="1" x14ac:dyDescent="0.25">
      <c r="A2890" s="284"/>
      <c r="B2890" s="284"/>
      <c r="C2890" s="241"/>
      <c r="D2890" s="241"/>
      <c r="E2890" s="241"/>
      <c r="F2890" s="241"/>
      <c r="G2890" s="241"/>
      <c r="H2890" s="241"/>
      <c r="I2890" s="241"/>
      <c r="J2890" s="241"/>
      <c r="K2890" s="241"/>
      <c r="L2890" s="241"/>
      <c r="M2890" s="241"/>
      <c r="N2890" s="241"/>
      <c r="O2890" s="241"/>
      <c r="P2890" s="241"/>
      <c r="Q2890" s="241"/>
      <c r="R2890" s="241"/>
      <c r="S2890" s="241"/>
      <c r="T2890" s="241"/>
      <c r="U2890" s="241"/>
      <c r="V2890" s="241"/>
      <c r="W2890" s="241"/>
      <c r="X2890" s="241"/>
      <c r="Y2890" s="241"/>
      <c r="Z2890" s="241"/>
      <c r="AA2890" s="241"/>
      <c r="AB2890" s="241"/>
      <c r="AC2890" s="241"/>
      <c r="AD2890" s="241"/>
      <c r="AE2890" s="241"/>
      <c r="AF2890" s="241"/>
      <c r="AG2890" s="241"/>
      <c r="AH2890" s="241"/>
      <c r="AI2890" s="241"/>
      <c r="AP2890" s="300"/>
      <c r="AT2890" s="300"/>
    </row>
    <row r="2891" spans="1:46" s="299" customFormat="1" ht="15" customHeight="1" x14ac:dyDescent="0.25">
      <c r="A2891" s="284"/>
      <c r="B2891" s="284"/>
      <c r="C2891" s="241"/>
      <c r="D2891" s="241"/>
      <c r="E2891" s="241"/>
      <c r="F2891" s="241"/>
      <c r="G2891" s="241"/>
      <c r="H2891" s="241"/>
      <c r="I2891" s="241"/>
      <c r="J2891" s="241"/>
      <c r="K2891" s="241"/>
      <c r="L2891" s="241"/>
      <c r="M2891" s="241"/>
      <c r="N2891" s="241"/>
      <c r="O2891" s="241"/>
      <c r="P2891" s="241"/>
      <c r="Q2891" s="241"/>
      <c r="R2891" s="241"/>
      <c r="S2891" s="241"/>
      <c r="T2891" s="241"/>
      <c r="U2891" s="241"/>
      <c r="V2891" s="241"/>
      <c r="W2891" s="241"/>
      <c r="X2891" s="241"/>
      <c r="Y2891" s="241"/>
      <c r="Z2891" s="241"/>
      <c r="AA2891" s="241"/>
      <c r="AB2891" s="241"/>
      <c r="AC2891" s="241"/>
      <c r="AD2891" s="241"/>
      <c r="AE2891" s="241"/>
      <c r="AF2891" s="241"/>
      <c r="AG2891" s="241"/>
      <c r="AH2891" s="241"/>
      <c r="AI2891" s="241"/>
      <c r="AP2891" s="300"/>
      <c r="AT2891" s="300"/>
    </row>
    <row r="2892" spans="1:46" s="299" customFormat="1" ht="15" customHeight="1" x14ac:dyDescent="0.25">
      <c r="A2892" s="284"/>
      <c r="B2892" s="284"/>
      <c r="C2892" s="241"/>
      <c r="D2892" s="241"/>
      <c r="E2892" s="241"/>
      <c r="F2892" s="241"/>
      <c r="G2892" s="241"/>
      <c r="H2892" s="241"/>
      <c r="I2892" s="241"/>
      <c r="J2892" s="241"/>
      <c r="K2892" s="241"/>
      <c r="L2892" s="241"/>
      <c r="M2892" s="241"/>
      <c r="N2892" s="241"/>
      <c r="O2892" s="241"/>
      <c r="P2892" s="241"/>
      <c r="Q2892" s="241"/>
      <c r="R2892" s="241"/>
      <c r="S2892" s="241"/>
      <c r="T2892" s="241"/>
      <c r="U2892" s="241"/>
      <c r="V2892" s="241"/>
      <c r="W2892" s="241"/>
      <c r="X2892" s="241"/>
      <c r="Y2892" s="241"/>
      <c r="Z2892" s="241"/>
      <c r="AA2892" s="241"/>
      <c r="AB2892" s="241"/>
      <c r="AC2892" s="241"/>
      <c r="AD2892" s="241"/>
      <c r="AE2892" s="241"/>
      <c r="AF2892" s="241"/>
      <c r="AG2892" s="241"/>
      <c r="AH2892" s="241"/>
      <c r="AI2892" s="241"/>
      <c r="AP2892" s="300"/>
      <c r="AT2892" s="300"/>
    </row>
    <row r="2893" spans="1:46" s="299" customFormat="1" ht="15" customHeight="1" x14ac:dyDescent="0.25">
      <c r="A2893" s="284"/>
      <c r="B2893" s="284"/>
      <c r="C2893" s="241"/>
      <c r="D2893" s="241"/>
      <c r="E2893" s="241"/>
      <c r="F2893" s="241"/>
      <c r="G2893" s="241"/>
      <c r="H2893" s="241"/>
      <c r="I2893" s="241"/>
      <c r="J2893" s="241"/>
      <c r="K2893" s="241"/>
      <c r="L2893" s="241"/>
      <c r="M2893" s="241"/>
      <c r="N2893" s="241"/>
      <c r="O2893" s="241"/>
      <c r="P2893" s="241"/>
      <c r="Q2893" s="241"/>
      <c r="R2893" s="241"/>
      <c r="S2893" s="241"/>
      <c r="T2893" s="241"/>
      <c r="U2893" s="241"/>
      <c r="V2893" s="241"/>
      <c r="W2893" s="241"/>
      <c r="X2893" s="241"/>
      <c r="Y2893" s="241"/>
      <c r="Z2893" s="241"/>
      <c r="AA2893" s="241"/>
      <c r="AB2893" s="241"/>
      <c r="AC2893" s="241"/>
      <c r="AD2893" s="241"/>
      <c r="AE2893" s="241"/>
      <c r="AF2893" s="241"/>
      <c r="AG2893" s="241"/>
      <c r="AH2893" s="241"/>
      <c r="AI2893" s="241"/>
      <c r="AP2893" s="300"/>
      <c r="AT2893" s="300"/>
    </row>
    <row r="2894" spans="1:46" s="299" customFormat="1" ht="15" customHeight="1" x14ac:dyDescent="0.25">
      <c r="A2894" s="284"/>
      <c r="B2894" s="284"/>
      <c r="C2894" s="241"/>
      <c r="D2894" s="241"/>
      <c r="E2894" s="241"/>
      <c r="F2894" s="241"/>
      <c r="G2894" s="241"/>
      <c r="H2894" s="241"/>
      <c r="I2894" s="241"/>
      <c r="J2894" s="241"/>
      <c r="K2894" s="241"/>
      <c r="L2894" s="241"/>
      <c r="M2894" s="241"/>
      <c r="N2894" s="241"/>
      <c r="O2894" s="241"/>
      <c r="P2894" s="241"/>
      <c r="Q2894" s="241"/>
      <c r="R2894" s="241"/>
      <c r="S2894" s="241"/>
      <c r="T2894" s="241"/>
      <c r="U2894" s="241"/>
      <c r="V2894" s="241"/>
      <c r="W2894" s="241"/>
      <c r="X2894" s="241"/>
      <c r="Y2894" s="241"/>
      <c r="Z2894" s="241"/>
      <c r="AA2894" s="241"/>
      <c r="AB2894" s="241"/>
      <c r="AC2894" s="241"/>
      <c r="AD2894" s="241"/>
      <c r="AE2894" s="241"/>
      <c r="AF2894" s="241"/>
      <c r="AG2894" s="241"/>
      <c r="AH2894" s="241"/>
      <c r="AI2894" s="241"/>
      <c r="AP2894" s="300"/>
      <c r="AT2894" s="300"/>
    </row>
    <row r="2895" spans="1:46" s="299" customFormat="1" ht="15" customHeight="1" x14ac:dyDescent="0.25">
      <c r="A2895" s="284"/>
      <c r="B2895" s="284"/>
      <c r="C2895" s="241"/>
      <c r="D2895" s="241"/>
      <c r="E2895" s="241"/>
      <c r="F2895" s="241"/>
      <c r="G2895" s="241"/>
      <c r="H2895" s="241"/>
      <c r="I2895" s="241"/>
      <c r="J2895" s="241"/>
      <c r="K2895" s="241"/>
      <c r="L2895" s="241"/>
      <c r="M2895" s="241"/>
      <c r="N2895" s="241"/>
      <c r="O2895" s="241"/>
      <c r="P2895" s="241"/>
      <c r="Q2895" s="241"/>
      <c r="R2895" s="241"/>
      <c r="S2895" s="241"/>
      <c r="T2895" s="241"/>
      <c r="U2895" s="241"/>
      <c r="V2895" s="241"/>
      <c r="W2895" s="241"/>
      <c r="X2895" s="241"/>
      <c r="Y2895" s="241"/>
      <c r="Z2895" s="241"/>
      <c r="AA2895" s="241"/>
      <c r="AB2895" s="241"/>
      <c r="AC2895" s="241"/>
      <c r="AD2895" s="241"/>
      <c r="AE2895" s="241"/>
      <c r="AF2895" s="241"/>
      <c r="AG2895" s="241"/>
      <c r="AH2895" s="241"/>
      <c r="AI2895" s="241"/>
      <c r="AP2895" s="300"/>
      <c r="AT2895" s="300"/>
    </row>
    <row r="2896" spans="1:46" s="299" customFormat="1" ht="15" customHeight="1" x14ac:dyDescent="0.25">
      <c r="A2896" s="284"/>
      <c r="B2896" s="284"/>
      <c r="C2896" s="241"/>
      <c r="D2896" s="241"/>
      <c r="E2896" s="241"/>
      <c r="F2896" s="241"/>
      <c r="G2896" s="241"/>
      <c r="H2896" s="241"/>
      <c r="I2896" s="241"/>
      <c r="J2896" s="241"/>
      <c r="K2896" s="241"/>
      <c r="L2896" s="241"/>
      <c r="M2896" s="241"/>
      <c r="N2896" s="241"/>
      <c r="O2896" s="241"/>
      <c r="P2896" s="241"/>
      <c r="Q2896" s="241"/>
      <c r="R2896" s="241"/>
      <c r="S2896" s="241"/>
      <c r="T2896" s="241"/>
      <c r="U2896" s="241"/>
      <c r="V2896" s="241"/>
      <c r="W2896" s="241"/>
      <c r="X2896" s="241"/>
      <c r="Y2896" s="241"/>
      <c r="Z2896" s="241"/>
      <c r="AA2896" s="241"/>
      <c r="AB2896" s="241"/>
      <c r="AC2896" s="241"/>
      <c r="AD2896" s="241"/>
      <c r="AE2896" s="241"/>
      <c r="AF2896" s="241"/>
      <c r="AG2896" s="241"/>
      <c r="AH2896" s="241"/>
      <c r="AI2896" s="241"/>
      <c r="AP2896" s="300"/>
      <c r="AT2896" s="300"/>
    </row>
    <row r="2897" spans="1:46" s="299" customFormat="1" ht="15" customHeight="1" x14ac:dyDescent="0.25">
      <c r="A2897" s="284"/>
      <c r="B2897" s="284"/>
      <c r="C2897" s="241"/>
      <c r="D2897" s="241"/>
      <c r="E2897" s="241"/>
      <c r="F2897" s="241"/>
      <c r="G2897" s="241"/>
      <c r="H2897" s="241"/>
      <c r="I2897" s="241"/>
      <c r="J2897" s="241"/>
      <c r="K2897" s="241"/>
      <c r="L2897" s="241"/>
      <c r="M2897" s="241"/>
      <c r="N2897" s="241"/>
      <c r="O2897" s="241"/>
      <c r="P2897" s="241"/>
      <c r="Q2897" s="241"/>
      <c r="R2897" s="241"/>
      <c r="S2897" s="241"/>
      <c r="T2897" s="241"/>
      <c r="U2897" s="241"/>
      <c r="V2897" s="241"/>
      <c r="W2897" s="241"/>
      <c r="X2897" s="241"/>
      <c r="Y2897" s="241"/>
      <c r="Z2897" s="241"/>
      <c r="AA2897" s="241"/>
      <c r="AB2897" s="241"/>
      <c r="AC2897" s="241"/>
      <c r="AD2897" s="241"/>
      <c r="AE2897" s="241"/>
      <c r="AF2897" s="241"/>
      <c r="AG2897" s="241"/>
      <c r="AH2897" s="241"/>
      <c r="AI2897" s="241"/>
      <c r="AP2897" s="300"/>
      <c r="AT2897" s="300"/>
    </row>
    <row r="2898" spans="1:46" s="299" customFormat="1" ht="15" customHeight="1" x14ac:dyDescent="0.25">
      <c r="A2898" s="284"/>
      <c r="B2898" s="284"/>
      <c r="C2898" s="241"/>
      <c r="D2898" s="241"/>
      <c r="E2898" s="241"/>
      <c r="F2898" s="241"/>
      <c r="G2898" s="241"/>
      <c r="H2898" s="241"/>
      <c r="I2898" s="241"/>
      <c r="J2898" s="241"/>
      <c r="K2898" s="241"/>
      <c r="L2898" s="241"/>
      <c r="M2898" s="241"/>
      <c r="N2898" s="241"/>
      <c r="O2898" s="241"/>
      <c r="P2898" s="241"/>
      <c r="Q2898" s="241"/>
      <c r="R2898" s="241"/>
      <c r="S2898" s="241"/>
      <c r="T2898" s="241"/>
      <c r="U2898" s="241"/>
      <c r="V2898" s="241"/>
      <c r="W2898" s="241"/>
      <c r="X2898" s="241"/>
      <c r="Y2898" s="241"/>
      <c r="Z2898" s="241"/>
      <c r="AA2898" s="241"/>
      <c r="AB2898" s="241"/>
      <c r="AC2898" s="241"/>
      <c r="AD2898" s="241"/>
      <c r="AE2898" s="241"/>
      <c r="AF2898" s="241"/>
      <c r="AG2898" s="241"/>
      <c r="AH2898" s="241"/>
      <c r="AI2898" s="241"/>
      <c r="AP2898" s="300"/>
      <c r="AT2898" s="300"/>
    </row>
    <row r="2899" spans="1:46" s="299" customFormat="1" ht="15" customHeight="1" x14ac:dyDescent="0.25">
      <c r="A2899" s="284"/>
      <c r="B2899" s="284"/>
      <c r="C2899" s="241"/>
      <c r="D2899" s="241"/>
      <c r="E2899" s="241"/>
      <c r="F2899" s="241"/>
      <c r="G2899" s="241"/>
      <c r="H2899" s="241"/>
      <c r="I2899" s="241"/>
      <c r="J2899" s="241"/>
      <c r="K2899" s="241"/>
      <c r="L2899" s="241"/>
      <c r="M2899" s="241"/>
      <c r="N2899" s="241"/>
      <c r="O2899" s="241"/>
      <c r="P2899" s="241"/>
      <c r="Q2899" s="241"/>
      <c r="R2899" s="241"/>
      <c r="S2899" s="241"/>
      <c r="T2899" s="241"/>
      <c r="U2899" s="241"/>
      <c r="V2899" s="241"/>
      <c r="W2899" s="241"/>
      <c r="X2899" s="241"/>
      <c r="Y2899" s="241"/>
      <c r="Z2899" s="241"/>
      <c r="AA2899" s="241"/>
      <c r="AB2899" s="241"/>
      <c r="AC2899" s="241"/>
      <c r="AD2899" s="241"/>
      <c r="AE2899" s="241"/>
      <c r="AF2899" s="241"/>
      <c r="AG2899" s="241"/>
      <c r="AH2899" s="241"/>
      <c r="AI2899" s="241"/>
      <c r="AP2899" s="300"/>
      <c r="AT2899" s="300"/>
    </row>
    <row r="2900" spans="1:46" s="299" customFormat="1" ht="15" customHeight="1" x14ac:dyDescent="0.25">
      <c r="A2900" s="284"/>
      <c r="B2900" s="284"/>
      <c r="C2900" s="241"/>
      <c r="D2900" s="241"/>
      <c r="E2900" s="241"/>
      <c r="F2900" s="241"/>
      <c r="G2900" s="241"/>
      <c r="H2900" s="241"/>
      <c r="I2900" s="241"/>
      <c r="J2900" s="241"/>
      <c r="K2900" s="241"/>
      <c r="L2900" s="241"/>
      <c r="M2900" s="241"/>
      <c r="N2900" s="241"/>
      <c r="O2900" s="241"/>
      <c r="P2900" s="241"/>
      <c r="Q2900" s="241"/>
      <c r="R2900" s="241"/>
      <c r="S2900" s="241"/>
      <c r="T2900" s="241"/>
      <c r="U2900" s="241"/>
      <c r="V2900" s="241"/>
      <c r="W2900" s="241"/>
      <c r="X2900" s="241"/>
      <c r="Y2900" s="241"/>
      <c r="Z2900" s="241"/>
      <c r="AA2900" s="241"/>
      <c r="AB2900" s="241"/>
      <c r="AC2900" s="241"/>
      <c r="AD2900" s="241"/>
      <c r="AE2900" s="241"/>
      <c r="AF2900" s="241"/>
      <c r="AG2900" s="241"/>
      <c r="AH2900" s="241"/>
      <c r="AI2900" s="241"/>
      <c r="AP2900" s="300"/>
      <c r="AT2900" s="300"/>
    </row>
    <row r="2901" spans="1:46" s="299" customFormat="1" ht="15" customHeight="1" x14ac:dyDescent="0.25">
      <c r="A2901" s="284"/>
      <c r="B2901" s="284"/>
      <c r="C2901" s="241"/>
      <c r="D2901" s="241"/>
      <c r="E2901" s="241"/>
      <c r="F2901" s="241"/>
      <c r="G2901" s="241"/>
      <c r="H2901" s="241"/>
      <c r="I2901" s="241"/>
      <c r="J2901" s="241"/>
      <c r="K2901" s="241"/>
      <c r="L2901" s="241"/>
      <c r="M2901" s="241"/>
      <c r="N2901" s="241"/>
      <c r="O2901" s="241"/>
      <c r="P2901" s="241"/>
      <c r="Q2901" s="241"/>
      <c r="R2901" s="241"/>
      <c r="S2901" s="241"/>
      <c r="T2901" s="241"/>
      <c r="U2901" s="241"/>
      <c r="V2901" s="241"/>
      <c r="W2901" s="241"/>
      <c r="X2901" s="241"/>
      <c r="Y2901" s="241"/>
      <c r="Z2901" s="241"/>
      <c r="AA2901" s="241"/>
      <c r="AB2901" s="241"/>
      <c r="AC2901" s="241"/>
      <c r="AD2901" s="241"/>
      <c r="AE2901" s="241"/>
      <c r="AF2901" s="241"/>
      <c r="AG2901" s="241"/>
      <c r="AH2901" s="241"/>
      <c r="AI2901" s="241"/>
      <c r="AP2901" s="300"/>
      <c r="AT2901" s="300"/>
    </row>
    <row r="2902" spans="1:46" s="299" customFormat="1" ht="15" customHeight="1" x14ac:dyDescent="0.25">
      <c r="A2902" s="284"/>
      <c r="B2902" s="284"/>
      <c r="C2902" s="241"/>
      <c r="D2902" s="241"/>
      <c r="E2902" s="241"/>
      <c r="F2902" s="241"/>
      <c r="G2902" s="241"/>
      <c r="H2902" s="241"/>
      <c r="I2902" s="241"/>
      <c r="J2902" s="241"/>
      <c r="K2902" s="241"/>
      <c r="L2902" s="241"/>
      <c r="M2902" s="241"/>
      <c r="N2902" s="241"/>
      <c r="O2902" s="241"/>
      <c r="P2902" s="241"/>
      <c r="Q2902" s="241"/>
      <c r="R2902" s="241"/>
      <c r="S2902" s="241"/>
      <c r="T2902" s="241"/>
      <c r="U2902" s="241"/>
      <c r="V2902" s="241"/>
      <c r="W2902" s="241"/>
      <c r="X2902" s="241"/>
      <c r="Y2902" s="241"/>
      <c r="Z2902" s="241"/>
      <c r="AA2902" s="241"/>
      <c r="AB2902" s="241"/>
      <c r="AC2902" s="241"/>
      <c r="AD2902" s="241"/>
      <c r="AE2902" s="241"/>
      <c r="AF2902" s="241"/>
      <c r="AG2902" s="241"/>
      <c r="AH2902" s="241"/>
      <c r="AI2902" s="241"/>
      <c r="AP2902" s="300"/>
      <c r="AT2902" s="300"/>
    </row>
    <row r="2903" spans="1:46" s="299" customFormat="1" ht="15" customHeight="1" x14ac:dyDescent="0.25">
      <c r="A2903" s="284"/>
      <c r="B2903" s="284"/>
      <c r="C2903" s="241"/>
      <c r="D2903" s="241"/>
      <c r="E2903" s="241"/>
      <c r="F2903" s="241"/>
      <c r="G2903" s="241"/>
      <c r="H2903" s="241"/>
      <c r="I2903" s="241"/>
      <c r="J2903" s="241"/>
      <c r="K2903" s="241"/>
      <c r="L2903" s="241"/>
      <c r="M2903" s="241"/>
      <c r="N2903" s="241"/>
      <c r="O2903" s="241"/>
      <c r="P2903" s="241"/>
      <c r="Q2903" s="241"/>
      <c r="R2903" s="241"/>
      <c r="S2903" s="241"/>
      <c r="T2903" s="241"/>
      <c r="U2903" s="241"/>
      <c r="V2903" s="241"/>
      <c r="W2903" s="241"/>
      <c r="X2903" s="241"/>
      <c r="Y2903" s="241"/>
      <c r="Z2903" s="241"/>
      <c r="AA2903" s="241"/>
      <c r="AB2903" s="241"/>
      <c r="AC2903" s="241"/>
      <c r="AD2903" s="241"/>
      <c r="AE2903" s="241"/>
      <c r="AF2903" s="241"/>
      <c r="AG2903" s="241"/>
      <c r="AH2903" s="241"/>
      <c r="AI2903" s="241"/>
      <c r="AP2903" s="300"/>
      <c r="AT2903" s="300"/>
    </row>
  </sheetData>
  <sheetProtection algorithmName="SHA-512" hashValue="9auGoh1Ys5ukPLgZbFM1BSNauGBqM8eevZ0bvsA5vYnYdCGb8uRAOianmpQSgvsLGfESEbB4HGd7bpA9ZZf14w==" saltValue="BwiFL383nqdNqbmpFe6E4w==" spinCount="100000" sheet="1" objects="1" scenarios="1"/>
  <mergeCells count="228">
    <mergeCell ref="P76:X76"/>
    <mergeCell ref="Y76:AD76"/>
    <mergeCell ref="AA66:AI66"/>
    <mergeCell ref="AC47:AF47"/>
    <mergeCell ref="AG47:AI47"/>
    <mergeCell ref="P73:X73"/>
    <mergeCell ref="Y73:AD73"/>
    <mergeCell ref="AE73:AI73"/>
    <mergeCell ref="AC48:AF48"/>
    <mergeCell ref="AE74:AI74"/>
    <mergeCell ref="AG49:AI49"/>
    <mergeCell ref="T51:X51"/>
    <mergeCell ref="Y75:AD75"/>
    <mergeCell ref="AE75:AI75"/>
    <mergeCell ref="AG50:AI50"/>
    <mergeCell ref="M66:R66"/>
    <mergeCell ref="V56:AI56"/>
    <mergeCell ref="H47:S48"/>
    <mergeCell ref="C71:I71"/>
    <mergeCell ref="J71:O71"/>
    <mergeCell ref="P71:X71"/>
    <mergeCell ref="Y71:AD71"/>
    <mergeCell ref="T47:X47"/>
    <mergeCell ref="AA54:AI54"/>
    <mergeCell ref="E104:M104"/>
    <mergeCell ref="P104:V104"/>
    <mergeCell ref="G37:J37"/>
    <mergeCell ref="M37:Q37"/>
    <mergeCell ref="Y74:AD74"/>
    <mergeCell ref="P75:X75"/>
    <mergeCell ref="H45:S46"/>
    <mergeCell ref="C75:I75"/>
    <mergeCell ref="J75:O75"/>
    <mergeCell ref="J76:O76"/>
    <mergeCell ref="C56:U56"/>
    <mergeCell ref="C47:G48"/>
    <mergeCell ref="C45:G46"/>
    <mergeCell ref="C51:G52"/>
    <mergeCell ref="C49:G50"/>
    <mergeCell ref="C74:I74"/>
    <mergeCell ref="J74:O74"/>
    <mergeCell ref="T48:X48"/>
    <mergeCell ref="AC51:AF51"/>
    <mergeCell ref="C73:I73"/>
    <mergeCell ref="J73:O73"/>
    <mergeCell ref="AC49:AF49"/>
    <mergeCell ref="AC50:AF50"/>
    <mergeCell ref="T46:X46"/>
    <mergeCell ref="G36:S36"/>
    <mergeCell ref="Y42:AB42"/>
    <mergeCell ref="T42:X42"/>
    <mergeCell ref="T43:X43"/>
    <mergeCell ref="T44:X44"/>
    <mergeCell ref="Y43:AB43"/>
    <mergeCell ref="C40:AI40"/>
    <mergeCell ref="C42:G42"/>
    <mergeCell ref="C43:G44"/>
    <mergeCell ref="O38:Q38"/>
    <mergeCell ref="R38:AI38"/>
    <mergeCell ref="G12:M12"/>
    <mergeCell ref="C21:I21"/>
    <mergeCell ref="C6:AI6"/>
    <mergeCell ref="L7:AI7"/>
    <mergeCell ref="AE9:AI9"/>
    <mergeCell ref="H10:S10"/>
    <mergeCell ref="H11:I11"/>
    <mergeCell ref="AG11:AI11"/>
    <mergeCell ref="R15:AI15"/>
    <mergeCell ref="BA7:BC7"/>
    <mergeCell ref="G8:AI8"/>
    <mergeCell ref="G9:AB9"/>
    <mergeCell ref="W10:AI10"/>
    <mergeCell ref="M11:Q11"/>
    <mergeCell ref="V11:AC11"/>
    <mergeCell ref="AG44:AI44"/>
    <mergeCell ref="AG42:AI42"/>
    <mergeCell ref="J21:AI21"/>
    <mergeCell ref="G22:AB22"/>
    <mergeCell ref="H23:S23"/>
    <mergeCell ref="M19:AI19"/>
    <mergeCell ref="C26:I26"/>
    <mergeCell ref="J26:AI26"/>
    <mergeCell ref="H24:I24"/>
    <mergeCell ref="AG24:AI24"/>
    <mergeCell ref="C17:AI17"/>
    <mergeCell ref="D18:V18"/>
    <mergeCell ref="V37:AC37"/>
    <mergeCell ref="AE37:AI37"/>
    <mergeCell ref="Y44:AB44"/>
    <mergeCell ref="H42:S42"/>
    <mergeCell ref="C38:F38"/>
    <mergeCell ref="G38:N38"/>
    <mergeCell ref="AD79:AI79"/>
    <mergeCell ref="AL42:BB43"/>
    <mergeCell ref="G20:AI20"/>
    <mergeCell ref="AE22:AI22"/>
    <mergeCell ref="W23:AI23"/>
    <mergeCell ref="AC42:AF42"/>
    <mergeCell ref="AC43:AF43"/>
    <mergeCell ref="AG43:AI43"/>
    <mergeCell ref="AC44:AF44"/>
    <mergeCell ref="P74:X74"/>
    <mergeCell ref="C70:AI70"/>
    <mergeCell ref="G25:M25"/>
    <mergeCell ref="R25:AI25"/>
    <mergeCell ref="M24:P24"/>
    <mergeCell ref="V24:AC24"/>
    <mergeCell ref="C33:AI33"/>
    <mergeCell ref="G35:AB35"/>
    <mergeCell ref="AD35:AI35"/>
    <mergeCell ref="W36:AI36"/>
    <mergeCell ref="H43:S44"/>
    <mergeCell ref="Y72:AD72"/>
    <mergeCell ref="AE72:AI72"/>
    <mergeCell ref="T52:X52"/>
    <mergeCell ref="AG48:AI48"/>
    <mergeCell ref="AE71:AI71"/>
    <mergeCell ref="C72:I72"/>
    <mergeCell ref="J72:O72"/>
    <mergeCell ref="P72:X72"/>
    <mergeCell ref="Y45:AB45"/>
    <mergeCell ref="Y46:AB46"/>
    <mergeCell ref="Y47:AB47"/>
    <mergeCell ref="Y48:AB48"/>
    <mergeCell ref="Y49:AB49"/>
    <mergeCell ref="Y50:AB50"/>
    <mergeCell ref="AG51:AI51"/>
    <mergeCell ref="AC45:AF45"/>
    <mergeCell ref="AG45:AI45"/>
    <mergeCell ref="AC46:AF46"/>
    <mergeCell ref="AG46:AI46"/>
    <mergeCell ref="AC52:AF52"/>
    <mergeCell ref="AG52:AI52"/>
    <mergeCell ref="T45:X45"/>
    <mergeCell ref="T50:X50"/>
    <mergeCell ref="C68:AI68"/>
    <mergeCell ref="H49:S50"/>
    <mergeCell ref="H51:S52"/>
    <mergeCell ref="T49:X49"/>
    <mergeCell ref="C143:AI146"/>
    <mergeCell ref="C163:J163"/>
    <mergeCell ref="C164:J164"/>
    <mergeCell ref="L164:AI164"/>
    <mergeCell ref="L163:AI163"/>
    <mergeCell ref="C76:I76"/>
    <mergeCell ref="L112:W112"/>
    <mergeCell ref="X112:AI112"/>
    <mergeCell ref="P98:U98"/>
    <mergeCell ref="X98:AE98"/>
    <mergeCell ref="C124:T124"/>
    <mergeCell ref="U124:Y124"/>
    <mergeCell ref="Z124:AI124"/>
    <mergeCell ref="C120:AI120"/>
    <mergeCell ref="C125:T125"/>
    <mergeCell ref="U125:Y125"/>
    <mergeCell ref="Z125:AI125"/>
    <mergeCell ref="C126:T126"/>
    <mergeCell ref="U126:Y126"/>
    <mergeCell ref="Z126:AI126"/>
    <mergeCell ref="U122:AI122"/>
    <mergeCell ref="U123:Y123"/>
    <mergeCell ref="Z123:AI123"/>
    <mergeCell ref="AD78:AI78"/>
    <mergeCell ref="I93:R93"/>
    <mergeCell ref="E98:M98"/>
    <mergeCell ref="B2:AJ2"/>
    <mergeCell ref="C119:Y119"/>
    <mergeCell ref="R12:AI12"/>
    <mergeCell ref="B4:AJ4"/>
    <mergeCell ref="Y51:AB51"/>
    <mergeCell ref="Y52:AB52"/>
    <mergeCell ref="X113:AA113"/>
    <mergeCell ref="AB113:AE113"/>
    <mergeCell ref="C82:AI82"/>
    <mergeCell ref="X85:AI85"/>
    <mergeCell ref="C86:V86"/>
    <mergeCell ref="X86:AI86"/>
    <mergeCell ref="C109:AI109"/>
    <mergeCell ref="E100:R100"/>
    <mergeCell ref="U100:AB100"/>
    <mergeCell ref="AE100:AH100"/>
    <mergeCell ref="P114:S114"/>
    <mergeCell ref="T114:W114"/>
    <mergeCell ref="C62:J62"/>
    <mergeCell ref="C60:N60"/>
    <mergeCell ref="O60:AI60"/>
    <mergeCell ref="I84:AI84"/>
    <mergeCell ref="I132:O132"/>
    <mergeCell ref="P132:AI132"/>
    <mergeCell ref="C112:K114"/>
    <mergeCell ref="M115:T115"/>
    <mergeCell ref="U115:W115"/>
    <mergeCell ref="C136:AI139"/>
    <mergeCell ref="C134:AI134"/>
    <mergeCell ref="N129:AI129"/>
    <mergeCell ref="X118:AI118"/>
    <mergeCell ref="C115:G115"/>
    <mergeCell ref="H115:K115"/>
    <mergeCell ref="C117:AI117"/>
    <mergeCell ref="C118:W118"/>
    <mergeCell ref="L113:O113"/>
    <mergeCell ref="P113:S113"/>
    <mergeCell ref="T113:W113"/>
    <mergeCell ref="L114:O114"/>
    <mergeCell ref="C168:AI168"/>
    <mergeCell ref="C166:AI166"/>
    <mergeCell ref="C61:AI61"/>
    <mergeCell ref="C58:AI58"/>
    <mergeCell ref="J59:AI59"/>
    <mergeCell ref="K62:AI62"/>
    <mergeCell ref="C63:AI63"/>
    <mergeCell ref="C59:I59"/>
    <mergeCell ref="C167:AI167"/>
    <mergeCell ref="AF113:AI113"/>
    <mergeCell ref="X114:AA114"/>
    <mergeCell ref="AB114:AE114"/>
    <mergeCell ref="AF114:AI114"/>
    <mergeCell ref="AG115:AI115"/>
    <mergeCell ref="Y115:AF115"/>
    <mergeCell ref="C152:AI160"/>
    <mergeCell ref="C148:AI150"/>
    <mergeCell ref="C141:AI141"/>
    <mergeCell ref="AE76:AI76"/>
    <mergeCell ref="C123:T123"/>
    <mergeCell ref="C122:T122"/>
    <mergeCell ref="P108:AI108"/>
    <mergeCell ref="S80:AI80"/>
    <mergeCell ref="C78:H80"/>
  </mergeCells>
  <conditionalFormatting sqref="J21:AI21">
    <cfRule type="expression" dxfId="78" priority="4">
      <formula>$J$21="Informar"</formula>
    </cfRule>
  </conditionalFormatting>
  <conditionalFormatting sqref="V11">
    <cfRule type="expression" dxfId="77" priority="13" stopIfTrue="1">
      <formula>$V$37="Selecionar"</formula>
    </cfRule>
  </conditionalFormatting>
  <conditionalFormatting sqref="V24">
    <cfRule type="expression" dxfId="76" priority="3" stopIfTrue="1">
      <formula>$V$37="Selecionar"</formula>
    </cfRule>
  </conditionalFormatting>
  <conditionalFormatting sqref="V37:AC37">
    <cfRule type="expression" dxfId="75" priority="30" stopIfTrue="1">
      <formula>$V$37="Selecionar"</formula>
    </cfRule>
  </conditionalFormatting>
  <conditionalFormatting sqref="X85:AI85">
    <cfRule type="expression" dxfId="74" priority="19">
      <formula>$X$85="Selecionar"</formula>
    </cfRule>
  </conditionalFormatting>
  <conditionalFormatting sqref="AP19:BQ19">
    <cfRule type="expression" dxfId="73" priority="33" stopIfTrue="1">
      <formula>$BA$7="OCULTAR"</formula>
    </cfRule>
  </conditionalFormatting>
  <conditionalFormatting sqref="AP8:FI16">
    <cfRule type="expression" dxfId="72" priority="14" stopIfTrue="1">
      <formula>$BA$7="OCULTAR"</formula>
    </cfRule>
  </conditionalFormatting>
  <conditionalFormatting sqref="AP18:FI18 BU19:FI34 AP20:BT34 BC42:FI43">
    <cfRule type="expression" dxfId="71" priority="36" stopIfTrue="1">
      <formula>$BA$7="OCULTAR"</formula>
    </cfRule>
  </conditionalFormatting>
  <conditionalFormatting sqref="AP35:FI41">
    <cfRule type="expression" dxfId="70" priority="25" stopIfTrue="1">
      <formula>$BA$7="OCULTAR"</formula>
    </cfRule>
  </conditionalFormatting>
  <conditionalFormatting sqref="AP44:FI2903">
    <cfRule type="expression" dxfId="69" priority="1" stopIfTrue="1">
      <formula>$BA$7="OCULTAR"</formula>
    </cfRule>
  </conditionalFormatting>
  <conditionalFormatting sqref="AT8:AT16">
    <cfRule type="expression" dxfId="68" priority="15" stopIfTrue="1">
      <formula>#REF!="OCULTAR"</formula>
    </cfRule>
  </conditionalFormatting>
  <conditionalFormatting sqref="AT18 AT20:AT34">
    <cfRule type="expression" dxfId="67" priority="37" stopIfTrue="1">
      <formula>#REF!="OCULTAR"</formula>
    </cfRule>
  </conditionalFormatting>
  <conditionalFormatting sqref="AT19">
    <cfRule type="expression" dxfId="66" priority="34" stopIfTrue="1">
      <formula>#REF!="OCULTAR"</formula>
    </cfRule>
  </conditionalFormatting>
  <conditionalFormatting sqref="AT35:AT41">
    <cfRule type="expression" dxfId="65" priority="26" stopIfTrue="1">
      <formula>#REF!="OCULTAR"</formula>
    </cfRule>
  </conditionalFormatting>
  <dataValidations count="5">
    <dataValidation type="list" allowBlank="1" showInputMessage="1" showErrorMessage="1" error="Selecionar" prompt="Especificar tipo de licença." sqref="J72:O76" xr:uid="{C2C8160E-F12D-4578-8015-0360DD6D45F0}">
      <formula1>$M$173:$M$185</formula1>
    </dataValidation>
    <dataValidation type="list" allowBlank="1" showInputMessage="1" showErrorMessage="1" prompt="Escolher município com maior percentual da área do empreendimento" sqref="X85:AI85" xr:uid="{8E0E53D3-0DB6-4DC1-B064-1BC532B30E7A}">
      <formula1>$U$173:$U$1026</formula1>
    </dataValidation>
    <dataValidation type="list" allowBlank="1" showInputMessage="1" showErrorMessage="1" sqref="BA7:BC7" xr:uid="{8121D081-C03B-4002-9B88-965C689D8F5C}">
      <formula1>$B$189:$B$190</formula1>
    </dataValidation>
    <dataValidation type="list" allowBlank="1" showInputMessage="1" showErrorMessage="1" prompt="Selecionar" sqref="C123:T126" xr:uid="{A42C7E21-ABD4-4CD6-B073-0C49F5D9879E}">
      <formula1>$I$186:$I$190</formula1>
    </dataValidation>
    <dataValidation type="list" allowBlank="1" showInputMessage="1" showErrorMessage="1" sqref="H115:K115" xr:uid="{734EC4C4-423B-492F-9A67-5310794B9B2A}">
      <formula1>$G$174:$G$177</formula1>
    </dataValidation>
  </dataValidations>
  <hyperlinks>
    <hyperlink ref="AA54" location="'Tela 10 - Adicionais'!A1" display="Sim. Utilizar quadro na Tela 10." xr:uid="{F585F185-43B0-4D2D-A0F8-F139151C7A33}"/>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27" min="1" max="35" man="1"/>
  </rowBreaks>
  <ignoredErrors>
    <ignoredError sqref="M19 G20 J21 G22 AE22 H23:H24 W23 G25 R25"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CA651-D1B9-4C0F-B46F-6C6C193C123C}">
  <dimension ref="A1:DG1677"/>
  <sheetViews>
    <sheetView showGridLines="0" workbookViewId="0"/>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708" t="s">
        <v>2083</v>
      </c>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10"/>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30" customHeight="1" x14ac:dyDescent="0.25">
      <c r="B4" s="696" t="s">
        <v>1957</v>
      </c>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8"/>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53" t="s">
        <v>1188</v>
      </c>
      <c r="D6" s="854"/>
      <c r="E6" s="854"/>
      <c r="F6" s="854"/>
      <c r="G6" s="854"/>
      <c r="H6" s="854"/>
      <c r="I6" s="854"/>
      <c r="J6" s="854"/>
      <c r="K6" s="854"/>
      <c r="L6" s="854"/>
      <c r="M6" s="854"/>
      <c r="N6" s="854"/>
      <c r="O6" s="854"/>
      <c r="P6" s="854"/>
      <c r="Q6" s="854"/>
      <c r="R6" s="854"/>
      <c r="S6" s="854"/>
      <c r="T6" s="854"/>
      <c r="U6" s="854"/>
      <c r="V6" s="854"/>
      <c r="W6" s="854"/>
      <c r="X6" s="854"/>
      <c r="Y6" s="854"/>
      <c r="Z6" s="854"/>
      <c r="AA6" s="854"/>
      <c r="AB6" s="854"/>
      <c r="AC6" s="854"/>
      <c r="AD6" s="854"/>
      <c r="AE6" s="854"/>
      <c r="AF6" s="854"/>
      <c r="AG6" s="854"/>
      <c r="AH6" s="854"/>
      <c r="AI6" s="855"/>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1736</v>
      </c>
      <c r="D7" s="305"/>
      <c r="E7" s="305"/>
      <c r="F7" s="305"/>
      <c r="G7" s="305"/>
      <c r="H7" s="305"/>
      <c r="I7" s="305"/>
      <c r="J7" s="305"/>
      <c r="K7" s="305"/>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242"/>
      <c r="AK7" s="239"/>
      <c r="AL7" s="240"/>
      <c r="AM7" s="241"/>
      <c r="AN7" s="241"/>
      <c r="AO7" s="241"/>
      <c r="AP7" s="243"/>
      <c r="AQ7" s="243"/>
      <c r="AR7" s="243"/>
      <c r="AS7" s="243"/>
      <c r="AT7" s="244"/>
      <c r="AU7" s="26"/>
      <c r="AV7" s="159"/>
      <c r="AW7" s="26"/>
      <c r="AX7" s="26"/>
      <c r="AY7" s="26"/>
      <c r="AZ7" s="26"/>
      <c r="BA7" s="941"/>
      <c r="BB7" s="941"/>
      <c r="BC7" s="9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1737</v>
      </c>
      <c r="D8" s="160"/>
      <c r="E8" s="160"/>
      <c r="F8" s="160"/>
      <c r="G8" s="966"/>
      <c r="H8" s="966"/>
      <c r="I8" s="966"/>
      <c r="J8" s="966"/>
      <c r="K8" s="966"/>
      <c r="L8" s="966"/>
      <c r="M8" s="966"/>
      <c r="N8" s="966"/>
      <c r="O8" s="966"/>
      <c r="P8" s="966"/>
      <c r="Q8" s="966"/>
      <c r="R8" s="966"/>
      <c r="S8" s="966"/>
      <c r="T8" s="966"/>
      <c r="U8" s="966"/>
      <c r="V8" s="966"/>
      <c r="W8" s="966"/>
      <c r="X8" s="966"/>
      <c r="Y8" s="966"/>
      <c r="Z8" s="966"/>
      <c r="AA8" s="966"/>
      <c r="AB8" s="966"/>
      <c r="AC8" s="966"/>
      <c r="AD8" s="966"/>
      <c r="AE8" s="966"/>
      <c r="AF8" s="966"/>
      <c r="AG8" s="966"/>
      <c r="AH8" s="966"/>
      <c r="AI8" s="966"/>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1909</v>
      </c>
      <c r="D9" s="160"/>
      <c r="E9" s="160"/>
      <c r="F9" s="160"/>
      <c r="G9" s="967"/>
      <c r="H9" s="967"/>
      <c r="I9" s="967"/>
      <c r="J9" s="967"/>
      <c r="K9" s="967"/>
      <c r="L9" s="967"/>
      <c r="M9" s="967"/>
      <c r="N9" s="967"/>
      <c r="O9" s="967"/>
      <c r="P9" s="967"/>
      <c r="Q9" s="967"/>
      <c r="R9" s="967"/>
      <c r="S9" s="967"/>
      <c r="T9" s="967"/>
      <c r="U9" s="967"/>
      <c r="V9" s="967"/>
      <c r="W9" s="967"/>
      <c r="X9" s="967"/>
      <c r="Y9" s="967"/>
      <c r="Z9" s="967"/>
      <c r="AA9" s="967"/>
      <c r="AB9" s="967"/>
      <c r="AC9" s="247" t="s">
        <v>2009</v>
      </c>
      <c r="AD9" s="313"/>
      <c r="AE9" s="967"/>
      <c r="AF9" s="967"/>
      <c r="AG9" s="967"/>
      <c r="AH9" s="967"/>
      <c r="AI9" s="967"/>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2010</v>
      </c>
      <c r="D10" s="160"/>
      <c r="E10" s="160"/>
      <c r="F10" s="160"/>
      <c r="G10" s="306"/>
      <c r="H10" s="967"/>
      <c r="I10" s="967"/>
      <c r="J10" s="967"/>
      <c r="K10" s="967"/>
      <c r="L10" s="967"/>
      <c r="M10" s="967"/>
      <c r="N10" s="967"/>
      <c r="O10" s="967"/>
      <c r="P10" s="967"/>
      <c r="Q10" s="967"/>
      <c r="R10" s="967"/>
      <c r="S10" s="967"/>
      <c r="T10" s="160"/>
      <c r="U10" s="247"/>
      <c r="V10" s="249" t="s">
        <v>2011</v>
      </c>
      <c r="W10" s="911"/>
      <c r="X10" s="911"/>
      <c r="Y10" s="911"/>
      <c r="Z10" s="911"/>
      <c r="AA10" s="911"/>
      <c r="AB10" s="911"/>
      <c r="AC10" s="911"/>
      <c r="AD10" s="911"/>
      <c r="AE10" s="911"/>
      <c r="AF10" s="911"/>
      <c r="AG10" s="911"/>
      <c r="AH10" s="911"/>
      <c r="AI10" s="911"/>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2012</v>
      </c>
      <c r="D11" s="160"/>
      <c r="E11" s="160"/>
      <c r="F11" s="160"/>
      <c r="G11" s="306"/>
      <c r="H11" s="967"/>
      <c r="I11" s="967"/>
      <c r="J11" s="306"/>
      <c r="K11" s="250"/>
      <c r="L11" s="251" t="s">
        <v>2013</v>
      </c>
      <c r="M11" s="971"/>
      <c r="N11" s="971"/>
      <c r="O11" s="971"/>
      <c r="P11" s="971"/>
      <c r="Q11" s="971"/>
      <c r="R11" s="252"/>
      <c r="S11" s="160"/>
      <c r="T11" s="160"/>
      <c r="U11" s="249" t="s">
        <v>2014</v>
      </c>
      <c r="V11" s="911"/>
      <c r="W11" s="911"/>
      <c r="X11" s="911"/>
      <c r="Y11" s="911"/>
      <c r="Z11" s="911"/>
      <c r="AA11" s="911"/>
      <c r="AB11" s="911"/>
      <c r="AC11" s="911"/>
      <c r="AD11" s="247" t="s">
        <v>2015</v>
      </c>
      <c r="AE11" s="313"/>
      <c r="AF11" s="313"/>
      <c r="AG11" s="967"/>
      <c r="AH11" s="967"/>
      <c r="AI11" s="967"/>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2016</v>
      </c>
      <c r="D12" s="160"/>
      <c r="E12" s="160"/>
      <c r="F12" s="127"/>
      <c r="G12" s="911"/>
      <c r="H12" s="911"/>
      <c r="I12" s="911"/>
      <c r="J12" s="911"/>
      <c r="K12" s="911"/>
      <c r="L12" s="911"/>
      <c r="M12" s="911"/>
      <c r="N12" s="160" t="s">
        <v>2017</v>
      </c>
      <c r="O12" s="160"/>
      <c r="P12" s="253"/>
      <c r="Q12" s="307"/>
      <c r="R12" s="972"/>
      <c r="S12" s="972"/>
      <c r="T12" s="972"/>
      <c r="U12" s="972"/>
      <c r="V12" s="972"/>
      <c r="W12" s="972"/>
      <c r="X12" s="972"/>
      <c r="Y12" s="972"/>
      <c r="Z12" s="972"/>
      <c r="AA12" s="972"/>
      <c r="AB12" s="972"/>
      <c r="AC12" s="972"/>
      <c r="AD12" s="972"/>
      <c r="AE12" s="972"/>
      <c r="AF12" s="972"/>
      <c r="AG12" s="972"/>
      <c r="AH12" s="972"/>
      <c r="AI12" s="972"/>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2354</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20"/>
      <c r="E14" s="247" t="s">
        <v>1682</v>
      </c>
      <c r="F14" s="254"/>
      <c r="G14" s="254"/>
      <c r="H14" s="254"/>
      <c r="I14" s="254"/>
      <c r="J14" s="254"/>
      <c r="K14" s="420"/>
      <c r="L14" s="247" t="s">
        <v>1683</v>
      </c>
      <c r="M14" s="254"/>
      <c r="N14" s="160"/>
      <c r="O14" s="160"/>
      <c r="P14" s="255"/>
      <c r="Q14" s="127"/>
      <c r="R14" s="127"/>
      <c r="S14" s="420"/>
      <c r="T14" s="160" t="s">
        <v>1684</v>
      </c>
      <c r="U14" s="254"/>
      <c r="V14" s="254"/>
      <c r="W14" s="254"/>
      <c r="X14" s="127"/>
      <c r="Y14" s="127"/>
      <c r="Z14" s="420"/>
      <c r="AA14" s="160" t="s">
        <v>1685</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20"/>
      <c r="E15" s="160" t="s">
        <v>1686</v>
      </c>
      <c r="F15" s="255"/>
      <c r="G15" s="255"/>
      <c r="H15" s="254"/>
      <c r="I15" s="254"/>
      <c r="J15" s="254"/>
      <c r="K15" s="420"/>
      <c r="L15" s="160" t="s">
        <v>1687</v>
      </c>
      <c r="M15" s="255"/>
      <c r="N15" s="255"/>
      <c r="O15" s="255"/>
      <c r="P15" s="255"/>
      <c r="Q15" s="255"/>
      <c r="R15" s="952"/>
      <c r="S15" s="952"/>
      <c r="T15" s="952"/>
      <c r="U15" s="952"/>
      <c r="V15" s="952"/>
      <c r="W15" s="952"/>
      <c r="X15" s="952"/>
      <c r="Y15" s="952"/>
      <c r="Z15" s="952"/>
      <c r="AA15" s="952"/>
      <c r="AB15" s="952"/>
      <c r="AC15" s="952"/>
      <c r="AD15" s="952"/>
      <c r="AE15" s="952"/>
      <c r="AF15" s="952"/>
      <c r="AG15" s="952"/>
      <c r="AH15" s="952"/>
      <c r="AI15" s="952"/>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53" t="s">
        <v>1189</v>
      </c>
      <c r="D17" s="854"/>
      <c r="E17" s="854"/>
      <c r="F17" s="854"/>
      <c r="G17" s="854"/>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5"/>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49" t="s">
        <v>302</v>
      </c>
      <c r="E18" s="949"/>
      <c r="F18" s="949"/>
      <c r="G18" s="949"/>
      <c r="H18" s="949"/>
      <c r="I18" s="949"/>
      <c r="J18" s="949"/>
      <c r="K18" s="949"/>
      <c r="L18" s="949"/>
      <c r="M18" s="949"/>
      <c r="N18" s="949"/>
      <c r="O18" s="949"/>
      <c r="P18" s="949"/>
      <c r="Q18" s="949"/>
      <c r="R18" s="949"/>
      <c r="S18" s="949"/>
      <c r="T18" s="949"/>
      <c r="U18" s="949"/>
      <c r="V18" s="950"/>
      <c r="W18" s="420"/>
      <c r="X18" s="247" t="s">
        <v>197</v>
      </c>
      <c r="Y18" s="247"/>
      <c r="Z18" s="420"/>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2093</v>
      </c>
      <c r="D19" s="127"/>
      <c r="E19" s="127"/>
      <c r="F19" s="127"/>
      <c r="G19" s="127"/>
      <c r="H19" s="127"/>
      <c r="I19" s="127"/>
      <c r="J19" s="127"/>
      <c r="K19" s="127"/>
      <c r="L19" s="127"/>
      <c r="M19" s="934" t="str">
        <f>IF($W$18="X",L7,"")</f>
        <v/>
      </c>
      <c r="N19" s="934"/>
      <c r="O19" s="934"/>
      <c r="P19" s="934"/>
      <c r="Q19" s="934"/>
      <c r="R19" s="934"/>
      <c r="S19" s="934"/>
      <c r="T19" s="934"/>
      <c r="U19" s="934"/>
      <c r="V19" s="934"/>
      <c r="W19" s="934"/>
      <c r="X19" s="934"/>
      <c r="Y19" s="934"/>
      <c r="Z19" s="934"/>
      <c r="AA19" s="934"/>
      <c r="AB19" s="934"/>
      <c r="AC19" s="934"/>
      <c r="AD19" s="934"/>
      <c r="AE19" s="934"/>
      <c r="AF19" s="934"/>
      <c r="AG19" s="934"/>
      <c r="AH19" s="934"/>
      <c r="AI19" s="934"/>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1738</v>
      </c>
      <c r="D20" s="160"/>
      <c r="E20" s="160"/>
      <c r="F20" s="160"/>
      <c r="G20" s="932" t="str">
        <f>IF($W$18="X",G8,"")</f>
        <v/>
      </c>
      <c r="H20" s="932"/>
      <c r="I20" s="932"/>
      <c r="J20" s="932"/>
      <c r="K20" s="932"/>
      <c r="L20" s="932"/>
      <c r="M20" s="932"/>
      <c r="N20" s="932"/>
      <c r="O20" s="932"/>
      <c r="P20" s="932"/>
      <c r="Q20" s="932"/>
      <c r="R20" s="932"/>
      <c r="S20" s="932"/>
      <c r="T20" s="932"/>
      <c r="U20" s="932"/>
      <c r="V20" s="932"/>
      <c r="W20" s="932"/>
      <c r="X20" s="932"/>
      <c r="Y20" s="932"/>
      <c r="Z20" s="932"/>
      <c r="AA20" s="932"/>
      <c r="AB20" s="932"/>
      <c r="AC20" s="932"/>
      <c r="AD20" s="932"/>
      <c r="AE20" s="932"/>
      <c r="AF20" s="932"/>
      <c r="AG20" s="932"/>
      <c r="AH20" s="932"/>
      <c r="AI20" s="932"/>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98" t="s">
        <v>1911</v>
      </c>
      <c r="D21" s="898"/>
      <c r="E21" s="898"/>
      <c r="F21" s="898"/>
      <c r="G21" s="898"/>
      <c r="H21" s="898"/>
      <c r="I21" s="898"/>
      <c r="J21" s="933" t="str">
        <f>IF($W$18="X","Informar","")</f>
        <v/>
      </c>
      <c r="K21" s="933"/>
      <c r="L21" s="933"/>
      <c r="M21" s="933"/>
      <c r="N21" s="933"/>
      <c r="O21" s="933"/>
      <c r="P21" s="933"/>
      <c r="Q21" s="933"/>
      <c r="R21" s="933"/>
      <c r="S21" s="933"/>
      <c r="T21" s="933"/>
      <c r="U21" s="933"/>
      <c r="V21" s="933"/>
      <c r="W21" s="933"/>
      <c r="X21" s="933"/>
      <c r="Y21" s="933"/>
      <c r="Z21" s="933"/>
      <c r="AA21" s="933"/>
      <c r="AB21" s="933"/>
      <c r="AC21" s="933"/>
      <c r="AD21" s="933"/>
      <c r="AE21" s="933"/>
      <c r="AF21" s="933"/>
      <c r="AG21" s="933"/>
      <c r="AH21" s="933"/>
      <c r="AI21" s="933"/>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1913</v>
      </c>
      <c r="D22" s="160"/>
      <c r="E22" s="160"/>
      <c r="F22" s="160"/>
      <c r="G22" s="934" t="str">
        <f>IF($W$18="X",G9,"")</f>
        <v/>
      </c>
      <c r="H22" s="934"/>
      <c r="I22" s="934"/>
      <c r="J22" s="933"/>
      <c r="K22" s="933"/>
      <c r="L22" s="933"/>
      <c r="M22" s="933"/>
      <c r="N22" s="933"/>
      <c r="O22" s="933"/>
      <c r="P22" s="933"/>
      <c r="Q22" s="933"/>
      <c r="R22" s="933"/>
      <c r="S22" s="933"/>
      <c r="T22" s="933"/>
      <c r="U22" s="933"/>
      <c r="V22" s="933"/>
      <c r="W22" s="933"/>
      <c r="X22" s="933"/>
      <c r="Y22" s="933"/>
      <c r="Z22" s="933"/>
      <c r="AA22" s="933"/>
      <c r="AB22" s="933"/>
      <c r="AC22" s="247" t="s">
        <v>2018</v>
      </c>
      <c r="AD22" s="313"/>
      <c r="AE22" s="933" t="str">
        <f>IF($W$18="x",AE9,"")</f>
        <v/>
      </c>
      <c r="AF22" s="933"/>
      <c r="AG22" s="933"/>
      <c r="AH22" s="933"/>
      <c r="AI22" s="933"/>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2019</v>
      </c>
      <c r="D23" s="160"/>
      <c r="E23" s="160"/>
      <c r="F23" s="160"/>
      <c r="G23" s="306"/>
      <c r="H23" s="933" t="str">
        <f>IF($W$18="X",H10,"")</f>
        <v/>
      </c>
      <c r="I23" s="933"/>
      <c r="J23" s="933"/>
      <c r="K23" s="933"/>
      <c r="L23" s="933"/>
      <c r="M23" s="933"/>
      <c r="N23" s="933"/>
      <c r="O23" s="933"/>
      <c r="P23" s="933"/>
      <c r="Q23" s="933"/>
      <c r="R23" s="933"/>
      <c r="S23" s="933"/>
      <c r="T23" s="160"/>
      <c r="U23" s="247"/>
      <c r="V23" s="249" t="s">
        <v>2020</v>
      </c>
      <c r="W23" s="934" t="str">
        <f>IF($W$18="x",W10,"")</f>
        <v/>
      </c>
      <c r="X23" s="934"/>
      <c r="Y23" s="934"/>
      <c r="Z23" s="934"/>
      <c r="AA23" s="934"/>
      <c r="AB23" s="934"/>
      <c r="AC23" s="934"/>
      <c r="AD23" s="934"/>
      <c r="AE23" s="934"/>
      <c r="AF23" s="934"/>
      <c r="AG23" s="934"/>
      <c r="AH23" s="934"/>
      <c r="AI23" s="934"/>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2021</v>
      </c>
      <c r="D24" s="160"/>
      <c r="E24" s="160"/>
      <c r="F24" s="160"/>
      <c r="G24" s="306"/>
      <c r="H24" s="968" t="str">
        <f>IF($W$18="X",H11,"")</f>
        <v/>
      </c>
      <c r="I24" s="968"/>
      <c r="J24" s="309"/>
      <c r="K24" s="309"/>
      <c r="L24" s="251" t="s">
        <v>2022</v>
      </c>
      <c r="M24" s="969" t="s">
        <v>2462</v>
      </c>
      <c r="N24" s="969"/>
      <c r="O24" s="969"/>
      <c r="P24" s="969"/>
      <c r="Q24" s="308"/>
      <c r="R24" s="252"/>
      <c r="S24" s="160"/>
      <c r="T24" s="160"/>
      <c r="U24" s="249" t="s">
        <v>2023</v>
      </c>
      <c r="V24" s="934" t="s">
        <v>1023</v>
      </c>
      <c r="W24" s="934"/>
      <c r="X24" s="934"/>
      <c r="Y24" s="934"/>
      <c r="Z24" s="934"/>
      <c r="AA24" s="934"/>
      <c r="AB24" s="934"/>
      <c r="AC24" s="934"/>
      <c r="AD24" s="247" t="s">
        <v>2024</v>
      </c>
      <c r="AE24" s="313"/>
      <c r="AF24" s="313"/>
      <c r="AG24" s="933" t="s">
        <v>2463</v>
      </c>
      <c r="AH24" s="933"/>
      <c r="AI24" s="933"/>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2025</v>
      </c>
      <c r="D25" s="160"/>
      <c r="E25" s="160"/>
      <c r="F25" s="127"/>
      <c r="G25" s="934" t="str">
        <f>IF($W$18="X",G12,"")</f>
        <v/>
      </c>
      <c r="H25" s="934"/>
      <c r="I25" s="934"/>
      <c r="J25" s="934"/>
      <c r="K25" s="934"/>
      <c r="L25" s="934"/>
      <c r="M25" s="934"/>
      <c r="N25" s="160" t="s">
        <v>2026</v>
      </c>
      <c r="O25" s="160"/>
      <c r="P25" s="253"/>
      <c r="Q25" s="307"/>
      <c r="R25" s="937" t="str">
        <f>IF($W$18="X",R12,"")</f>
        <v/>
      </c>
      <c r="S25" s="937"/>
      <c r="T25" s="937"/>
      <c r="U25" s="937"/>
      <c r="V25" s="937"/>
      <c r="W25" s="937"/>
      <c r="X25" s="937"/>
      <c r="Y25" s="937"/>
      <c r="Z25" s="937"/>
      <c r="AA25" s="937"/>
      <c r="AB25" s="937"/>
      <c r="AC25" s="937"/>
      <c r="AD25" s="937"/>
      <c r="AE25" s="937"/>
      <c r="AF25" s="937"/>
      <c r="AG25" s="937"/>
      <c r="AH25" s="937"/>
      <c r="AI25" s="93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98" t="s">
        <v>2027</v>
      </c>
      <c r="D26" s="898"/>
      <c r="E26" s="898"/>
      <c r="F26" s="898"/>
      <c r="G26" s="898"/>
      <c r="H26" s="898"/>
      <c r="I26" s="898"/>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2028</v>
      </c>
      <c r="D28" s="160"/>
      <c r="E28" s="160"/>
      <c r="F28" s="160"/>
      <c r="G28" s="160"/>
      <c r="H28" s="160"/>
      <c r="I28" s="257"/>
      <c r="J28" s="257"/>
      <c r="K28" s="257"/>
      <c r="L28" s="257"/>
      <c r="M28" s="257"/>
      <c r="N28" s="257"/>
      <c r="O28" s="257"/>
      <c r="P28" s="257"/>
      <c r="Q28" s="257"/>
      <c r="R28" s="257"/>
      <c r="S28" s="127"/>
      <c r="T28" s="127"/>
      <c r="U28" s="127"/>
      <c r="V28" s="127"/>
      <c r="W28" s="420"/>
      <c r="X28" s="247" t="s">
        <v>197</v>
      </c>
      <c r="Y28" s="247"/>
      <c r="Z28" s="420"/>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2029</v>
      </c>
      <c r="D29" s="160"/>
      <c r="E29" s="160"/>
      <c r="F29" s="160"/>
      <c r="G29" s="160"/>
      <c r="H29" s="160"/>
      <c r="I29" s="257"/>
      <c r="J29" s="257"/>
      <c r="K29" s="257"/>
      <c r="L29" s="257"/>
      <c r="M29" s="257"/>
      <c r="N29" s="257"/>
      <c r="O29" s="257"/>
      <c r="P29" s="257"/>
      <c r="Q29" s="257"/>
      <c r="R29" s="257"/>
      <c r="S29" s="127"/>
      <c r="T29" s="127"/>
      <c r="U29" s="127"/>
      <c r="V29" s="127"/>
      <c r="W29" s="420"/>
      <c r="X29" s="247" t="s">
        <v>197</v>
      </c>
      <c r="Y29" s="247"/>
      <c r="Z29" s="420"/>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2030</v>
      </c>
      <c r="D30" s="160"/>
      <c r="E30" s="160"/>
      <c r="F30" s="160"/>
      <c r="G30" s="160"/>
      <c r="H30" s="160"/>
      <c r="I30" s="257"/>
      <c r="J30" s="257"/>
      <c r="K30" s="257"/>
      <c r="L30" s="257"/>
      <c r="M30" s="257"/>
      <c r="N30" s="257"/>
      <c r="O30" s="257"/>
      <c r="P30" s="257"/>
      <c r="Q30" s="257"/>
      <c r="R30" s="257"/>
      <c r="S30" s="257"/>
      <c r="T30" s="257"/>
      <c r="U30" s="257"/>
      <c r="V30" s="127"/>
      <c r="W30" s="420"/>
      <c r="X30" s="247" t="s">
        <v>197</v>
      </c>
      <c r="Y30" s="247"/>
      <c r="Z30" s="420"/>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2031</v>
      </c>
      <c r="D31" s="160"/>
      <c r="E31" s="160"/>
      <c r="F31" s="160"/>
      <c r="G31" s="160"/>
      <c r="H31" s="160"/>
      <c r="I31" s="257"/>
      <c r="J31" s="257"/>
      <c r="K31" s="257"/>
      <c r="L31" s="257"/>
      <c r="M31" s="257"/>
      <c r="N31" s="257"/>
      <c r="O31" s="257"/>
      <c r="P31" s="257"/>
      <c r="Q31" s="257"/>
      <c r="R31" s="257"/>
      <c r="S31" s="257"/>
      <c r="T31" s="257"/>
      <c r="U31" s="257"/>
      <c r="V31" s="127"/>
      <c r="W31" s="420"/>
      <c r="X31" s="247" t="s">
        <v>197</v>
      </c>
      <c r="Y31" s="247"/>
      <c r="Z31" s="420"/>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53" t="s">
        <v>1739</v>
      </c>
      <c r="D33" s="854"/>
      <c r="E33" s="854"/>
      <c r="F33" s="854"/>
      <c r="G33" s="854"/>
      <c r="H33" s="854"/>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5"/>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20"/>
      <c r="J34" s="247" t="s">
        <v>305</v>
      </c>
      <c r="K34" s="132"/>
      <c r="L34" s="247"/>
      <c r="M34" s="247"/>
      <c r="N34" s="127"/>
      <c r="O34" s="258" t="s">
        <v>306</v>
      </c>
      <c r="P34" s="127"/>
      <c r="Q34" s="420"/>
      <c r="R34" s="247" t="s">
        <v>307</v>
      </c>
      <c r="S34" s="247"/>
      <c r="T34" s="247"/>
      <c r="U34" s="127"/>
      <c r="V34" s="127"/>
      <c r="W34" s="127"/>
      <c r="X34" s="420"/>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1912</v>
      </c>
      <c r="D35" s="160"/>
      <c r="E35" s="160"/>
      <c r="F35" s="160"/>
      <c r="G35" s="939"/>
      <c r="H35" s="939"/>
      <c r="I35" s="939"/>
      <c r="J35" s="939"/>
      <c r="K35" s="939"/>
      <c r="L35" s="939"/>
      <c r="M35" s="939"/>
      <c r="N35" s="939"/>
      <c r="O35" s="939"/>
      <c r="P35" s="939"/>
      <c r="Q35" s="939"/>
      <c r="R35" s="939"/>
      <c r="S35" s="939"/>
      <c r="T35" s="939"/>
      <c r="U35" s="939"/>
      <c r="V35" s="939"/>
      <c r="W35" s="939"/>
      <c r="X35" s="939"/>
      <c r="Y35" s="939"/>
      <c r="Z35" s="939"/>
      <c r="AA35" s="939"/>
      <c r="AB35" s="939"/>
      <c r="AC35" s="247" t="s">
        <v>297</v>
      </c>
      <c r="AD35" s="939"/>
      <c r="AE35" s="939"/>
      <c r="AF35" s="939"/>
      <c r="AG35" s="939"/>
      <c r="AH35" s="939"/>
      <c r="AI35" s="939"/>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1910</v>
      </c>
      <c r="D36" s="160"/>
      <c r="E36" s="160"/>
      <c r="F36" s="160"/>
      <c r="G36" s="953"/>
      <c r="H36" s="953"/>
      <c r="I36" s="953"/>
      <c r="J36" s="953"/>
      <c r="K36" s="953"/>
      <c r="L36" s="953"/>
      <c r="M36" s="953"/>
      <c r="N36" s="953"/>
      <c r="O36" s="953"/>
      <c r="P36" s="953"/>
      <c r="Q36" s="953"/>
      <c r="R36" s="953"/>
      <c r="S36" s="953"/>
      <c r="T36" s="160"/>
      <c r="U36" s="247"/>
      <c r="V36" s="249" t="s">
        <v>298</v>
      </c>
      <c r="W36" s="939"/>
      <c r="X36" s="939"/>
      <c r="Y36" s="939"/>
      <c r="Z36" s="939"/>
      <c r="AA36" s="939"/>
      <c r="AB36" s="939"/>
      <c r="AC36" s="939"/>
      <c r="AD36" s="939"/>
      <c r="AE36" s="939"/>
      <c r="AF36" s="939"/>
      <c r="AG36" s="939"/>
      <c r="AH36" s="939"/>
      <c r="AI36" s="939"/>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39"/>
      <c r="H37" s="939"/>
      <c r="I37" s="939"/>
      <c r="J37" s="939"/>
      <c r="K37" s="250"/>
      <c r="L37" s="251" t="s">
        <v>300</v>
      </c>
      <c r="M37" s="973"/>
      <c r="N37" s="973"/>
      <c r="O37" s="973"/>
      <c r="P37" s="973"/>
      <c r="Q37" s="973"/>
      <c r="R37" s="252"/>
      <c r="S37" s="160"/>
      <c r="T37" s="160"/>
      <c r="U37" s="249" t="s">
        <v>1741</v>
      </c>
      <c r="V37" s="939"/>
      <c r="W37" s="939"/>
      <c r="X37" s="939"/>
      <c r="Y37" s="939"/>
      <c r="Z37" s="939"/>
      <c r="AA37" s="939"/>
      <c r="AB37" s="939"/>
      <c r="AC37" s="939"/>
      <c r="AD37" s="247" t="s">
        <v>301</v>
      </c>
      <c r="AE37" s="943"/>
      <c r="AF37" s="943"/>
      <c r="AG37" s="943"/>
      <c r="AH37" s="943"/>
      <c r="AI37" s="943"/>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98" t="s">
        <v>1742</v>
      </c>
      <c r="D38" s="898"/>
      <c r="E38" s="898"/>
      <c r="F38" s="898"/>
      <c r="G38" s="939"/>
      <c r="H38" s="939"/>
      <c r="I38" s="939"/>
      <c r="J38" s="939"/>
      <c r="K38" s="939"/>
      <c r="L38" s="939"/>
      <c r="M38" s="939"/>
      <c r="N38" s="939"/>
      <c r="O38" s="956" t="s">
        <v>1743</v>
      </c>
      <c r="P38" s="956"/>
      <c r="Q38" s="956"/>
      <c r="R38" s="900"/>
      <c r="S38" s="900"/>
      <c r="T38" s="900"/>
      <c r="U38" s="900"/>
      <c r="V38" s="900"/>
      <c r="W38" s="900"/>
      <c r="X38" s="900"/>
      <c r="Y38" s="900"/>
      <c r="Z38" s="900"/>
      <c r="AA38" s="900"/>
      <c r="AB38" s="900"/>
      <c r="AC38" s="900"/>
      <c r="AD38" s="900"/>
      <c r="AE38" s="900"/>
      <c r="AF38" s="900"/>
      <c r="AG38" s="900"/>
      <c r="AH38" s="900"/>
      <c r="AI38" s="900"/>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53" t="s">
        <v>1904</v>
      </c>
      <c r="D40" s="854"/>
      <c r="E40" s="854"/>
      <c r="F40" s="854"/>
      <c r="G40" s="854"/>
      <c r="H40" s="854"/>
      <c r="I40" s="854"/>
      <c r="J40" s="854"/>
      <c r="K40" s="854"/>
      <c r="L40" s="854"/>
      <c r="M40" s="854"/>
      <c r="N40" s="854"/>
      <c r="O40" s="854"/>
      <c r="P40" s="854"/>
      <c r="Q40" s="854"/>
      <c r="R40" s="854"/>
      <c r="S40" s="854"/>
      <c r="T40" s="854"/>
      <c r="U40" s="854"/>
      <c r="V40" s="854"/>
      <c r="W40" s="854"/>
      <c r="X40" s="854"/>
      <c r="Y40" s="854"/>
      <c r="Z40" s="854"/>
      <c r="AA40" s="854"/>
      <c r="AB40" s="854"/>
      <c r="AC40" s="854"/>
      <c r="AD40" s="854"/>
      <c r="AE40" s="854"/>
      <c r="AF40" s="854"/>
      <c r="AG40" s="854"/>
      <c r="AH40" s="854"/>
      <c r="AI40" s="855"/>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954" t="s">
        <v>1154</v>
      </c>
      <c r="D42" s="954"/>
      <c r="E42" s="954"/>
      <c r="F42" s="954"/>
      <c r="G42" s="954"/>
      <c r="H42" s="935" t="s">
        <v>2084</v>
      </c>
      <c r="I42" s="935"/>
      <c r="J42" s="935"/>
      <c r="K42" s="935"/>
      <c r="L42" s="935"/>
      <c r="M42" s="935"/>
      <c r="N42" s="935"/>
      <c r="O42" s="935"/>
      <c r="P42" s="935"/>
      <c r="Q42" s="935"/>
      <c r="R42" s="935"/>
      <c r="S42" s="935"/>
      <c r="T42" s="935"/>
      <c r="U42" s="935"/>
      <c r="V42" s="935"/>
      <c r="W42" s="954" t="s">
        <v>151</v>
      </c>
      <c r="X42" s="954"/>
      <c r="Y42" s="954"/>
      <c r="Z42" s="954"/>
      <c r="AA42" s="954"/>
      <c r="AB42" s="954" t="s">
        <v>161</v>
      </c>
      <c r="AC42" s="954"/>
      <c r="AD42" s="954"/>
      <c r="AE42" s="954"/>
      <c r="AF42" s="954"/>
      <c r="AG42" s="954" t="s">
        <v>156</v>
      </c>
      <c r="AH42" s="954"/>
      <c r="AI42" s="954"/>
      <c r="AJ42" s="262"/>
      <c r="AL42" s="931"/>
      <c r="AM42" s="931"/>
      <c r="AN42" s="931"/>
      <c r="AO42" s="931"/>
      <c r="AP42" s="931"/>
      <c r="AQ42" s="931"/>
      <c r="AR42" s="931"/>
      <c r="AS42" s="931"/>
      <c r="AT42" s="931"/>
      <c r="AU42" s="931"/>
      <c r="AV42" s="931"/>
      <c r="AW42" s="931"/>
      <c r="AX42" s="931"/>
      <c r="AY42" s="931"/>
      <c r="AZ42" s="931"/>
      <c r="BA42" s="931"/>
      <c r="BB42" s="931"/>
      <c r="BC42" s="240"/>
      <c r="BD42" s="240"/>
      <c r="BE42" s="240"/>
      <c r="BF42" s="248"/>
      <c r="BH42" s="248"/>
    </row>
    <row r="43" spans="2:111" s="240" customFormat="1" ht="20.100000000000001" customHeight="1" x14ac:dyDescent="0.25">
      <c r="B43" s="263"/>
      <c r="C43" s="955" t="str">
        <f>IF('TELA 3'!C8="","",'TELA 3'!C8)</f>
        <v/>
      </c>
      <c r="D43" s="955"/>
      <c r="E43" s="955"/>
      <c r="F43" s="955"/>
      <c r="G43" s="955"/>
      <c r="H43" s="940"/>
      <c r="I43" s="940"/>
      <c r="J43" s="940"/>
      <c r="K43" s="940"/>
      <c r="L43" s="940"/>
      <c r="M43" s="940"/>
      <c r="N43" s="940"/>
      <c r="O43" s="940"/>
      <c r="P43" s="940"/>
      <c r="Q43" s="940"/>
      <c r="R43" s="940"/>
      <c r="S43" s="940"/>
      <c r="T43" s="940"/>
      <c r="U43" s="940"/>
      <c r="V43" s="940"/>
      <c r="W43" s="921" t="str">
        <f>'TELA 3'!T$8</f>
        <v>-</v>
      </c>
      <c r="X43" s="921"/>
      <c r="Y43" s="921"/>
      <c r="Z43" s="921"/>
      <c r="AA43" s="921"/>
      <c r="AB43" s="974" t="str">
        <f>IF('TELA 3'!Y$8="","",'TELA 3'!Y$8)</f>
        <v/>
      </c>
      <c r="AC43" s="974"/>
      <c r="AD43" s="974"/>
      <c r="AE43" s="974"/>
      <c r="AF43" s="974"/>
      <c r="AG43" s="921" t="str">
        <f>'TELA 3'!$AC$8</f>
        <v>-</v>
      </c>
      <c r="AH43" s="921"/>
      <c r="AI43" s="921"/>
      <c r="AJ43" s="264"/>
      <c r="AL43" s="931"/>
      <c r="AM43" s="931"/>
      <c r="AN43" s="931"/>
      <c r="AO43" s="931"/>
      <c r="AP43" s="931"/>
      <c r="AQ43" s="931"/>
      <c r="AR43" s="931"/>
      <c r="AS43" s="931"/>
      <c r="AT43" s="931"/>
      <c r="AU43" s="931"/>
      <c r="AV43" s="931"/>
      <c r="AW43" s="931"/>
      <c r="AX43" s="931"/>
      <c r="AY43" s="931"/>
      <c r="AZ43" s="931"/>
      <c r="BA43" s="931"/>
      <c r="BB43" s="931"/>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955"/>
      <c r="D44" s="955"/>
      <c r="E44" s="955"/>
      <c r="F44" s="955"/>
      <c r="G44" s="955"/>
      <c r="H44" s="940"/>
      <c r="I44" s="940"/>
      <c r="J44" s="940"/>
      <c r="K44" s="940"/>
      <c r="L44" s="940"/>
      <c r="M44" s="940"/>
      <c r="N44" s="940"/>
      <c r="O44" s="940"/>
      <c r="P44" s="940"/>
      <c r="Q44" s="940"/>
      <c r="R44" s="940"/>
      <c r="S44" s="940"/>
      <c r="T44" s="940"/>
      <c r="U44" s="940"/>
      <c r="V44" s="940"/>
      <c r="W44" s="921" t="str">
        <f>'TELA 3'!$T$9</f>
        <v>-</v>
      </c>
      <c r="X44" s="921"/>
      <c r="Y44" s="921"/>
      <c r="Z44" s="921"/>
      <c r="AA44" s="921"/>
      <c r="AB44" s="974" t="str">
        <f>IF('TELA 3'!$Y$9="","",'TELA 3'!$Y$9)</f>
        <v/>
      </c>
      <c r="AC44" s="974"/>
      <c r="AD44" s="974"/>
      <c r="AE44" s="974"/>
      <c r="AF44" s="974"/>
      <c r="AG44" s="921" t="str">
        <f>'TELA 3'!$AC$9</f>
        <v>-</v>
      </c>
      <c r="AH44" s="921"/>
      <c r="AI44" s="921"/>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955" t="str">
        <f>IF('TELA 3'!C10="","",'TELA 3'!C10)</f>
        <v/>
      </c>
      <c r="D45" s="955"/>
      <c r="E45" s="955"/>
      <c r="F45" s="955"/>
      <c r="G45" s="955"/>
      <c r="H45" s="940"/>
      <c r="I45" s="940"/>
      <c r="J45" s="940"/>
      <c r="K45" s="940"/>
      <c r="L45" s="940"/>
      <c r="M45" s="940"/>
      <c r="N45" s="940"/>
      <c r="O45" s="940"/>
      <c r="P45" s="940"/>
      <c r="Q45" s="940"/>
      <c r="R45" s="940"/>
      <c r="S45" s="940"/>
      <c r="T45" s="940"/>
      <c r="U45" s="940"/>
      <c r="V45" s="940"/>
      <c r="W45" s="921" t="str">
        <f>'TELA 3'!T10</f>
        <v>-</v>
      </c>
      <c r="X45" s="921"/>
      <c r="Y45" s="921"/>
      <c r="Z45" s="921"/>
      <c r="AA45" s="921"/>
      <c r="AB45" s="974" t="str">
        <f>IF('TELA 3'!Y10="","",'TELA 3'!Y10)</f>
        <v/>
      </c>
      <c r="AC45" s="974"/>
      <c r="AD45" s="974"/>
      <c r="AE45" s="974"/>
      <c r="AF45" s="974"/>
      <c r="AG45" s="921" t="str">
        <f>'TELA 3'!AC10</f>
        <v>-</v>
      </c>
      <c r="AH45" s="921"/>
      <c r="AI45" s="921"/>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955"/>
      <c r="D46" s="955"/>
      <c r="E46" s="955"/>
      <c r="F46" s="955"/>
      <c r="G46" s="955"/>
      <c r="H46" s="940"/>
      <c r="I46" s="940"/>
      <c r="J46" s="940"/>
      <c r="K46" s="940"/>
      <c r="L46" s="940"/>
      <c r="M46" s="940"/>
      <c r="N46" s="940"/>
      <c r="O46" s="940"/>
      <c r="P46" s="940"/>
      <c r="Q46" s="940"/>
      <c r="R46" s="940"/>
      <c r="S46" s="940"/>
      <c r="T46" s="940"/>
      <c r="U46" s="940"/>
      <c r="V46" s="940"/>
      <c r="W46" s="921" t="str">
        <f>'TELA 3'!T11</f>
        <v>-</v>
      </c>
      <c r="X46" s="921"/>
      <c r="Y46" s="921"/>
      <c r="Z46" s="921"/>
      <c r="AA46" s="921"/>
      <c r="AB46" s="974" t="str">
        <f>IF('TELA 3'!Y11="","",'TELA 3'!Y11)</f>
        <v/>
      </c>
      <c r="AC46" s="974"/>
      <c r="AD46" s="974"/>
      <c r="AE46" s="974"/>
      <c r="AF46" s="974"/>
      <c r="AG46" s="921" t="str">
        <f>'TELA 3'!AC11</f>
        <v>-</v>
      </c>
      <c r="AH46" s="921"/>
      <c r="AI46" s="921"/>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955" t="str">
        <f>IF('TELA 3'!C12="","",'TELA 3'!C12)</f>
        <v/>
      </c>
      <c r="D47" s="955"/>
      <c r="E47" s="955"/>
      <c r="F47" s="955"/>
      <c r="G47" s="955"/>
      <c r="H47" s="940"/>
      <c r="I47" s="940"/>
      <c r="J47" s="940"/>
      <c r="K47" s="940"/>
      <c r="L47" s="940"/>
      <c r="M47" s="940"/>
      <c r="N47" s="940"/>
      <c r="O47" s="940"/>
      <c r="P47" s="940"/>
      <c r="Q47" s="940"/>
      <c r="R47" s="940"/>
      <c r="S47" s="940"/>
      <c r="T47" s="940"/>
      <c r="U47" s="940"/>
      <c r="V47" s="940"/>
      <c r="W47" s="921" t="str">
        <f>'TELA 3'!T12</f>
        <v>-</v>
      </c>
      <c r="X47" s="921"/>
      <c r="Y47" s="921"/>
      <c r="Z47" s="921"/>
      <c r="AA47" s="921"/>
      <c r="AB47" s="974" t="str">
        <f>IF('TELA 3'!Y12="","",'TELA 3'!Y12)</f>
        <v/>
      </c>
      <c r="AC47" s="974"/>
      <c r="AD47" s="974"/>
      <c r="AE47" s="974"/>
      <c r="AF47" s="974"/>
      <c r="AG47" s="921" t="str">
        <f>'TELA 3'!AC12</f>
        <v>-</v>
      </c>
      <c r="AH47" s="921"/>
      <c r="AI47" s="921"/>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955"/>
      <c r="D48" s="955"/>
      <c r="E48" s="955"/>
      <c r="F48" s="955"/>
      <c r="G48" s="955"/>
      <c r="H48" s="940"/>
      <c r="I48" s="940"/>
      <c r="J48" s="940"/>
      <c r="K48" s="940"/>
      <c r="L48" s="940"/>
      <c r="M48" s="940"/>
      <c r="N48" s="940"/>
      <c r="O48" s="940"/>
      <c r="P48" s="940"/>
      <c r="Q48" s="940"/>
      <c r="R48" s="940"/>
      <c r="S48" s="940"/>
      <c r="T48" s="940"/>
      <c r="U48" s="940"/>
      <c r="V48" s="940"/>
      <c r="W48" s="921" t="str">
        <f>'TELA 3'!T13</f>
        <v>-</v>
      </c>
      <c r="X48" s="921"/>
      <c r="Y48" s="921"/>
      <c r="Z48" s="921"/>
      <c r="AA48" s="921"/>
      <c r="AB48" s="974" t="str">
        <f>IF('TELA 3'!Y13="","",'TELA 3'!Y13)</f>
        <v/>
      </c>
      <c r="AC48" s="974"/>
      <c r="AD48" s="974"/>
      <c r="AE48" s="974"/>
      <c r="AF48" s="974"/>
      <c r="AG48" s="921" t="str">
        <f>'TELA 3'!AC13</f>
        <v>-</v>
      </c>
      <c r="AH48" s="921"/>
      <c r="AI48" s="921"/>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955" t="str">
        <f>IF('TELA 3'!C14="","",'TELA 3'!C14)</f>
        <v/>
      </c>
      <c r="D49" s="955"/>
      <c r="E49" s="955"/>
      <c r="F49" s="955"/>
      <c r="G49" s="955"/>
      <c r="H49" s="940"/>
      <c r="I49" s="940"/>
      <c r="J49" s="940"/>
      <c r="K49" s="940"/>
      <c r="L49" s="940"/>
      <c r="M49" s="940"/>
      <c r="N49" s="940"/>
      <c r="O49" s="940"/>
      <c r="P49" s="940"/>
      <c r="Q49" s="940"/>
      <c r="R49" s="940"/>
      <c r="S49" s="940"/>
      <c r="T49" s="940"/>
      <c r="U49" s="940"/>
      <c r="V49" s="940"/>
      <c r="W49" s="921" t="str">
        <f>'TELA 3'!T14</f>
        <v>-</v>
      </c>
      <c r="X49" s="921"/>
      <c r="Y49" s="921"/>
      <c r="Z49" s="921"/>
      <c r="AA49" s="921"/>
      <c r="AB49" s="974" t="str">
        <f>IF('TELA 3'!Y14="","",'TELA 3'!Y14)</f>
        <v/>
      </c>
      <c r="AC49" s="974"/>
      <c r="AD49" s="974"/>
      <c r="AE49" s="974"/>
      <c r="AF49" s="974"/>
      <c r="AG49" s="921" t="str">
        <f>'TELA 3'!AC14</f>
        <v>-</v>
      </c>
      <c r="AH49" s="921"/>
      <c r="AI49" s="921"/>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955"/>
      <c r="D50" s="955"/>
      <c r="E50" s="955"/>
      <c r="F50" s="955"/>
      <c r="G50" s="955"/>
      <c r="H50" s="940"/>
      <c r="I50" s="940"/>
      <c r="J50" s="940"/>
      <c r="K50" s="940"/>
      <c r="L50" s="940"/>
      <c r="M50" s="940"/>
      <c r="N50" s="940"/>
      <c r="O50" s="940"/>
      <c r="P50" s="940"/>
      <c r="Q50" s="940"/>
      <c r="R50" s="940"/>
      <c r="S50" s="940"/>
      <c r="T50" s="940"/>
      <c r="U50" s="940"/>
      <c r="V50" s="940"/>
      <c r="W50" s="921" t="str">
        <f>'TELA 3'!T15</f>
        <v>-</v>
      </c>
      <c r="X50" s="921"/>
      <c r="Y50" s="921"/>
      <c r="Z50" s="921"/>
      <c r="AA50" s="921"/>
      <c r="AB50" s="974" t="str">
        <f>IF('TELA 3'!Y15="","",'TELA 3'!Y15)</f>
        <v/>
      </c>
      <c r="AC50" s="974"/>
      <c r="AD50" s="974"/>
      <c r="AE50" s="974"/>
      <c r="AF50" s="974"/>
      <c r="AG50" s="921" t="str">
        <f>'TELA 3'!AC15</f>
        <v>-</v>
      </c>
      <c r="AH50" s="921"/>
      <c r="AI50" s="921"/>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955" t="str">
        <f>IF('TELA 3'!C16="","",'TELA 3'!C16)</f>
        <v/>
      </c>
      <c r="D51" s="955"/>
      <c r="E51" s="955"/>
      <c r="F51" s="955"/>
      <c r="G51" s="955"/>
      <c r="H51" s="940"/>
      <c r="I51" s="940"/>
      <c r="J51" s="940"/>
      <c r="K51" s="940"/>
      <c r="L51" s="940"/>
      <c r="M51" s="940"/>
      <c r="N51" s="940"/>
      <c r="O51" s="940"/>
      <c r="P51" s="940"/>
      <c r="Q51" s="940"/>
      <c r="R51" s="940"/>
      <c r="S51" s="940"/>
      <c r="T51" s="940"/>
      <c r="U51" s="940"/>
      <c r="V51" s="940"/>
      <c r="W51" s="921" t="str">
        <f>'TELA 3'!T16</f>
        <v>-</v>
      </c>
      <c r="X51" s="921"/>
      <c r="Y51" s="921"/>
      <c r="Z51" s="921"/>
      <c r="AA51" s="921"/>
      <c r="AB51" s="974" t="str">
        <f>IF('TELA 3'!Y16="","",'TELA 3'!Y16)</f>
        <v/>
      </c>
      <c r="AC51" s="974"/>
      <c r="AD51" s="974"/>
      <c r="AE51" s="974"/>
      <c r="AF51" s="974"/>
      <c r="AG51" s="921" t="str">
        <f>'TELA 3'!AC16</f>
        <v>-</v>
      </c>
      <c r="AH51" s="921"/>
      <c r="AI51" s="921"/>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955"/>
      <c r="D52" s="955"/>
      <c r="E52" s="955"/>
      <c r="F52" s="955"/>
      <c r="G52" s="955"/>
      <c r="H52" s="940"/>
      <c r="I52" s="940"/>
      <c r="J52" s="940"/>
      <c r="K52" s="940"/>
      <c r="L52" s="940"/>
      <c r="M52" s="940"/>
      <c r="N52" s="940"/>
      <c r="O52" s="940"/>
      <c r="P52" s="940"/>
      <c r="Q52" s="940"/>
      <c r="R52" s="940"/>
      <c r="S52" s="940"/>
      <c r="T52" s="940"/>
      <c r="U52" s="940"/>
      <c r="V52" s="940"/>
      <c r="W52" s="921" t="str">
        <f>'TELA 3'!T17</f>
        <v>-</v>
      </c>
      <c r="X52" s="921"/>
      <c r="Y52" s="921"/>
      <c r="Z52" s="921"/>
      <c r="AA52" s="921"/>
      <c r="AB52" s="974" t="str">
        <f>IF('TELA 3'!Y17="","",'TELA 3'!Y17)</f>
        <v/>
      </c>
      <c r="AC52" s="974"/>
      <c r="AD52" s="974"/>
      <c r="AE52" s="974"/>
      <c r="AF52" s="974"/>
      <c r="AG52" s="921" t="str">
        <f>'TELA 3'!AC17</f>
        <v>-</v>
      </c>
      <c r="AH52" s="921"/>
      <c r="AI52" s="921"/>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5"/>
      <c r="AE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93" t="s">
        <v>2132</v>
      </c>
      <c r="D54" s="265"/>
      <c r="E54" s="265"/>
      <c r="F54" s="265"/>
      <c r="G54" s="265"/>
      <c r="H54" s="266"/>
      <c r="I54" s="266"/>
      <c r="J54" s="266"/>
      <c r="K54" s="266"/>
      <c r="L54" s="266"/>
      <c r="M54" s="266"/>
      <c r="N54" s="266"/>
      <c r="O54" s="266"/>
      <c r="P54" s="266"/>
      <c r="Q54" s="266"/>
      <c r="R54" s="266"/>
      <c r="S54" s="266"/>
      <c r="T54" s="266"/>
      <c r="U54" s="266"/>
      <c r="V54" s="265"/>
      <c r="W54" s="420"/>
      <c r="X54" s="247" t="s">
        <v>196</v>
      </c>
      <c r="Y54" s="247"/>
      <c r="Z54" s="420"/>
      <c r="AA54" s="983" t="s">
        <v>2254</v>
      </c>
      <c r="AB54" s="984"/>
      <c r="AC54" s="984"/>
      <c r="AD54" s="984"/>
      <c r="AE54" s="984"/>
      <c r="AF54" s="984"/>
      <c r="AG54" s="984"/>
      <c r="AH54" s="984"/>
      <c r="AI54" s="984"/>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8"/>
      <c r="C56" s="985" t="s">
        <v>1744</v>
      </c>
      <c r="D56" s="985"/>
      <c r="E56" s="985"/>
      <c r="F56" s="985"/>
      <c r="G56" s="985"/>
      <c r="H56" s="985"/>
      <c r="I56" s="985"/>
      <c r="J56" s="985"/>
      <c r="K56" s="985"/>
      <c r="L56" s="985"/>
      <c r="M56" s="985"/>
      <c r="N56" s="985"/>
      <c r="O56" s="985"/>
      <c r="P56" s="985"/>
      <c r="Q56" s="985"/>
      <c r="R56" s="985"/>
      <c r="S56" s="985"/>
      <c r="T56" s="985"/>
      <c r="U56" s="985"/>
      <c r="V56" s="959" t="str">
        <f>'TELA 3'!N19</f>
        <v/>
      </c>
      <c r="W56" s="960"/>
      <c r="X56" s="960"/>
      <c r="Y56" s="960"/>
      <c r="Z56" s="960"/>
      <c r="AA56" s="960"/>
      <c r="AB56" s="960"/>
      <c r="AC56" s="960"/>
      <c r="AD56" s="960"/>
      <c r="AE56" s="960"/>
      <c r="AF56" s="960"/>
      <c r="AG56" s="960"/>
      <c r="AH56" s="960"/>
      <c r="AI56" s="961"/>
      <c r="AJ56" s="271"/>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x14ac:dyDescent="0.25">
      <c r="B57" s="263"/>
      <c r="C57" s="857" t="s">
        <v>2264</v>
      </c>
      <c r="D57" s="857"/>
      <c r="E57" s="857"/>
      <c r="F57" s="857"/>
      <c r="G57" s="857"/>
      <c r="H57" s="857"/>
      <c r="I57" s="857"/>
      <c r="J57" s="857"/>
      <c r="K57" s="857"/>
      <c r="L57" s="857"/>
      <c r="M57" s="857"/>
      <c r="N57" s="857"/>
      <c r="O57" s="857"/>
      <c r="P57" s="857"/>
      <c r="Q57" s="857"/>
      <c r="R57" s="857"/>
      <c r="S57" s="857"/>
      <c r="T57" s="857"/>
      <c r="U57" s="857"/>
      <c r="V57" s="857"/>
      <c r="W57" s="857"/>
      <c r="X57" s="857"/>
      <c r="Y57" s="857"/>
      <c r="Z57" s="857"/>
      <c r="AA57" s="857"/>
      <c r="AB57" s="857"/>
      <c r="AC57" s="857"/>
      <c r="AD57" s="857"/>
      <c r="AE57" s="857"/>
      <c r="AF57" s="857"/>
      <c r="AG57" s="857"/>
      <c r="AH57" s="857"/>
      <c r="AI57" s="857"/>
      <c r="AJ57" s="264"/>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63"/>
      <c r="C58" s="861" t="s">
        <v>2193</v>
      </c>
      <c r="D58" s="861"/>
      <c r="E58" s="861"/>
      <c r="F58" s="861"/>
      <c r="G58" s="861"/>
      <c r="H58" s="861"/>
      <c r="I58" s="861"/>
      <c r="J58" s="859"/>
      <c r="K58" s="859"/>
      <c r="L58" s="859"/>
      <c r="M58" s="859"/>
      <c r="N58" s="859"/>
      <c r="O58" s="859"/>
      <c r="P58" s="859"/>
      <c r="Q58" s="859"/>
      <c r="R58" s="859"/>
      <c r="S58" s="859"/>
      <c r="T58" s="859"/>
      <c r="U58" s="859"/>
      <c r="V58" s="859"/>
      <c r="W58" s="859"/>
      <c r="X58" s="859"/>
      <c r="Y58" s="859"/>
      <c r="Z58" s="859"/>
      <c r="AA58" s="859"/>
      <c r="AB58" s="859"/>
      <c r="AC58" s="859"/>
      <c r="AD58" s="859"/>
      <c r="AE58" s="859"/>
      <c r="AF58" s="859"/>
      <c r="AG58" s="859"/>
      <c r="AH58" s="859"/>
      <c r="AI58" s="859"/>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861" t="s">
        <v>2208</v>
      </c>
      <c r="D59" s="861"/>
      <c r="E59" s="861"/>
      <c r="F59" s="861"/>
      <c r="G59" s="861"/>
      <c r="H59" s="861"/>
      <c r="I59" s="861"/>
      <c r="J59" s="861"/>
      <c r="K59" s="861"/>
      <c r="L59" s="861"/>
      <c r="M59" s="861"/>
      <c r="N59" s="861"/>
      <c r="O59" s="910"/>
      <c r="P59" s="910"/>
      <c r="Q59" s="910"/>
      <c r="R59" s="910"/>
      <c r="S59" s="910"/>
      <c r="T59" s="910"/>
      <c r="U59" s="910"/>
      <c r="V59" s="910"/>
      <c r="W59" s="910"/>
      <c r="X59" s="910"/>
      <c r="Y59" s="910"/>
      <c r="Z59" s="910"/>
      <c r="AA59" s="910"/>
      <c r="AB59" s="910"/>
      <c r="AC59" s="910"/>
      <c r="AD59" s="910"/>
      <c r="AE59" s="910"/>
      <c r="AF59" s="910"/>
      <c r="AG59" s="910"/>
      <c r="AH59" s="910"/>
      <c r="AI59" s="910"/>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856"/>
      <c r="D60" s="856"/>
      <c r="E60" s="856"/>
      <c r="F60" s="856"/>
      <c r="G60" s="856"/>
      <c r="H60" s="856"/>
      <c r="I60" s="856"/>
      <c r="J60" s="856"/>
      <c r="K60" s="856"/>
      <c r="L60" s="856"/>
      <c r="M60" s="856"/>
      <c r="N60" s="856"/>
      <c r="O60" s="856"/>
      <c r="P60" s="856"/>
      <c r="Q60" s="856"/>
      <c r="R60" s="856"/>
      <c r="S60" s="856"/>
      <c r="T60" s="856"/>
      <c r="U60" s="856"/>
      <c r="V60" s="856"/>
      <c r="W60" s="856"/>
      <c r="X60" s="856"/>
      <c r="Y60" s="856"/>
      <c r="Z60" s="856"/>
      <c r="AA60" s="856"/>
      <c r="AB60" s="856"/>
      <c r="AC60" s="856"/>
      <c r="AD60" s="856"/>
      <c r="AE60" s="856"/>
      <c r="AF60" s="856"/>
      <c r="AG60" s="856"/>
      <c r="AH60" s="856"/>
      <c r="AI60" s="856"/>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160" t="s">
        <v>2195</v>
      </c>
      <c r="D61" s="160"/>
      <c r="E61" s="160"/>
      <c r="F61" s="160"/>
      <c r="G61" s="160"/>
      <c r="H61" s="160"/>
      <c r="I61" s="257"/>
      <c r="J61" s="257"/>
      <c r="K61" s="257"/>
      <c r="L61" s="257"/>
      <c r="M61" s="257"/>
      <c r="N61" s="257"/>
      <c r="O61" s="257"/>
      <c r="P61" s="257"/>
      <c r="Q61" s="257"/>
      <c r="R61" s="257"/>
      <c r="S61" s="420"/>
      <c r="T61" s="247" t="s">
        <v>196</v>
      </c>
      <c r="U61" s="247"/>
      <c r="V61" s="420"/>
      <c r="W61" s="247" t="s">
        <v>197</v>
      </c>
      <c r="X61" s="128"/>
      <c r="Y61" s="128"/>
      <c r="Z61" s="128"/>
      <c r="AA61" s="128"/>
      <c r="AB61" s="128"/>
      <c r="AC61" s="128"/>
      <c r="AD61" s="128"/>
      <c r="AE61" s="128"/>
      <c r="AF61" s="128"/>
      <c r="AG61" s="128"/>
      <c r="AH61" s="128"/>
      <c r="AI61" s="26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2200</v>
      </c>
      <c r="D62" s="160"/>
      <c r="E62" s="160"/>
      <c r="F62" s="160"/>
      <c r="G62" s="160"/>
      <c r="H62" s="160"/>
      <c r="I62" s="257"/>
      <c r="J62" s="257"/>
      <c r="K62" s="257"/>
      <c r="L62" s="257"/>
      <c r="M62" s="257"/>
      <c r="N62" s="257"/>
      <c r="O62" s="257"/>
      <c r="P62" s="257"/>
      <c r="Q62" s="257"/>
      <c r="R62" s="257"/>
      <c r="S62" s="127"/>
      <c r="T62" s="127"/>
      <c r="U62" s="127"/>
      <c r="V62" s="128"/>
      <c r="W62" s="128"/>
      <c r="X62" s="128"/>
      <c r="Y62" s="128"/>
      <c r="Z62" s="128"/>
      <c r="AA62" s="128"/>
      <c r="AB62" s="128"/>
      <c r="AC62" s="128"/>
      <c r="AD62" s="128"/>
      <c r="AE62" s="128"/>
      <c r="AF62" s="128"/>
      <c r="AG62" s="265"/>
      <c r="AH62" s="265"/>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2199</v>
      </c>
      <c r="D63" s="160"/>
      <c r="E63" s="160"/>
      <c r="F63" s="160"/>
      <c r="G63" s="440" t="s">
        <v>2183</v>
      </c>
      <c r="H63" s="160"/>
      <c r="I63" s="257"/>
      <c r="J63" s="257"/>
      <c r="K63" s="257"/>
      <c r="L63" s="257"/>
      <c r="M63" s="882"/>
      <c r="N63" s="882"/>
      <c r="O63" s="882"/>
      <c r="P63" s="882"/>
      <c r="Q63" s="882"/>
      <c r="R63" s="882"/>
      <c r="S63" s="127"/>
      <c r="T63" s="440" t="s">
        <v>2184</v>
      </c>
      <c r="U63" s="160"/>
      <c r="V63" s="257"/>
      <c r="W63" s="257"/>
      <c r="X63" s="257"/>
      <c r="Y63" s="257"/>
      <c r="Z63" s="439"/>
      <c r="AA63" s="882"/>
      <c r="AB63" s="882"/>
      <c r="AC63" s="882"/>
      <c r="AD63" s="882"/>
      <c r="AE63" s="882"/>
      <c r="AF63" s="882"/>
      <c r="AG63" s="882"/>
      <c r="AH63" s="882"/>
      <c r="AI63" s="882"/>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2373</v>
      </c>
      <c r="D64" s="160"/>
      <c r="E64" s="160"/>
      <c r="F64" s="160"/>
      <c r="G64" s="160"/>
      <c r="H64" s="160"/>
      <c r="I64" s="257"/>
      <c r="J64" s="257"/>
      <c r="K64" s="257"/>
      <c r="L64" s="257"/>
      <c r="M64" s="257"/>
      <c r="N64" s="257"/>
      <c r="O64" s="257"/>
      <c r="P64" s="257"/>
      <c r="Q64" s="257"/>
      <c r="R64" s="257"/>
      <c r="S64" s="127"/>
      <c r="T64" s="127"/>
      <c r="U64" s="127"/>
      <c r="V64" s="144"/>
      <c r="W64" s="247"/>
      <c r="X64" s="247"/>
      <c r="Y64" s="144"/>
      <c r="Z64" s="247"/>
      <c r="AA64" s="128"/>
      <c r="AB64" s="420"/>
      <c r="AC64" s="247" t="s">
        <v>196</v>
      </c>
      <c r="AD64" s="247"/>
      <c r="AE64" s="420"/>
      <c r="AF64" s="247" t="s">
        <v>197</v>
      </c>
      <c r="AG64" s="265"/>
      <c r="AH64" s="265"/>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24.75" customHeight="1" x14ac:dyDescent="0.25">
      <c r="B65" s="263"/>
      <c r="C65" s="924" t="s">
        <v>1914</v>
      </c>
      <c r="D65" s="924"/>
      <c r="E65" s="924"/>
      <c r="F65" s="924"/>
      <c r="G65" s="924"/>
      <c r="H65" s="924"/>
      <c r="I65" s="924"/>
      <c r="J65" s="924"/>
      <c r="K65" s="924"/>
      <c r="L65" s="924"/>
      <c r="M65" s="924"/>
      <c r="N65" s="924"/>
      <c r="O65" s="924"/>
      <c r="P65" s="924"/>
      <c r="Q65" s="924"/>
      <c r="R65" s="924"/>
      <c r="S65" s="924"/>
      <c r="T65" s="924"/>
      <c r="U65" s="924"/>
      <c r="V65" s="924"/>
      <c r="W65" s="924"/>
      <c r="X65" s="924"/>
      <c r="Y65" s="924"/>
      <c r="Z65" s="924"/>
      <c r="AA65" s="924"/>
      <c r="AB65" s="924"/>
      <c r="AC65" s="924"/>
      <c r="AD65" s="924"/>
      <c r="AE65" s="924"/>
      <c r="AF65" s="924"/>
      <c r="AG65" s="924"/>
      <c r="AH65" s="924"/>
      <c r="AI65" s="924"/>
      <c r="AJ65" s="264"/>
      <c r="AP65" s="248"/>
      <c r="AT65" s="248"/>
      <c r="AU65" s="111"/>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5.0999999999999996" customHeight="1" x14ac:dyDescent="0.25">
      <c r="B66" s="263"/>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x14ac:dyDescent="0.25">
      <c r="B67" s="263"/>
      <c r="C67" s="936" t="s">
        <v>2282</v>
      </c>
      <c r="D67" s="936"/>
      <c r="E67" s="936"/>
      <c r="F67" s="936"/>
      <c r="G67" s="936"/>
      <c r="H67" s="936"/>
      <c r="I67" s="936"/>
      <c r="J67" s="936"/>
      <c r="K67" s="936"/>
      <c r="L67" s="936"/>
      <c r="M67" s="936"/>
      <c r="N67" s="936"/>
      <c r="O67" s="936"/>
      <c r="P67" s="936"/>
      <c r="Q67" s="936"/>
      <c r="R67" s="936"/>
      <c r="S67" s="936"/>
      <c r="T67" s="936"/>
      <c r="U67" s="936"/>
      <c r="V67" s="936"/>
      <c r="W67" s="936"/>
      <c r="X67" s="936"/>
      <c r="Y67" s="936"/>
      <c r="Z67" s="936"/>
      <c r="AA67" s="936"/>
      <c r="AB67" s="936"/>
      <c r="AC67" s="936"/>
      <c r="AD67" s="936"/>
      <c r="AE67" s="936"/>
      <c r="AF67" s="936"/>
      <c r="AG67" s="936"/>
      <c r="AH67" s="936"/>
      <c r="AI67" s="936"/>
      <c r="AJ67" s="264"/>
      <c r="AP67" s="248"/>
      <c r="AT67" s="248"/>
      <c r="AU67" s="23"/>
      <c r="AV67" s="23"/>
      <c r="AW67" s="23"/>
      <c r="AX67" s="23"/>
      <c r="AY67" s="23"/>
      <c r="AZ67" s="23"/>
      <c r="BA67" s="23"/>
      <c r="BB67" s="23"/>
      <c r="BC67" s="23"/>
    </row>
    <row r="68" spans="2:71" s="240" customFormat="1" ht="15" customHeight="1" x14ac:dyDescent="0.25">
      <c r="B68" s="263"/>
      <c r="C68" s="962" t="s">
        <v>1150</v>
      </c>
      <c r="D68" s="962"/>
      <c r="E68" s="962"/>
      <c r="F68" s="962"/>
      <c r="G68" s="962"/>
      <c r="H68" s="962"/>
      <c r="I68" s="962"/>
      <c r="J68" s="963" t="s">
        <v>1169</v>
      </c>
      <c r="K68" s="963"/>
      <c r="L68" s="963"/>
      <c r="M68" s="963"/>
      <c r="N68" s="963"/>
      <c r="O68" s="963"/>
      <c r="P68" s="963" t="s">
        <v>1151</v>
      </c>
      <c r="Q68" s="963"/>
      <c r="R68" s="963"/>
      <c r="S68" s="963"/>
      <c r="T68" s="963"/>
      <c r="U68" s="963"/>
      <c r="V68" s="963"/>
      <c r="W68" s="963"/>
      <c r="X68" s="963"/>
      <c r="Y68" s="963" t="s">
        <v>1152</v>
      </c>
      <c r="Z68" s="963"/>
      <c r="AA68" s="963"/>
      <c r="AB68" s="963"/>
      <c r="AC68" s="963"/>
      <c r="AD68" s="963"/>
      <c r="AE68" s="919" t="s">
        <v>1153</v>
      </c>
      <c r="AF68" s="919"/>
      <c r="AG68" s="919"/>
      <c r="AH68" s="919"/>
      <c r="AI68" s="919"/>
      <c r="AJ68" s="264"/>
      <c r="AP68" s="248"/>
      <c r="AT68" s="248"/>
      <c r="AV68" s="23"/>
      <c r="AW68" s="23"/>
      <c r="AX68" s="23"/>
      <c r="AY68" s="23"/>
      <c r="AZ68" s="23"/>
      <c r="BA68" s="23"/>
      <c r="BB68" s="23"/>
      <c r="BC68" s="23"/>
    </row>
    <row r="69" spans="2:71" s="240" customFormat="1" ht="15" customHeight="1" x14ac:dyDescent="0.25">
      <c r="B69" s="263"/>
      <c r="C69" s="920"/>
      <c r="D69" s="920"/>
      <c r="E69" s="920"/>
      <c r="F69" s="920"/>
      <c r="G69" s="920"/>
      <c r="H69" s="920"/>
      <c r="I69" s="920"/>
      <c r="J69" s="920"/>
      <c r="K69" s="920"/>
      <c r="L69" s="920"/>
      <c r="M69" s="920"/>
      <c r="N69" s="920"/>
      <c r="O69" s="920"/>
      <c r="P69" s="920"/>
      <c r="Q69" s="920"/>
      <c r="R69" s="920"/>
      <c r="S69" s="920"/>
      <c r="T69" s="920"/>
      <c r="U69" s="920"/>
      <c r="V69" s="920"/>
      <c r="W69" s="920"/>
      <c r="X69" s="920"/>
      <c r="Y69" s="920"/>
      <c r="Z69" s="920"/>
      <c r="AA69" s="920"/>
      <c r="AB69" s="920"/>
      <c r="AC69" s="920"/>
      <c r="AD69" s="920"/>
      <c r="AE69" s="876"/>
      <c r="AF69" s="876"/>
      <c r="AG69" s="876"/>
      <c r="AH69" s="876"/>
      <c r="AI69" s="876"/>
      <c r="AJ69" s="264"/>
      <c r="AP69" s="248"/>
      <c r="AT69" s="248"/>
      <c r="AV69" s="23"/>
      <c r="AW69" s="23"/>
      <c r="AX69" s="23"/>
      <c r="AY69" s="23"/>
      <c r="AZ69" s="23"/>
      <c r="BA69" s="23"/>
      <c r="BB69" s="23"/>
      <c r="BC69" s="23"/>
    </row>
    <row r="70" spans="2:71" s="240" customFormat="1" ht="15" customHeight="1" x14ac:dyDescent="0.25">
      <c r="B70" s="263"/>
      <c r="C70" s="920"/>
      <c r="D70" s="920"/>
      <c r="E70" s="920"/>
      <c r="F70" s="920"/>
      <c r="G70" s="920"/>
      <c r="H70" s="920"/>
      <c r="I70" s="920"/>
      <c r="J70" s="920"/>
      <c r="K70" s="920"/>
      <c r="L70" s="920"/>
      <c r="M70" s="920"/>
      <c r="N70" s="920"/>
      <c r="O70" s="920"/>
      <c r="P70" s="920"/>
      <c r="Q70" s="920"/>
      <c r="R70" s="920"/>
      <c r="S70" s="920"/>
      <c r="T70" s="920"/>
      <c r="U70" s="920"/>
      <c r="V70" s="920"/>
      <c r="W70" s="920"/>
      <c r="X70" s="920"/>
      <c r="Y70" s="920"/>
      <c r="Z70" s="920"/>
      <c r="AA70" s="920"/>
      <c r="AB70" s="920"/>
      <c r="AC70" s="920"/>
      <c r="AD70" s="920"/>
      <c r="AE70" s="876"/>
      <c r="AF70" s="876"/>
      <c r="AG70" s="876"/>
      <c r="AH70" s="876"/>
      <c r="AI70" s="876"/>
      <c r="AJ70" s="264"/>
      <c r="AP70" s="248"/>
      <c r="AT70" s="248"/>
      <c r="AV70" s="23"/>
      <c r="AW70" s="23"/>
      <c r="AX70" s="23"/>
      <c r="AY70" s="23"/>
      <c r="AZ70" s="23"/>
      <c r="BA70" s="23"/>
      <c r="BB70" s="23"/>
      <c r="BC70" s="23"/>
    </row>
    <row r="71" spans="2:71" s="240" customFormat="1" ht="15" customHeight="1" x14ac:dyDescent="0.25">
      <c r="B71" s="263"/>
      <c r="C71" s="920"/>
      <c r="D71" s="920"/>
      <c r="E71" s="920"/>
      <c r="F71" s="920"/>
      <c r="G71" s="920"/>
      <c r="H71" s="920"/>
      <c r="I71" s="920"/>
      <c r="J71" s="920"/>
      <c r="K71" s="920"/>
      <c r="L71" s="920"/>
      <c r="M71" s="920"/>
      <c r="N71" s="920"/>
      <c r="O71" s="920"/>
      <c r="P71" s="920"/>
      <c r="Q71" s="920"/>
      <c r="R71" s="920"/>
      <c r="S71" s="920"/>
      <c r="T71" s="920"/>
      <c r="U71" s="920"/>
      <c r="V71" s="920"/>
      <c r="W71" s="920"/>
      <c r="X71" s="920"/>
      <c r="Y71" s="920"/>
      <c r="Z71" s="920"/>
      <c r="AA71" s="920"/>
      <c r="AB71" s="920"/>
      <c r="AC71" s="920"/>
      <c r="AD71" s="920"/>
      <c r="AE71" s="876"/>
      <c r="AF71" s="876"/>
      <c r="AG71" s="876"/>
      <c r="AH71" s="876"/>
      <c r="AI71" s="876"/>
      <c r="AJ71" s="264"/>
      <c r="AP71" s="248"/>
      <c r="AT71" s="248"/>
      <c r="AV71" s="23"/>
      <c r="AW71" s="23"/>
      <c r="AX71" s="23"/>
      <c r="AY71" s="23"/>
      <c r="AZ71" s="23"/>
      <c r="BA71" s="23"/>
      <c r="BB71" s="23"/>
      <c r="BC71" s="23"/>
    </row>
    <row r="72" spans="2:71" s="240" customFormat="1" ht="15" customHeight="1" x14ac:dyDescent="0.25">
      <c r="B72" s="263"/>
      <c r="C72" s="920"/>
      <c r="D72" s="920"/>
      <c r="E72" s="920"/>
      <c r="F72" s="920"/>
      <c r="G72" s="920"/>
      <c r="H72" s="920"/>
      <c r="I72" s="920"/>
      <c r="J72" s="920"/>
      <c r="K72" s="920"/>
      <c r="L72" s="920"/>
      <c r="M72" s="920"/>
      <c r="N72" s="920"/>
      <c r="O72" s="920"/>
      <c r="P72" s="920"/>
      <c r="Q72" s="920"/>
      <c r="R72" s="920"/>
      <c r="S72" s="920"/>
      <c r="T72" s="920"/>
      <c r="U72" s="920"/>
      <c r="V72" s="920"/>
      <c r="W72" s="920"/>
      <c r="X72" s="920"/>
      <c r="Y72" s="920"/>
      <c r="Z72" s="920"/>
      <c r="AA72" s="920"/>
      <c r="AB72" s="920"/>
      <c r="AC72" s="920"/>
      <c r="AD72" s="920"/>
      <c r="AE72" s="876"/>
      <c r="AF72" s="876"/>
      <c r="AG72" s="876"/>
      <c r="AH72" s="876"/>
      <c r="AI72" s="876"/>
      <c r="AJ72" s="264"/>
      <c r="AP72" s="248"/>
      <c r="AT72" s="248"/>
      <c r="AV72" s="23"/>
      <c r="AW72" s="23"/>
      <c r="AX72" s="23"/>
      <c r="AY72" s="23"/>
      <c r="AZ72" s="23"/>
      <c r="BA72" s="23"/>
      <c r="BB72" s="23"/>
      <c r="BC72" s="23"/>
    </row>
    <row r="73" spans="2:71" s="240" customFormat="1" ht="15" customHeight="1" x14ac:dyDescent="0.25">
      <c r="B73" s="263"/>
      <c r="C73" s="920"/>
      <c r="D73" s="920"/>
      <c r="E73" s="920"/>
      <c r="F73" s="920"/>
      <c r="G73" s="920"/>
      <c r="H73" s="920"/>
      <c r="I73" s="920"/>
      <c r="J73" s="920"/>
      <c r="K73" s="920"/>
      <c r="L73" s="920"/>
      <c r="M73" s="920"/>
      <c r="N73" s="920"/>
      <c r="O73" s="920"/>
      <c r="P73" s="920"/>
      <c r="Q73" s="920"/>
      <c r="R73" s="920"/>
      <c r="S73" s="920"/>
      <c r="T73" s="920"/>
      <c r="U73" s="920"/>
      <c r="V73" s="920"/>
      <c r="W73" s="920"/>
      <c r="X73" s="920"/>
      <c r="Y73" s="920"/>
      <c r="Z73" s="920"/>
      <c r="AA73" s="920"/>
      <c r="AB73" s="920"/>
      <c r="AC73" s="920"/>
      <c r="AD73" s="920"/>
      <c r="AE73" s="876"/>
      <c r="AF73" s="876"/>
      <c r="AG73" s="876"/>
      <c r="AH73" s="876"/>
      <c r="AI73" s="876"/>
      <c r="AJ73" s="264"/>
      <c r="AP73" s="248"/>
      <c r="AT73" s="248"/>
      <c r="AV73" s="23"/>
      <c r="AW73" s="23"/>
      <c r="AX73" s="23"/>
      <c r="AY73" s="23"/>
      <c r="AZ73" s="23"/>
      <c r="BA73" s="23"/>
      <c r="BB73" s="23"/>
      <c r="BC73" s="23"/>
    </row>
    <row r="74" spans="2:71" s="240" customFormat="1" ht="5.0999999999999996" customHeight="1" x14ac:dyDescent="0.25">
      <c r="B74" s="263"/>
      <c r="C74" s="275"/>
      <c r="D74" s="275"/>
      <c r="E74" s="275"/>
      <c r="F74" s="275"/>
      <c r="G74" s="275"/>
      <c r="H74" s="275"/>
      <c r="I74" s="275"/>
      <c r="J74" s="276"/>
      <c r="K74" s="276"/>
      <c r="L74" s="276"/>
      <c r="M74" s="276"/>
      <c r="N74" s="276"/>
      <c r="O74" s="276"/>
      <c r="P74" s="276"/>
      <c r="Q74" s="276"/>
      <c r="R74" s="276"/>
      <c r="S74" s="276"/>
      <c r="T74" s="276"/>
      <c r="U74" s="276"/>
      <c r="V74" s="276"/>
      <c r="W74" s="276"/>
      <c r="X74" s="276"/>
      <c r="Y74" s="276"/>
      <c r="Z74" s="276"/>
      <c r="AA74" s="276"/>
      <c r="AB74" s="276"/>
      <c r="AC74" s="276"/>
      <c r="AD74" s="276"/>
      <c r="AE74" s="277"/>
      <c r="AF74" s="277"/>
      <c r="AG74" s="277"/>
      <c r="AH74" s="277"/>
      <c r="AI74" s="277"/>
      <c r="AJ74" s="264"/>
      <c r="AP74" s="248"/>
      <c r="AT74" s="248"/>
      <c r="AV74" s="23"/>
      <c r="AW74" s="23"/>
      <c r="AX74" s="23"/>
      <c r="AY74" s="23"/>
      <c r="AZ74" s="23"/>
      <c r="BA74" s="23"/>
      <c r="BB74" s="23"/>
      <c r="BC74" s="23"/>
    </row>
    <row r="75" spans="2:71" s="240" customFormat="1" ht="15" customHeight="1" x14ac:dyDescent="0.25">
      <c r="B75" s="263"/>
      <c r="C75" s="881" t="s">
        <v>2196</v>
      </c>
      <c r="D75" s="881"/>
      <c r="E75" s="881"/>
      <c r="F75" s="881"/>
      <c r="G75" s="881"/>
      <c r="H75" s="881"/>
      <c r="I75" s="420"/>
      <c r="J75" s="278" t="s">
        <v>2201</v>
      </c>
      <c r="K75" s="128"/>
      <c r="L75" s="292"/>
      <c r="M75" s="293"/>
      <c r="N75" s="420"/>
      <c r="O75" s="278" t="s">
        <v>1155</v>
      </c>
      <c r="P75" s="128"/>
      <c r="Q75" s="128"/>
      <c r="R75" s="128"/>
      <c r="S75" s="128"/>
      <c r="T75" s="128"/>
      <c r="U75" s="420"/>
      <c r="V75" s="278" t="s">
        <v>1156</v>
      </c>
      <c r="W75" s="128"/>
      <c r="X75" s="128"/>
      <c r="Y75" s="420"/>
      <c r="Z75" s="127" t="s">
        <v>1903</v>
      </c>
      <c r="AA75" s="257"/>
      <c r="AB75" s="257"/>
      <c r="AC75" s="128"/>
      <c r="AD75" s="882"/>
      <c r="AE75" s="882"/>
      <c r="AF75" s="882"/>
      <c r="AG75" s="882"/>
      <c r="AH75" s="882"/>
      <c r="AI75" s="882"/>
      <c r="AJ75" s="264"/>
      <c r="AP75" s="248"/>
      <c r="AT75" s="248"/>
      <c r="AV75" s="23"/>
      <c r="AW75" s="23"/>
      <c r="AX75" s="23"/>
      <c r="AY75" s="23"/>
      <c r="AZ75" s="23"/>
      <c r="BA75" s="23"/>
      <c r="BB75" s="23"/>
      <c r="BC75" s="23"/>
    </row>
    <row r="76" spans="2:71" s="240" customFormat="1" ht="15" customHeight="1" x14ac:dyDescent="0.25">
      <c r="B76" s="263"/>
      <c r="C76" s="881"/>
      <c r="D76" s="881"/>
      <c r="E76" s="881"/>
      <c r="F76" s="881"/>
      <c r="G76" s="881"/>
      <c r="H76" s="881"/>
      <c r="I76" s="292"/>
      <c r="J76" s="292"/>
      <c r="K76" s="292"/>
      <c r="L76" s="292"/>
      <c r="M76" s="293"/>
      <c r="N76" s="420"/>
      <c r="O76" s="278" t="s">
        <v>1157</v>
      </c>
      <c r="P76" s="128"/>
      <c r="Q76" s="128"/>
      <c r="R76" s="128"/>
      <c r="S76" s="128"/>
      <c r="T76" s="128"/>
      <c r="U76" s="420"/>
      <c r="V76" s="278" t="s">
        <v>1156</v>
      </c>
      <c r="W76" s="128"/>
      <c r="X76" s="128"/>
      <c r="Y76" s="420"/>
      <c r="Z76" s="127" t="s">
        <v>1903</v>
      </c>
      <c r="AA76" s="257"/>
      <c r="AB76" s="257"/>
      <c r="AC76" s="128"/>
      <c r="AD76" s="882"/>
      <c r="AE76" s="882"/>
      <c r="AF76" s="882"/>
      <c r="AG76" s="882"/>
      <c r="AH76" s="882"/>
      <c r="AI76" s="882"/>
      <c r="AJ76" s="264"/>
      <c r="AP76" s="248"/>
      <c r="AT76" s="248"/>
      <c r="AV76" s="23"/>
      <c r="AW76" s="23"/>
      <c r="AX76" s="23"/>
      <c r="AY76" s="23"/>
      <c r="AZ76" s="23"/>
      <c r="BA76" s="23"/>
      <c r="BB76" s="23"/>
      <c r="BC76" s="23"/>
    </row>
    <row r="77" spans="2:71" s="240" customFormat="1" ht="15" customHeight="1" x14ac:dyDescent="0.25">
      <c r="B77" s="263"/>
      <c r="C77" s="881"/>
      <c r="D77" s="881"/>
      <c r="E77" s="881"/>
      <c r="F77" s="881"/>
      <c r="G77" s="881"/>
      <c r="H77" s="881"/>
      <c r="I77" s="420"/>
      <c r="J77" s="278" t="s">
        <v>1937</v>
      </c>
      <c r="K77" s="128"/>
      <c r="L77" s="292"/>
      <c r="M77" s="292"/>
      <c r="N77" s="490" t="s">
        <v>2281</v>
      </c>
      <c r="O77" s="128"/>
      <c r="P77" s="128"/>
      <c r="Q77" s="128"/>
      <c r="R77" s="128"/>
      <c r="S77" s="880"/>
      <c r="T77" s="880"/>
      <c r="U77" s="880"/>
      <c r="V77" s="880"/>
      <c r="W77" s="880"/>
      <c r="X77" s="880"/>
      <c r="Y77" s="880"/>
      <c r="Z77" s="880"/>
      <c r="AA77" s="880"/>
      <c r="AB77" s="880"/>
      <c r="AC77" s="880"/>
      <c r="AD77" s="880"/>
      <c r="AE77" s="880"/>
      <c r="AF77" s="880"/>
      <c r="AG77" s="880"/>
      <c r="AH77" s="880"/>
      <c r="AI77" s="880"/>
      <c r="AJ77" s="264"/>
      <c r="AP77" s="248"/>
      <c r="AT77" s="248"/>
      <c r="AV77" s="23"/>
      <c r="AW77" s="23"/>
      <c r="AX77" s="23"/>
      <c r="AY77" s="23"/>
      <c r="AZ77" s="23"/>
      <c r="BA77" s="23"/>
      <c r="BB77" s="23"/>
      <c r="BC77" s="23"/>
    </row>
    <row r="78" spans="2:71" s="240" customFormat="1" ht="5.0999999999999996" customHeight="1" x14ac:dyDescent="0.25">
      <c r="B78" s="263"/>
      <c r="C78" s="279"/>
      <c r="D78" s="279"/>
      <c r="E78" s="279"/>
      <c r="F78" s="279"/>
      <c r="G78" s="279"/>
      <c r="H78" s="279"/>
      <c r="I78" s="279"/>
      <c r="J78" s="279"/>
      <c r="K78" s="279"/>
      <c r="L78" s="254"/>
      <c r="M78" s="128"/>
      <c r="N78" s="278"/>
      <c r="O78" s="128"/>
      <c r="P78" s="128"/>
      <c r="Q78" s="128"/>
      <c r="R78" s="128"/>
      <c r="S78" s="128"/>
      <c r="T78" s="128"/>
      <c r="U78" s="278"/>
      <c r="V78" s="128"/>
      <c r="W78" s="128"/>
      <c r="X78" s="128"/>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853" t="s">
        <v>1191</v>
      </c>
      <c r="D79" s="854"/>
      <c r="E79" s="854"/>
      <c r="F79" s="854"/>
      <c r="G79" s="854"/>
      <c r="H79" s="854"/>
      <c r="I79" s="854"/>
      <c r="J79" s="854"/>
      <c r="K79" s="854"/>
      <c r="L79" s="854"/>
      <c r="M79" s="854"/>
      <c r="N79" s="854"/>
      <c r="O79" s="854"/>
      <c r="P79" s="854"/>
      <c r="Q79" s="854"/>
      <c r="R79" s="854"/>
      <c r="S79" s="854"/>
      <c r="T79" s="854"/>
      <c r="U79" s="854"/>
      <c r="V79" s="854"/>
      <c r="W79" s="854"/>
      <c r="X79" s="854"/>
      <c r="Y79" s="854"/>
      <c r="Z79" s="854"/>
      <c r="AA79" s="854"/>
      <c r="AB79" s="854"/>
      <c r="AC79" s="854"/>
      <c r="AD79" s="854"/>
      <c r="AE79" s="854"/>
      <c r="AF79" s="854"/>
      <c r="AG79" s="854"/>
      <c r="AH79" s="854"/>
      <c r="AI79" s="855"/>
      <c r="AJ79" s="264"/>
      <c r="AP79" s="248"/>
      <c r="AT79" s="248"/>
      <c r="AV79" s="23"/>
      <c r="AW79" s="23"/>
      <c r="AX79" s="23"/>
      <c r="AY79" s="23"/>
      <c r="AZ79" s="23"/>
      <c r="BA79" s="23"/>
      <c r="BB79" s="23"/>
      <c r="BC79" s="23"/>
    </row>
    <row r="80" spans="2:71" s="240" customFormat="1" ht="15" customHeight="1" x14ac:dyDescent="0.25">
      <c r="B80" s="263"/>
      <c r="C80" s="127" t="s">
        <v>1203</v>
      </c>
      <c r="D80" s="280"/>
      <c r="E80" s="280"/>
      <c r="F80" s="280"/>
      <c r="G80" s="280"/>
      <c r="H80" s="280"/>
      <c r="I80" s="280"/>
      <c r="J80" s="280"/>
      <c r="K80" s="280"/>
      <c r="L80" s="280"/>
      <c r="M80" s="280"/>
      <c r="N80" s="280"/>
      <c r="O80" s="280"/>
      <c r="P80" s="280"/>
      <c r="Q80" s="280"/>
      <c r="R80" s="280"/>
      <c r="S80" s="280"/>
      <c r="T80" s="280"/>
      <c r="U80" s="280"/>
      <c r="V80" s="128"/>
      <c r="W80" s="420"/>
      <c r="X80" s="247" t="s">
        <v>197</v>
      </c>
      <c r="Y80" s="247"/>
      <c r="Z80" s="420"/>
      <c r="AA80" s="247" t="s">
        <v>196</v>
      </c>
      <c r="AB80" s="280"/>
      <c r="AC80" s="280"/>
      <c r="AD80" s="280"/>
      <c r="AE80" s="280"/>
      <c r="AF80" s="280"/>
      <c r="AG80" s="280"/>
      <c r="AH80" s="280"/>
      <c r="AI80" s="219"/>
      <c r="AJ80" s="264"/>
      <c r="AP80" s="248"/>
      <c r="AT80" s="248"/>
      <c r="AV80" s="23"/>
      <c r="AW80" s="23"/>
      <c r="AX80" s="23"/>
      <c r="AY80" s="23"/>
      <c r="AZ80" s="23"/>
      <c r="BA80" s="23"/>
      <c r="BB80" s="23"/>
      <c r="BC80" s="23"/>
    </row>
    <row r="81" spans="2:55" s="240" customFormat="1" ht="15" customHeight="1" x14ac:dyDescent="0.25">
      <c r="B81" s="263"/>
      <c r="C81" s="127" t="s">
        <v>1745</v>
      </c>
      <c r="D81" s="127"/>
      <c r="E81" s="127"/>
      <c r="F81" s="127"/>
      <c r="G81" s="280"/>
      <c r="H81" s="280"/>
      <c r="I81" s="939"/>
      <c r="J81" s="939"/>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264"/>
      <c r="AP81" s="248"/>
      <c r="AT81" s="248"/>
      <c r="AV81" s="23"/>
      <c r="AW81" s="23"/>
      <c r="AX81" s="23"/>
      <c r="AY81" s="23"/>
      <c r="AZ81" s="23"/>
      <c r="BA81" s="23"/>
      <c r="BB81" s="23"/>
      <c r="BC81" s="23"/>
    </row>
    <row r="82" spans="2:55" s="240" customFormat="1" ht="15" customHeight="1" x14ac:dyDescent="0.25">
      <c r="B82" s="263"/>
      <c r="C82" s="127" t="s">
        <v>1746</v>
      </c>
      <c r="D82" s="127"/>
      <c r="E82" s="127"/>
      <c r="F82" s="127"/>
      <c r="G82" s="127"/>
      <c r="H82" s="127"/>
      <c r="I82" s="127"/>
      <c r="J82" s="127"/>
      <c r="K82" s="127"/>
      <c r="L82" s="127"/>
      <c r="M82" s="127"/>
      <c r="N82" s="127"/>
      <c r="O82" s="127"/>
      <c r="P82" s="127"/>
      <c r="Q82" s="127"/>
      <c r="R82" s="127"/>
      <c r="S82" s="127"/>
      <c r="T82" s="127"/>
      <c r="U82" s="127"/>
      <c r="V82" s="127"/>
      <c r="W82" s="127"/>
      <c r="X82" s="905" t="s">
        <v>303</v>
      </c>
      <c r="Y82" s="905"/>
      <c r="Z82" s="905"/>
      <c r="AA82" s="905"/>
      <c r="AB82" s="905"/>
      <c r="AC82" s="905"/>
      <c r="AD82" s="905"/>
      <c r="AE82" s="905"/>
      <c r="AF82" s="905"/>
      <c r="AG82" s="905"/>
      <c r="AH82" s="905"/>
      <c r="AI82" s="905"/>
      <c r="AJ82" s="264"/>
      <c r="AP82" s="248"/>
      <c r="AT82" s="248"/>
      <c r="AV82" s="23"/>
      <c r="AW82" s="23"/>
      <c r="AX82" s="23"/>
      <c r="AY82" s="23"/>
      <c r="AZ82" s="23"/>
      <c r="BA82" s="23"/>
      <c r="BB82" s="23"/>
      <c r="BC82" s="23"/>
    </row>
    <row r="83" spans="2:55" s="240" customFormat="1" ht="15" customHeight="1" x14ac:dyDescent="0.25">
      <c r="B83" s="263"/>
      <c r="C83" s="906" t="s">
        <v>1206</v>
      </c>
      <c r="D83" s="906"/>
      <c r="E83" s="906"/>
      <c r="F83" s="906"/>
      <c r="G83" s="906"/>
      <c r="H83" s="906"/>
      <c r="I83" s="906"/>
      <c r="J83" s="906"/>
      <c r="K83" s="906"/>
      <c r="L83" s="906"/>
      <c r="M83" s="906"/>
      <c r="N83" s="906"/>
      <c r="O83" s="906"/>
      <c r="P83" s="906"/>
      <c r="Q83" s="906"/>
      <c r="R83" s="906"/>
      <c r="S83" s="906"/>
      <c r="T83" s="906"/>
      <c r="U83" s="906"/>
      <c r="V83" s="906"/>
      <c r="W83" s="127"/>
      <c r="X83" s="864" t="str">
        <f>IF(OR($X$82="",$X$82="Selecionar"),"",VLOOKUP(X82,U170:AP1022,9,FALSE))</f>
        <v/>
      </c>
      <c r="Y83" s="864"/>
      <c r="Z83" s="864"/>
      <c r="AA83" s="864"/>
      <c r="AB83" s="864"/>
      <c r="AC83" s="864"/>
      <c r="AD83" s="864"/>
      <c r="AE83" s="864"/>
      <c r="AF83" s="864"/>
      <c r="AG83" s="864"/>
      <c r="AH83" s="864"/>
      <c r="AI83" s="864"/>
      <c r="AJ83" s="264"/>
      <c r="AP83" s="248"/>
      <c r="AT83" s="248"/>
      <c r="AV83" s="23"/>
      <c r="AW83" s="23"/>
      <c r="AX83" s="23"/>
      <c r="AY83" s="23"/>
      <c r="AZ83" s="23"/>
      <c r="BA83" s="23"/>
      <c r="BB83" s="23"/>
      <c r="BC83" s="23"/>
    </row>
    <row r="84" spans="2:55" s="240" customFormat="1" ht="5.0999999999999996" customHeight="1" x14ac:dyDescent="0.25">
      <c r="B84" s="263"/>
      <c r="C84" s="127"/>
      <c r="D84" s="127"/>
      <c r="E84" s="127"/>
      <c r="F84" s="127"/>
      <c r="G84" s="127"/>
      <c r="H84" s="127"/>
      <c r="I84" s="127"/>
      <c r="J84" s="127"/>
      <c r="K84" s="127"/>
      <c r="L84" s="127"/>
      <c r="M84" s="127"/>
      <c r="N84" s="127"/>
      <c r="O84" s="127"/>
      <c r="P84" s="127"/>
      <c r="Q84" s="127"/>
      <c r="R84" s="127"/>
      <c r="S84" s="127"/>
      <c r="T84" s="127"/>
      <c r="U84" s="127"/>
      <c r="V84" s="127"/>
      <c r="W84" s="127"/>
      <c r="X84" s="219"/>
      <c r="Y84" s="219"/>
      <c r="Z84" s="219"/>
      <c r="AA84" s="219"/>
      <c r="AB84" s="219"/>
      <c r="AC84" s="219"/>
      <c r="AD84" s="219"/>
      <c r="AE84" s="219"/>
      <c r="AF84" s="219"/>
      <c r="AG84" s="219"/>
      <c r="AH84" s="219"/>
      <c r="AI84" s="219"/>
      <c r="AJ84" s="264"/>
      <c r="AP84" s="248"/>
      <c r="AT84" s="248"/>
      <c r="AV84" s="23"/>
      <c r="AW84" s="23"/>
      <c r="AX84" s="23"/>
      <c r="AY84" s="23"/>
      <c r="AZ84" s="23"/>
      <c r="BA84" s="23"/>
      <c r="BB84" s="23"/>
      <c r="BC84" s="23"/>
    </row>
    <row r="85" spans="2:55" s="240" customFormat="1" ht="15" customHeight="1" x14ac:dyDescent="0.25">
      <c r="B85" s="263"/>
      <c r="C85" s="127" t="s">
        <v>1950</v>
      </c>
      <c r="D85" s="160"/>
      <c r="E85" s="160"/>
      <c r="F85" s="160"/>
      <c r="G85" s="160"/>
      <c r="H85" s="160"/>
      <c r="I85" s="160"/>
      <c r="J85" s="254"/>
      <c r="K85" s="254"/>
      <c r="L85" s="254"/>
      <c r="M85" s="254"/>
      <c r="N85" s="254"/>
      <c r="O85" s="254"/>
      <c r="P85" s="254"/>
      <c r="Q85" s="254"/>
      <c r="R85" s="254"/>
      <c r="S85" s="420"/>
      <c r="T85" s="127" t="s">
        <v>1158</v>
      </c>
      <c r="U85" s="254"/>
      <c r="V85" s="254"/>
      <c r="W85" s="420"/>
      <c r="X85" s="127" t="s">
        <v>1159</v>
      </c>
      <c r="Y85" s="128"/>
      <c r="Z85" s="254"/>
      <c r="AA85" s="254"/>
      <c r="AB85" s="254"/>
      <c r="AC85" s="420"/>
      <c r="AD85" s="127" t="s">
        <v>1160</v>
      </c>
      <c r="AE85" s="254"/>
      <c r="AF85" s="158"/>
      <c r="AG85" s="158"/>
      <c r="AH85" s="158"/>
      <c r="AI85" s="158"/>
      <c r="AJ85" s="264"/>
      <c r="AP85" s="248"/>
      <c r="AT85" s="248"/>
      <c r="AV85" s="23"/>
      <c r="AW85" s="23"/>
      <c r="AX85" s="23"/>
      <c r="AY85" s="23"/>
      <c r="AZ85" s="23"/>
      <c r="BA85" s="23"/>
      <c r="BB85" s="23"/>
      <c r="BC85" s="23"/>
    </row>
    <row r="86" spans="2:55" s="240" customFormat="1" ht="5.0999999999999996" customHeight="1" x14ac:dyDescent="0.25">
      <c r="B86" s="263"/>
      <c r="C86" s="160"/>
      <c r="D86" s="160"/>
      <c r="E86" s="160"/>
      <c r="F86" s="160"/>
      <c r="G86" s="160"/>
      <c r="H86" s="160"/>
      <c r="I86" s="160"/>
      <c r="J86" s="254"/>
      <c r="K86" s="254"/>
      <c r="L86" s="254"/>
      <c r="M86" s="254"/>
      <c r="N86" s="254"/>
      <c r="O86" s="254"/>
      <c r="P86" s="254"/>
      <c r="Q86" s="254"/>
      <c r="R86" s="254"/>
      <c r="S86" s="254"/>
      <c r="T86" s="254"/>
      <c r="U86" s="254"/>
      <c r="V86" s="254"/>
      <c r="W86" s="254"/>
      <c r="X86" s="254"/>
      <c r="Y86" s="254"/>
      <c r="Z86" s="254"/>
      <c r="AA86" s="254"/>
      <c r="AB86" s="254"/>
      <c r="AC86" s="254"/>
      <c r="AD86" s="254"/>
      <c r="AE86" s="158"/>
      <c r="AF86" s="158"/>
      <c r="AG86" s="158"/>
      <c r="AH86" s="158"/>
      <c r="AI86" s="158"/>
      <c r="AJ86" s="264"/>
      <c r="AP86" s="248"/>
      <c r="AT86" s="248"/>
      <c r="AV86" s="23"/>
      <c r="AW86" s="23"/>
      <c r="AX86" s="23"/>
      <c r="AY86" s="23"/>
      <c r="AZ86" s="23"/>
      <c r="BA86" s="23"/>
      <c r="BB86" s="23"/>
      <c r="BC86" s="23"/>
    </row>
    <row r="87" spans="2:55" s="240" customFormat="1" ht="15" customHeight="1" x14ac:dyDescent="0.25">
      <c r="B87" s="263"/>
      <c r="C87" s="603" t="s">
        <v>1747</v>
      </c>
      <c r="D87" s="587"/>
      <c r="E87" s="587"/>
      <c r="F87" s="587"/>
      <c r="G87" s="587"/>
      <c r="H87" s="587"/>
      <c r="I87" s="587"/>
      <c r="J87" s="604"/>
      <c r="K87" s="604"/>
      <c r="L87" s="604"/>
      <c r="M87" s="604"/>
      <c r="N87" s="604"/>
      <c r="O87" s="604"/>
      <c r="P87" s="604"/>
      <c r="Q87" s="605"/>
      <c r="R87" s="587" t="s">
        <v>1162</v>
      </c>
      <c r="S87" s="606"/>
      <c r="T87" s="606"/>
      <c r="U87" s="605"/>
      <c r="V87" s="587" t="s">
        <v>2413</v>
      </c>
      <c r="W87" s="606"/>
      <c r="X87" s="604"/>
      <c r="Y87" s="606"/>
      <c r="Z87" s="606"/>
      <c r="AA87" s="606"/>
      <c r="AB87" s="606"/>
      <c r="AC87" s="606"/>
      <c r="AD87" s="605"/>
      <c r="AE87" s="587" t="s">
        <v>1161</v>
      </c>
      <c r="AF87" s="590"/>
      <c r="AG87" s="590"/>
      <c r="AH87" s="590"/>
      <c r="AI87" s="590"/>
      <c r="AJ87" s="264"/>
      <c r="AP87" s="248"/>
      <c r="AT87" s="248"/>
      <c r="AV87" s="23"/>
      <c r="AW87" s="23"/>
      <c r="AX87" s="23"/>
      <c r="AY87" s="23"/>
      <c r="AZ87" s="23"/>
      <c r="BA87" s="23"/>
      <c r="BB87" s="23"/>
      <c r="BC87" s="23"/>
    </row>
    <row r="88" spans="2:55" s="240" customFormat="1" ht="5.0999999999999996" customHeight="1" x14ac:dyDescent="0.25">
      <c r="B88" s="263"/>
      <c r="C88" s="587"/>
      <c r="D88" s="587"/>
      <c r="E88" s="587"/>
      <c r="F88" s="587"/>
      <c r="G88" s="587"/>
      <c r="H88" s="587"/>
      <c r="I88" s="587"/>
      <c r="J88" s="604"/>
      <c r="K88" s="604"/>
      <c r="L88" s="604"/>
      <c r="M88" s="604"/>
      <c r="N88" s="604"/>
      <c r="O88" s="604"/>
      <c r="P88" s="604"/>
      <c r="Q88" s="604"/>
      <c r="R88" s="604"/>
      <c r="S88" s="604"/>
      <c r="T88" s="604"/>
      <c r="U88" s="604"/>
      <c r="V88" s="604"/>
      <c r="W88" s="604"/>
      <c r="X88" s="604"/>
      <c r="Y88" s="604"/>
      <c r="Z88" s="604"/>
      <c r="AA88" s="604"/>
      <c r="AB88" s="604"/>
      <c r="AC88" s="604"/>
      <c r="AD88" s="604"/>
      <c r="AE88" s="590"/>
      <c r="AF88" s="590"/>
      <c r="AG88" s="590"/>
      <c r="AH88" s="590"/>
      <c r="AI88" s="590"/>
      <c r="AJ88" s="264"/>
      <c r="AP88" s="248"/>
      <c r="AT88" s="248"/>
      <c r="AV88" s="23"/>
      <c r="AW88" s="23"/>
      <c r="AX88" s="23"/>
      <c r="AY88" s="23"/>
      <c r="AZ88" s="23"/>
      <c r="BA88" s="23"/>
      <c r="BB88" s="23"/>
      <c r="BC88" s="23"/>
    </row>
    <row r="89" spans="2:55" s="240" customFormat="1" ht="15" customHeight="1" x14ac:dyDescent="0.25">
      <c r="B89" s="263"/>
      <c r="C89" s="587"/>
      <c r="D89" s="587"/>
      <c r="E89" s="587"/>
      <c r="F89" s="606"/>
      <c r="G89" s="605"/>
      <c r="H89" s="587" t="s">
        <v>2398</v>
      </c>
      <c r="I89" s="604"/>
      <c r="J89" s="606"/>
      <c r="K89" s="606"/>
      <c r="L89" s="606"/>
      <c r="M89" s="606"/>
      <c r="N89" s="606"/>
      <c r="O89" s="606"/>
      <c r="P89" s="604"/>
      <c r="Q89" s="604"/>
      <c r="R89" s="606"/>
      <c r="S89" s="606"/>
      <c r="T89" s="606"/>
      <c r="U89" s="606"/>
      <c r="V89" s="606"/>
      <c r="W89" s="606"/>
      <c r="X89" s="606"/>
      <c r="Y89" s="606"/>
      <c r="Z89" s="606"/>
      <c r="AA89" s="606"/>
      <c r="AB89" s="606"/>
      <c r="AC89" s="604"/>
      <c r="AD89" s="604"/>
      <c r="AE89" s="604"/>
      <c r="AF89" s="590"/>
      <c r="AG89" s="590"/>
      <c r="AH89" s="590"/>
      <c r="AI89" s="590"/>
      <c r="AJ89" s="264"/>
      <c r="AP89" s="248"/>
      <c r="AT89" s="248"/>
      <c r="AV89" s="23"/>
      <c r="AW89" s="23"/>
      <c r="AX89" s="23"/>
      <c r="AY89" s="23"/>
      <c r="AZ89" s="23"/>
      <c r="BA89" s="23"/>
      <c r="BB89" s="23"/>
      <c r="BC89" s="23"/>
    </row>
    <row r="90" spans="2:55" s="240" customFormat="1" ht="15" customHeight="1" x14ac:dyDescent="0.25">
      <c r="B90" s="263"/>
      <c r="C90" s="587"/>
      <c r="D90" s="587"/>
      <c r="E90" s="587"/>
      <c r="F90" s="587"/>
      <c r="G90" s="587"/>
      <c r="H90" s="587"/>
      <c r="I90" s="895" t="str">
        <f>IF(Q87="x",auxiliar!$O$4,IF(U87="x",auxiliar!$O$4,IF(AD87="x",auxiliar!$O$5,IF(G89="x",auxiliar!$O$6,auxiliar!$O$7))))</f>
        <v>Preencher item 5.3</v>
      </c>
      <c r="J90" s="895"/>
      <c r="K90" s="895"/>
      <c r="L90" s="895"/>
      <c r="M90" s="895"/>
      <c r="N90" s="895"/>
      <c r="O90" s="895"/>
      <c r="P90" s="895"/>
      <c r="Q90" s="895"/>
      <c r="R90" s="895"/>
      <c r="S90" s="607"/>
      <c r="T90" s="607"/>
      <c r="U90" s="607"/>
      <c r="V90" s="607"/>
      <c r="W90" s="607"/>
      <c r="X90" s="607"/>
      <c r="Y90" s="607"/>
      <c r="Z90" s="606"/>
      <c r="AA90" s="606"/>
      <c r="AB90" s="604" t="str">
        <f>IF(AE68="x",AF68,IF(AA68="x",AB68,""))</f>
        <v/>
      </c>
      <c r="AC90" s="604"/>
      <c r="AD90" s="604"/>
      <c r="AE90" s="590"/>
      <c r="AF90" s="590"/>
      <c r="AG90" s="590"/>
      <c r="AH90" s="590"/>
      <c r="AI90" s="590"/>
      <c r="AJ90" s="264"/>
      <c r="AP90" s="248"/>
      <c r="AT90" s="248"/>
      <c r="AV90" s="23"/>
      <c r="AW90" s="23"/>
      <c r="AX90" s="23"/>
      <c r="AY90" s="23"/>
      <c r="AZ90" s="23"/>
      <c r="BA90" s="23"/>
      <c r="BB90" s="23"/>
      <c r="BC90" s="23"/>
    </row>
    <row r="91" spans="2:55" s="240" customFormat="1" ht="15" customHeight="1" x14ac:dyDescent="0.25">
      <c r="B91" s="263"/>
      <c r="C91" s="603" t="s">
        <v>2411</v>
      </c>
      <c r="D91" s="587"/>
      <c r="E91" s="587"/>
      <c r="F91" s="587"/>
      <c r="G91" s="587"/>
      <c r="H91" s="587"/>
      <c r="I91" s="587"/>
      <c r="J91" s="604"/>
      <c r="K91" s="604"/>
      <c r="L91" s="604"/>
      <c r="M91" s="604"/>
      <c r="N91" s="604"/>
      <c r="O91" s="604"/>
      <c r="P91" s="608"/>
      <c r="Q91" s="608"/>
      <c r="R91" s="608"/>
      <c r="S91" s="608"/>
      <c r="T91" s="608"/>
      <c r="U91" s="608"/>
      <c r="V91" s="608"/>
      <c r="W91" s="608"/>
      <c r="X91" s="608"/>
      <c r="Y91" s="608"/>
      <c r="Z91" s="606"/>
      <c r="AA91" s="606"/>
      <c r="AB91" s="604"/>
      <c r="AC91" s="604"/>
      <c r="AD91" s="604"/>
      <c r="AE91" s="590"/>
      <c r="AF91" s="590"/>
      <c r="AG91" s="590"/>
      <c r="AH91" s="590"/>
      <c r="AI91" s="590"/>
      <c r="AJ91" s="264"/>
      <c r="AP91" s="248"/>
      <c r="AT91" s="248"/>
      <c r="AV91" s="23"/>
      <c r="AW91" s="23"/>
      <c r="AX91" s="23"/>
      <c r="AY91" s="23"/>
      <c r="AZ91" s="23"/>
      <c r="BA91" s="23"/>
      <c r="BB91" s="23"/>
      <c r="BC91" s="23"/>
    </row>
    <row r="92" spans="2:55" s="240" customFormat="1" ht="15" customHeight="1" x14ac:dyDescent="0.25">
      <c r="B92" s="263"/>
      <c r="C92" s="587"/>
      <c r="D92" s="587"/>
      <c r="E92" s="606"/>
      <c r="F92" s="606"/>
      <c r="G92" s="605"/>
      <c r="H92" s="587" t="s">
        <v>1162</v>
      </c>
      <c r="I92" s="587"/>
      <c r="J92" s="606"/>
      <c r="K92" s="605"/>
      <c r="L92" s="609" t="s">
        <v>1161</v>
      </c>
      <c r="M92" s="606"/>
      <c r="N92" s="590"/>
      <c r="O92" s="607" t="str">
        <f>IF(G92="x",auxiliar!$O$8,IF(K92="x",auxiliar!$O$9,""))</f>
        <v/>
      </c>
      <c r="P92" s="607"/>
      <c r="Q92" s="607"/>
      <c r="R92" s="607"/>
      <c r="S92" s="607"/>
      <c r="T92" s="607"/>
      <c r="U92" s="607"/>
      <c r="V92" s="607"/>
      <c r="W92" s="607"/>
      <c r="X92" s="607"/>
      <c r="Y92" s="607"/>
      <c r="Z92" s="606"/>
      <c r="AA92" s="604"/>
      <c r="AB92" s="604"/>
      <c r="AC92" s="604"/>
      <c r="AD92" s="590"/>
      <c r="AE92" s="590"/>
      <c r="AF92" s="590"/>
      <c r="AG92" s="590"/>
      <c r="AH92" s="590"/>
      <c r="AI92" s="606"/>
      <c r="AJ92" s="264"/>
      <c r="AP92" s="248"/>
      <c r="AT92" s="248"/>
      <c r="AV92" s="23"/>
      <c r="AW92" s="23"/>
      <c r="AX92" s="23"/>
      <c r="AY92" s="23"/>
      <c r="AZ92" s="23"/>
      <c r="BA92" s="23"/>
      <c r="BB92" s="23"/>
      <c r="BC92" s="23"/>
    </row>
    <row r="93" spans="2:55" s="240" customFormat="1" ht="5.0999999999999996" customHeight="1" x14ac:dyDescent="0.25">
      <c r="B93" s="263"/>
      <c r="C93" s="587"/>
      <c r="D93" s="587"/>
      <c r="E93" s="587"/>
      <c r="F93" s="587"/>
      <c r="G93" s="587"/>
      <c r="H93" s="587"/>
      <c r="I93" s="587"/>
      <c r="J93" s="604"/>
      <c r="K93" s="604"/>
      <c r="L93" s="604"/>
      <c r="M93" s="604"/>
      <c r="N93" s="604"/>
      <c r="O93" s="604"/>
      <c r="P93" s="604"/>
      <c r="Q93" s="604"/>
      <c r="R93" s="604"/>
      <c r="S93" s="604"/>
      <c r="T93" s="604"/>
      <c r="U93" s="604"/>
      <c r="V93" s="604"/>
      <c r="W93" s="604"/>
      <c r="X93" s="604"/>
      <c r="Y93" s="604"/>
      <c r="Z93" s="604"/>
      <c r="AA93" s="604"/>
      <c r="AB93" s="604"/>
      <c r="AC93" s="604"/>
      <c r="AD93" s="604"/>
      <c r="AE93" s="590"/>
      <c r="AF93" s="590"/>
      <c r="AG93" s="590"/>
      <c r="AH93" s="590"/>
      <c r="AI93" s="590"/>
      <c r="AJ93" s="264"/>
      <c r="AP93" s="248"/>
      <c r="AT93" s="248"/>
      <c r="AV93" s="23"/>
      <c r="AW93" s="23"/>
      <c r="AX93" s="23"/>
      <c r="AY93" s="23"/>
      <c r="AZ93" s="23"/>
      <c r="BA93" s="23"/>
      <c r="BB93" s="23"/>
      <c r="BC93" s="23"/>
    </row>
    <row r="94" spans="2:55" s="240" customFormat="1" ht="15" customHeight="1" x14ac:dyDescent="0.25">
      <c r="B94" s="263"/>
      <c r="C94" s="603" t="s">
        <v>2410</v>
      </c>
      <c r="D94" s="587"/>
      <c r="E94" s="587"/>
      <c r="F94" s="587"/>
      <c r="G94" s="587"/>
      <c r="H94" s="587"/>
      <c r="I94" s="587"/>
      <c r="J94" s="604"/>
      <c r="K94" s="604"/>
      <c r="L94" s="604"/>
      <c r="M94" s="604"/>
      <c r="N94" s="604"/>
      <c r="O94" s="604"/>
      <c r="P94" s="604"/>
      <c r="Q94" s="604"/>
      <c r="R94" s="604"/>
      <c r="S94" s="604"/>
      <c r="T94" s="604"/>
      <c r="U94" s="604"/>
      <c r="V94" s="604"/>
      <c r="W94" s="604"/>
      <c r="X94" s="604"/>
      <c r="Y94" s="604"/>
      <c r="Z94" s="604"/>
      <c r="AA94" s="604"/>
      <c r="AB94" s="604"/>
      <c r="AC94" s="604"/>
      <c r="AD94" s="604"/>
      <c r="AE94" s="590"/>
      <c r="AF94" s="590"/>
      <c r="AG94" s="590"/>
      <c r="AH94" s="590"/>
      <c r="AI94" s="590"/>
      <c r="AJ94" s="264"/>
      <c r="AP94" s="248"/>
      <c r="AT94" s="248"/>
      <c r="AV94" s="23"/>
      <c r="AW94" s="23"/>
      <c r="AX94" s="23"/>
      <c r="AY94" s="23"/>
      <c r="AZ94" s="23"/>
      <c r="BA94" s="23"/>
      <c r="BB94" s="23"/>
      <c r="BC94" s="23"/>
    </row>
    <row r="95" spans="2:55" s="240" customFormat="1" ht="15" customHeight="1" x14ac:dyDescent="0.25">
      <c r="B95" s="263"/>
      <c r="C95" s="587"/>
      <c r="D95" s="605"/>
      <c r="E95" s="896" t="s">
        <v>2400</v>
      </c>
      <c r="F95" s="897"/>
      <c r="G95" s="897"/>
      <c r="H95" s="897"/>
      <c r="I95" s="897"/>
      <c r="J95" s="897"/>
      <c r="K95" s="897"/>
      <c r="L95" s="897"/>
      <c r="M95" s="897"/>
      <c r="N95" s="604"/>
      <c r="O95" s="605"/>
      <c r="P95" s="908" t="s">
        <v>2401</v>
      </c>
      <c r="Q95" s="909"/>
      <c r="R95" s="909"/>
      <c r="S95" s="909"/>
      <c r="T95" s="909"/>
      <c r="U95" s="909"/>
      <c r="V95" s="604"/>
      <c r="W95" s="605"/>
      <c r="X95" s="908" t="s">
        <v>2402</v>
      </c>
      <c r="Y95" s="909"/>
      <c r="Z95" s="909"/>
      <c r="AA95" s="909"/>
      <c r="AB95" s="909"/>
      <c r="AC95" s="909"/>
      <c r="AD95" s="909"/>
      <c r="AE95" s="909"/>
      <c r="AF95" s="590"/>
      <c r="AG95" s="590"/>
      <c r="AH95" s="590"/>
      <c r="AI95" s="590"/>
      <c r="AJ95" s="264"/>
      <c r="AP95" s="248"/>
      <c r="AT95" s="248"/>
      <c r="AV95" s="23"/>
      <c r="AW95" s="23"/>
      <c r="AX95" s="23"/>
      <c r="AY95" s="23"/>
      <c r="AZ95" s="23"/>
      <c r="BA95" s="23"/>
      <c r="BB95" s="23"/>
      <c r="BC95" s="23"/>
    </row>
    <row r="96" spans="2:55" s="240" customFormat="1" ht="5.0999999999999996" customHeight="1" x14ac:dyDescent="0.25">
      <c r="B96" s="263"/>
      <c r="C96" s="587"/>
      <c r="D96" s="610"/>
      <c r="E96" s="604"/>
      <c r="F96" s="604"/>
      <c r="G96" s="604"/>
      <c r="H96" s="604"/>
      <c r="I96" s="604"/>
      <c r="J96" s="604"/>
      <c r="K96" s="604"/>
      <c r="L96" s="604"/>
      <c r="M96" s="604"/>
      <c r="N96" s="604"/>
      <c r="O96" s="610"/>
      <c r="P96" s="611"/>
      <c r="Q96" s="611"/>
      <c r="R96" s="611"/>
      <c r="S96" s="611"/>
      <c r="T96" s="611"/>
      <c r="U96" s="611"/>
      <c r="V96" s="604"/>
      <c r="W96" s="610"/>
      <c r="X96" s="611"/>
      <c r="Y96" s="611"/>
      <c r="Z96" s="611"/>
      <c r="AA96" s="611"/>
      <c r="AB96" s="611"/>
      <c r="AC96" s="611"/>
      <c r="AD96" s="611"/>
      <c r="AE96" s="611"/>
      <c r="AF96" s="590"/>
      <c r="AG96" s="590"/>
      <c r="AH96" s="590"/>
      <c r="AI96" s="590"/>
      <c r="AJ96" s="264"/>
      <c r="AP96" s="248"/>
      <c r="AT96" s="248"/>
      <c r="AV96" s="23"/>
      <c r="AW96" s="23"/>
      <c r="AX96" s="23"/>
      <c r="AY96" s="23"/>
      <c r="AZ96" s="23"/>
      <c r="BA96" s="23"/>
      <c r="BB96" s="23"/>
      <c r="BC96" s="23"/>
    </row>
    <row r="97" spans="2:55" s="240" customFormat="1" ht="15" customHeight="1" x14ac:dyDescent="0.25">
      <c r="B97" s="263"/>
      <c r="C97" s="587"/>
      <c r="D97" s="605"/>
      <c r="E97" s="896" t="s">
        <v>2403</v>
      </c>
      <c r="F97" s="897"/>
      <c r="G97" s="897"/>
      <c r="H97" s="897"/>
      <c r="I97" s="897"/>
      <c r="J97" s="897"/>
      <c r="K97" s="897"/>
      <c r="L97" s="897"/>
      <c r="M97" s="897"/>
      <c r="N97" s="897"/>
      <c r="O97" s="897"/>
      <c r="P97" s="897"/>
      <c r="Q97" s="897"/>
      <c r="R97" s="897"/>
      <c r="S97" s="611"/>
      <c r="T97" s="605"/>
      <c r="U97" s="908" t="s">
        <v>2404</v>
      </c>
      <c r="V97" s="909"/>
      <c r="W97" s="909"/>
      <c r="X97" s="909"/>
      <c r="Y97" s="909"/>
      <c r="Z97" s="909"/>
      <c r="AA97" s="909"/>
      <c r="AB97" s="909"/>
      <c r="AC97" s="611"/>
      <c r="AD97" s="605"/>
      <c r="AE97" s="908" t="s">
        <v>2405</v>
      </c>
      <c r="AF97" s="909"/>
      <c r="AG97" s="909"/>
      <c r="AH97" s="909"/>
      <c r="AI97" s="590"/>
      <c r="AJ97" s="264"/>
      <c r="AP97" s="248"/>
      <c r="AT97" s="248"/>
      <c r="AV97" s="23"/>
      <c r="AW97" s="23"/>
      <c r="AX97" s="23"/>
      <c r="AY97" s="23"/>
      <c r="AZ97" s="23"/>
      <c r="BA97" s="23"/>
      <c r="BB97" s="23"/>
      <c r="BC97" s="23"/>
    </row>
    <row r="98" spans="2:55" s="240" customFormat="1" ht="5.0999999999999996" customHeight="1" x14ac:dyDescent="0.25">
      <c r="B98" s="263"/>
      <c r="C98" s="587"/>
      <c r="D98" s="610"/>
      <c r="E98" s="604"/>
      <c r="F98" s="604"/>
      <c r="G98" s="604"/>
      <c r="H98" s="604"/>
      <c r="I98" s="604"/>
      <c r="J98" s="604"/>
      <c r="K98" s="604"/>
      <c r="L98" s="604"/>
      <c r="M98" s="604"/>
      <c r="N98" s="604"/>
      <c r="O98" s="604"/>
      <c r="P98" s="604"/>
      <c r="Q98" s="604"/>
      <c r="R98" s="604"/>
      <c r="S98" s="611"/>
      <c r="T98" s="610"/>
      <c r="U98" s="611"/>
      <c r="V98" s="611"/>
      <c r="W98" s="611"/>
      <c r="X98" s="611"/>
      <c r="Y98" s="611"/>
      <c r="Z98" s="611"/>
      <c r="AA98" s="611"/>
      <c r="AB98" s="611"/>
      <c r="AC98" s="611"/>
      <c r="AD98" s="610"/>
      <c r="AE98" s="611"/>
      <c r="AF98" s="611"/>
      <c r="AG98" s="611"/>
      <c r="AH98" s="611"/>
      <c r="AI98" s="590"/>
      <c r="AJ98" s="264"/>
      <c r="AP98" s="248"/>
      <c r="AT98" s="248"/>
      <c r="AV98" s="23"/>
      <c r="AW98" s="23"/>
      <c r="AX98" s="23"/>
      <c r="AY98" s="23"/>
      <c r="AZ98" s="23"/>
      <c r="BA98" s="23"/>
      <c r="BB98" s="23"/>
      <c r="BC98" s="23"/>
    </row>
    <row r="99" spans="2:55" s="240" customFormat="1" ht="15" customHeight="1" x14ac:dyDescent="0.25">
      <c r="B99" s="263"/>
      <c r="C99" s="587"/>
      <c r="D99" s="605"/>
      <c r="E99" s="612" t="s">
        <v>2409</v>
      </c>
      <c r="F99" s="393"/>
      <c r="G99" s="393"/>
      <c r="H99" s="393"/>
      <c r="I99" s="393"/>
      <c r="J99" s="393"/>
      <c r="K99" s="393"/>
      <c r="L99" s="393"/>
      <c r="M99" s="393"/>
      <c r="N99" s="604"/>
      <c r="O99" s="604"/>
      <c r="P99" s="604"/>
      <c r="Q99" s="604"/>
      <c r="R99" s="604"/>
      <c r="S99" s="611"/>
      <c r="T99" s="610"/>
      <c r="U99" s="611"/>
      <c r="V99" s="611"/>
      <c r="W99" s="611"/>
      <c r="X99" s="611"/>
      <c r="Y99" s="605"/>
      <c r="Z99" s="613" t="s">
        <v>2406</v>
      </c>
      <c r="AA99" s="609"/>
      <c r="AB99" s="609"/>
      <c r="AC99" s="609"/>
      <c r="AD99" s="609"/>
      <c r="AE99" s="609"/>
      <c r="AF99" s="611"/>
      <c r="AG99" s="611"/>
      <c r="AH99" s="611"/>
      <c r="AI99" s="590"/>
      <c r="AJ99" s="264"/>
      <c r="AP99" s="248"/>
      <c r="AT99" s="248"/>
      <c r="AV99" s="23"/>
      <c r="AW99" s="23"/>
      <c r="AX99" s="23"/>
      <c r="AY99" s="23"/>
      <c r="AZ99" s="23"/>
      <c r="BA99" s="23"/>
      <c r="BB99" s="23"/>
      <c r="BC99" s="23"/>
    </row>
    <row r="100" spans="2:55" s="240" customFormat="1" ht="5.0999999999999996" customHeight="1" x14ac:dyDescent="0.25">
      <c r="B100" s="263"/>
      <c r="C100" s="587"/>
      <c r="D100" s="610"/>
      <c r="E100" s="604"/>
      <c r="F100" s="604"/>
      <c r="G100" s="604"/>
      <c r="H100" s="604"/>
      <c r="I100" s="604"/>
      <c r="J100" s="604"/>
      <c r="K100" s="604"/>
      <c r="L100" s="604"/>
      <c r="M100" s="604"/>
      <c r="N100" s="604"/>
      <c r="O100" s="604"/>
      <c r="P100" s="604"/>
      <c r="Q100" s="604"/>
      <c r="R100" s="604"/>
      <c r="S100" s="611"/>
      <c r="T100" s="610"/>
      <c r="U100" s="611"/>
      <c r="V100" s="611"/>
      <c r="W100" s="611"/>
      <c r="X100" s="611"/>
      <c r="Y100" s="611"/>
      <c r="Z100" s="611"/>
      <c r="AA100" s="611"/>
      <c r="AB100" s="611"/>
      <c r="AC100" s="611"/>
      <c r="AD100" s="610"/>
      <c r="AE100" s="611"/>
      <c r="AF100" s="611"/>
      <c r="AG100" s="611"/>
      <c r="AH100" s="611"/>
      <c r="AI100" s="590"/>
      <c r="AJ100" s="264"/>
      <c r="AP100" s="248"/>
      <c r="AT100" s="248"/>
      <c r="AV100" s="23"/>
      <c r="AW100" s="23"/>
      <c r="AX100" s="23"/>
      <c r="AY100" s="23"/>
      <c r="AZ100" s="23"/>
      <c r="BA100" s="23"/>
      <c r="BB100" s="23"/>
      <c r="BC100" s="23"/>
    </row>
    <row r="101" spans="2:55" s="240" customFormat="1" ht="15" customHeight="1" x14ac:dyDescent="0.25">
      <c r="B101" s="263"/>
      <c r="C101" s="587"/>
      <c r="D101" s="605"/>
      <c r="E101" s="908" t="s">
        <v>2407</v>
      </c>
      <c r="F101" s="909"/>
      <c r="G101" s="909"/>
      <c r="H101" s="909"/>
      <c r="I101" s="909"/>
      <c r="J101" s="909"/>
      <c r="K101" s="909"/>
      <c r="L101" s="909"/>
      <c r="M101" s="909"/>
      <c r="N101" s="609"/>
      <c r="O101" s="605"/>
      <c r="P101" s="908" t="s">
        <v>2408</v>
      </c>
      <c r="Q101" s="909"/>
      <c r="R101" s="909"/>
      <c r="S101" s="909"/>
      <c r="T101" s="909"/>
      <c r="U101" s="909"/>
      <c r="V101" s="909"/>
      <c r="W101" s="606"/>
      <c r="X101" s="606"/>
      <c r="Y101" s="606"/>
      <c r="Z101" s="606"/>
      <c r="AA101" s="606"/>
      <c r="AB101" s="606"/>
      <c r="AC101" s="606"/>
      <c r="AD101" s="606"/>
      <c r="AE101" s="590"/>
      <c r="AF101" s="590"/>
      <c r="AG101" s="590"/>
      <c r="AH101" s="590"/>
      <c r="AI101" s="590"/>
      <c r="AJ101" s="264"/>
      <c r="AP101" s="248"/>
      <c r="AT101" s="248"/>
      <c r="AV101" s="23"/>
      <c r="AW101" s="23"/>
      <c r="AX101" s="23"/>
      <c r="AY101" s="23"/>
      <c r="AZ101" s="23"/>
      <c r="BA101" s="23"/>
      <c r="BB101" s="23"/>
      <c r="BC101" s="23"/>
    </row>
    <row r="102" spans="2:55" s="240" customFormat="1" ht="5.0999999999999996" customHeight="1" x14ac:dyDescent="0.25">
      <c r="B102" s="263"/>
      <c r="C102" s="160"/>
      <c r="D102" s="160"/>
      <c r="E102" s="160"/>
      <c r="F102" s="160"/>
      <c r="G102" s="160"/>
      <c r="H102" s="160"/>
      <c r="I102" s="160"/>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158"/>
      <c r="AF102" s="158"/>
      <c r="AG102" s="158"/>
      <c r="AH102" s="158"/>
      <c r="AI102" s="158"/>
      <c r="AJ102" s="264"/>
      <c r="AP102" s="248"/>
      <c r="AT102" s="248"/>
      <c r="AV102" s="23"/>
      <c r="AW102" s="23"/>
      <c r="AX102" s="23"/>
      <c r="AY102" s="23"/>
      <c r="AZ102" s="23"/>
      <c r="BA102" s="23"/>
      <c r="BB102" s="23"/>
      <c r="BC102" s="23"/>
    </row>
    <row r="103" spans="2:55" s="240" customFormat="1" ht="15" customHeight="1" x14ac:dyDescent="0.25">
      <c r="B103" s="263"/>
      <c r="C103" s="278" t="s">
        <v>1748</v>
      </c>
      <c r="D103" s="160"/>
      <c r="E103" s="160"/>
      <c r="F103" s="160"/>
      <c r="G103" s="160"/>
      <c r="H103" s="160"/>
      <c r="I103" s="160"/>
      <c r="J103" s="254"/>
      <c r="K103" s="128"/>
      <c r="L103" s="420"/>
      <c r="M103" s="247" t="s">
        <v>196</v>
      </c>
      <c r="N103" s="128"/>
      <c r="O103" s="420"/>
      <c r="P103" s="247" t="s">
        <v>2266</v>
      </c>
      <c r="Q103" s="128"/>
      <c r="R103" s="128"/>
      <c r="S103" s="128"/>
      <c r="T103" s="128"/>
      <c r="U103" s="128"/>
      <c r="V103" s="128"/>
      <c r="W103" s="128"/>
      <c r="X103" s="128"/>
      <c r="Y103" s="128"/>
      <c r="Z103" s="128"/>
      <c r="AA103" s="128"/>
      <c r="AB103" s="353"/>
      <c r="AC103" s="353"/>
      <c r="AD103" s="353"/>
      <c r="AE103" s="353"/>
      <c r="AF103" s="353"/>
      <c r="AG103" s="353"/>
      <c r="AH103" s="353"/>
      <c r="AI103" s="353"/>
      <c r="AJ103" s="264"/>
      <c r="AP103" s="248"/>
      <c r="AT103" s="248"/>
      <c r="AV103" s="23"/>
      <c r="AW103" s="23"/>
      <c r="AX103" s="23"/>
      <c r="AY103" s="23"/>
      <c r="AZ103" s="23"/>
      <c r="BA103" s="23"/>
      <c r="BB103" s="23"/>
      <c r="BC103" s="23"/>
    </row>
    <row r="104" spans="2:55" s="240" customFormat="1" ht="5.0999999999999996" customHeight="1" x14ac:dyDescent="0.25">
      <c r="B104" s="263"/>
      <c r="C104" s="160"/>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x14ac:dyDescent="0.25">
      <c r="B105" s="263"/>
      <c r="C105" s="247" t="s">
        <v>2265</v>
      </c>
      <c r="D105" s="247"/>
      <c r="E105" s="247"/>
      <c r="F105" s="247"/>
      <c r="G105" s="247"/>
      <c r="H105" s="247"/>
      <c r="I105" s="247"/>
      <c r="J105" s="247"/>
      <c r="K105" s="247"/>
      <c r="L105" s="247"/>
      <c r="M105" s="160"/>
      <c r="N105" s="160"/>
      <c r="O105" s="439"/>
      <c r="P105" s="879"/>
      <c r="Q105" s="879"/>
      <c r="R105" s="879"/>
      <c r="S105" s="879"/>
      <c r="T105" s="879"/>
      <c r="U105" s="879"/>
      <c r="V105" s="879"/>
      <c r="W105" s="879"/>
      <c r="X105" s="879"/>
      <c r="Y105" s="879"/>
      <c r="Z105" s="879"/>
      <c r="AA105" s="879"/>
      <c r="AB105" s="879"/>
      <c r="AC105" s="879"/>
      <c r="AD105" s="879"/>
      <c r="AE105" s="879"/>
      <c r="AF105" s="879"/>
      <c r="AG105" s="879"/>
      <c r="AH105" s="879"/>
      <c r="AI105" s="879"/>
      <c r="AJ105" s="264"/>
      <c r="AP105" s="248"/>
      <c r="AT105" s="248"/>
      <c r="AV105" s="23"/>
      <c r="AW105" s="23"/>
      <c r="AX105" s="23"/>
      <c r="AY105" s="23"/>
      <c r="AZ105" s="23"/>
      <c r="BA105" s="23"/>
      <c r="BB105" s="23"/>
      <c r="BC105" s="23"/>
    </row>
    <row r="106" spans="2:55" s="240" customFormat="1" ht="15" customHeight="1" x14ac:dyDescent="0.25">
      <c r="B106" s="263"/>
      <c r="C106" s="879"/>
      <c r="D106" s="879"/>
      <c r="E106" s="879"/>
      <c r="F106" s="879"/>
      <c r="G106" s="879"/>
      <c r="H106" s="879"/>
      <c r="I106" s="879"/>
      <c r="J106" s="879"/>
      <c r="K106" s="879"/>
      <c r="L106" s="879"/>
      <c r="M106" s="879"/>
      <c r="N106" s="879"/>
      <c r="O106" s="879"/>
      <c r="P106" s="879"/>
      <c r="Q106" s="879"/>
      <c r="R106" s="879"/>
      <c r="S106" s="879"/>
      <c r="T106" s="879"/>
      <c r="U106" s="879"/>
      <c r="V106" s="879"/>
      <c r="W106" s="879"/>
      <c r="X106" s="879"/>
      <c r="Y106" s="879"/>
      <c r="Z106" s="879"/>
      <c r="AA106" s="879"/>
      <c r="AB106" s="879"/>
      <c r="AC106" s="879"/>
      <c r="AD106" s="879"/>
      <c r="AE106" s="879"/>
      <c r="AF106" s="879"/>
      <c r="AG106" s="879"/>
      <c r="AH106" s="879"/>
      <c r="AI106" s="879"/>
      <c r="AJ106" s="264"/>
      <c r="AP106" s="248"/>
      <c r="AT106" s="248"/>
      <c r="AV106" s="23"/>
      <c r="AW106" s="23"/>
      <c r="AX106" s="23"/>
      <c r="AY106" s="23"/>
      <c r="AZ106" s="23"/>
      <c r="BA106" s="23"/>
      <c r="BB106" s="23"/>
      <c r="BC106" s="23"/>
    </row>
    <row r="107" spans="2:55" s="240" customFormat="1" ht="15" customHeight="1" x14ac:dyDescent="0.25">
      <c r="B107" s="263"/>
      <c r="C107" s="160" t="s">
        <v>1918</v>
      </c>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883" t="s">
        <v>2075</v>
      </c>
      <c r="D108" s="883"/>
      <c r="E108" s="883"/>
      <c r="F108" s="883"/>
      <c r="G108" s="883"/>
      <c r="H108" s="883"/>
      <c r="I108" s="883"/>
      <c r="J108" s="883"/>
      <c r="K108" s="883"/>
      <c r="L108" s="884" t="s">
        <v>1928</v>
      </c>
      <c r="M108" s="884"/>
      <c r="N108" s="884"/>
      <c r="O108" s="884"/>
      <c r="P108" s="884"/>
      <c r="Q108" s="884"/>
      <c r="R108" s="884"/>
      <c r="S108" s="884"/>
      <c r="T108" s="884"/>
      <c r="U108" s="884"/>
      <c r="V108" s="884"/>
      <c r="W108" s="884"/>
      <c r="X108" s="863" t="s">
        <v>1929</v>
      </c>
      <c r="Y108" s="864"/>
      <c r="Z108" s="864"/>
      <c r="AA108" s="864"/>
      <c r="AB108" s="864"/>
      <c r="AC108" s="864"/>
      <c r="AD108" s="864"/>
      <c r="AE108" s="864"/>
      <c r="AF108" s="864"/>
      <c r="AG108" s="864"/>
      <c r="AH108" s="864"/>
      <c r="AI108" s="865"/>
      <c r="AJ108" s="264"/>
      <c r="AP108" s="248"/>
      <c r="AT108" s="248"/>
      <c r="AV108" s="23"/>
      <c r="AW108" s="23"/>
      <c r="AX108" s="23"/>
      <c r="AY108" s="23"/>
      <c r="AZ108" s="23"/>
      <c r="BA108" s="23"/>
      <c r="BB108" s="23"/>
      <c r="BC108" s="23"/>
    </row>
    <row r="109" spans="2:55" s="240" customFormat="1" ht="15" customHeight="1" x14ac:dyDescent="0.25">
      <c r="B109" s="263"/>
      <c r="C109" s="883"/>
      <c r="D109" s="883"/>
      <c r="E109" s="883"/>
      <c r="F109" s="883"/>
      <c r="G109" s="883"/>
      <c r="H109" s="883"/>
      <c r="I109" s="883"/>
      <c r="J109" s="883"/>
      <c r="K109" s="883"/>
      <c r="L109" s="884" t="s">
        <v>1921</v>
      </c>
      <c r="M109" s="884"/>
      <c r="N109" s="884"/>
      <c r="O109" s="884"/>
      <c r="P109" s="884" t="s">
        <v>1922</v>
      </c>
      <c r="Q109" s="884"/>
      <c r="R109" s="884"/>
      <c r="S109" s="884"/>
      <c r="T109" s="884" t="s">
        <v>1923</v>
      </c>
      <c r="U109" s="884"/>
      <c r="V109" s="884"/>
      <c r="W109" s="884"/>
      <c r="X109" s="884" t="s">
        <v>1921</v>
      </c>
      <c r="Y109" s="884"/>
      <c r="Z109" s="884"/>
      <c r="AA109" s="884"/>
      <c r="AB109" s="884" t="s">
        <v>1922</v>
      </c>
      <c r="AC109" s="884"/>
      <c r="AD109" s="884"/>
      <c r="AE109" s="884"/>
      <c r="AF109" s="863" t="s">
        <v>1923</v>
      </c>
      <c r="AG109" s="864"/>
      <c r="AH109" s="864"/>
      <c r="AI109" s="865"/>
      <c r="AJ109" s="264"/>
      <c r="AP109" s="248"/>
      <c r="AT109" s="248"/>
      <c r="AV109" s="23"/>
      <c r="AW109" s="23"/>
      <c r="AX109" s="23"/>
      <c r="AY109" s="23"/>
      <c r="AZ109" s="23"/>
      <c r="BA109" s="23"/>
      <c r="BB109" s="23"/>
      <c r="BC109" s="23"/>
    </row>
    <row r="110" spans="2:55" s="240" customFormat="1" ht="18" customHeight="1" x14ac:dyDescent="0.25">
      <c r="B110" s="263"/>
      <c r="C110" s="883"/>
      <c r="D110" s="883"/>
      <c r="E110" s="883"/>
      <c r="F110" s="883"/>
      <c r="G110" s="883"/>
      <c r="H110" s="883"/>
      <c r="I110" s="883"/>
      <c r="J110" s="883"/>
      <c r="K110" s="883"/>
      <c r="L110" s="866"/>
      <c r="M110" s="866"/>
      <c r="N110" s="866"/>
      <c r="O110" s="866"/>
      <c r="P110" s="866"/>
      <c r="Q110" s="866"/>
      <c r="R110" s="866"/>
      <c r="S110" s="866"/>
      <c r="T110" s="866"/>
      <c r="U110" s="866"/>
      <c r="V110" s="866"/>
      <c r="W110" s="866"/>
      <c r="X110" s="866"/>
      <c r="Y110" s="866"/>
      <c r="Z110" s="866"/>
      <c r="AA110" s="866"/>
      <c r="AB110" s="866"/>
      <c r="AC110" s="866"/>
      <c r="AD110" s="866"/>
      <c r="AE110" s="866"/>
      <c r="AF110" s="867"/>
      <c r="AG110" s="868"/>
      <c r="AH110" s="868"/>
      <c r="AI110" s="869"/>
      <c r="AJ110" s="264"/>
      <c r="AP110" s="248"/>
      <c r="AT110" s="248"/>
      <c r="AV110" s="23"/>
      <c r="AW110" s="23"/>
      <c r="AX110" s="23"/>
      <c r="AY110" s="23"/>
      <c r="AZ110" s="23"/>
      <c r="BA110" s="23"/>
      <c r="BB110" s="23"/>
      <c r="BC110" s="23"/>
    </row>
    <row r="111" spans="2:55" s="240" customFormat="1" ht="30" customHeight="1" x14ac:dyDescent="0.25">
      <c r="B111" s="263"/>
      <c r="C111" s="723" t="s">
        <v>1920</v>
      </c>
      <c r="D111" s="724"/>
      <c r="E111" s="724"/>
      <c r="F111" s="724"/>
      <c r="G111" s="725"/>
      <c r="H111" s="892" t="s">
        <v>1927</v>
      </c>
      <c r="I111" s="893"/>
      <c r="J111" s="893"/>
      <c r="K111" s="894"/>
      <c r="L111" s="281" t="s">
        <v>1924</v>
      </c>
      <c r="M111" s="869"/>
      <c r="N111" s="866"/>
      <c r="O111" s="866"/>
      <c r="P111" s="866"/>
      <c r="Q111" s="866"/>
      <c r="R111" s="866"/>
      <c r="S111" s="866"/>
      <c r="T111" s="866"/>
      <c r="U111" s="884" t="s">
        <v>2377</v>
      </c>
      <c r="V111" s="884"/>
      <c r="W111" s="884"/>
      <c r="X111" s="281" t="s">
        <v>1925</v>
      </c>
      <c r="Y111" s="869"/>
      <c r="Z111" s="866"/>
      <c r="AA111" s="866"/>
      <c r="AB111" s="866"/>
      <c r="AC111" s="866"/>
      <c r="AD111" s="866"/>
      <c r="AE111" s="866"/>
      <c r="AF111" s="866"/>
      <c r="AG111" s="863" t="s">
        <v>1926</v>
      </c>
      <c r="AH111" s="864"/>
      <c r="AI111" s="865"/>
      <c r="AJ111" s="264"/>
      <c r="AP111" s="248"/>
      <c r="AT111" s="248"/>
      <c r="AV111" s="23"/>
      <c r="AW111" s="23"/>
      <c r="AX111" s="23"/>
      <c r="AY111" s="23"/>
      <c r="AZ111" s="23"/>
      <c r="BA111" s="23"/>
      <c r="BB111" s="23"/>
      <c r="BC111" s="23"/>
    </row>
    <row r="112" spans="2:55" s="240" customFormat="1" ht="5.0999999999999996" customHeight="1" x14ac:dyDescent="0.25">
      <c r="B112" s="263"/>
      <c r="C112" s="160"/>
      <c r="D112" s="160"/>
      <c r="E112" s="160"/>
      <c r="F112" s="160"/>
      <c r="G112" s="160"/>
      <c r="H112" s="160"/>
      <c r="I112" s="160"/>
      <c r="J112" s="254"/>
      <c r="K112" s="254"/>
      <c r="L112" s="254"/>
      <c r="M112" s="254"/>
      <c r="N112" s="254"/>
      <c r="O112" s="254"/>
      <c r="P112" s="254"/>
      <c r="Q112" s="254"/>
      <c r="R112" s="254"/>
      <c r="S112" s="254"/>
      <c r="T112" s="254"/>
      <c r="U112" s="254"/>
      <c r="V112" s="254"/>
      <c r="W112" s="254"/>
      <c r="X112" s="254"/>
      <c r="Y112" s="254"/>
      <c r="Z112" s="254"/>
      <c r="AA112" s="254"/>
      <c r="AB112" s="254"/>
      <c r="AC112" s="254"/>
      <c r="AD112" s="254"/>
      <c r="AE112" s="158"/>
      <c r="AF112" s="158"/>
      <c r="AG112" s="158"/>
      <c r="AH112" s="158"/>
      <c r="AI112" s="158"/>
      <c r="AJ112" s="264"/>
      <c r="AP112" s="248"/>
      <c r="AT112" s="248"/>
      <c r="AV112" s="23"/>
      <c r="AW112" s="23"/>
      <c r="AX112" s="23"/>
      <c r="AY112" s="23"/>
      <c r="AZ112" s="23"/>
      <c r="BA112" s="23"/>
      <c r="BB112" s="23"/>
      <c r="BC112" s="23"/>
    </row>
    <row r="113" spans="2:55" s="240" customFormat="1" ht="15" customHeight="1" x14ac:dyDescent="0.25">
      <c r="B113" s="263"/>
      <c r="C113" s="980" t="s">
        <v>1749</v>
      </c>
      <c r="D113" s="981"/>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2"/>
      <c r="AJ113" s="264"/>
      <c r="AP113" s="248"/>
      <c r="AT113" s="248"/>
      <c r="AV113" s="23"/>
      <c r="AW113" s="23"/>
      <c r="AX113" s="23"/>
      <c r="AY113" s="23"/>
      <c r="AZ113" s="23"/>
      <c r="BA113" s="23"/>
      <c r="BB113" s="23"/>
      <c r="BC113" s="23"/>
    </row>
    <row r="114" spans="2:55" s="240" customFormat="1" ht="15" customHeight="1" x14ac:dyDescent="0.25">
      <c r="B114" s="263"/>
      <c r="C114" s="898" t="s">
        <v>2005</v>
      </c>
      <c r="D114" s="898"/>
      <c r="E114" s="898"/>
      <c r="F114" s="898"/>
      <c r="G114" s="898"/>
      <c r="H114" s="898"/>
      <c r="I114" s="898"/>
      <c r="J114" s="898"/>
      <c r="K114" s="898"/>
      <c r="L114" s="898"/>
      <c r="M114" s="898"/>
      <c r="N114" s="898"/>
      <c r="O114" s="898"/>
      <c r="P114" s="898"/>
      <c r="Q114" s="898"/>
      <c r="R114" s="898"/>
      <c r="S114" s="898"/>
      <c r="T114" s="898"/>
      <c r="U114" s="898"/>
      <c r="V114" s="898"/>
      <c r="W114" s="898"/>
      <c r="X114" s="898"/>
      <c r="Y114" s="899"/>
      <c r="Z114" s="420"/>
      <c r="AA114" s="20" t="s">
        <v>196</v>
      </c>
      <c r="AB114" s="128"/>
      <c r="AC114" s="420"/>
      <c r="AD114" s="20" t="s">
        <v>2176</v>
      </c>
      <c r="AE114" s="282"/>
      <c r="AF114" s="282"/>
      <c r="AG114" s="282"/>
      <c r="AH114" s="282"/>
      <c r="AI114" s="282"/>
      <c r="AJ114" s="264"/>
      <c r="AP114" s="248"/>
      <c r="AT114" s="248"/>
      <c r="AV114" s="23"/>
      <c r="AW114" s="23"/>
      <c r="AX114" s="23"/>
      <c r="AY114" s="23"/>
      <c r="AZ114" s="23"/>
      <c r="BA114" s="23"/>
      <c r="BB114" s="23"/>
      <c r="BC114" s="23"/>
    </row>
    <row r="115" spans="2:55" s="240" customFormat="1" ht="15" customHeight="1" x14ac:dyDescent="0.25">
      <c r="B115" s="263"/>
      <c r="C115" s="898" t="s">
        <v>2076</v>
      </c>
      <c r="D115" s="898"/>
      <c r="E115" s="898"/>
      <c r="F115" s="898"/>
      <c r="G115" s="898"/>
      <c r="H115" s="898"/>
      <c r="I115" s="898"/>
      <c r="J115" s="898"/>
      <c r="K115" s="898"/>
      <c r="L115" s="898"/>
      <c r="M115" s="898"/>
      <c r="N115" s="898"/>
      <c r="O115" s="898"/>
      <c r="P115" s="898"/>
      <c r="Q115" s="898"/>
      <c r="R115" s="898"/>
      <c r="S115" s="898"/>
      <c r="T115" s="898"/>
      <c r="U115" s="898"/>
      <c r="V115" s="898"/>
      <c r="W115" s="898"/>
      <c r="X115" s="898"/>
      <c r="Y115" s="898"/>
      <c r="Z115" s="898"/>
      <c r="AA115" s="898"/>
      <c r="AB115" s="898"/>
      <c r="AC115" s="898"/>
      <c r="AD115" s="898"/>
      <c r="AE115" s="898"/>
      <c r="AF115" s="898"/>
      <c r="AG115" s="898"/>
      <c r="AH115" s="898"/>
      <c r="AI115" s="898"/>
      <c r="AJ115" s="264"/>
      <c r="AP115" s="248"/>
      <c r="AT115" s="248"/>
      <c r="AV115" s="23"/>
      <c r="AW115" s="23"/>
      <c r="AX115" s="23"/>
      <c r="AY115" s="23"/>
      <c r="AZ115" s="23"/>
      <c r="BA115" s="23"/>
      <c r="BB115" s="23"/>
      <c r="BC115" s="23"/>
    </row>
    <row r="116" spans="2:55" s="240" customFormat="1" ht="5.0999999999999996" customHeight="1" x14ac:dyDescent="0.25">
      <c r="B116" s="263"/>
      <c r="C116" s="283"/>
      <c r="D116" s="283"/>
      <c r="E116" s="283"/>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64"/>
      <c r="AP116" s="248"/>
      <c r="AT116" s="248"/>
      <c r="AV116" s="23"/>
      <c r="AW116" s="23"/>
      <c r="AX116" s="23"/>
      <c r="AY116" s="23"/>
      <c r="AZ116" s="23"/>
      <c r="BA116" s="23"/>
      <c r="BB116" s="23"/>
      <c r="BC116" s="23"/>
    </row>
    <row r="117" spans="2:55" s="240" customFormat="1" ht="15" customHeight="1" x14ac:dyDescent="0.25">
      <c r="B117" s="263"/>
      <c r="C117" s="878" t="s">
        <v>1184</v>
      </c>
      <c r="D117" s="878"/>
      <c r="E117" s="878"/>
      <c r="F117" s="878"/>
      <c r="G117" s="878"/>
      <c r="H117" s="878"/>
      <c r="I117" s="878"/>
      <c r="J117" s="878"/>
      <c r="K117" s="878"/>
      <c r="L117" s="878"/>
      <c r="M117" s="878"/>
      <c r="N117" s="878"/>
      <c r="O117" s="878"/>
      <c r="P117" s="878"/>
      <c r="Q117" s="878"/>
      <c r="R117" s="878"/>
      <c r="S117" s="878"/>
      <c r="T117" s="878"/>
      <c r="U117" s="916" t="s">
        <v>1185</v>
      </c>
      <c r="V117" s="917"/>
      <c r="W117" s="917"/>
      <c r="X117" s="917"/>
      <c r="Y117" s="917"/>
      <c r="Z117" s="917"/>
      <c r="AA117" s="917"/>
      <c r="AB117" s="917"/>
      <c r="AC117" s="917"/>
      <c r="AD117" s="917"/>
      <c r="AE117" s="917"/>
      <c r="AF117" s="917"/>
      <c r="AG117" s="917"/>
      <c r="AH117" s="917"/>
      <c r="AI117" s="918"/>
      <c r="AJ117" s="264"/>
      <c r="AP117" s="248"/>
      <c r="AT117" s="248"/>
      <c r="AV117" s="23"/>
      <c r="AW117" s="23"/>
      <c r="AX117" s="23"/>
      <c r="AY117" s="23"/>
      <c r="AZ117" s="23"/>
      <c r="BA117" s="23"/>
      <c r="BB117" s="23"/>
      <c r="BC117" s="23"/>
    </row>
    <row r="118" spans="2:55" s="240" customFormat="1" ht="15" customHeight="1" x14ac:dyDescent="0.25">
      <c r="B118" s="263"/>
      <c r="C118" s="978"/>
      <c r="D118" s="978"/>
      <c r="E118" s="978"/>
      <c r="F118" s="978"/>
      <c r="G118" s="978"/>
      <c r="H118" s="978"/>
      <c r="I118" s="978"/>
      <c r="J118" s="978"/>
      <c r="K118" s="978"/>
      <c r="L118" s="978"/>
      <c r="M118" s="978"/>
      <c r="N118" s="978"/>
      <c r="O118" s="978"/>
      <c r="P118" s="978"/>
      <c r="Q118" s="978"/>
      <c r="R118" s="978"/>
      <c r="S118" s="978"/>
      <c r="T118" s="978"/>
      <c r="U118" s="884" t="str">
        <f>IF(OR($C$118="",$C$118="Selecionar"),"",VLOOKUP($C$118,$I$183:$T$188,8,FALSE))</f>
        <v/>
      </c>
      <c r="V118" s="884"/>
      <c r="W118" s="884"/>
      <c r="X118" s="884"/>
      <c r="Y118" s="884"/>
      <c r="Z118" s="867"/>
      <c r="AA118" s="868"/>
      <c r="AB118" s="868"/>
      <c r="AC118" s="868"/>
      <c r="AD118" s="868"/>
      <c r="AE118" s="868"/>
      <c r="AF118" s="868"/>
      <c r="AG118" s="868"/>
      <c r="AH118" s="868"/>
      <c r="AI118" s="869"/>
      <c r="AJ118" s="264"/>
      <c r="AP118" s="248"/>
      <c r="AT118" s="248"/>
      <c r="AV118" s="23"/>
      <c r="AW118" s="23"/>
      <c r="AX118" s="23"/>
      <c r="AY118" s="23"/>
      <c r="AZ118" s="23"/>
      <c r="BA118" s="23"/>
      <c r="BB118" s="23"/>
      <c r="BC118" s="23"/>
    </row>
    <row r="119" spans="2:55" s="240" customFormat="1" ht="15" customHeight="1" x14ac:dyDescent="0.25">
      <c r="B119" s="263"/>
      <c r="C119" s="978"/>
      <c r="D119" s="978"/>
      <c r="E119" s="978"/>
      <c r="F119" s="978"/>
      <c r="G119" s="978"/>
      <c r="H119" s="978"/>
      <c r="I119" s="978"/>
      <c r="J119" s="978"/>
      <c r="K119" s="978"/>
      <c r="L119" s="978"/>
      <c r="M119" s="978"/>
      <c r="N119" s="978"/>
      <c r="O119" s="978"/>
      <c r="P119" s="978"/>
      <c r="Q119" s="978"/>
      <c r="R119" s="978"/>
      <c r="S119" s="978"/>
      <c r="T119" s="978"/>
      <c r="U119" s="884" t="str">
        <f>IF(OR($C$119="",$C$119="Selecionar"),"",VLOOKUP($C$119,$I$183:$T$188,8,FALSE))</f>
        <v/>
      </c>
      <c r="V119" s="884"/>
      <c r="W119" s="884"/>
      <c r="X119" s="884"/>
      <c r="Y119" s="884"/>
      <c r="Z119" s="867"/>
      <c r="AA119" s="868"/>
      <c r="AB119" s="868"/>
      <c r="AC119" s="868"/>
      <c r="AD119" s="868"/>
      <c r="AE119" s="868"/>
      <c r="AF119" s="868"/>
      <c r="AG119" s="868"/>
      <c r="AH119" s="868"/>
      <c r="AI119" s="869"/>
      <c r="AJ119" s="264"/>
      <c r="AP119" s="248"/>
      <c r="AT119" s="248"/>
      <c r="AV119" s="23"/>
      <c r="AW119" s="23"/>
      <c r="AX119" s="23"/>
      <c r="AY119" s="23"/>
      <c r="AZ119" s="23"/>
      <c r="BA119" s="23"/>
      <c r="BB119" s="23"/>
      <c r="BC119" s="23"/>
    </row>
    <row r="120" spans="2:55" s="240" customFormat="1" ht="15" customHeight="1" x14ac:dyDescent="0.25">
      <c r="B120" s="263"/>
      <c r="C120" s="978"/>
      <c r="D120" s="978"/>
      <c r="E120" s="978"/>
      <c r="F120" s="978"/>
      <c r="G120" s="978"/>
      <c r="H120" s="978"/>
      <c r="I120" s="978"/>
      <c r="J120" s="978"/>
      <c r="K120" s="978"/>
      <c r="L120" s="978"/>
      <c r="M120" s="978"/>
      <c r="N120" s="978"/>
      <c r="O120" s="978"/>
      <c r="P120" s="978"/>
      <c r="Q120" s="978"/>
      <c r="R120" s="978"/>
      <c r="S120" s="978"/>
      <c r="T120" s="978"/>
      <c r="U120" s="884" t="str">
        <f>IF(OR($C$120="",$C$120="Selecionar"),"",VLOOKUP($C$120,$I$183:$T$188,8,FALSE))</f>
        <v/>
      </c>
      <c r="V120" s="884"/>
      <c r="W120" s="884"/>
      <c r="X120" s="884"/>
      <c r="Y120" s="884"/>
      <c r="Z120" s="867"/>
      <c r="AA120" s="868"/>
      <c r="AB120" s="868"/>
      <c r="AC120" s="868"/>
      <c r="AD120" s="868"/>
      <c r="AE120" s="868"/>
      <c r="AF120" s="868"/>
      <c r="AG120" s="868"/>
      <c r="AH120" s="868"/>
      <c r="AI120" s="869"/>
      <c r="AJ120" s="264"/>
      <c r="AP120" s="248"/>
      <c r="AT120" s="248"/>
      <c r="AV120" s="23"/>
      <c r="AW120" s="23"/>
      <c r="AX120" s="23"/>
      <c r="AY120" s="23"/>
      <c r="AZ120" s="23"/>
      <c r="BA120" s="23"/>
      <c r="BB120" s="23"/>
      <c r="BC120" s="23"/>
    </row>
    <row r="121" spans="2:55" s="240" customFormat="1" ht="15" customHeight="1" x14ac:dyDescent="0.25">
      <c r="B121" s="263"/>
      <c r="C121" s="978"/>
      <c r="D121" s="978"/>
      <c r="E121" s="978"/>
      <c r="F121" s="978"/>
      <c r="G121" s="978"/>
      <c r="H121" s="978"/>
      <c r="I121" s="978"/>
      <c r="J121" s="978"/>
      <c r="K121" s="978"/>
      <c r="L121" s="978"/>
      <c r="M121" s="978"/>
      <c r="N121" s="978"/>
      <c r="O121" s="978"/>
      <c r="P121" s="978"/>
      <c r="Q121" s="978"/>
      <c r="R121" s="978"/>
      <c r="S121" s="978"/>
      <c r="T121" s="978"/>
      <c r="U121" s="884" t="str">
        <f>IF(OR($C$121="",$C$121="Selecionar"),"",VLOOKUP($C$121,$I$183:$T$188,8,FALSE))</f>
        <v/>
      </c>
      <c r="V121" s="884"/>
      <c r="W121" s="884"/>
      <c r="X121" s="884"/>
      <c r="Y121" s="884"/>
      <c r="Z121" s="867"/>
      <c r="AA121" s="868"/>
      <c r="AB121" s="868"/>
      <c r="AC121" s="868"/>
      <c r="AD121" s="868"/>
      <c r="AE121" s="868"/>
      <c r="AF121" s="868"/>
      <c r="AG121" s="868"/>
      <c r="AH121" s="868"/>
      <c r="AI121" s="869"/>
      <c r="AJ121" s="264"/>
      <c r="AP121" s="248"/>
      <c r="AT121" s="248"/>
      <c r="AV121" s="23"/>
      <c r="AW121" s="23"/>
      <c r="AX121" s="23"/>
      <c r="AY121" s="23"/>
      <c r="AZ121" s="23"/>
      <c r="BA121" s="23"/>
      <c r="BB121" s="23"/>
      <c r="BC121" s="23"/>
    </row>
    <row r="122" spans="2:55" s="240" customFormat="1" ht="5.0999999999999996" customHeight="1" x14ac:dyDescent="0.25">
      <c r="B122" s="263"/>
      <c r="C122" s="132"/>
      <c r="D122" s="160"/>
      <c r="E122" s="130"/>
      <c r="F122" s="130"/>
      <c r="G122" s="131"/>
      <c r="H122" s="131"/>
      <c r="I122" s="131"/>
      <c r="J122" s="131"/>
      <c r="K122" s="131"/>
      <c r="L122" s="131"/>
      <c r="M122" s="131"/>
      <c r="N122" s="131"/>
      <c r="O122" s="131"/>
      <c r="P122" s="131"/>
      <c r="Q122" s="131"/>
      <c r="R122" s="128"/>
      <c r="S122" s="132"/>
      <c r="T122" s="130"/>
      <c r="U122" s="128"/>
      <c r="V122" s="128"/>
      <c r="W122" s="128"/>
      <c r="X122" s="130"/>
      <c r="Y122" s="131"/>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132" t="s">
        <v>2006</v>
      </c>
      <c r="D123" s="160"/>
      <c r="E123" s="130"/>
      <c r="F123" s="130"/>
      <c r="G123" s="131"/>
      <c r="H123" s="131"/>
      <c r="I123" s="131"/>
      <c r="J123" s="131"/>
      <c r="K123" s="131"/>
      <c r="L123" s="131"/>
      <c r="M123" s="131"/>
      <c r="N123" s="131"/>
      <c r="O123" s="131"/>
      <c r="P123" s="131"/>
      <c r="Q123" s="131"/>
      <c r="R123" s="128"/>
      <c r="S123" s="132"/>
      <c r="T123" s="130"/>
      <c r="U123" s="128"/>
      <c r="V123" s="128"/>
      <c r="W123" s="128"/>
      <c r="X123" s="130"/>
      <c r="Y123" s="131"/>
      <c r="Z123" s="131"/>
      <c r="AA123" s="131"/>
      <c r="AB123" s="131"/>
      <c r="AC123" s="131"/>
      <c r="AD123" s="131"/>
      <c r="AE123" s="131"/>
      <c r="AF123" s="131"/>
      <c r="AG123" s="131"/>
      <c r="AH123" s="131"/>
      <c r="AI123" s="131"/>
      <c r="AJ123" s="264"/>
      <c r="AP123" s="248"/>
      <c r="AT123" s="248"/>
      <c r="AV123" s="23"/>
      <c r="AW123" s="23"/>
      <c r="AX123" s="23"/>
      <c r="AY123" s="23"/>
      <c r="AZ123" s="23"/>
      <c r="BA123" s="23"/>
      <c r="BB123" s="23"/>
      <c r="BC123" s="23"/>
    </row>
    <row r="124" spans="2:55" s="240" customFormat="1" ht="15" customHeight="1" x14ac:dyDescent="0.25">
      <c r="B124" s="263"/>
      <c r="C124" s="420"/>
      <c r="D124" s="20" t="s">
        <v>196</v>
      </c>
      <c r="E124" s="128"/>
      <c r="F124" s="420"/>
      <c r="G124" s="20" t="s">
        <v>1187</v>
      </c>
      <c r="H124" s="131"/>
      <c r="I124" s="132" t="s">
        <v>1752</v>
      </c>
      <c r="J124" s="132"/>
      <c r="K124" s="132"/>
      <c r="L124" s="132"/>
      <c r="M124" s="132"/>
      <c r="N124" s="856"/>
      <c r="O124" s="856"/>
      <c r="P124" s="856"/>
      <c r="Q124" s="856"/>
      <c r="R124" s="856"/>
      <c r="S124" s="856"/>
      <c r="T124" s="856"/>
      <c r="U124" s="856"/>
      <c r="V124" s="856"/>
      <c r="W124" s="856"/>
      <c r="X124" s="856"/>
      <c r="Y124" s="856"/>
      <c r="Z124" s="856"/>
      <c r="AA124" s="856"/>
      <c r="AB124" s="856"/>
      <c r="AC124" s="856"/>
      <c r="AD124" s="856"/>
      <c r="AE124" s="856"/>
      <c r="AF124" s="856"/>
      <c r="AG124" s="856"/>
      <c r="AH124" s="856"/>
      <c r="AI124" s="856"/>
      <c r="AJ124" s="264"/>
      <c r="AP124" s="248"/>
      <c r="AT124" s="248"/>
      <c r="AV124" s="23"/>
      <c r="AW124" s="23"/>
      <c r="AX124" s="23"/>
      <c r="AY124" s="23"/>
      <c r="AZ124" s="23"/>
      <c r="BA124" s="23"/>
      <c r="BB124" s="23"/>
      <c r="BC124" s="23"/>
    </row>
    <row r="125" spans="2:55" s="240" customFormat="1" ht="5.0999999999999996" customHeight="1" x14ac:dyDescent="0.25">
      <c r="B125" s="263"/>
      <c r="C125" s="132"/>
      <c r="D125" s="160"/>
      <c r="E125" s="130"/>
      <c r="F125" s="130"/>
      <c r="G125" s="131"/>
      <c r="H125" s="131"/>
      <c r="I125" s="131"/>
      <c r="J125" s="131"/>
      <c r="K125" s="131"/>
      <c r="L125" s="131"/>
      <c r="M125" s="131"/>
      <c r="N125" s="131"/>
      <c r="O125" s="131"/>
      <c r="P125" s="131"/>
      <c r="Q125" s="131"/>
      <c r="R125" s="128"/>
      <c r="S125" s="132"/>
      <c r="T125" s="130"/>
      <c r="U125" s="128"/>
      <c r="V125" s="128"/>
      <c r="W125" s="128"/>
      <c r="X125" s="130"/>
      <c r="Y125" s="131"/>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x14ac:dyDescent="0.25">
      <c r="B126" s="263"/>
      <c r="C126" s="132" t="s">
        <v>2007</v>
      </c>
      <c r="D126" s="160"/>
      <c r="E126" s="130"/>
      <c r="F126" s="130"/>
      <c r="G126" s="131"/>
      <c r="H126" s="131"/>
      <c r="I126" s="131"/>
      <c r="J126" s="131"/>
      <c r="K126" s="131"/>
      <c r="L126" s="131"/>
      <c r="M126" s="131"/>
      <c r="N126" s="131"/>
      <c r="O126" s="131"/>
      <c r="P126" s="131"/>
      <c r="Q126" s="131"/>
      <c r="R126" s="128"/>
      <c r="S126" s="132"/>
      <c r="T126" s="130"/>
      <c r="U126" s="128"/>
      <c r="V126" s="128"/>
      <c r="W126" s="128"/>
      <c r="X126" s="130"/>
      <c r="Y126" s="131"/>
      <c r="Z126" s="131"/>
      <c r="AA126" s="131"/>
      <c r="AB126" s="131"/>
      <c r="AC126" s="131"/>
      <c r="AD126" s="131"/>
      <c r="AE126" s="131"/>
      <c r="AF126" s="131"/>
      <c r="AG126" s="131"/>
      <c r="AH126" s="131"/>
      <c r="AI126" s="131"/>
      <c r="AJ126" s="264"/>
      <c r="AP126" s="248"/>
      <c r="AT126" s="248"/>
      <c r="AV126" s="23"/>
      <c r="AW126" s="23"/>
      <c r="AX126" s="23"/>
      <c r="AY126" s="23"/>
      <c r="AZ126" s="23"/>
      <c r="BA126" s="23"/>
      <c r="BB126" s="23"/>
      <c r="BC126" s="23"/>
    </row>
    <row r="127" spans="2:55" s="240" customFormat="1" ht="15" customHeight="1" x14ac:dyDescent="0.25">
      <c r="B127" s="263"/>
      <c r="C127" s="420"/>
      <c r="D127" s="20" t="s">
        <v>196</v>
      </c>
      <c r="E127" s="128"/>
      <c r="F127" s="420"/>
      <c r="G127" s="20" t="s">
        <v>1187</v>
      </c>
      <c r="H127" s="282"/>
      <c r="I127" s="861" t="s">
        <v>1750</v>
      </c>
      <c r="J127" s="861"/>
      <c r="K127" s="861"/>
      <c r="L127" s="861"/>
      <c r="M127" s="861"/>
      <c r="N127" s="861"/>
      <c r="O127" s="861"/>
      <c r="P127" s="879"/>
      <c r="Q127" s="879"/>
      <c r="R127" s="879"/>
      <c r="S127" s="879"/>
      <c r="T127" s="879"/>
      <c r="U127" s="879"/>
      <c r="V127" s="879"/>
      <c r="W127" s="879"/>
      <c r="X127" s="879"/>
      <c r="Y127" s="879"/>
      <c r="Z127" s="879"/>
      <c r="AA127" s="879"/>
      <c r="AB127" s="879"/>
      <c r="AC127" s="879"/>
      <c r="AD127" s="879"/>
      <c r="AE127" s="879"/>
      <c r="AF127" s="879"/>
      <c r="AG127" s="879"/>
      <c r="AH127" s="879"/>
      <c r="AI127" s="879"/>
      <c r="AJ127" s="264"/>
      <c r="AP127" s="248"/>
      <c r="AT127" s="248"/>
      <c r="AV127" s="23"/>
      <c r="AW127" s="23"/>
      <c r="AX127" s="23"/>
      <c r="AY127" s="23"/>
      <c r="AZ127" s="23"/>
      <c r="BA127" s="23"/>
      <c r="BB127" s="23"/>
      <c r="BC127" s="23"/>
    </row>
    <row r="128" spans="2:55" s="240" customFormat="1" ht="5.0999999999999996" customHeight="1" x14ac:dyDescent="0.25">
      <c r="B128" s="263"/>
      <c r="C128" s="491"/>
      <c r="D128" s="20"/>
      <c r="E128" s="128"/>
      <c r="F128" s="491"/>
      <c r="G128" s="20"/>
      <c r="H128" s="282"/>
      <c r="I128" s="247"/>
      <c r="J128" s="247"/>
      <c r="K128" s="247"/>
      <c r="L128" s="247"/>
      <c r="M128" s="247"/>
      <c r="N128" s="247"/>
      <c r="O128" s="247"/>
      <c r="P128" s="497"/>
      <c r="Q128" s="497"/>
      <c r="R128" s="497"/>
      <c r="S128" s="497"/>
      <c r="T128" s="497"/>
      <c r="U128" s="497"/>
      <c r="V128" s="497"/>
      <c r="W128" s="497"/>
      <c r="X128" s="497"/>
      <c r="Y128" s="497"/>
      <c r="Z128" s="497"/>
      <c r="AA128" s="497"/>
      <c r="AB128" s="497"/>
      <c r="AC128" s="497"/>
      <c r="AD128" s="497"/>
      <c r="AE128" s="497"/>
      <c r="AF128" s="497"/>
      <c r="AG128" s="497"/>
      <c r="AH128" s="497"/>
      <c r="AI128" s="497"/>
      <c r="AJ128" s="264"/>
      <c r="AP128" s="248"/>
      <c r="AT128" s="248"/>
      <c r="AV128" s="23"/>
      <c r="AW128" s="23"/>
      <c r="AX128" s="23"/>
      <c r="AY128" s="23"/>
      <c r="AZ128" s="23"/>
      <c r="BA128" s="23"/>
      <c r="BB128" s="23"/>
      <c r="BC128" s="23"/>
    </row>
    <row r="129" spans="2:55" s="240" customFormat="1" ht="15" customHeight="1" x14ac:dyDescent="0.25">
      <c r="B129" s="263"/>
      <c r="C129" s="132" t="s">
        <v>2300</v>
      </c>
      <c r="D129" s="20"/>
      <c r="E129" s="128"/>
      <c r="F129" s="491"/>
      <c r="G129" s="20"/>
      <c r="H129" s="282"/>
      <c r="I129" s="247"/>
      <c r="J129" s="247"/>
      <c r="K129" s="247"/>
      <c r="L129" s="247"/>
      <c r="M129" s="247"/>
      <c r="N129" s="247"/>
      <c r="O129" s="247"/>
      <c r="P129" s="497"/>
      <c r="Q129" s="882"/>
      <c r="R129" s="882"/>
      <c r="S129" s="882"/>
      <c r="T129" s="882"/>
      <c r="U129" s="882"/>
      <c r="V129" s="882"/>
      <c r="W129" s="882"/>
      <c r="X129" s="882"/>
      <c r="Y129" s="882"/>
      <c r="Z129" s="882"/>
      <c r="AA129" s="882"/>
      <c r="AB129" s="882"/>
      <c r="AC129" s="882"/>
      <c r="AD129" s="882"/>
      <c r="AE129" s="882"/>
      <c r="AF129" s="882"/>
      <c r="AG129" s="882"/>
      <c r="AH129" s="882"/>
      <c r="AI129" s="882"/>
      <c r="AJ129" s="264"/>
      <c r="AP129" s="248"/>
      <c r="AT129" s="248"/>
      <c r="AV129" s="23"/>
      <c r="AW129" s="23"/>
      <c r="AX129" s="23"/>
      <c r="AY129" s="23"/>
      <c r="AZ129" s="23"/>
      <c r="BA129" s="23"/>
      <c r="BB129" s="23"/>
      <c r="BC129" s="23"/>
    </row>
    <row r="130" spans="2:55" s="240" customFormat="1" ht="15" customHeight="1" x14ac:dyDescent="0.25">
      <c r="B130" s="263"/>
      <c r="C130" s="132" t="s">
        <v>2301</v>
      </c>
      <c r="D130" s="20"/>
      <c r="E130" s="128"/>
      <c r="F130" s="491"/>
      <c r="G130" s="20"/>
      <c r="H130" s="282"/>
      <c r="I130" s="247"/>
      <c r="J130" s="247"/>
      <c r="K130" s="247"/>
      <c r="L130" s="247"/>
      <c r="M130" s="247"/>
      <c r="N130" s="247"/>
      <c r="O130" s="247"/>
      <c r="P130" s="497"/>
      <c r="Q130" s="497"/>
      <c r="R130" s="497"/>
      <c r="S130" s="497"/>
      <c r="T130" s="497"/>
      <c r="U130" s="497"/>
      <c r="V130" s="497"/>
      <c r="W130" s="497"/>
      <c r="X130" s="979"/>
      <c r="Y130" s="979"/>
      <c r="Z130" s="979"/>
      <c r="AA130" s="979"/>
      <c r="AB130" s="979"/>
      <c r="AC130" s="979"/>
      <c r="AD130" s="979"/>
      <c r="AE130" s="979"/>
      <c r="AF130" s="979"/>
      <c r="AG130" s="979"/>
      <c r="AH130" s="979"/>
      <c r="AI130" s="979"/>
      <c r="AJ130" s="264"/>
      <c r="AP130" s="248"/>
      <c r="AT130" s="248"/>
      <c r="AV130" s="23"/>
      <c r="AW130" s="23"/>
      <c r="AX130" s="23"/>
      <c r="AY130" s="23"/>
      <c r="AZ130" s="23"/>
      <c r="BA130" s="23"/>
      <c r="BB130" s="23"/>
      <c r="BC130" s="23"/>
    </row>
    <row r="131" spans="2:55" s="240" customFormat="1" ht="5.0999999999999996" customHeight="1" thickBot="1" x14ac:dyDescent="0.3">
      <c r="B131" s="263"/>
      <c r="C131" s="132"/>
      <c r="D131" s="160"/>
      <c r="E131" s="130"/>
      <c r="F131" s="130"/>
      <c r="G131" s="131"/>
      <c r="H131" s="131"/>
      <c r="I131" s="131"/>
      <c r="J131" s="131"/>
      <c r="K131" s="131"/>
      <c r="L131" s="131"/>
      <c r="M131" s="131"/>
      <c r="N131" s="131"/>
      <c r="O131" s="131"/>
      <c r="P131" s="131"/>
      <c r="Q131" s="131"/>
      <c r="R131" s="128"/>
      <c r="S131" s="132"/>
      <c r="T131" s="130"/>
      <c r="U131" s="128"/>
      <c r="V131" s="128"/>
      <c r="W131" s="128"/>
      <c r="X131" s="130"/>
      <c r="Y131" s="131"/>
      <c r="Z131" s="131"/>
      <c r="AA131" s="131"/>
      <c r="AB131" s="131"/>
      <c r="AC131" s="131"/>
      <c r="AD131" s="131"/>
      <c r="AE131" s="131"/>
      <c r="AF131" s="131"/>
      <c r="AG131" s="131"/>
      <c r="AH131" s="131"/>
      <c r="AI131" s="131"/>
      <c r="AJ131" s="264"/>
      <c r="AP131" s="248"/>
      <c r="AT131" s="248"/>
      <c r="AV131" s="23"/>
      <c r="AW131" s="23"/>
      <c r="AX131" s="23"/>
      <c r="AY131" s="23"/>
      <c r="AZ131" s="23"/>
      <c r="BA131" s="23"/>
      <c r="BB131" s="23"/>
      <c r="BC131" s="23"/>
    </row>
    <row r="132" spans="2:55" s="240" customFormat="1" ht="15" customHeight="1" x14ac:dyDescent="0.25">
      <c r="B132" s="272"/>
      <c r="C132" s="975" t="s">
        <v>1754</v>
      </c>
      <c r="D132" s="976"/>
      <c r="E132" s="976"/>
      <c r="F132" s="976"/>
      <c r="G132" s="976"/>
      <c r="H132" s="976"/>
      <c r="I132" s="976"/>
      <c r="J132" s="976"/>
      <c r="K132" s="976"/>
      <c r="L132" s="976"/>
      <c r="M132" s="976"/>
      <c r="N132" s="976"/>
      <c r="O132" s="976"/>
      <c r="P132" s="976"/>
      <c r="Q132" s="976"/>
      <c r="R132" s="976"/>
      <c r="S132" s="976"/>
      <c r="T132" s="976"/>
      <c r="U132" s="976"/>
      <c r="V132" s="976"/>
      <c r="W132" s="976"/>
      <c r="X132" s="976"/>
      <c r="Y132" s="976"/>
      <c r="Z132" s="976"/>
      <c r="AA132" s="976"/>
      <c r="AB132" s="976"/>
      <c r="AC132" s="976"/>
      <c r="AD132" s="976"/>
      <c r="AE132" s="976"/>
      <c r="AF132" s="976"/>
      <c r="AG132" s="976"/>
      <c r="AH132" s="976"/>
      <c r="AI132" s="977"/>
      <c r="AJ132" s="274"/>
      <c r="AP132" s="248"/>
      <c r="AT132" s="248"/>
      <c r="AV132" s="23"/>
      <c r="AW132" s="23"/>
      <c r="AX132" s="23"/>
      <c r="AY132" s="23"/>
      <c r="AZ132" s="23"/>
      <c r="BA132" s="23"/>
      <c r="BB132" s="23"/>
      <c r="BC132" s="23"/>
    </row>
    <row r="133" spans="2:55" s="240" customFormat="1" ht="5.0999999999999996" customHeight="1" x14ac:dyDescent="0.25">
      <c r="B133" s="263"/>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c r="AA133" s="219"/>
      <c r="AB133" s="219"/>
      <c r="AC133" s="219"/>
      <c r="AD133" s="219"/>
      <c r="AE133" s="219"/>
      <c r="AF133" s="219"/>
      <c r="AG133" s="219"/>
      <c r="AH133" s="219"/>
      <c r="AI133" s="219"/>
      <c r="AJ133" s="264"/>
      <c r="AP133" s="248"/>
      <c r="AT133" s="248"/>
      <c r="AV133" s="23"/>
      <c r="AW133" s="23"/>
      <c r="AX133" s="23"/>
      <c r="AY133" s="23"/>
      <c r="AZ133" s="23"/>
      <c r="BA133" s="23"/>
      <c r="BB133" s="23"/>
      <c r="BC133" s="23"/>
    </row>
    <row r="134" spans="2:55" s="240" customFormat="1" ht="15" customHeight="1" x14ac:dyDescent="0.25">
      <c r="B134" s="263"/>
      <c r="C134" s="885" t="str">
        <f>IF($I$75="x",auxiliar!$A$51,IF($U$75="x",auxiliar!$A$51,IF($Y$75="x",auxiliar!$A$51,IF($U$76="x",auxiliar!$A$51,IF($Y$76="x",auxiliar!$A$53,IF($I$77="x",auxiliar!$A$53,auxiliar!$C$64))))))</f>
        <v>Preencher Item 4.5.</v>
      </c>
      <c r="D134" s="886"/>
      <c r="E134" s="886"/>
      <c r="F134" s="886"/>
      <c r="G134" s="886"/>
      <c r="H134" s="886"/>
      <c r="I134" s="886"/>
      <c r="J134" s="886"/>
      <c r="K134" s="886"/>
      <c r="L134" s="886"/>
      <c r="M134" s="886"/>
      <c r="N134" s="886"/>
      <c r="O134" s="886"/>
      <c r="P134" s="886"/>
      <c r="Q134" s="886"/>
      <c r="R134" s="886"/>
      <c r="S134" s="886"/>
      <c r="T134" s="886"/>
      <c r="U134" s="886"/>
      <c r="V134" s="886"/>
      <c r="W134" s="886"/>
      <c r="X134" s="886"/>
      <c r="Y134" s="886"/>
      <c r="Z134" s="886"/>
      <c r="AA134" s="886"/>
      <c r="AB134" s="886"/>
      <c r="AC134" s="886"/>
      <c r="AD134" s="886"/>
      <c r="AE134" s="886"/>
      <c r="AF134" s="886"/>
      <c r="AG134" s="886"/>
      <c r="AH134" s="886"/>
      <c r="AI134" s="887"/>
      <c r="AJ134" s="264"/>
      <c r="AP134" s="248"/>
      <c r="AT134" s="248"/>
      <c r="AV134" s="23"/>
      <c r="AW134" s="23"/>
      <c r="AX134" s="23"/>
      <c r="AY134" s="23"/>
      <c r="AZ134" s="23"/>
      <c r="BA134" s="23"/>
      <c r="BB134" s="23"/>
      <c r="BC134" s="23"/>
    </row>
    <row r="135" spans="2:55" s="240" customFormat="1" ht="15" customHeight="1" x14ac:dyDescent="0.25">
      <c r="B135" s="263"/>
      <c r="C135" s="888"/>
      <c r="D135" s="889"/>
      <c r="E135" s="889"/>
      <c r="F135" s="889"/>
      <c r="G135" s="889"/>
      <c r="H135" s="889"/>
      <c r="I135" s="889"/>
      <c r="J135" s="889"/>
      <c r="K135" s="889"/>
      <c r="L135" s="889"/>
      <c r="M135" s="889"/>
      <c r="N135" s="889"/>
      <c r="O135" s="889"/>
      <c r="P135" s="889"/>
      <c r="Q135" s="889"/>
      <c r="R135" s="889"/>
      <c r="S135" s="889"/>
      <c r="T135" s="889"/>
      <c r="U135" s="889"/>
      <c r="V135" s="889"/>
      <c r="W135" s="889"/>
      <c r="X135" s="889"/>
      <c r="Y135" s="889"/>
      <c r="Z135" s="889"/>
      <c r="AA135" s="889"/>
      <c r="AB135" s="889"/>
      <c r="AC135" s="889"/>
      <c r="AD135" s="889"/>
      <c r="AE135" s="889"/>
      <c r="AF135" s="889"/>
      <c r="AG135" s="889"/>
      <c r="AH135" s="889"/>
      <c r="AI135" s="890"/>
      <c r="AJ135" s="264"/>
      <c r="AP135" s="248"/>
      <c r="AT135" s="248"/>
      <c r="AV135" s="23"/>
      <c r="AW135" s="23"/>
      <c r="AX135" s="23"/>
      <c r="AY135" s="23"/>
      <c r="AZ135" s="23"/>
      <c r="BA135" s="23"/>
      <c r="BB135" s="23"/>
      <c r="BC135" s="23"/>
    </row>
    <row r="136" spans="2:55" s="240" customFormat="1" ht="15" customHeight="1" x14ac:dyDescent="0.25">
      <c r="B136" s="263"/>
      <c r="C136" s="888"/>
      <c r="D136" s="889"/>
      <c r="E136" s="889"/>
      <c r="F136" s="889"/>
      <c r="G136" s="889"/>
      <c r="H136" s="889"/>
      <c r="I136" s="889"/>
      <c r="J136" s="889"/>
      <c r="K136" s="889"/>
      <c r="L136" s="889"/>
      <c r="M136" s="889"/>
      <c r="N136" s="889"/>
      <c r="O136" s="889"/>
      <c r="P136" s="889"/>
      <c r="Q136" s="889"/>
      <c r="R136" s="889"/>
      <c r="S136" s="889"/>
      <c r="T136" s="889"/>
      <c r="U136" s="889"/>
      <c r="V136" s="889"/>
      <c r="W136" s="889"/>
      <c r="X136" s="889"/>
      <c r="Y136" s="889"/>
      <c r="Z136" s="889"/>
      <c r="AA136" s="889"/>
      <c r="AB136" s="889"/>
      <c r="AC136" s="889"/>
      <c r="AD136" s="889"/>
      <c r="AE136" s="889"/>
      <c r="AF136" s="889"/>
      <c r="AG136" s="889"/>
      <c r="AH136" s="889"/>
      <c r="AI136" s="890"/>
      <c r="AJ136" s="264"/>
      <c r="AP136" s="248"/>
      <c r="AT136" s="248"/>
      <c r="AV136" s="23"/>
      <c r="AW136" s="23"/>
      <c r="AX136" s="23"/>
      <c r="AY136" s="23"/>
      <c r="AZ136" s="23"/>
      <c r="BA136" s="23"/>
      <c r="BB136" s="23"/>
      <c r="BC136" s="23"/>
    </row>
    <row r="137" spans="2:55" s="240" customFormat="1" ht="15" customHeight="1" x14ac:dyDescent="0.25">
      <c r="B137" s="263"/>
      <c r="C137" s="888"/>
      <c r="D137" s="889"/>
      <c r="E137" s="889"/>
      <c r="F137" s="889"/>
      <c r="G137" s="889"/>
      <c r="H137" s="889"/>
      <c r="I137" s="889"/>
      <c r="J137" s="889"/>
      <c r="K137" s="889"/>
      <c r="L137" s="889"/>
      <c r="M137" s="889"/>
      <c r="N137" s="889"/>
      <c r="O137" s="889"/>
      <c r="P137" s="889"/>
      <c r="Q137" s="889"/>
      <c r="R137" s="889"/>
      <c r="S137" s="889"/>
      <c r="T137" s="889"/>
      <c r="U137" s="889"/>
      <c r="V137" s="889"/>
      <c r="W137" s="889"/>
      <c r="X137" s="889"/>
      <c r="Y137" s="889"/>
      <c r="Z137" s="889"/>
      <c r="AA137" s="889"/>
      <c r="AB137" s="889"/>
      <c r="AC137" s="889"/>
      <c r="AD137" s="889"/>
      <c r="AE137" s="889"/>
      <c r="AF137" s="889"/>
      <c r="AG137" s="889"/>
      <c r="AH137" s="889"/>
      <c r="AI137" s="890"/>
      <c r="AJ137" s="264"/>
      <c r="AP137" s="248"/>
      <c r="AT137" s="248"/>
      <c r="AV137" s="23"/>
      <c r="AW137" s="23"/>
      <c r="AX137" s="23"/>
      <c r="AY137" s="23"/>
      <c r="AZ137" s="23"/>
      <c r="BA137" s="23"/>
      <c r="BB137" s="23"/>
      <c r="BC137" s="23"/>
    </row>
    <row r="138" spans="2:55" s="240" customFormat="1" ht="15" customHeight="1" x14ac:dyDescent="0.25">
      <c r="B138" s="263"/>
      <c r="C138" s="888"/>
      <c r="D138" s="889"/>
      <c r="E138" s="889"/>
      <c r="F138" s="889"/>
      <c r="G138" s="889"/>
      <c r="H138" s="889"/>
      <c r="I138" s="889"/>
      <c r="J138" s="889"/>
      <c r="K138" s="889"/>
      <c r="L138" s="889"/>
      <c r="M138" s="889"/>
      <c r="N138" s="889"/>
      <c r="O138" s="889"/>
      <c r="P138" s="889"/>
      <c r="Q138" s="889"/>
      <c r="R138" s="889"/>
      <c r="S138" s="889"/>
      <c r="T138" s="889"/>
      <c r="U138" s="889"/>
      <c r="V138" s="889"/>
      <c r="W138" s="889"/>
      <c r="X138" s="889"/>
      <c r="Y138" s="889"/>
      <c r="Z138" s="889"/>
      <c r="AA138" s="889"/>
      <c r="AB138" s="889"/>
      <c r="AC138" s="889"/>
      <c r="AD138" s="889"/>
      <c r="AE138" s="889"/>
      <c r="AF138" s="889"/>
      <c r="AG138" s="889"/>
      <c r="AH138" s="889"/>
      <c r="AI138" s="890"/>
      <c r="AJ138" s="264"/>
      <c r="AP138" s="248"/>
      <c r="AT138" s="248"/>
      <c r="AV138" s="23"/>
      <c r="AW138" s="23"/>
      <c r="AX138" s="23"/>
      <c r="AY138" s="23"/>
      <c r="AZ138" s="23"/>
      <c r="BA138" s="23"/>
      <c r="BB138" s="23"/>
      <c r="BC138" s="23"/>
    </row>
    <row r="139" spans="2:55" s="240" customFormat="1" ht="5.0999999999999996" customHeight="1" x14ac:dyDescent="0.25">
      <c r="B139" s="263"/>
      <c r="C139" s="613"/>
      <c r="D139" s="587"/>
      <c r="E139" s="614"/>
      <c r="F139" s="614"/>
      <c r="G139" s="615"/>
      <c r="H139" s="615"/>
      <c r="I139" s="615"/>
      <c r="J139" s="615"/>
      <c r="K139" s="615"/>
      <c r="L139" s="615"/>
      <c r="M139" s="615"/>
      <c r="N139" s="615"/>
      <c r="O139" s="615"/>
      <c r="P139" s="615"/>
      <c r="Q139" s="615"/>
      <c r="R139" s="606"/>
      <c r="S139" s="609"/>
      <c r="T139" s="614"/>
      <c r="U139" s="606"/>
      <c r="V139" s="606"/>
      <c r="W139" s="606"/>
      <c r="X139" s="614"/>
      <c r="Y139" s="615"/>
      <c r="Z139" s="615"/>
      <c r="AA139" s="615"/>
      <c r="AB139" s="615"/>
      <c r="AC139" s="615"/>
      <c r="AD139" s="615"/>
      <c r="AE139" s="615"/>
      <c r="AF139" s="615"/>
      <c r="AG139" s="615"/>
      <c r="AH139" s="615"/>
      <c r="AI139" s="616"/>
      <c r="AJ139" s="264"/>
      <c r="AP139" s="248"/>
      <c r="AT139" s="248"/>
      <c r="AV139" s="23"/>
      <c r="AW139" s="23"/>
      <c r="AX139" s="23"/>
      <c r="AY139" s="23"/>
      <c r="AZ139" s="23"/>
      <c r="BA139" s="23"/>
      <c r="BB139" s="23"/>
      <c r="BC139" s="23"/>
    </row>
    <row r="140" spans="2:55" s="240" customFormat="1" ht="15" customHeight="1" x14ac:dyDescent="0.25">
      <c r="B140" s="263"/>
      <c r="C140" s="870"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40" s="871"/>
      <c r="E140" s="871"/>
      <c r="F140" s="871"/>
      <c r="G140" s="871"/>
      <c r="H140" s="871"/>
      <c r="I140" s="871"/>
      <c r="J140" s="871"/>
      <c r="K140" s="871"/>
      <c r="L140" s="871"/>
      <c r="M140" s="871"/>
      <c r="N140" s="871"/>
      <c r="O140" s="871"/>
      <c r="P140" s="871"/>
      <c r="Q140" s="871"/>
      <c r="R140" s="871"/>
      <c r="S140" s="871"/>
      <c r="T140" s="871"/>
      <c r="U140" s="871"/>
      <c r="V140" s="871"/>
      <c r="W140" s="871"/>
      <c r="X140" s="871"/>
      <c r="Y140" s="871"/>
      <c r="Z140" s="871"/>
      <c r="AA140" s="871"/>
      <c r="AB140" s="871"/>
      <c r="AC140" s="871"/>
      <c r="AD140" s="871"/>
      <c r="AE140" s="871"/>
      <c r="AF140" s="871"/>
      <c r="AG140" s="871"/>
      <c r="AH140" s="871"/>
      <c r="AI140" s="872"/>
      <c r="AJ140" s="264"/>
      <c r="AP140" s="248"/>
      <c r="AT140" s="248"/>
      <c r="AV140" s="23"/>
      <c r="AW140" s="23"/>
      <c r="AX140" s="23"/>
      <c r="AY140" s="23"/>
      <c r="AZ140" s="23"/>
      <c r="BA140" s="23"/>
      <c r="BB140" s="23"/>
      <c r="BC140" s="23"/>
    </row>
    <row r="141" spans="2:55" s="240" customFormat="1" ht="15" customHeight="1" x14ac:dyDescent="0.25">
      <c r="B141" s="263"/>
      <c r="C141" s="870"/>
      <c r="D141" s="871"/>
      <c r="E141" s="871"/>
      <c r="F141" s="871"/>
      <c r="G141" s="871"/>
      <c r="H141" s="871"/>
      <c r="I141" s="871"/>
      <c r="J141" s="871"/>
      <c r="K141" s="871"/>
      <c r="L141" s="871"/>
      <c r="M141" s="871"/>
      <c r="N141" s="871"/>
      <c r="O141" s="871"/>
      <c r="P141" s="871"/>
      <c r="Q141" s="871"/>
      <c r="R141" s="871"/>
      <c r="S141" s="871"/>
      <c r="T141" s="871"/>
      <c r="U141" s="871"/>
      <c r="V141" s="871"/>
      <c r="W141" s="871"/>
      <c r="X141" s="871"/>
      <c r="Y141" s="871"/>
      <c r="Z141" s="871"/>
      <c r="AA141" s="871"/>
      <c r="AB141" s="871"/>
      <c r="AC141" s="871"/>
      <c r="AD141" s="871"/>
      <c r="AE141" s="871"/>
      <c r="AF141" s="871"/>
      <c r="AG141" s="871"/>
      <c r="AH141" s="871"/>
      <c r="AI141" s="872"/>
      <c r="AJ141" s="264"/>
      <c r="AP141" s="248"/>
      <c r="AT141" s="248"/>
      <c r="AV141" s="23"/>
      <c r="AW141" s="23"/>
      <c r="AX141" s="23"/>
      <c r="AY141" s="23"/>
      <c r="AZ141" s="23"/>
      <c r="BA141" s="23"/>
      <c r="BB141" s="23"/>
      <c r="BC141" s="23"/>
    </row>
    <row r="142" spans="2:55" s="240" customFormat="1" ht="15" customHeight="1" x14ac:dyDescent="0.25">
      <c r="B142" s="263"/>
      <c r="C142" s="870"/>
      <c r="D142" s="871"/>
      <c r="E142" s="871"/>
      <c r="F142" s="871"/>
      <c r="G142" s="871"/>
      <c r="H142" s="871"/>
      <c r="I142" s="871"/>
      <c r="J142" s="871"/>
      <c r="K142" s="871"/>
      <c r="L142" s="871"/>
      <c r="M142" s="871"/>
      <c r="N142" s="871"/>
      <c r="O142" s="871"/>
      <c r="P142" s="871"/>
      <c r="Q142" s="871"/>
      <c r="R142" s="871"/>
      <c r="S142" s="871"/>
      <c r="T142" s="871"/>
      <c r="U142" s="871"/>
      <c r="V142" s="871"/>
      <c r="W142" s="871"/>
      <c r="X142" s="871"/>
      <c r="Y142" s="871"/>
      <c r="Z142" s="871"/>
      <c r="AA142" s="871"/>
      <c r="AB142" s="871"/>
      <c r="AC142" s="871"/>
      <c r="AD142" s="871"/>
      <c r="AE142" s="871"/>
      <c r="AF142" s="871"/>
      <c r="AG142" s="871"/>
      <c r="AH142" s="871"/>
      <c r="AI142" s="872"/>
      <c r="AJ142" s="264"/>
      <c r="AP142" s="248"/>
      <c r="AT142" s="248"/>
      <c r="AV142" s="23"/>
      <c r="AW142" s="23"/>
      <c r="AX142" s="23"/>
      <c r="AY142" s="23"/>
      <c r="AZ142" s="23"/>
      <c r="BA142" s="23"/>
      <c r="BB142" s="23"/>
      <c r="BC142" s="23"/>
    </row>
    <row r="143" spans="2:55" s="240" customFormat="1" ht="15" customHeight="1" x14ac:dyDescent="0.25">
      <c r="B143" s="263"/>
      <c r="C143" s="870"/>
      <c r="D143" s="871"/>
      <c r="E143" s="871"/>
      <c r="F143" s="871"/>
      <c r="G143" s="871"/>
      <c r="H143" s="871"/>
      <c r="I143" s="871"/>
      <c r="J143" s="871"/>
      <c r="K143" s="871"/>
      <c r="L143" s="871"/>
      <c r="M143" s="871"/>
      <c r="N143" s="871"/>
      <c r="O143" s="871"/>
      <c r="P143" s="871"/>
      <c r="Q143" s="871"/>
      <c r="R143" s="871"/>
      <c r="S143" s="871"/>
      <c r="T143" s="871"/>
      <c r="U143" s="871"/>
      <c r="V143" s="871"/>
      <c r="W143" s="871"/>
      <c r="X143" s="871"/>
      <c r="Y143" s="871"/>
      <c r="Z143" s="871"/>
      <c r="AA143" s="871"/>
      <c r="AB143" s="871"/>
      <c r="AC143" s="871"/>
      <c r="AD143" s="871"/>
      <c r="AE143" s="871"/>
      <c r="AF143" s="871"/>
      <c r="AG143" s="871"/>
      <c r="AH143" s="871"/>
      <c r="AI143" s="872"/>
      <c r="AJ143" s="264"/>
      <c r="AP143" s="248"/>
      <c r="AT143" s="248"/>
      <c r="AV143" s="23"/>
      <c r="AW143" s="23"/>
      <c r="AX143" s="23"/>
      <c r="AY143" s="23"/>
      <c r="AZ143" s="23"/>
      <c r="BA143" s="23"/>
      <c r="BB143" s="23"/>
      <c r="BC143" s="23"/>
    </row>
    <row r="144" spans="2:55" s="240" customFormat="1" ht="15" customHeight="1" x14ac:dyDescent="0.25">
      <c r="B144" s="263"/>
      <c r="C144" s="870"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4" s="871"/>
      <c r="E144" s="871"/>
      <c r="F144" s="871"/>
      <c r="G144" s="871"/>
      <c r="H144" s="871"/>
      <c r="I144" s="871"/>
      <c r="J144" s="871"/>
      <c r="K144" s="871"/>
      <c r="L144" s="871"/>
      <c r="M144" s="871"/>
      <c r="N144" s="871"/>
      <c r="O144" s="871"/>
      <c r="P144" s="871"/>
      <c r="Q144" s="871"/>
      <c r="R144" s="871"/>
      <c r="S144" s="871"/>
      <c r="T144" s="871"/>
      <c r="U144" s="871"/>
      <c r="V144" s="871"/>
      <c r="W144" s="871"/>
      <c r="X144" s="871"/>
      <c r="Y144" s="871"/>
      <c r="Z144" s="871"/>
      <c r="AA144" s="871"/>
      <c r="AB144" s="871"/>
      <c r="AC144" s="871"/>
      <c r="AD144" s="871"/>
      <c r="AE144" s="871"/>
      <c r="AF144" s="871"/>
      <c r="AG144" s="871"/>
      <c r="AH144" s="871"/>
      <c r="AI144" s="872"/>
      <c r="AJ144" s="264"/>
      <c r="AP144" s="248"/>
      <c r="AT144" s="248"/>
      <c r="AV144" s="23"/>
      <c r="AW144" s="23"/>
      <c r="AX144" s="23"/>
      <c r="AY144" s="23"/>
      <c r="AZ144" s="23"/>
      <c r="BA144" s="23"/>
      <c r="BB144" s="23"/>
      <c r="BC144" s="23"/>
    </row>
    <row r="145" spans="2:55" s="240" customFormat="1" ht="15" customHeight="1" x14ac:dyDescent="0.25">
      <c r="B145" s="263"/>
      <c r="C145" s="870"/>
      <c r="D145" s="871"/>
      <c r="E145" s="871"/>
      <c r="F145" s="871"/>
      <c r="G145" s="871"/>
      <c r="H145" s="871"/>
      <c r="I145" s="871"/>
      <c r="J145" s="871"/>
      <c r="K145" s="871"/>
      <c r="L145" s="871"/>
      <c r="M145" s="871"/>
      <c r="N145" s="871"/>
      <c r="O145" s="871"/>
      <c r="P145" s="871"/>
      <c r="Q145" s="871"/>
      <c r="R145" s="871"/>
      <c r="S145" s="871"/>
      <c r="T145" s="871"/>
      <c r="U145" s="871"/>
      <c r="V145" s="871"/>
      <c r="W145" s="871"/>
      <c r="X145" s="871"/>
      <c r="Y145" s="871"/>
      <c r="Z145" s="871"/>
      <c r="AA145" s="871"/>
      <c r="AB145" s="871"/>
      <c r="AC145" s="871"/>
      <c r="AD145" s="871"/>
      <c r="AE145" s="871"/>
      <c r="AF145" s="871"/>
      <c r="AG145" s="871"/>
      <c r="AH145" s="871"/>
      <c r="AI145" s="872"/>
      <c r="AJ145" s="264"/>
      <c r="AP145" s="248"/>
      <c r="AT145" s="248"/>
      <c r="AV145" s="23"/>
      <c r="AW145" s="23"/>
      <c r="AX145" s="23"/>
      <c r="AY145" s="23"/>
      <c r="AZ145" s="23"/>
      <c r="BA145" s="23"/>
      <c r="BB145" s="23"/>
      <c r="BC145" s="23"/>
    </row>
    <row r="146" spans="2:55" s="240" customFormat="1" ht="15" customHeight="1" x14ac:dyDescent="0.25">
      <c r="B146" s="263"/>
      <c r="C146" s="870"/>
      <c r="D146" s="871"/>
      <c r="E146" s="871"/>
      <c r="F146" s="871"/>
      <c r="G146" s="871"/>
      <c r="H146" s="871"/>
      <c r="I146" s="871"/>
      <c r="J146" s="871"/>
      <c r="K146" s="871"/>
      <c r="L146" s="871"/>
      <c r="M146" s="871"/>
      <c r="N146" s="871"/>
      <c r="O146" s="871"/>
      <c r="P146" s="871"/>
      <c r="Q146" s="871"/>
      <c r="R146" s="871"/>
      <c r="S146" s="871"/>
      <c r="T146" s="871"/>
      <c r="U146" s="871"/>
      <c r="V146" s="871"/>
      <c r="W146" s="871"/>
      <c r="X146" s="871"/>
      <c r="Y146" s="871"/>
      <c r="Z146" s="871"/>
      <c r="AA146" s="871"/>
      <c r="AB146" s="871"/>
      <c r="AC146" s="871"/>
      <c r="AD146" s="871"/>
      <c r="AE146" s="871"/>
      <c r="AF146" s="871"/>
      <c r="AG146" s="871"/>
      <c r="AH146" s="871"/>
      <c r="AI146" s="872"/>
      <c r="AJ146" s="264"/>
      <c r="AP146" s="248"/>
      <c r="AT146" s="248"/>
      <c r="AV146" s="23"/>
      <c r="AW146" s="23"/>
      <c r="AX146" s="23"/>
      <c r="AY146" s="23"/>
      <c r="AZ146" s="23"/>
      <c r="BA146" s="23"/>
      <c r="BB146" s="23"/>
      <c r="BC146" s="23"/>
    </row>
    <row r="147" spans="2:55" s="240" customFormat="1" ht="5.0999999999999996" customHeight="1" x14ac:dyDescent="0.25">
      <c r="B147" s="263"/>
      <c r="C147" s="620"/>
      <c r="D147" s="621"/>
      <c r="E147" s="621"/>
      <c r="F147" s="621"/>
      <c r="G147" s="621"/>
      <c r="H147" s="621"/>
      <c r="I147" s="621"/>
      <c r="J147" s="621"/>
      <c r="K147" s="621"/>
      <c r="L147" s="621"/>
      <c r="M147" s="621"/>
      <c r="N147" s="621"/>
      <c r="O147" s="621"/>
      <c r="P147" s="621"/>
      <c r="Q147" s="621"/>
      <c r="R147" s="621"/>
      <c r="S147" s="621"/>
      <c r="T147" s="621"/>
      <c r="U147" s="621"/>
      <c r="V147" s="621"/>
      <c r="W147" s="621"/>
      <c r="X147" s="621"/>
      <c r="Y147" s="621"/>
      <c r="Z147" s="621"/>
      <c r="AA147" s="621"/>
      <c r="AB147" s="621"/>
      <c r="AC147" s="621"/>
      <c r="AD147" s="621"/>
      <c r="AE147" s="621"/>
      <c r="AF147" s="621"/>
      <c r="AG147" s="621"/>
      <c r="AH147" s="621"/>
      <c r="AI147" s="622"/>
      <c r="AJ147" s="264"/>
      <c r="AP147" s="248"/>
      <c r="AT147" s="248"/>
      <c r="AV147" s="23"/>
      <c r="AW147" s="23"/>
      <c r="AX147" s="23"/>
      <c r="AY147" s="23"/>
      <c r="AZ147" s="23"/>
      <c r="BA147" s="23"/>
      <c r="BB147" s="23"/>
      <c r="BC147" s="23"/>
    </row>
    <row r="148" spans="2:55" s="240" customFormat="1" ht="15" customHeight="1" x14ac:dyDescent="0.25">
      <c r="B148" s="263"/>
      <c r="C148" s="870"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48" s="871"/>
      <c r="E148" s="871"/>
      <c r="F148" s="871"/>
      <c r="G148" s="871"/>
      <c r="H148" s="871"/>
      <c r="I148" s="871"/>
      <c r="J148" s="871"/>
      <c r="K148" s="871"/>
      <c r="L148" s="871"/>
      <c r="M148" s="871"/>
      <c r="N148" s="871"/>
      <c r="O148" s="871"/>
      <c r="P148" s="871"/>
      <c r="Q148" s="871"/>
      <c r="R148" s="871"/>
      <c r="S148" s="871"/>
      <c r="T148" s="871"/>
      <c r="U148" s="871"/>
      <c r="V148" s="871"/>
      <c r="W148" s="871"/>
      <c r="X148" s="871"/>
      <c r="Y148" s="871"/>
      <c r="Z148" s="871"/>
      <c r="AA148" s="871"/>
      <c r="AB148" s="871"/>
      <c r="AC148" s="871"/>
      <c r="AD148" s="871"/>
      <c r="AE148" s="871"/>
      <c r="AF148" s="871"/>
      <c r="AG148" s="871"/>
      <c r="AH148" s="871"/>
      <c r="AI148" s="872"/>
      <c r="AJ148" s="264"/>
      <c r="AP148" s="248"/>
      <c r="AT148" s="248"/>
      <c r="AV148" s="23"/>
      <c r="AW148" s="23"/>
      <c r="AX148" s="23"/>
      <c r="AY148" s="23"/>
      <c r="AZ148" s="23"/>
      <c r="BA148" s="23"/>
      <c r="BB148" s="23"/>
      <c r="BC148" s="23"/>
    </row>
    <row r="149" spans="2:55" s="240" customFormat="1" ht="15" customHeight="1" x14ac:dyDescent="0.25">
      <c r="B149" s="263"/>
      <c r="C149" s="870"/>
      <c r="D149" s="871"/>
      <c r="E149" s="871"/>
      <c r="F149" s="871"/>
      <c r="G149" s="871"/>
      <c r="H149" s="871"/>
      <c r="I149" s="871"/>
      <c r="J149" s="871"/>
      <c r="K149" s="871"/>
      <c r="L149" s="871"/>
      <c r="M149" s="871"/>
      <c r="N149" s="871"/>
      <c r="O149" s="871"/>
      <c r="P149" s="871"/>
      <c r="Q149" s="871"/>
      <c r="R149" s="871"/>
      <c r="S149" s="871"/>
      <c r="T149" s="871"/>
      <c r="U149" s="871"/>
      <c r="V149" s="871"/>
      <c r="W149" s="871"/>
      <c r="X149" s="871"/>
      <c r="Y149" s="871"/>
      <c r="Z149" s="871"/>
      <c r="AA149" s="871"/>
      <c r="AB149" s="871"/>
      <c r="AC149" s="871"/>
      <c r="AD149" s="871"/>
      <c r="AE149" s="871"/>
      <c r="AF149" s="871"/>
      <c r="AG149" s="871"/>
      <c r="AH149" s="871"/>
      <c r="AI149" s="872"/>
      <c r="AJ149" s="264"/>
      <c r="AP149" s="248"/>
      <c r="AT149" s="248"/>
      <c r="AV149" s="23"/>
      <c r="AW149" s="23"/>
      <c r="AX149" s="23"/>
      <c r="AY149" s="23"/>
      <c r="AZ149" s="23"/>
      <c r="BA149" s="23"/>
      <c r="BB149" s="23"/>
      <c r="BC149" s="23"/>
    </row>
    <row r="150" spans="2:55" s="240" customFormat="1" ht="15" customHeight="1" x14ac:dyDescent="0.25">
      <c r="B150" s="263"/>
      <c r="C150" s="870"/>
      <c r="D150" s="871"/>
      <c r="E150" s="871"/>
      <c r="F150" s="871"/>
      <c r="G150" s="871"/>
      <c r="H150" s="871"/>
      <c r="I150" s="871"/>
      <c r="J150" s="871"/>
      <c r="K150" s="871"/>
      <c r="L150" s="871"/>
      <c r="M150" s="871"/>
      <c r="N150" s="871"/>
      <c r="O150" s="871"/>
      <c r="P150" s="871"/>
      <c r="Q150" s="871"/>
      <c r="R150" s="871"/>
      <c r="S150" s="871"/>
      <c r="T150" s="871"/>
      <c r="U150" s="871"/>
      <c r="V150" s="871"/>
      <c r="W150" s="871"/>
      <c r="X150" s="871"/>
      <c r="Y150" s="871"/>
      <c r="Z150" s="871"/>
      <c r="AA150" s="871"/>
      <c r="AB150" s="871"/>
      <c r="AC150" s="871"/>
      <c r="AD150" s="871"/>
      <c r="AE150" s="871"/>
      <c r="AF150" s="871"/>
      <c r="AG150" s="871"/>
      <c r="AH150" s="871"/>
      <c r="AI150" s="872"/>
      <c r="AJ150" s="264"/>
      <c r="AP150" s="248"/>
      <c r="AT150" s="248"/>
      <c r="AV150" s="23"/>
      <c r="AW150" s="23"/>
      <c r="AX150" s="23"/>
      <c r="AY150" s="23"/>
      <c r="AZ150" s="23"/>
      <c r="BA150" s="23"/>
      <c r="BB150" s="23"/>
      <c r="BC150" s="23"/>
    </row>
    <row r="151" spans="2:55" s="240" customFormat="1" ht="15" customHeight="1" x14ac:dyDescent="0.25">
      <c r="B151" s="263"/>
      <c r="C151" s="870"/>
      <c r="D151" s="871"/>
      <c r="E151" s="871"/>
      <c r="F151" s="871"/>
      <c r="G151" s="871"/>
      <c r="H151" s="871"/>
      <c r="I151" s="871"/>
      <c r="J151" s="871"/>
      <c r="K151" s="871"/>
      <c r="L151" s="871"/>
      <c r="M151" s="871"/>
      <c r="N151" s="871"/>
      <c r="O151" s="871"/>
      <c r="P151" s="871"/>
      <c r="Q151" s="871"/>
      <c r="R151" s="871"/>
      <c r="S151" s="871"/>
      <c r="T151" s="871"/>
      <c r="U151" s="871"/>
      <c r="V151" s="871"/>
      <c r="W151" s="871"/>
      <c r="X151" s="871"/>
      <c r="Y151" s="871"/>
      <c r="Z151" s="871"/>
      <c r="AA151" s="871"/>
      <c r="AB151" s="871"/>
      <c r="AC151" s="871"/>
      <c r="AD151" s="871"/>
      <c r="AE151" s="871"/>
      <c r="AF151" s="871"/>
      <c r="AG151" s="871"/>
      <c r="AH151" s="871"/>
      <c r="AI151" s="872"/>
      <c r="AJ151" s="264"/>
      <c r="AP151" s="248"/>
      <c r="AT151" s="248"/>
      <c r="AV151" s="23"/>
      <c r="AW151" s="23"/>
      <c r="AX151" s="23"/>
      <c r="AY151" s="23"/>
      <c r="AZ151" s="23"/>
      <c r="BA151" s="23"/>
      <c r="BB151" s="23"/>
      <c r="BC151" s="23"/>
    </row>
    <row r="152" spans="2:55" s="240" customFormat="1" ht="15" customHeight="1" x14ac:dyDescent="0.25">
      <c r="B152" s="263"/>
      <c r="C152" s="870"/>
      <c r="D152" s="871"/>
      <c r="E152" s="871"/>
      <c r="F152" s="871"/>
      <c r="G152" s="871"/>
      <c r="H152" s="871"/>
      <c r="I152" s="871"/>
      <c r="J152" s="871"/>
      <c r="K152" s="871"/>
      <c r="L152" s="871"/>
      <c r="M152" s="871"/>
      <c r="N152" s="871"/>
      <c r="O152" s="871"/>
      <c r="P152" s="871"/>
      <c r="Q152" s="871"/>
      <c r="R152" s="871"/>
      <c r="S152" s="871"/>
      <c r="T152" s="871"/>
      <c r="U152" s="871"/>
      <c r="V152" s="871"/>
      <c r="W152" s="871"/>
      <c r="X152" s="871"/>
      <c r="Y152" s="871"/>
      <c r="Z152" s="871"/>
      <c r="AA152" s="871"/>
      <c r="AB152" s="871"/>
      <c r="AC152" s="871"/>
      <c r="AD152" s="871"/>
      <c r="AE152" s="871"/>
      <c r="AF152" s="871"/>
      <c r="AG152" s="871"/>
      <c r="AH152" s="871"/>
      <c r="AI152" s="872"/>
      <c r="AJ152" s="264"/>
      <c r="AP152" s="248"/>
      <c r="AT152" s="248"/>
      <c r="AV152" s="23"/>
      <c r="AW152" s="23"/>
      <c r="AX152" s="23"/>
      <c r="AY152" s="23"/>
      <c r="AZ152" s="23"/>
      <c r="BA152" s="23"/>
      <c r="BB152" s="23"/>
      <c r="BC152" s="23"/>
    </row>
    <row r="153" spans="2:55" s="240" customFormat="1" ht="15" customHeight="1" x14ac:dyDescent="0.25">
      <c r="B153" s="263"/>
      <c r="C153" s="870"/>
      <c r="D153" s="871"/>
      <c r="E153" s="871"/>
      <c r="F153" s="871"/>
      <c r="G153" s="871"/>
      <c r="H153" s="871"/>
      <c r="I153" s="871"/>
      <c r="J153" s="871"/>
      <c r="K153" s="871"/>
      <c r="L153" s="871"/>
      <c r="M153" s="871"/>
      <c r="N153" s="871"/>
      <c r="O153" s="871"/>
      <c r="P153" s="871"/>
      <c r="Q153" s="871"/>
      <c r="R153" s="871"/>
      <c r="S153" s="871"/>
      <c r="T153" s="871"/>
      <c r="U153" s="871"/>
      <c r="V153" s="871"/>
      <c r="W153" s="871"/>
      <c r="X153" s="871"/>
      <c r="Y153" s="871"/>
      <c r="Z153" s="871"/>
      <c r="AA153" s="871"/>
      <c r="AB153" s="871"/>
      <c r="AC153" s="871"/>
      <c r="AD153" s="871"/>
      <c r="AE153" s="871"/>
      <c r="AF153" s="871"/>
      <c r="AG153" s="871"/>
      <c r="AH153" s="871"/>
      <c r="AI153" s="872"/>
      <c r="AJ153" s="264"/>
      <c r="AP153" s="248"/>
      <c r="AT153" s="248"/>
      <c r="AV153" s="23"/>
      <c r="AW153" s="23"/>
      <c r="AX153" s="23"/>
      <c r="AY153" s="23"/>
      <c r="AZ153" s="23"/>
      <c r="BA153" s="23"/>
      <c r="BB153" s="23"/>
      <c r="BC153" s="23"/>
    </row>
    <row r="154" spans="2:55" s="240" customFormat="1" ht="15" customHeight="1" x14ac:dyDescent="0.25">
      <c r="B154" s="263"/>
      <c r="C154" s="870"/>
      <c r="D154" s="871"/>
      <c r="E154" s="871"/>
      <c r="F154" s="871"/>
      <c r="G154" s="871"/>
      <c r="H154" s="871"/>
      <c r="I154" s="871"/>
      <c r="J154" s="871"/>
      <c r="K154" s="871"/>
      <c r="L154" s="871"/>
      <c r="M154" s="871"/>
      <c r="N154" s="871"/>
      <c r="O154" s="871"/>
      <c r="P154" s="871"/>
      <c r="Q154" s="871"/>
      <c r="R154" s="871"/>
      <c r="S154" s="871"/>
      <c r="T154" s="871"/>
      <c r="U154" s="871"/>
      <c r="V154" s="871"/>
      <c r="W154" s="871"/>
      <c r="X154" s="871"/>
      <c r="Y154" s="871"/>
      <c r="Z154" s="871"/>
      <c r="AA154" s="871"/>
      <c r="AB154" s="871"/>
      <c r="AC154" s="871"/>
      <c r="AD154" s="871"/>
      <c r="AE154" s="871"/>
      <c r="AF154" s="871"/>
      <c r="AG154" s="871"/>
      <c r="AH154" s="871"/>
      <c r="AI154" s="872"/>
      <c r="AJ154" s="264"/>
      <c r="AP154" s="248"/>
      <c r="AT154" s="248"/>
      <c r="AV154" s="23"/>
      <c r="AW154" s="23"/>
      <c r="AX154" s="23"/>
      <c r="AY154" s="23"/>
      <c r="AZ154" s="23"/>
      <c r="BA154" s="23"/>
      <c r="BB154" s="23"/>
      <c r="BC154" s="23"/>
    </row>
    <row r="155" spans="2:55" s="240" customFormat="1" ht="15" customHeight="1" x14ac:dyDescent="0.25">
      <c r="B155" s="263"/>
      <c r="C155" s="870"/>
      <c r="D155" s="871"/>
      <c r="E155" s="871"/>
      <c r="F155" s="871"/>
      <c r="G155" s="871"/>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2"/>
      <c r="AJ155" s="264"/>
      <c r="AP155" s="248"/>
      <c r="AT155" s="248"/>
      <c r="AV155" s="23"/>
      <c r="AW155" s="23"/>
      <c r="AX155" s="23"/>
      <c r="AY155" s="23"/>
      <c r="AZ155" s="23"/>
      <c r="BA155" s="23"/>
      <c r="BB155" s="23"/>
      <c r="BC155" s="23"/>
    </row>
    <row r="156" spans="2:55" s="240" customFormat="1" ht="15" customHeight="1" x14ac:dyDescent="0.25">
      <c r="B156" s="263"/>
      <c r="C156" s="873"/>
      <c r="D156" s="874"/>
      <c r="E156" s="874"/>
      <c r="F156" s="874"/>
      <c r="G156" s="874"/>
      <c r="H156" s="874"/>
      <c r="I156" s="874"/>
      <c r="J156" s="874"/>
      <c r="K156" s="874"/>
      <c r="L156" s="874"/>
      <c r="M156" s="874"/>
      <c r="N156" s="874"/>
      <c r="O156" s="874"/>
      <c r="P156" s="874"/>
      <c r="Q156" s="874"/>
      <c r="R156" s="874"/>
      <c r="S156" s="874"/>
      <c r="T156" s="874"/>
      <c r="U156" s="874"/>
      <c r="V156" s="874"/>
      <c r="W156" s="874"/>
      <c r="X156" s="874"/>
      <c r="Y156" s="874"/>
      <c r="Z156" s="874"/>
      <c r="AA156" s="874"/>
      <c r="AB156" s="874"/>
      <c r="AC156" s="874"/>
      <c r="AD156" s="874"/>
      <c r="AE156" s="874"/>
      <c r="AF156" s="874"/>
      <c r="AG156" s="874"/>
      <c r="AH156" s="874"/>
      <c r="AI156" s="875"/>
      <c r="AJ156" s="264"/>
      <c r="AP156" s="248"/>
      <c r="AT156" s="248"/>
      <c r="AV156" s="23"/>
      <c r="AW156" s="23"/>
      <c r="AX156" s="23"/>
      <c r="AY156" s="23"/>
      <c r="AZ156" s="23"/>
      <c r="BA156" s="23"/>
      <c r="BB156" s="23"/>
      <c r="BC156" s="23"/>
    </row>
    <row r="157" spans="2:55" s="240" customFormat="1" ht="5.0999999999999996" customHeight="1" x14ac:dyDescent="0.25">
      <c r="B157" s="263"/>
      <c r="C157" s="132"/>
      <c r="D157" s="160"/>
      <c r="E157" s="130"/>
      <c r="F157" s="130"/>
      <c r="G157" s="131"/>
      <c r="H157" s="131"/>
      <c r="I157" s="131"/>
      <c r="J157" s="131"/>
      <c r="K157" s="131"/>
      <c r="L157" s="131"/>
      <c r="M157" s="131"/>
      <c r="N157" s="131"/>
      <c r="O157" s="131"/>
      <c r="P157" s="131"/>
      <c r="Q157" s="131"/>
      <c r="R157" s="128"/>
      <c r="S157" s="132"/>
      <c r="T157" s="130"/>
      <c r="U157" s="128"/>
      <c r="V157" s="128"/>
      <c r="W157" s="128"/>
      <c r="X157" s="130"/>
      <c r="Y157" s="131"/>
      <c r="Z157" s="131"/>
      <c r="AA157" s="131"/>
      <c r="AB157" s="131"/>
      <c r="AC157" s="131"/>
      <c r="AD157" s="131"/>
      <c r="AE157" s="131"/>
      <c r="AF157" s="131"/>
      <c r="AG157" s="131"/>
      <c r="AH157" s="131"/>
      <c r="AI157" s="131"/>
      <c r="AJ157" s="264"/>
      <c r="AP157" s="248"/>
      <c r="AT157" s="248"/>
      <c r="AV157" s="23"/>
      <c r="AW157" s="23"/>
      <c r="AX157" s="23"/>
      <c r="AY157" s="23"/>
      <c r="AZ157" s="23"/>
      <c r="BA157" s="23"/>
      <c r="BB157" s="23"/>
      <c r="BC157" s="23"/>
    </row>
    <row r="158" spans="2:55" s="240" customFormat="1" ht="5.0999999999999996" customHeight="1" x14ac:dyDescent="0.25">
      <c r="B158" s="263"/>
      <c r="C158" s="132"/>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912"/>
      <c r="D159" s="912"/>
      <c r="E159" s="912"/>
      <c r="F159" s="912"/>
      <c r="G159" s="912"/>
      <c r="H159" s="912"/>
      <c r="I159" s="912"/>
      <c r="J159" s="912"/>
      <c r="K159" s="131"/>
      <c r="L159" s="914"/>
      <c r="M159" s="914"/>
      <c r="N159" s="914"/>
      <c r="O159" s="914"/>
      <c r="P159" s="914"/>
      <c r="Q159" s="914"/>
      <c r="R159" s="914"/>
      <c r="S159" s="914"/>
      <c r="T159" s="914"/>
      <c r="U159" s="914"/>
      <c r="V159" s="914"/>
      <c r="W159" s="914"/>
      <c r="X159" s="914"/>
      <c r="Y159" s="914"/>
      <c r="Z159" s="914"/>
      <c r="AA159" s="914"/>
      <c r="AB159" s="914"/>
      <c r="AC159" s="914"/>
      <c r="AD159" s="914"/>
      <c r="AE159" s="914"/>
      <c r="AF159" s="914"/>
      <c r="AG159" s="914"/>
      <c r="AH159" s="914"/>
      <c r="AI159" s="914"/>
      <c r="AJ159" s="264"/>
      <c r="AP159" s="248"/>
      <c r="AT159" s="248"/>
      <c r="AV159" s="23"/>
      <c r="AW159" s="23"/>
      <c r="AX159" s="23"/>
      <c r="AY159" s="23"/>
      <c r="AZ159" s="23"/>
      <c r="BA159" s="23"/>
      <c r="BB159" s="23"/>
      <c r="BC159" s="23"/>
    </row>
    <row r="160" spans="2:55" s="240" customFormat="1" ht="15" customHeight="1" x14ac:dyDescent="0.25">
      <c r="B160" s="263"/>
      <c r="C160" s="913" t="s">
        <v>1773</v>
      </c>
      <c r="D160" s="913"/>
      <c r="E160" s="913"/>
      <c r="F160" s="913"/>
      <c r="G160" s="913"/>
      <c r="H160" s="913"/>
      <c r="I160" s="913"/>
      <c r="J160" s="913"/>
      <c r="K160" s="131"/>
      <c r="L160" s="913" t="s">
        <v>1963</v>
      </c>
      <c r="M160" s="913"/>
      <c r="N160" s="913"/>
      <c r="O160" s="913"/>
      <c r="P160" s="913"/>
      <c r="Q160" s="913"/>
      <c r="R160" s="913"/>
      <c r="S160" s="913"/>
      <c r="T160" s="913"/>
      <c r="U160" s="913"/>
      <c r="V160" s="913"/>
      <c r="W160" s="913"/>
      <c r="X160" s="913"/>
      <c r="Y160" s="913"/>
      <c r="Z160" s="913"/>
      <c r="AA160" s="913"/>
      <c r="AB160" s="913"/>
      <c r="AC160" s="913"/>
      <c r="AD160" s="913"/>
      <c r="AE160" s="913"/>
      <c r="AF160" s="913"/>
      <c r="AG160" s="913"/>
      <c r="AH160" s="913"/>
      <c r="AI160" s="913"/>
      <c r="AJ160" s="264"/>
      <c r="AP160" s="248"/>
      <c r="AT160" s="248"/>
      <c r="AV160" s="23"/>
      <c r="AW160" s="23"/>
      <c r="AX160" s="23"/>
      <c r="AY160" s="23"/>
      <c r="AZ160" s="23"/>
      <c r="BA160" s="23"/>
      <c r="BB160" s="23"/>
      <c r="BC160" s="23"/>
    </row>
    <row r="161" spans="1:55" s="240" customFormat="1" ht="5.0999999999999996" customHeight="1" x14ac:dyDescent="0.25">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15" customHeight="1" x14ac:dyDescent="0.25">
      <c r="B162" s="263"/>
      <c r="C162" s="853" t="s">
        <v>1755</v>
      </c>
      <c r="D162" s="854"/>
      <c r="E162" s="854"/>
      <c r="F162" s="854"/>
      <c r="G162" s="854"/>
      <c r="H162" s="854"/>
      <c r="I162" s="854"/>
      <c r="J162" s="854"/>
      <c r="K162" s="854"/>
      <c r="L162" s="854"/>
      <c r="M162" s="854"/>
      <c r="N162" s="854"/>
      <c r="O162" s="854"/>
      <c r="P162" s="854"/>
      <c r="Q162" s="854"/>
      <c r="R162" s="854"/>
      <c r="S162" s="854"/>
      <c r="T162" s="854"/>
      <c r="U162" s="854"/>
      <c r="V162" s="854"/>
      <c r="W162" s="854"/>
      <c r="X162" s="854"/>
      <c r="Y162" s="854"/>
      <c r="Z162" s="854"/>
      <c r="AA162" s="854"/>
      <c r="AB162" s="854"/>
      <c r="AC162" s="854"/>
      <c r="AD162" s="854"/>
      <c r="AE162" s="854"/>
      <c r="AF162" s="854"/>
      <c r="AG162" s="854"/>
      <c r="AH162" s="854"/>
      <c r="AI162" s="855"/>
      <c r="AJ162" s="264"/>
      <c r="AP162" s="248"/>
      <c r="AT162" s="248"/>
      <c r="AV162" s="23"/>
      <c r="AW162" s="23"/>
      <c r="AX162" s="23"/>
      <c r="AY162" s="23"/>
      <c r="AZ162" s="23"/>
      <c r="BA162" s="23"/>
      <c r="BB162" s="23"/>
      <c r="BC162" s="23"/>
    </row>
    <row r="163" spans="1:55" s="240" customFormat="1" x14ac:dyDescent="0.25">
      <c r="B163" s="263"/>
      <c r="C163" s="862" t="s">
        <v>2471</v>
      </c>
      <c r="D163" s="862"/>
      <c r="E163" s="862"/>
      <c r="F163" s="862"/>
      <c r="G163" s="862"/>
      <c r="H163" s="862"/>
      <c r="I163" s="862"/>
      <c r="J163" s="862"/>
      <c r="K163" s="862"/>
      <c r="L163" s="862"/>
      <c r="M163" s="862"/>
      <c r="N163" s="862"/>
      <c r="O163" s="862"/>
      <c r="P163" s="862"/>
      <c r="Q163" s="862"/>
      <c r="R163" s="862"/>
      <c r="S163" s="862"/>
      <c r="T163" s="862"/>
      <c r="U163" s="862"/>
      <c r="V163" s="862"/>
      <c r="W163" s="862"/>
      <c r="X163" s="862"/>
      <c r="Y163" s="862"/>
      <c r="Z163" s="862"/>
      <c r="AA163" s="862"/>
      <c r="AB163" s="862"/>
      <c r="AC163" s="862"/>
      <c r="AD163" s="862"/>
      <c r="AE163" s="862"/>
      <c r="AF163" s="862"/>
      <c r="AG163" s="862"/>
      <c r="AH163" s="862"/>
      <c r="AI163" s="862"/>
      <c r="AJ163" s="264"/>
      <c r="AP163" s="248"/>
      <c r="AT163" s="248"/>
      <c r="AV163" s="23"/>
      <c r="AW163" s="23"/>
      <c r="AX163" s="23"/>
      <c r="AY163" s="23"/>
      <c r="AZ163" s="23"/>
      <c r="BA163" s="23"/>
      <c r="BB163" s="23"/>
      <c r="BC163" s="23"/>
    </row>
    <row r="164" spans="1:55" s="240" customFormat="1" ht="5.0999999999999996" customHeight="1" thickBot="1" x14ac:dyDescent="0.3">
      <c r="B164" s="268"/>
      <c r="C164" s="852"/>
      <c r="D164" s="852"/>
      <c r="E164" s="852"/>
      <c r="F164" s="852"/>
      <c r="G164" s="852"/>
      <c r="H164" s="852"/>
      <c r="I164" s="852"/>
      <c r="J164" s="852"/>
      <c r="K164" s="852"/>
      <c r="L164" s="852"/>
      <c r="M164" s="852"/>
      <c r="N164" s="852"/>
      <c r="O164" s="852"/>
      <c r="P164" s="852"/>
      <c r="Q164" s="852"/>
      <c r="R164" s="852"/>
      <c r="S164" s="852"/>
      <c r="T164" s="852"/>
      <c r="U164" s="852"/>
      <c r="V164" s="852"/>
      <c r="W164" s="852"/>
      <c r="X164" s="852"/>
      <c r="Y164" s="852"/>
      <c r="Z164" s="852"/>
      <c r="AA164" s="852"/>
      <c r="AB164" s="852"/>
      <c r="AC164" s="852"/>
      <c r="AD164" s="852"/>
      <c r="AE164" s="852"/>
      <c r="AF164" s="852"/>
      <c r="AG164" s="852"/>
      <c r="AH164" s="852"/>
      <c r="AI164" s="852"/>
      <c r="AJ164" s="271"/>
      <c r="AP164" s="248"/>
      <c r="AT164" s="248"/>
      <c r="AV164" s="23"/>
      <c r="AW164" s="23"/>
      <c r="AX164" s="23"/>
      <c r="AY164" s="23"/>
      <c r="AZ164" s="23"/>
      <c r="BA164" s="23"/>
      <c r="BB164" s="23"/>
      <c r="BC164" s="23"/>
    </row>
    <row r="165" spans="1:55" s="240" customFormat="1" ht="15" customHeight="1" x14ac:dyDescent="0.25">
      <c r="A165" s="241"/>
      <c r="B165" s="241"/>
      <c r="C165" s="298"/>
      <c r="D165" s="285"/>
      <c r="E165" s="285"/>
      <c r="F165" s="26"/>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4"/>
      <c r="AQ165" s="241"/>
      <c r="AR165" s="241"/>
      <c r="AS165" s="241"/>
      <c r="AT165" s="244"/>
      <c r="AU165" s="241"/>
      <c r="AV165" s="26"/>
      <c r="AW165" s="26"/>
      <c r="AX165" s="23"/>
      <c r="AY165" s="23"/>
      <c r="AZ165" s="23"/>
      <c r="BA165" s="23"/>
      <c r="BB165" s="23"/>
      <c r="BC165" s="23"/>
    </row>
    <row r="166" spans="1:55" s="240" customFormat="1" ht="15" customHeight="1" x14ac:dyDescent="0.25">
      <c r="A166" s="241"/>
      <c r="B166" s="241"/>
      <c r="C166" s="298"/>
      <c r="D166" s="285"/>
      <c r="E166" s="285"/>
      <c r="F166" s="26"/>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4"/>
      <c r="AQ166" s="241"/>
      <c r="AR166" s="241"/>
      <c r="AS166" s="241"/>
      <c r="AT166" s="244"/>
      <c r="AU166" s="241"/>
      <c r="AV166" s="26"/>
      <c r="AW166" s="26"/>
      <c r="AX166" s="23"/>
      <c r="AY166" s="23"/>
      <c r="AZ166" s="23"/>
      <c r="BA166" s="23"/>
      <c r="BB166" s="23"/>
      <c r="BC166" s="23"/>
    </row>
    <row r="167" spans="1:55" s="240" customFormat="1" ht="15" customHeight="1" x14ac:dyDescent="0.25">
      <c r="A167" s="241"/>
      <c r="B167" s="241"/>
      <c r="C167" s="298"/>
      <c r="D167" s="285"/>
      <c r="E167" s="285"/>
      <c r="F167" s="26"/>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4"/>
      <c r="AQ167" s="241"/>
      <c r="AR167" s="241"/>
      <c r="AS167" s="241"/>
      <c r="AT167" s="244"/>
      <c r="AU167" s="241"/>
      <c r="AV167" s="26"/>
      <c r="AW167" s="26"/>
      <c r="AX167" s="23"/>
      <c r="AY167" s="23"/>
      <c r="AZ167" s="23"/>
      <c r="BA167" s="23"/>
      <c r="BB167" s="23"/>
      <c r="BC167" s="23"/>
    </row>
    <row r="168" spans="1:55" s="240" customFormat="1" ht="15" customHeight="1" x14ac:dyDescent="0.25">
      <c r="A168" s="241"/>
      <c r="B168" s="26"/>
      <c r="C168" s="285"/>
      <c r="D168" s="285"/>
      <c r="E168" s="285"/>
      <c r="F168" s="26"/>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4"/>
      <c r="AQ168" s="241"/>
      <c r="AR168" s="241"/>
      <c r="AS168" s="241"/>
      <c r="AT168" s="244"/>
      <c r="AU168" s="241"/>
      <c r="AV168" s="26"/>
      <c r="AW168" s="26"/>
      <c r="AX168" s="23"/>
      <c r="AY168" s="23"/>
      <c r="AZ168" s="23"/>
      <c r="BA168" s="23"/>
      <c r="BB168" s="23"/>
      <c r="BC168" s="23"/>
    </row>
    <row r="169" spans="1:55" s="240" customFormat="1" ht="15" customHeight="1" x14ac:dyDescent="0.25">
      <c r="A169" s="241"/>
      <c r="B169" s="26"/>
      <c r="C169" s="285"/>
      <c r="D169" s="285"/>
      <c r="E169" s="285"/>
      <c r="F169" s="26"/>
      <c r="G169" s="241"/>
      <c r="H169" s="241"/>
      <c r="I169" s="241"/>
      <c r="J169" s="241"/>
      <c r="K169" s="241"/>
      <c r="L169" s="241"/>
      <c r="M169" s="286"/>
      <c r="N169" s="241"/>
      <c r="O169" s="241"/>
      <c r="P169" s="241"/>
      <c r="Q169" s="241"/>
      <c r="R169" s="241"/>
      <c r="S169" s="241"/>
      <c r="T169" s="241"/>
      <c r="U169" s="241" t="s">
        <v>303</v>
      </c>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row>
    <row r="170" spans="1:55" s="240" customFormat="1" ht="15" customHeight="1" x14ac:dyDescent="0.25">
      <c r="A170" s="241"/>
      <c r="B170" s="26"/>
      <c r="C170" s="241"/>
      <c r="D170" s="241"/>
      <c r="E170" s="241"/>
      <c r="F170" s="241"/>
      <c r="G170" s="241" t="s">
        <v>1927</v>
      </c>
      <c r="H170" s="241"/>
      <c r="I170" s="241"/>
      <c r="J170" s="241"/>
      <c r="K170" s="241"/>
      <c r="L170" s="241"/>
      <c r="M170" s="241" t="s">
        <v>1170</v>
      </c>
      <c r="N170" s="241"/>
      <c r="O170" s="241"/>
      <c r="P170" s="241"/>
      <c r="Q170" s="241"/>
      <c r="R170" s="241"/>
      <c r="S170" s="241"/>
      <c r="T170" s="241"/>
      <c r="U170" s="241" t="s">
        <v>308</v>
      </c>
      <c r="V170" s="241"/>
      <c r="W170" s="241"/>
      <c r="X170" s="241"/>
      <c r="Y170" s="241"/>
      <c r="Z170" s="241"/>
      <c r="AA170" s="241"/>
      <c r="AB170" s="241"/>
      <c r="AC170" s="241" t="s">
        <v>309</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row>
    <row r="171" spans="1:55" s="240" customFormat="1" ht="15" customHeight="1" x14ac:dyDescent="0.25">
      <c r="A171" s="241"/>
      <c r="B171" s="26"/>
      <c r="C171" s="241"/>
      <c r="D171" s="241"/>
      <c r="E171" s="241"/>
      <c r="F171" s="241"/>
      <c r="G171" s="241">
        <v>22</v>
      </c>
      <c r="H171" s="241"/>
      <c r="I171" s="241"/>
      <c r="J171" s="241"/>
      <c r="K171" s="241"/>
      <c r="L171" s="241"/>
      <c r="M171" s="241" t="s">
        <v>1171</v>
      </c>
      <c r="N171" s="241"/>
      <c r="O171" s="241"/>
      <c r="P171" s="241"/>
      <c r="Q171" s="241"/>
      <c r="R171" s="241"/>
      <c r="S171" s="241"/>
      <c r="T171" s="241"/>
      <c r="U171" s="241" t="s">
        <v>310</v>
      </c>
      <c r="V171" s="241"/>
      <c r="W171" s="241"/>
      <c r="X171" s="241"/>
      <c r="Y171" s="241"/>
      <c r="Z171" s="241"/>
      <c r="AA171" s="241"/>
      <c r="AB171" s="241"/>
      <c r="AC171" s="241" t="s">
        <v>311</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row>
    <row r="172" spans="1:55" s="240" customFormat="1" ht="15" customHeight="1" x14ac:dyDescent="0.25">
      <c r="A172" s="241"/>
      <c r="B172" s="26"/>
      <c r="C172" s="241"/>
      <c r="D172" s="241"/>
      <c r="E172" s="241"/>
      <c r="F172" s="241"/>
      <c r="G172" s="241">
        <v>23</v>
      </c>
      <c r="H172" s="241"/>
      <c r="I172" s="241"/>
      <c r="J172" s="241"/>
      <c r="K172" s="241"/>
      <c r="L172" s="241"/>
      <c r="M172" s="241" t="s">
        <v>1172</v>
      </c>
      <c r="N172" s="241"/>
      <c r="O172" s="241"/>
      <c r="P172" s="241"/>
      <c r="Q172" s="241"/>
      <c r="R172" s="241"/>
      <c r="S172" s="241"/>
      <c r="T172" s="241"/>
      <c r="U172" s="241" t="s">
        <v>312</v>
      </c>
      <c r="V172" s="241"/>
      <c r="W172" s="241"/>
      <c r="X172" s="241"/>
      <c r="Y172" s="241"/>
      <c r="Z172" s="241"/>
      <c r="AA172" s="241"/>
      <c r="AB172" s="241"/>
      <c r="AC172" s="241" t="s">
        <v>313</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row>
    <row r="173" spans="1:55" s="240" customFormat="1" ht="15" customHeight="1" x14ac:dyDescent="0.25">
      <c r="A173" s="241"/>
      <c r="B173" s="26"/>
      <c r="C173" s="241"/>
      <c r="D173" s="241"/>
      <c r="E173" s="241"/>
      <c r="F173" s="241"/>
      <c r="G173" s="241">
        <v>24</v>
      </c>
      <c r="H173" s="241"/>
      <c r="I173" s="241"/>
      <c r="J173" s="241"/>
      <c r="K173" s="241"/>
      <c r="L173" s="241"/>
      <c r="M173" s="241" t="s">
        <v>1173</v>
      </c>
      <c r="N173" s="241"/>
      <c r="O173" s="241"/>
      <c r="P173" s="241"/>
      <c r="Q173" s="241"/>
      <c r="R173" s="241"/>
      <c r="S173" s="241"/>
      <c r="T173" s="241"/>
      <c r="U173" s="241" t="s">
        <v>314</v>
      </c>
      <c r="V173" s="241"/>
      <c r="W173" s="241"/>
      <c r="X173" s="241"/>
      <c r="Y173" s="241"/>
      <c r="Z173" s="241"/>
      <c r="AA173" s="241"/>
      <c r="AB173" s="241"/>
      <c r="AC173" s="241" t="s">
        <v>313</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row>
    <row r="174" spans="1:55" s="240" customFormat="1" ht="15" customHeight="1" x14ac:dyDescent="0.25">
      <c r="A174" s="241"/>
      <c r="B174" s="26"/>
      <c r="C174" s="241"/>
      <c r="D174" s="241"/>
      <c r="E174" s="241"/>
      <c r="F174" s="241"/>
      <c r="G174" s="241"/>
      <c r="H174" s="241"/>
      <c r="I174" s="241"/>
      <c r="J174" s="241"/>
      <c r="K174" s="241"/>
      <c r="L174" s="241"/>
      <c r="M174" s="241" t="s">
        <v>1174</v>
      </c>
      <c r="N174" s="241"/>
      <c r="O174" s="241"/>
      <c r="P174" s="241"/>
      <c r="Q174" s="241"/>
      <c r="R174" s="241"/>
      <c r="S174" s="241"/>
      <c r="T174" s="241"/>
      <c r="U174" s="241" t="s">
        <v>315</v>
      </c>
      <c r="V174" s="241"/>
      <c r="W174" s="241"/>
      <c r="X174" s="241"/>
      <c r="Y174" s="241"/>
      <c r="Z174" s="241"/>
      <c r="AA174" s="241"/>
      <c r="AB174" s="241"/>
      <c r="AC174" s="241" t="s">
        <v>316</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row>
    <row r="175" spans="1:55" s="240" customFormat="1" ht="15" customHeight="1" x14ac:dyDescent="0.25">
      <c r="A175" s="241"/>
      <c r="B175" s="26"/>
      <c r="C175" s="241"/>
      <c r="D175" s="241"/>
      <c r="E175" s="241"/>
      <c r="F175" s="241"/>
      <c r="G175" s="241"/>
      <c r="H175" s="241"/>
      <c r="I175" s="241"/>
      <c r="J175" s="241"/>
      <c r="K175" s="241"/>
      <c r="L175" s="241"/>
      <c r="M175" s="241" t="s">
        <v>1175</v>
      </c>
      <c r="N175" s="241"/>
      <c r="O175" s="241"/>
      <c r="P175" s="241"/>
      <c r="Q175" s="241"/>
      <c r="R175" s="241"/>
      <c r="S175" s="241"/>
      <c r="T175" s="241"/>
      <c r="U175" s="241" t="s">
        <v>317</v>
      </c>
      <c r="V175" s="241"/>
      <c r="W175" s="241"/>
      <c r="X175" s="241"/>
      <c r="Y175" s="241"/>
      <c r="Z175" s="241"/>
      <c r="AA175" s="241"/>
      <c r="AB175" s="241"/>
      <c r="AC175" s="241" t="s">
        <v>316</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row>
    <row r="176" spans="1:55" s="240" customFormat="1" ht="15" customHeight="1" x14ac:dyDescent="0.25">
      <c r="A176" s="241"/>
      <c r="B176" s="26"/>
      <c r="C176" s="241"/>
      <c r="D176" s="241"/>
      <c r="E176" s="241"/>
      <c r="F176" s="241"/>
      <c r="G176" s="241"/>
      <c r="H176" s="241"/>
      <c r="I176" s="241"/>
      <c r="J176" s="241"/>
      <c r="K176" s="241"/>
      <c r="L176" s="241"/>
      <c r="M176" s="241" t="s">
        <v>1176</v>
      </c>
      <c r="N176" s="241"/>
      <c r="O176" s="241"/>
      <c r="P176" s="241"/>
      <c r="Q176" s="241"/>
      <c r="R176" s="241"/>
      <c r="S176" s="241"/>
      <c r="T176" s="241"/>
      <c r="U176" s="241" t="s">
        <v>318</v>
      </c>
      <c r="V176" s="241"/>
      <c r="W176" s="241"/>
      <c r="X176" s="241"/>
      <c r="Y176" s="241"/>
      <c r="Z176" s="241"/>
      <c r="AA176" s="241"/>
      <c r="AB176" s="241"/>
      <c r="AC176" s="241" t="s">
        <v>309</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row>
    <row r="177" spans="1:49" s="240" customFormat="1" ht="15" customHeight="1" x14ac:dyDescent="0.25">
      <c r="A177" s="241"/>
      <c r="B177" s="26"/>
      <c r="C177" s="241"/>
      <c r="D177" s="241"/>
      <c r="E177" s="241"/>
      <c r="F177" s="241"/>
      <c r="G177" s="241"/>
      <c r="H177" s="241"/>
      <c r="I177" s="241"/>
      <c r="J177" s="241"/>
      <c r="K177" s="241"/>
      <c r="L177" s="241"/>
      <c r="M177" s="241" t="s">
        <v>1177</v>
      </c>
      <c r="N177" s="241"/>
      <c r="O177" s="241"/>
      <c r="P177" s="241"/>
      <c r="Q177" s="241"/>
      <c r="R177" s="241"/>
      <c r="S177" s="241"/>
      <c r="T177" s="241"/>
      <c r="U177" s="241" t="s">
        <v>319</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row>
    <row r="178" spans="1:49" s="240" customFormat="1" ht="15" customHeight="1" x14ac:dyDescent="0.25">
      <c r="A178" s="241"/>
      <c r="B178" s="26"/>
      <c r="C178" s="241"/>
      <c r="D178" s="241"/>
      <c r="E178" s="241"/>
      <c r="F178" s="241"/>
      <c r="G178" s="241"/>
      <c r="H178" s="241"/>
      <c r="I178" s="241"/>
      <c r="J178" s="241"/>
      <c r="K178" s="241"/>
      <c r="L178" s="241"/>
      <c r="M178" s="241" t="s">
        <v>1178</v>
      </c>
      <c r="N178" s="241"/>
      <c r="O178" s="241"/>
      <c r="P178" s="241"/>
      <c r="Q178" s="241"/>
      <c r="R178" s="241"/>
      <c r="S178" s="241"/>
      <c r="T178" s="241"/>
      <c r="U178" s="241" t="s">
        <v>320</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row>
    <row r="179" spans="1:49" s="240" customFormat="1" ht="15" customHeight="1" x14ac:dyDescent="0.25">
      <c r="A179" s="241"/>
      <c r="B179" s="26"/>
      <c r="C179" s="241"/>
      <c r="D179" s="241"/>
      <c r="E179" s="241"/>
      <c r="F179" s="241"/>
      <c r="G179" s="241"/>
      <c r="H179" s="241"/>
      <c r="I179" s="241"/>
      <c r="J179" s="241"/>
      <c r="K179" s="241"/>
      <c r="L179" s="241"/>
      <c r="M179" s="241" t="s">
        <v>1179</v>
      </c>
      <c r="N179" s="241"/>
      <c r="O179" s="241"/>
      <c r="P179" s="241"/>
      <c r="Q179" s="241"/>
      <c r="R179" s="241"/>
      <c r="S179" s="241"/>
      <c r="T179" s="241"/>
      <c r="U179" s="241" t="s">
        <v>321</v>
      </c>
      <c r="V179" s="241"/>
      <c r="W179" s="241"/>
      <c r="X179" s="241"/>
      <c r="Y179" s="241"/>
      <c r="Z179" s="241"/>
      <c r="AA179" s="241"/>
      <c r="AB179" s="241"/>
      <c r="AC179" s="241" t="s">
        <v>322</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row>
    <row r="180" spans="1:49" s="240" customFormat="1" ht="15" customHeight="1" x14ac:dyDescent="0.25">
      <c r="A180" s="241"/>
      <c r="B180" s="26"/>
      <c r="C180" s="241"/>
      <c r="D180" s="241"/>
      <c r="E180" s="241"/>
      <c r="F180" s="241"/>
      <c r="G180" s="241"/>
      <c r="H180" s="241"/>
      <c r="I180" s="241"/>
      <c r="J180" s="241"/>
      <c r="K180" s="241"/>
      <c r="L180" s="241"/>
      <c r="M180" s="241" t="s">
        <v>1180</v>
      </c>
      <c r="N180" s="241"/>
      <c r="O180" s="241"/>
      <c r="P180" s="241"/>
      <c r="Q180" s="241"/>
      <c r="R180" s="241"/>
      <c r="S180" s="241"/>
      <c r="T180" s="241"/>
      <c r="U180" s="241" t="s">
        <v>323</v>
      </c>
      <c r="V180" s="241"/>
      <c r="W180" s="241"/>
      <c r="X180" s="241"/>
      <c r="Y180" s="241"/>
      <c r="Z180" s="241"/>
      <c r="AA180" s="241"/>
      <c r="AB180" s="241"/>
      <c r="AC180" s="241" t="s">
        <v>316</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row>
    <row r="181" spans="1:49" s="240" customFormat="1" ht="15" customHeight="1" x14ac:dyDescent="0.25">
      <c r="A181" s="241"/>
      <c r="B181" s="241"/>
      <c r="C181" s="241"/>
      <c r="D181" s="241"/>
      <c r="E181" s="241"/>
      <c r="F181" s="241"/>
      <c r="G181" s="241"/>
      <c r="H181" s="241"/>
      <c r="I181" s="241"/>
      <c r="J181" s="241"/>
      <c r="K181" s="241"/>
      <c r="L181" s="241"/>
      <c r="M181" s="241" t="s">
        <v>1181</v>
      </c>
      <c r="N181" s="241"/>
      <c r="O181" s="241"/>
      <c r="P181" s="241"/>
      <c r="Q181" s="241"/>
      <c r="R181" s="241"/>
      <c r="S181" s="241"/>
      <c r="T181" s="241"/>
      <c r="U181" s="241" t="s">
        <v>324</v>
      </c>
      <c r="V181" s="241"/>
      <c r="W181" s="241"/>
      <c r="X181" s="241"/>
      <c r="Y181" s="241"/>
      <c r="Z181" s="241"/>
      <c r="AA181" s="241"/>
      <c r="AB181" s="241"/>
      <c r="AC181" s="241" t="s">
        <v>325</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row>
    <row r="182" spans="1:49" s="240" customFormat="1" ht="15" customHeight="1" x14ac:dyDescent="0.25">
      <c r="A182" s="241"/>
      <c r="B182" s="26"/>
      <c r="C182" s="241"/>
      <c r="D182" s="241"/>
      <c r="E182" s="241"/>
      <c r="F182" s="241"/>
      <c r="G182" s="241"/>
      <c r="H182" s="241"/>
      <c r="I182" s="241"/>
      <c r="J182" s="26"/>
      <c r="K182" s="26"/>
      <c r="L182" s="26"/>
      <c r="M182" s="26"/>
      <c r="N182" s="26"/>
      <c r="O182" s="26"/>
      <c r="P182" s="241"/>
      <c r="Q182" s="241"/>
      <c r="R182" s="241"/>
      <c r="S182" s="241"/>
      <c r="T182" s="241"/>
      <c r="U182" s="241" t="s">
        <v>326</v>
      </c>
      <c r="V182" s="241"/>
      <c r="W182" s="241"/>
      <c r="X182" s="241"/>
      <c r="Y182" s="241"/>
      <c r="Z182" s="241"/>
      <c r="AA182" s="241"/>
      <c r="AB182" s="241"/>
      <c r="AC182" s="241" t="s">
        <v>325</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row>
    <row r="183" spans="1:49" s="240" customFormat="1" ht="15" customHeight="1" x14ac:dyDescent="0.25">
      <c r="A183" s="241"/>
      <c r="B183" s="241"/>
      <c r="C183" s="241"/>
      <c r="D183" s="241"/>
      <c r="E183" s="241"/>
      <c r="F183" s="241"/>
      <c r="G183" s="241"/>
      <c r="H183" s="241"/>
      <c r="I183" s="287" t="s">
        <v>266</v>
      </c>
      <c r="J183" s="26"/>
      <c r="K183" s="26"/>
      <c r="L183" s="26"/>
      <c r="M183" s="26"/>
      <c r="N183" s="26"/>
      <c r="O183" s="26"/>
      <c r="P183" s="26" t="s">
        <v>267</v>
      </c>
      <c r="Q183" s="241"/>
      <c r="R183" s="241"/>
      <c r="S183" s="241"/>
      <c r="T183" s="241"/>
      <c r="U183" s="241" t="s">
        <v>327</v>
      </c>
      <c r="V183" s="241"/>
      <c r="W183" s="241"/>
      <c r="X183" s="241"/>
      <c r="Y183" s="241"/>
      <c r="Z183" s="241"/>
      <c r="AA183" s="241"/>
      <c r="AB183" s="241"/>
      <c r="AC183" s="241" t="s">
        <v>325</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row>
    <row r="184" spans="1:49" s="240" customFormat="1" ht="15" customHeight="1" x14ac:dyDescent="0.25">
      <c r="A184" s="241"/>
      <c r="B184" s="26"/>
      <c r="C184" s="241"/>
      <c r="D184" s="241"/>
      <c r="E184" s="241"/>
      <c r="F184" s="241"/>
      <c r="G184" s="241"/>
      <c r="H184" s="241"/>
      <c r="I184" s="287" t="s">
        <v>268</v>
      </c>
      <c r="J184" s="26"/>
      <c r="K184" s="26"/>
      <c r="L184" s="26"/>
      <c r="M184" s="26"/>
      <c r="N184" s="26"/>
      <c r="O184" s="26"/>
      <c r="P184" s="26" t="s">
        <v>267</v>
      </c>
      <c r="Q184" s="241"/>
      <c r="R184" s="241"/>
      <c r="S184" s="241"/>
      <c r="T184" s="241"/>
      <c r="U184" s="241" t="s">
        <v>328</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row>
    <row r="185" spans="1:49" s="240" customFormat="1" ht="15" customHeight="1" x14ac:dyDescent="0.25">
      <c r="A185" s="241"/>
      <c r="B185" s="26" t="s">
        <v>329</v>
      </c>
      <c r="C185" s="241"/>
      <c r="D185" s="241"/>
      <c r="E185" s="241"/>
      <c r="F185" s="241"/>
      <c r="G185" s="241"/>
      <c r="H185" s="241"/>
      <c r="I185" s="287" t="s">
        <v>264</v>
      </c>
      <c r="J185" s="26"/>
      <c r="K185" s="26"/>
      <c r="L185" s="26"/>
      <c r="M185" s="287"/>
      <c r="N185" s="26"/>
      <c r="O185" s="26"/>
      <c r="P185" s="26" t="s">
        <v>265</v>
      </c>
      <c r="Q185" s="241"/>
      <c r="R185" s="241"/>
      <c r="S185" s="241"/>
      <c r="T185" s="241"/>
      <c r="U185" s="241" t="s">
        <v>330</v>
      </c>
      <c r="V185" s="241"/>
      <c r="W185" s="241"/>
      <c r="X185" s="241"/>
      <c r="Y185" s="241"/>
      <c r="Z185" s="241"/>
      <c r="AA185" s="241"/>
      <c r="AB185" s="241"/>
      <c r="AC185" s="241" t="s">
        <v>325</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row>
    <row r="186" spans="1:49" s="240" customFormat="1" ht="15" customHeight="1" x14ac:dyDescent="0.25">
      <c r="A186" s="241"/>
      <c r="B186" s="26" t="s">
        <v>296</v>
      </c>
      <c r="C186" s="241"/>
      <c r="D186" s="241"/>
      <c r="E186" s="241"/>
      <c r="F186" s="241"/>
      <c r="G186" s="241"/>
      <c r="H186" s="241"/>
      <c r="I186" s="287" t="s">
        <v>263</v>
      </c>
      <c r="J186" s="241"/>
      <c r="K186" s="241"/>
      <c r="L186" s="241"/>
      <c r="M186" s="241"/>
      <c r="N186" s="241"/>
      <c r="O186" s="241"/>
      <c r="P186" s="26" t="s">
        <v>1186</v>
      </c>
      <c r="Q186" s="241"/>
      <c r="R186" s="241"/>
      <c r="S186" s="241"/>
      <c r="T186" s="241"/>
      <c r="U186" s="241" t="s">
        <v>331</v>
      </c>
      <c r="V186" s="241"/>
      <c r="W186" s="241"/>
      <c r="X186" s="241"/>
      <c r="Y186" s="241"/>
      <c r="Z186" s="241"/>
      <c r="AA186" s="241"/>
      <c r="AB186" s="241"/>
      <c r="AC186" s="241" t="s">
        <v>313</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row>
    <row r="187" spans="1:49" s="240" customFormat="1" ht="15" customHeight="1" x14ac:dyDescent="0.25">
      <c r="A187" s="241"/>
      <c r="B187" s="241"/>
      <c r="C187" s="241"/>
      <c r="D187" s="241"/>
      <c r="E187" s="241"/>
      <c r="F187" s="241"/>
      <c r="G187" s="241"/>
      <c r="H187" s="241"/>
      <c r="I187" s="241"/>
      <c r="J187" s="241"/>
      <c r="K187" s="241"/>
      <c r="L187" s="241"/>
      <c r="M187" s="241"/>
      <c r="N187" s="241"/>
      <c r="O187" s="241"/>
      <c r="P187" s="241"/>
      <c r="Q187" s="241"/>
      <c r="R187" s="241"/>
      <c r="S187" s="241"/>
      <c r="T187" s="241"/>
      <c r="U187" s="241" t="s">
        <v>332</v>
      </c>
      <c r="V187" s="241"/>
      <c r="W187" s="241"/>
      <c r="X187" s="241"/>
      <c r="Y187" s="241"/>
      <c r="Z187" s="241"/>
      <c r="AA187" s="241"/>
      <c r="AB187" s="241"/>
      <c r="AC187" s="241" t="s">
        <v>322</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row>
    <row r="188" spans="1:49" s="240" customFormat="1" ht="15" customHeight="1" x14ac:dyDescent="0.25">
      <c r="A188" s="241"/>
      <c r="B188" s="241"/>
      <c r="C188" s="241"/>
      <c r="D188" s="241"/>
      <c r="E188" s="241"/>
      <c r="F188" s="241"/>
      <c r="G188" s="241"/>
      <c r="H188" s="241"/>
      <c r="I188" s="241"/>
      <c r="J188" s="241"/>
      <c r="K188" s="241"/>
      <c r="L188" s="241"/>
      <c r="M188" s="241"/>
      <c r="N188" s="241"/>
      <c r="O188" s="241"/>
      <c r="P188" s="241"/>
      <c r="Q188" s="241"/>
      <c r="R188" s="241"/>
      <c r="S188" s="241"/>
      <c r="T188" s="241"/>
      <c r="U188" s="241" t="s">
        <v>333</v>
      </c>
      <c r="V188" s="241"/>
      <c r="W188" s="241"/>
      <c r="X188" s="241"/>
      <c r="Y188" s="241"/>
      <c r="Z188" s="241"/>
      <c r="AA188" s="241"/>
      <c r="AB188" s="241"/>
      <c r="AC188" s="241" t="s">
        <v>316</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row>
    <row r="189" spans="1:49" s="240" customFormat="1" ht="15" customHeight="1" x14ac:dyDescent="0.25">
      <c r="A189" s="241"/>
      <c r="B189" s="241"/>
      <c r="C189" s="241"/>
      <c r="D189" s="241"/>
      <c r="E189" s="241"/>
      <c r="F189" s="241"/>
      <c r="G189" s="241"/>
      <c r="H189" s="241"/>
      <c r="I189" s="241"/>
      <c r="J189" s="241"/>
      <c r="K189" s="241"/>
      <c r="L189" s="241"/>
      <c r="M189" s="241"/>
      <c r="N189" s="241"/>
      <c r="O189" s="241"/>
      <c r="P189" s="241"/>
      <c r="Q189" s="241"/>
      <c r="R189" s="241"/>
      <c r="S189" s="241"/>
      <c r="T189" s="241"/>
      <c r="U189" s="241" t="s">
        <v>334</v>
      </c>
      <c r="V189" s="241"/>
      <c r="W189" s="241"/>
      <c r="X189" s="241"/>
      <c r="Y189" s="241"/>
      <c r="Z189" s="241"/>
      <c r="AA189" s="241"/>
      <c r="AB189" s="241"/>
      <c r="AC189" s="241" t="s">
        <v>325</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row>
    <row r="190" spans="1:49" s="240" customFormat="1" ht="15" customHeight="1" x14ac:dyDescent="0.25">
      <c r="A190" s="241"/>
      <c r="B190" s="241"/>
      <c r="C190" s="241"/>
      <c r="D190" s="241"/>
      <c r="E190" s="241"/>
      <c r="F190" s="241"/>
      <c r="G190" s="241"/>
      <c r="H190" s="241"/>
      <c r="I190" s="241"/>
      <c r="J190" s="241"/>
      <c r="K190" s="241"/>
      <c r="L190" s="241"/>
      <c r="M190" s="241"/>
      <c r="N190" s="241"/>
      <c r="O190" s="241"/>
      <c r="P190" s="241"/>
      <c r="Q190" s="241"/>
      <c r="R190" s="241"/>
      <c r="S190" s="241"/>
      <c r="T190" s="241"/>
      <c r="U190" s="241" t="s">
        <v>335</v>
      </c>
      <c r="V190" s="241"/>
      <c r="W190" s="241"/>
      <c r="X190" s="241"/>
      <c r="Y190" s="241"/>
      <c r="Z190" s="241"/>
      <c r="AA190" s="241"/>
      <c r="AB190" s="241"/>
      <c r="AC190" s="241" t="s">
        <v>325</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row>
    <row r="191" spans="1:49" s="240" customFormat="1" ht="15" customHeight="1" x14ac:dyDescent="0.25">
      <c r="A191" s="241"/>
      <c r="B191" s="241"/>
      <c r="C191" s="241"/>
      <c r="D191" s="241"/>
      <c r="E191" s="241"/>
      <c r="F191" s="241"/>
      <c r="G191" s="241"/>
      <c r="H191" s="241"/>
      <c r="I191" s="241"/>
      <c r="J191" s="241"/>
      <c r="K191" s="241"/>
      <c r="L191" s="241"/>
      <c r="M191" s="241"/>
      <c r="N191" s="241"/>
      <c r="O191" s="241"/>
      <c r="P191" s="241"/>
      <c r="Q191" s="241"/>
      <c r="R191" s="241"/>
      <c r="S191" s="241"/>
      <c r="T191" s="241"/>
      <c r="U191" s="241" t="s">
        <v>336</v>
      </c>
      <c r="V191" s="241"/>
      <c r="W191" s="241"/>
      <c r="X191" s="241"/>
      <c r="Y191" s="241"/>
      <c r="Z191" s="241"/>
      <c r="AA191" s="241"/>
      <c r="AB191" s="241"/>
      <c r="AC191" s="241" t="s">
        <v>313</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row>
    <row r="192" spans="1:49" s="240" customFormat="1" ht="15" customHeight="1" x14ac:dyDescent="0.25">
      <c r="A192" s="241"/>
      <c r="B192" s="241"/>
      <c r="C192" s="241"/>
      <c r="D192" s="241"/>
      <c r="E192" s="241"/>
      <c r="F192" s="241"/>
      <c r="G192" s="241"/>
      <c r="H192" s="241"/>
      <c r="I192" s="241"/>
      <c r="J192" s="241"/>
      <c r="K192" s="241"/>
      <c r="L192" s="241"/>
      <c r="M192" s="241"/>
      <c r="N192" s="241"/>
      <c r="O192" s="241"/>
      <c r="P192" s="241"/>
      <c r="Q192" s="241"/>
      <c r="R192" s="241"/>
      <c r="S192" s="241"/>
      <c r="T192" s="241"/>
      <c r="U192" s="241" t="s">
        <v>337</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row>
    <row r="193" spans="1:49" s="240" customFormat="1" ht="15" customHeight="1"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t="s">
        <v>338</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row>
    <row r="194" spans="1:49" s="240" customFormat="1" ht="15" customHeight="1"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t="s">
        <v>339</v>
      </c>
      <c r="V194" s="241"/>
      <c r="W194" s="241"/>
      <c r="X194" s="241"/>
      <c r="Y194" s="241"/>
      <c r="Z194" s="241"/>
      <c r="AA194" s="241"/>
      <c r="AB194" s="241"/>
      <c r="AC194" s="241" t="s">
        <v>316</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row>
    <row r="195" spans="1:49" s="240" customFormat="1" ht="15" customHeight="1"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t="s">
        <v>340</v>
      </c>
      <c r="V195" s="241"/>
      <c r="W195" s="241"/>
      <c r="X195" s="241"/>
      <c r="Y195" s="241"/>
      <c r="Z195" s="241"/>
      <c r="AA195" s="241"/>
      <c r="AB195" s="241"/>
      <c r="AC195" s="241" t="s">
        <v>316</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row>
    <row r="196" spans="1:49"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341</v>
      </c>
      <c r="V196" s="241"/>
      <c r="W196" s="241"/>
      <c r="X196" s="241"/>
      <c r="Y196" s="241"/>
      <c r="Z196" s="241"/>
      <c r="AA196" s="241"/>
      <c r="AB196" s="241"/>
      <c r="AC196" s="241" t="s">
        <v>322</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row>
    <row r="197" spans="1:49"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342</v>
      </c>
      <c r="V197" s="241"/>
      <c r="W197" s="241"/>
      <c r="X197" s="241"/>
      <c r="Y197" s="241"/>
      <c r="Z197" s="241"/>
      <c r="AA197" s="241"/>
      <c r="AB197" s="241"/>
      <c r="AC197" s="241" t="s">
        <v>313</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row>
    <row r="198" spans="1:49"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343</v>
      </c>
      <c r="V198" s="241"/>
      <c r="W198" s="241"/>
      <c r="X198" s="241"/>
      <c r="Y198" s="241"/>
      <c r="Z198" s="241"/>
      <c r="AA198" s="241"/>
      <c r="AB198" s="241"/>
      <c r="AC198" s="241" t="s">
        <v>325</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row>
    <row r="199" spans="1:49"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344</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row>
    <row r="200" spans="1:49"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345</v>
      </c>
      <c r="V200" s="241"/>
      <c r="W200" s="241"/>
      <c r="X200" s="241"/>
      <c r="Y200" s="241"/>
      <c r="Z200" s="241"/>
      <c r="AA200" s="241"/>
      <c r="AB200" s="241"/>
      <c r="AC200" s="241" t="s">
        <v>322</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row>
    <row r="201" spans="1:49"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346</v>
      </c>
      <c r="V201" s="241"/>
      <c r="W201" s="241"/>
      <c r="X201" s="241"/>
      <c r="Y201" s="241"/>
      <c r="Z201" s="241"/>
      <c r="AA201" s="241"/>
      <c r="AB201" s="241"/>
      <c r="AC201" s="241" t="s">
        <v>313</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row>
    <row r="202" spans="1:49"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347</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row>
    <row r="203" spans="1:49"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348</v>
      </c>
      <c r="V203" s="241"/>
      <c r="W203" s="241"/>
      <c r="X203" s="241"/>
      <c r="Y203" s="241"/>
      <c r="Z203" s="241"/>
      <c r="AA203" s="241"/>
      <c r="AB203" s="241"/>
      <c r="AC203" s="241" t="s">
        <v>313</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row>
    <row r="204" spans="1:49"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349</v>
      </c>
      <c r="V204" s="241"/>
      <c r="W204" s="241"/>
      <c r="X204" s="241"/>
      <c r="Y204" s="241"/>
      <c r="Z204" s="241"/>
      <c r="AA204" s="241"/>
      <c r="AB204" s="241"/>
      <c r="AC204" s="241" t="s">
        <v>350</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row>
    <row r="205" spans="1:49"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351</v>
      </c>
      <c r="V205" s="241"/>
      <c r="W205" s="241"/>
      <c r="X205" s="241"/>
      <c r="Y205" s="241"/>
      <c r="Z205" s="241"/>
      <c r="AA205" s="241"/>
      <c r="AB205" s="241"/>
      <c r="AC205" s="241" t="s">
        <v>313</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row>
    <row r="206" spans="1:49"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352</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row>
    <row r="207" spans="1:49"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353</v>
      </c>
      <c r="V207" s="241"/>
      <c r="W207" s="241"/>
      <c r="X207" s="241"/>
      <c r="Y207" s="241"/>
      <c r="Z207" s="241"/>
      <c r="AA207" s="241"/>
      <c r="AB207" s="241"/>
      <c r="AC207" s="241" t="s">
        <v>309</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row>
    <row r="208" spans="1:49"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354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row>
    <row r="209" spans="1:49"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355</v>
      </c>
      <c r="V209" s="241"/>
      <c r="W209" s="241"/>
      <c r="X209" s="241"/>
      <c r="Y209" s="241"/>
      <c r="Z209" s="241"/>
      <c r="AA209" s="241"/>
      <c r="AB209" s="241"/>
      <c r="AC209" s="241" t="s">
        <v>313</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row>
    <row r="210" spans="1:49"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356</v>
      </c>
      <c r="V210" s="241"/>
      <c r="W210" s="241"/>
      <c r="X210" s="241"/>
      <c r="Y210" s="241"/>
      <c r="Z210" s="241"/>
      <c r="AA210" s="241"/>
      <c r="AB210" s="241"/>
      <c r="AC210" s="241" t="s">
        <v>309</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row>
    <row r="211" spans="1:49"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357</v>
      </c>
      <c r="V211" s="241"/>
      <c r="W211" s="241"/>
      <c r="X211" s="241"/>
      <c r="Y211" s="241"/>
      <c r="Z211" s="241"/>
      <c r="AA211" s="241"/>
      <c r="AB211" s="241"/>
      <c r="AC211" s="241" t="s">
        <v>309</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row>
    <row r="212" spans="1:49"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358</v>
      </c>
      <c r="V212" s="241"/>
      <c r="W212" s="241"/>
      <c r="X212" s="241"/>
      <c r="Y212" s="241"/>
      <c r="Z212" s="241"/>
      <c r="AA212" s="241"/>
      <c r="AB212" s="241"/>
      <c r="AC212" s="241" t="s">
        <v>311</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row>
    <row r="213" spans="1:49"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359</v>
      </c>
      <c r="V213" s="241"/>
      <c r="W213" s="241"/>
      <c r="X213" s="241"/>
      <c r="Y213" s="241"/>
      <c r="Z213" s="241"/>
      <c r="AA213" s="241"/>
      <c r="AB213" s="241"/>
      <c r="AC213" s="241" t="s">
        <v>309</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row>
    <row r="214" spans="1:4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360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row>
    <row r="215" spans="1:4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361</v>
      </c>
      <c r="V215" s="241"/>
      <c r="W215" s="241"/>
      <c r="X215" s="241"/>
      <c r="Y215" s="241"/>
      <c r="Z215" s="241"/>
      <c r="AA215" s="241"/>
      <c r="AB215" s="241"/>
      <c r="AC215" s="241" t="s">
        <v>311</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row>
    <row r="216" spans="1:4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362</v>
      </c>
      <c r="V216" s="241"/>
      <c r="W216" s="241"/>
      <c r="X216" s="241"/>
      <c r="Y216" s="241"/>
      <c r="Z216" s="241"/>
      <c r="AA216" s="241"/>
      <c r="AB216" s="241"/>
      <c r="AC216" s="241" t="s">
        <v>325</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row>
    <row r="217" spans="1:4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363</v>
      </c>
      <c r="V217" s="241"/>
      <c r="W217" s="241"/>
      <c r="X217" s="241"/>
      <c r="Y217" s="241"/>
      <c r="Z217" s="241"/>
      <c r="AA217" s="241"/>
      <c r="AB217" s="241"/>
      <c r="AC217" s="241" t="s">
        <v>313</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row>
    <row r="218" spans="1:4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364</v>
      </c>
      <c r="V218" s="241"/>
      <c r="W218" s="241"/>
      <c r="X218" s="241"/>
      <c r="Y218" s="241"/>
      <c r="Z218" s="241"/>
      <c r="AA218" s="241"/>
      <c r="AB218" s="241"/>
      <c r="AC218" s="241" t="s">
        <v>322</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row>
    <row r="219" spans="1:4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365</v>
      </c>
      <c r="V219" s="241"/>
      <c r="W219" s="241"/>
      <c r="X219" s="241"/>
      <c r="Y219" s="241"/>
      <c r="Z219" s="241"/>
      <c r="AA219" s="241"/>
      <c r="AB219" s="241"/>
      <c r="AC219" s="241" t="s">
        <v>366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row>
    <row r="220" spans="1:4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367</v>
      </c>
      <c r="V220" s="241"/>
      <c r="W220" s="241"/>
      <c r="X220" s="241"/>
      <c r="Y220" s="241"/>
      <c r="Z220" s="241"/>
      <c r="AA220" s="241"/>
      <c r="AB220" s="241"/>
      <c r="AC220" s="241" t="s">
        <v>313</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row>
    <row r="221" spans="1:4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368</v>
      </c>
      <c r="V221" s="241"/>
      <c r="W221" s="241"/>
      <c r="X221" s="241"/>
      <c r="Y221" s="241"/>
      <c r="Z221" s="241"/>
      <c r="AA221" s="241"/>
      <c r="AB221" s="241"/>
      <c r="AC221" s="241" t="s">
        <v>316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row>
    <row r="222" spans="1:4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369</v>
      </c>
      <c r="V222" s="241"/>
      <c r="W222" s="241"/>
      <c r="X222" s="241"/>
      <c r="Y222" s="241"/>
      <c r="Z222" s="241"/>
      <c r="AA222" s="241"/>
      <c r="AB222" s="241"/>
      <c r="AC222" s="241" t="s">
        <v>350</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row>
    <row r="223" spans="1:4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370</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row>
    <row r="224" spans="1:4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269</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row>
    <row r="225" spans="1:4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371</v>
      </c>
      <c r="V225" s="241"/>
      <c r="W225" s="241"/>
      <c r="X225" s="241"/>
      <c r="Y225" s="241"/>
      <c r="Z225" s="241"/>
      <c r="AA225" s="241"/>
      <c r="AB225" s="241"/>
      <c r="AC225" s="241" t="s">
        <v>311</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row>
    <row r="226" spans="1:4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372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row>
    <row r="227" spans="1:4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373</v>
      </c>
      <c r="V227" s="241"/>
      <c r="W227" s="241"/>
      <c r="X227" s="241"/>
      <c r="Y227" s="241"/>
      <c r="Z227" s="241"/>
      <c r="AA227" s="241"/>
      <c r="AB227" s="241"/>
      <c r="AC227" s="241" t="s">
        <v>325</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row>
    <row r="228" spans="1:4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374</v>
      </c>
      <c r="V228" s="241"/>
      <c r="W228" s="241"/>
      <c r="X228" s="241"/>
      <c r="Y228" s="241"/>
      <c r="Z228" s="241"/>
      <c r="AA228" s="241"/>
      <c r="AB228" s="241"/>
      <c r="AC228" s="241" t="s">
        <v>316</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row>
    <row r="229" spans="1:4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375</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row>
    <row r="230" spans="1:4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376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row>
    <row r="231" spans="1:4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377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row>
    <row r="232" spans="1:4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378</v>
      </c>
      <c r="V232" s="241"/>
      <c r="W232" s="241"/>
      <c r="X232" s="241"/>
      <c r="Y232" s="241"/>
      <c r="Z232" s="241"/>
      <c r="AA232" s="241"/>
      <c r="AB232" s="241"/>
      <c r="AC232" s="241" t="s">
        <v>313</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row>
    <row r="233" spans="1:4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379</v>
      </c>
      <c r="V233" s="241"/>
      <c r="W233" s="241"/>
      <c r="X233" s="241"/>
      <c r="Y233" s="241"/>
      <c r="Z233" s="241"/>
      <c r="AA233" s="241"/>
      <c r="AB233" s="241"/>
      <c r="AC233" s="241" t="s">
        <v>316</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row>
    <row r="234" spans="1:4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380</v>
      </c>
      <c r="V234" s="241"/>
      <c r="W234" s="241"/>
      <c r="X234" s="241"/>
      <c r="Y234" s="241"/>
      <c r="Z234" s="241"/>
      <c r="AA234" s="241"/>
      <c r="AB234" s="241"/>
      <c r="AC234" s="241" t="s">
        <v>313</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row>
    <row r="235" spans="1:4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381</v>
      </c>
      <c r="V235" s="241"/>
      <c r="W235" s="241"/>
      <c r="X235" s="241"/>
      <c r="Y235" s="241"/>
      <c r="Z235" s="241"/>
      <c r="AA235" s="241"/>
      <c r="AB235" s="241"/>
      <c r="AC235" s="241" t="s">
        <v>350</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row>
    <row r="236" spans="1:4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382</v>
      </c>
      <c r="V236" s="241"/>
      <c r="W236" s="241"/>
      <c r="X236" s="241"/>
      <c r="Y236" s="241"/>
      <c r="Z236" s="241"/>
      <c r="AA236" s="241"/>
      <c r="AB236" s="241"/>
      <c r="AC236" s="241" t="s">
        <v>316</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row>
    <row r="237" spans="1:4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383</v>
      </c>
      <c r="V237" s="241"/>
      <c r="W237" s="241"/>
      <c r="X237" s="241"/>
      <c r="Y237" s="241"/>
      <c r="Z237" s="241"/>
      <c r="AA237" s="241"/>
      <c r="AB237" s="241"/>
      <c r="AC237" s="241" t="s">
        <v>350</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row>
    <row r="238" spans="1:4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384</v>
      </c>
      <c r="V238" s="241"/>
      <c r="W238" s="241"/>
      <c r="X238" s="241"/>
      <c r="Y238" s="241"/>
      <c r="Z238" s="241"/>
      <c r="AA238" s="241"/>
      <c r="AB238" s="241"/>
      <c r="AC238" s="241" t="s">
        <v>322</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row>
    <row r="239" spans="1:4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385</v>
      </c>
      <c r="V239" s="241"/>
      <c r="W239" s="241"/>
      <c r="X239" s="241"/>
      <c r="Y239" s="241"/>
      <c r="Z239" s="241"/>
      <c r="AA239" s="241"/>
      <c r="AB239" s="241"/>
      <c r="AC239" s="241" t="s">
        <v>386</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row>
    <row r="240" spans="1:4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387</v>
      </c>
      <c r="V240" s="241"/>
      <c r="W240" s="241"/>
      <c r="X240" s="241"/>
      <c r="Y240" s="241"/>
      <c r="Z240" s="241"/>
      <c r="AA240" s="241"/>
      <c r="AB240" s="241"/>
      <c r="AC240" s="241" t="s">
        <v>316</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row>
    <row r="241" spans="1:4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272</v>
      </c>
      <c r="V241" s="241"/>
      <c r="W241" s="241"/>
      <c r="X241" s="241"/>
      <c r="Y241" s="241"/>
      <c r="Z241" s="241"/>
      <c r="AA241" s="241"/>
      <c r="AB241" s="241"/>
      <c r="AC241" s="241" t="s">
        <v>350</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row>
    <row r="242" spans="1:4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388</v>
      </c>
      <c r="V242" s="241"/>
      <c r="W242" s="241"/>
      <c r="X242" s="241"/>
      <c r="Y242" s="241"/>
      <c r="Z242" s="241"/>
      <c r="AA242" s="241"/>
      <c r="AB242" s="241"/>
      <c r="AC242" s="241" t="s">
        <v>313</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row>
    <row r="243" spans="1:4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389</v>
      </c>
      <c r="V243" s="241"/>
      <c r="W243" s="241"/>
      <c r="X243" s="241"/>
      <c r="Y243" s="241"/>
      <c r="Z243" s="241"/>
      <c r="AA243" s="241"/>
      <c r="AB243" s="241"/>
      <c r="AC243" s="241" t="s">
        <v>313</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row>
    <row r="244" spans="1:4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390</v>
      </c>
      <c r="V244" s="241"/>
      <c r="W244" s="241"/>
      <c r="X244" s="241"/>
      <c r="Y244" s="241"/>
      <c r="Z244" s="241"/>
      <c r="AA244" s="241"/>
      <c r="AB244" s="241"/>
      <c r="AC244" s="241" t="s">
        <v>311</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row>
    <row r="245" spans="1:4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391</v>
      </c>
      <c r="V245" s="241"/>
      <c r="W245" s="241"/>
      <c r="X245" s="241"/>
      <c r="Y245" s="241"/>
      <c r="Z245" s="241"/>
      <c r="AA245" s="241"/>
      <c r="AB245" s="241"/>
      <c r="AC245" s="241" t="s">
        <v>325</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row>
    <row r="246" spans="1:4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392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row>
    <row r="247" spans="1:4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393</v>
      </c>
      <c r="V247" s="241"/>
      <c r="W247" s="241"/>
      <c r="X247" s="241"/>
      <c r="Y247" s="241"/>
      <c r="Z247" s="241"/>
      <c r="AA247" s="241"/>
      <c r="AB247" s="241"/>
      <c r="AC247" s="241" t="s">
        <v>386</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row>
    <row r="248" spans="1:4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394</v>
      </c>
      <c r="V248" s="241"/>
      <c r="W248" s="241"/>
      <c r="X248" s="241"/>
      <c r="Y248" s="241"/>
      <c r="Z248" s="241"/>
      <c r="AA248" s="241"/>
      <c r="AB248" s="241"/>
      <c r="AC248" s="241" t="s">
        <v>311</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row>
    <row r="249" spans="1:4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395</v>
      </c>
      <c r="V249" s="241"/>
      <c r="W249" s="241"/>
      <c r="X249" s="241"/>
      <c r="Y249" s="241"/>
      <c r="Z249" s="241"/>
      <c r="AA249" s="241"/>
      <c r="AB249" s="241"/>
      <c r="AC249" s="241" t="s">
        <v>325</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row>
    <row r="250" spans="1:4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396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row>
    <row r="251" spans="1:4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397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row>
    <row r="252" spans="1:4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398</v>
      </c>
      <c r="V252" s="241"/>
      <c r="W252" s="241"/>
      <c r="X252" s="241"/>
      <c r="Y252" s="241"/>
      <c r="Z252" s="241"/>
      <c r="AA252" s="241"/>
      <c r="AB252" s="241"/>
      <c r="AC252" s="241" t="s">
        <v>316</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row>
    <row r="253" spans="1:4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399</v>
      </c>
      <c r="V253" s="241"/>
      <c r="W253" s="241"/>
      <c r="X253" s="241"/>
      <c r="Y253" s="241"/>
      <c r="Z253" s="241"/>
      <c r="AA253" s="241"/>
      <c r="AB253" s="241"/>
      <c r="AC253" s="241" t="s">
        <v>325</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row>
    <row r="254" spans="1:4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400</v>
      </c>
      <c r="V254" s="241"/>
      <c r="W254" s="241"/>
      <c r="X254" s="241"/>
      <c r="Y254" s="241"/>
      <c r="Z254" s="241"/>
      <c r="AA254" s="241"/>
      <c r="AB254" s="241"/>
      <c r="AC254" s="241" t="s">
        <v>325</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row>
    <row r="255" spans="1:4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401</v>
      </c>
      <c r="V255" s="241"/>
      <c r="W255" s="241"/>
      <c r="X255" s="241"/>
      <c r="Y255" s="241"/>
      <c r="Z255" s="241"/>
      <c r="AA255" s="241"/>
      <c r="AB255" s="241"/>
      <c r="AC255" s="241" t="s">
        <v>350</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row>
    <row r="256" spans="1:4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402</v>
      </c>
      <c r="V256" s="241"/>
      <c r="W256" s="241"/>
      <c r="X256" s="241"/>
      <c r="Y256" s="241"/>
      <c r="Z256" s="241"/>
      <c r="AA256" s="241"/>
      <c r="AB256" s="241"/>
      <c r="AC256" s="241" t="s">
        <v>366</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row>
    <row r="257" spans="1:4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403</v>
      </c>
      <c r="V257" s="241"/>
      <c r="W257" s="241"/>
      <c r="X257" s="241"/>
      <c r="Y257" s="241"/>
      <c r="Z257" s="241"/>
      <c r="AA257" s="241"/>
      <c r="AB257" s="241"/>
      <c r="AC257" s="241" t="s">
        <v>386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row>
    <row r="258" spans="1:4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404</v>
      </c>
      <c r="V258" s="241"/>
      <c r="W258" s="241"/>
      <c r="X258" s="241"/>
      <c r="Y258" s="241"/>
      <c r="Z258" s="241"/>
      <c r="AA258" s="241"/>
      <c r="AB258" s="241"/>
      <c r="AC258" s="241" t="s">
        <v>325</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row>
    <row r="259" spans="1:4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405</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row>
    <row r="260" spans="1:4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406</v>
      </c>
      <c r="V260" s="241"/>
      <c r="W260" s="241"/>
      <c r="X260" s="241"/>
      <c r="Y260" s="241"/>
      <c r="Z260" s="241"/>
      <c r="AA260" s="241"/>
      <c r="AB260" s="241"/>
      <c r="AC260" s="241" t="s">
        <v>386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row>
    <row r="261" spans="1:4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407</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row>
    <row r="262" spans="1:4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408</v>
      </c>
      <c r="V262" s="241"/>
      <c r="W262" s="241"/>
      <c r="X262" s="241"/>
      <c r="Y262" s="241"/>
      <c r="Z262" s="241"/>
      <c r="AA262" s="241"/>
      <c r="AB262" s="241"/>
      <c r="AC262" s="241" t="s">
        <v>366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row>
    <row r="263" spans="1:4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409</v>
      </c>
      <c r="V263" s="241"/>
      <c r="W263" s="241"/>
      <c r="X263" s="241"/>
      <c r="Y263" s="241"/>
      <c r="Z263" s="241"/>
      <c r="AA263" s="241"/>
      <c r="AB263" s="241"/>
      <c r="AC263" s="241" t="s">
        <v>386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row>
    <row r="264" spans="1:4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410</v>
      </c>
      <c r="V264" s="241"/>
      <c r="W264" s="241"/>
      <c r="X264" s="241"/>
      <c r="Y264" s="241"/>
      <c r="Z264" s="241"/>
      <c r="AA264" s="241"/>
      <c r="AB264" s="241"/>
      <c r="AC264" s="241" t="s">
        <v>325</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row>
    <row r="265" spans="1:4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411</v>
      </c>
      <c r="V265" s="241"/>
      <c r="W265" s="241"/>
      <c r="X265" s="241"/>
      <c r="Y265" s="241"/>
      <c r="Z265" s="241"/>
      <c r="AA265" s="241"/>
      <c r="AB265" s="241"/>
      <c r="AC265" s="241" t="s">
        <v>316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row>
    <row r="266" spans="1:4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412</v>
      </c>
      <c r="V266" s="241"/>
      <c r="W266" s="241"/>
      <c r="X266" s="241"/>
      <c r="Y266" s="241"/>
      <c r="Z266" s="241"/>
      <c r="AA266" s="241"/>
      <c r="AB266" s="241"/>
      <c r="AC266" s="241" t="s">
        <v>350</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row>
    <row r="267" spans="1:4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413</v>
      </c>
      <c r="V267" s="241"/>
      <c r="W267" s="241"/>
      <c r="X267" s="241"/>
      <c r="Y267" s="241"/>
      <c r="Z267" s="241"/>
      <c r="AA267" s="241"/>
      <c r="AB267" s="241"/>
      <c r="AC267" s="241" t="s">
        <v>325</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row>
    <row r="268" spans="1:4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414</v>
      </c>
      <c r="V268" s="241"/>
      <c r="W268" s="241"/>
      <c r="X268" s="241"/>
      <c r="Y268" s="241"/>
      <c r="Z268" s="241"/>
      <c r="AA268" s="241"/>
      <c r="AB268" s="241"/>
      <c r="AC268" s="241" t="s">
        <v>386</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row>
    <row r="269" spans="1:4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415</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row>
    <row r="270" spans="1:4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416</v>
      </c>
      <c r="V270" s="241"/>
      <c r="W270" s="241"/>
      <c r="X270" s="241"/>
      <c r="Y270" s="241"/>
      <c r="Z270" s="241"/>
      <c r="AA270" s="241"/>
      <c r="AB270" s="241"/>
      <c r="AC270" s="241" t="s">
        <v>366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row>
    <row r="271" spans="1:4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417</v>
      </c>
      <c r="V271" s="241"/>
      <c r="W271" s="241"/>
      <c r="X271" s="241"/>
      <c r="Y271" s="241"/>
      <c r="Z271" s="241"/>
      <c r="AA271" s="241"/>
      <c r="AB271" s="241"/>
      <c r="AC271" s="241" t="s">
        <v>386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row>
    <row r="272" spans="1:4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418</v>
      </c>
      <c r="V272" s="241"/>
      <c r="W272" s="241"/>
      <c r="X272" s="241"/>
      <c r="Y272" s="241"/>
      <c r="Z272" s="241"/>
      <c r="AA272" s="241"/>
      <c r="AB272" s="241"/>
      <c r="AC272" s="241" t="s">
        <v>366</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row>
    <row r="273" spans="1:4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419</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row>
    <row r="274" spans="1:4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420</v>
      </c>
      <c r="V274" s="241"/>
      <c r="W274" s="241"/>
      <c r="X274" s="241"/>
      <c r="Y274" s="241"/>
      <c r="Z274" s="241"/>
      <c r="AA274" s="241"/>
      <c r="AB274" s="241"/>
      <c r="AC274" s="241" t="s">
        <v>350</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row>
    <row r="275" spans="1:4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421</v>
      </c>
      <c r="V275" s="241"/>
      <c r="W275" s="241"/>
      <c r="X275" s="241"/>
      <c r="Y275" s="241"/>
      <c r="Z275" s="241"/>
      <c r="AA275" s="241"/>
      <c r="AB275" s="241"/>
      <c r="AC275" s="241" t="s">
        <v>325</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row>
    <row r="276" spans="1:4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422</v>
      </c>
      <c r="V276" s="241"/>
      <c r="W276" s="241"/>
      <c r="X276" s="241"/>
      <c r="Y276" s="241"/>
      <c r="Z276" s="241"/>
      <c r="AA276" s="241"/>
      <c r="AB276" s="241"/>
      <c r="AC276" s="241" t="s">
        <v>322</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row>
    <row r="277" spans="1:4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423</v>
      </c>
      <c r="V277" s="241"/>
      <c r="W277" s="241"/>
      <c r="X277" s="241"/>
      <c r="Y277" s="241"/>
      <c r="Z277" s="241"/>
      <c r="AA277" s="241"/>
      <c r="AB277" s="241"/>
      <c r="AC277" s="241" t="s">
        <v>309</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row>
    <row r="278" spans="1:4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424</v>
      </c>
      <c r="V278" s="241"/>
      <c r="W278" s="241"/>
      <c r="X278" s="241"/>
      <c r="Y278" s="241"/>
      <c r="Z278" s="241"/>
      <c r="AA278" s="241"/>
      <c r="AB278" s="241"/>
      <c r="AC278" s="241" t="s">
        <v>350</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row>
    <row r="279" spans="1:4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425</v>
      </c>
      <c r="V279" s="241"/>
      <c r="W279" s="241"/>
      <c r="X279" s="241"/>
      <c r="Y279" s="241"/>
      <c r="Z279" s="241"/>
      <c r="AA279" s="241"/>
      <c r="AB279" s="241"/>
      <c r="AC279" s="241" t="s">
        <v>350</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row>
    <row r="280" spans="1:4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426</v>
      </c>
      <c r="V280" s="241"/>
      <c r="W280" s="241"/>
      <c r="X280" s="241"/>
      <c r="Y280" s="241"/>
      <c r="Z280" s="241"/>
      <c r="AA280" s="241"/>
      <c r="AB280" s="241"/>
      <c r="AC280" s="241" t="s">
        <v>313</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row>
    <row r="281" spans="1:4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427</v>
      </c>
      <c r="V281" s="241"/>
      <c r="W281" s="241"/>
      <c r="X281" s="241"/>
      <c r="Y281" s="241"/>
      <c r="Z281" s="241"/>
      <c r="AA281" s="241"/>
      <c r="AB281" s="241"/>
      <c r="AC281" s="241" t="s">
        <v>313</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row>
    <row r="282" spans="1:4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428</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row>
    <row r="283" spans="1:4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429</v>
      </c>
      <c r="V283" s="241"/>
      <c r="W283" s="241"/>
      <c r="X283" s="241"/>
      <c r="Y283" s="241"/>
      <c r="Z283" s="241"/>
      <c r="AA283" s="241"/>
      <c r="AB283" s="241"/>
      <c r="AC283" s="241" t="s">
        <v>311</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row>
    <row r="284" spans="1:4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430</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row>
    <row r="285" spans="1:4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431</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row>
    <row r="286" spans="1:4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432</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row>
    <row r="287" spans="1:4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433</v>
      </c>
      <c r="V287" s="241"/>
      <c r="W287" s="241"/>
      <c r="X287" s="241"/>
      <c r="Y287" s="241"/>
      <c r="Z287" s="241"/>
      <c r="AA287" s="241"/>
      <c r="AB287" s="241"/>
      <c r="AC287" s="241" t="s">
        <v>316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row>
    <row r="288" spans="1:4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434</v>
      </c>
      <c r="V288" s="241"/>
      <c r="W288" s="241"/>
      <c r="X288" s="241"/>
      <c r="Y288" s="241"/>
      <c r="Z288" s="241"/>
      <c r="AA288" s="241"/>
      <c r="AB288" s="241"/>
      <c r="AC288" s="241" t="s">
        <v>325</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row>
    <row r="289" spans="1:4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435</v>
      </c>
      <c r="V289" s="241"/>
      <c r="W289" s="241"/>
      <c r="X289" s="241"/>
      <c r="Y289" s="241"/>
      <c r="Z289" s="241"/>
      <c r="AA289" s="241"/>
      <c r="AB289" s="241"/>
      <c r="AC289" s="241" t="s">
        <v>325</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row>
    <row r="290" spans="1:4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436</v>
      </c>
      <c r="V290" s="241"/>
      <c r="W290" s="241"/>
      <c r="X290" s="241"/>
      <c r="Y290" s="241"/>
      <c r="Z290" s="241"/>
      <c r="AA290" s="241"/>
      <c r="AB290" s="241"/>
      <c r="AC290" s="241" t="s">
        <v>309</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row>
    <row r="291" spans="1:4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437</v>
      </c>
      <c r="V291" s="241"/>
      <c r="W291" s="241"/>
      <c r="X291" s="241"/>
      <c r="Y291" s="241"/>
      <c r="Z291" s="241"/>
      <c r="AA291" s="241"/>
      <c r="AB291" s="241"/>
      <c r="AC291" s="241" t="s">
        <v>386</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row>
    <row r="292" spans="1:4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438</v>
      </c>
      <c r="V292" s="241"/>
      <c r="W292" s="241"/>
      <c r="X292" s="241"/>
      <c r="Y292" s="241"/>
      <c r="Z292" s="241"/>
      <c r="AA292" s="241"/>
      <c r="AB292" s="241"/>
      <c r="AC292" s="241" t="s">
        <v>325</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row>
    <row r="293" spans="1:4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439</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row>
    <row r="294" spans="1:4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440</v>
      </c>
      <c r="V294" s="241"/>
      <c r="W294" s="241"/>
      <c r="X294" s="241"/>
      <c r="Y294" s="241"/>
      <c r="Z294" s="241"/>
      <c r="AA294" s="241"/>
      <c r="AB294" s="241"/>
      <c r="AC294" s="241" t="s">
        <v>309</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row>
    <row r="295" spans="1:4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441</v>
      </c>
      <c r="V295" s="241"/>
      <c r="W295" s="241"/>
      <c r="X295" s="241"/>
      <c r="Y295" s="241"/>
      <c r="Z295" s="241"/>
      <c r="AA295" s="241"/>
      <c r="AB295" s="241"/>
      <c r="AC295" s="241" t="s">
        <v>309</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row>
    <row r="296" spans="1:4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442</v>
      </c>
      <c r="V296" s="241"/>
      <c r="W296" s="241"/>
      <c r="X296" s="241"/>
      <c r="Y296" s="241"/>
      <c r="Z296" s="241"/>
      <c r="AA296" s="241"/>
      <c r="AB296" s="241"/>
      <c r="AC296" s="241" t="s">
        <v>325</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row>
    <row r="297" spans="1:4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443</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row>
    <row r="298" spans="1:4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444</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row>
    <row r="299" spans="1:4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445</v>
      </c>
      <c r="V299" s="241"/>
      <c r="W299" s="241"/>
      <c r="X299" s="241"/>
      <c r="Y299" s="241"/>
      <c r="Z299" s="241"/>
      <c r="AA299" s="241"/>
      <c r="AB299" s="241"/>
      <c r="AC299" s="241" t="s">
        <v>309</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row>
    <row r="300" spans="1:4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446</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row>
    <row r="301" spans="1:4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447</v>
      </c>
      <c r="V301" s="241"/>
      <c r="W301" s="241"/>
      <c r="X301" s="241"/>
      <c r="Y301" s="241"/>
      <c r="Z301" s="241"/>
      <c r="AA301" s="241"/>
      <c r="AB301" s="241"/>
      <c r="AC301" s="241" t="s">
        <v>316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row>
    <row r="302" spans="1:4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448</v>
      </c>
      <c r="V302" s="241"/>
      <c r="W302" s="241"/>
      <c r="X302" s="241"/>
      <c r="Y302" s="241"/>
      <c r="Z302" s="241"/>
      <c r="AA302" s="241"/>
      <c r="AB302" s="241"/>
      <c r="AC302" s="241" t="s">
        <v>313</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row>
    <row r="303" spans="1:4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449</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row>
    <row r="304" spans="1:4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450</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row>
    <row r="305" spans="1:4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451</v>
      </c>
      <c r="V305" s="241"/>
      <c r="W305" s="241"/>
      <c r="X305" s="241"/>
      <c r="Y305" s="241"/>
      <c r="Z305" s="241"/>
      <c r="AA305" s="241"/>
      <c r="AB305" s="241"/>
      <c r="AC305" s="241" t="s">
        <v>325</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row>
    <row r="306" spans="1:4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275</v>
      </c>
      <c r="V306" s="241"/>
      <c r="W306" s="241"/>
      <c r="X306" s="241"/>
      <c r="Y306" s="241"/>
      <c r="Z306" s="241"/>
      <c r="AA306" s="241"/>
      <c r="AB306" s="241"/>
      <c r="AC306" s="241" t="s">
        <v>350</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row>
    <row r="307" spans="1:4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452</v>
      </c>
      <c r="V307" s="241"/>
      <c r="W307" s="241"/>
      <c r="X307" s="241"/>
      <c r="Y307" s="241"/>
      <c r="Z307" s="241"/>
      <c r="AA307" s="241"/>
      <c r="AB307" s="241"/>
      <c r="AC307" s="241" t="s">
        <v>309</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row>
    <row r="308" spans="1:4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453</v>
      </c>
      <c r="V308" s="241"/>
      <c r="W308" s="241"/>
      <c r="X308" s="241"/>
      <c r="Y308" s="241"/>
      <c r="Z308" s="241"/>
      <c r="AA308" s="241"/>
      <c r="AB308" s="241"/>
      <c r="AC308" s="241" t="s">
        <v>316</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row>
    <row r="309" spans="1:4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454</v>
      </c>
      <c r="V309" s="241"/>
      <c r="W309" s="241"/>
      <c r="X309" s="241"/>
      <c r="Y309" s="241"/>
      <c r="Z309" s="241"/>
      <c r="AA309" s="241"/>
      <c r="AB309" s="241"/>
      <c r="AC309" s="241" t="s">
        <v>386</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row>
    <row r="310" spans="1:4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455</v>
      </c>
      <c r="V310" s="241"/>
      <c r="W310" s="241"/>
      <c r="X310" s="241"/>
      <c r="Y310" s="241"/>
      <c r="Z310" s="241"/>
      <c r="AA310" s="241"/>
      <c r="AB310" s="241"/>
      <c r="AC310" s="241" t="s">
        <v>311</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row>
    <row r="311" spans="1:4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456</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row>
    <row r="312" spans="1:4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457</v>
      </c>
      <c r="V312" s="241"/>
      <c r="W312" s="241"/>
      <c r="X312" s="241"/>
      <c r="Y312" s="241"/>
      <c r="Z312" s="241"/>
      <c r="AA312" s="241"/>
      <c r="AB312" s="241"/>
      <c r="AC312" s="241" t="s">
        <v>316</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row>
    <row r="313" spans="1:4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458</v>
      </c>
      <c r="V313" s="241"/>
      <c r="W313" s="241"/>
      <c r="X313" s="241"/>
      <c r="Y313" s="241"/>
      <c r="Z313" s="241"/>
      <c r="AA313" s="241"/>
      <c r="AB313" s="241"/>
      <c r="AC313" s="241" t="s">
        <v>350</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row>
    <row r="314" spans="1:4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459</v>
      </c>
      <c r="V314" s="241"/>
      <c r="W314" s="241"/>
      <c r="X314" s="241"/>
      <c r="Y314" s="241"/>
      <c r="Z314" s="241"/>
      <c r="AA314" s="241"/>
      <c r="AB314" s="241"/>
      <c r="AC314" s="241" t="s">
        <v>313</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row>
    <row r="315" spans="1:4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460</v>
      </c>
      <c r="V315" s="241"/>
      <c r="W315" s="241"/>
      <c r="X315" s="241"/>
      <c r="Y315" s="241"/>
      <c r="Z315" s="241"/>
      <c r="AA315" s="241"/>
      <c r="AB315" s="241"/>
      <c r="AC315" s="241" t="s">
        <v>313</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row>
    <row r="316" spans="1:4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461</v>
      </c>
      <c r="V316" s="241"/>
      <c r="W316" s="241"/>
      <c r="X316" s="241"/>
      <c r="Y316" s="241"/>
      <c r="Z316" s="241"/>
      <c r="AA316" s="241"/>
      <c r="AB316" s="241"/>
      <c r="AC316" s="241" t="s">
        <v>316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row>
    <row r="317" spans="1:4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462</v>
      </c>
      <c r="V317" s="241"/>
      <c r="W317" s="241"/>
      <c r="X317" s="241"/>
      <c r="Y317" s="241"/>
      <c r="Z317" s="241"/>
      <c r="AA317" s="241"/>
      <c r="AB317" s="241"/>
      <c r="AC317" s="241" t="s">
        <v>322</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row>
    <row r="318" spans="1:4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463</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row>
    <row r="319" spans="1:4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464</v>
      </c>
      <c r="V319" s="241"/>
      <c r="W319" s="241"/>
      <c r="X319" s="241"/>
      <c r="Y319" s="241"/>
      <c r="Z319" s="241"/>
      <c r="AA319" s="241"/>
      <c r="AB319" s="241"/>
      <c r="AC319" s="241" t="s">
        <v>316</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row>
    <row r="320" spans="1:4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465</v>
      </c>
      <c r="V320" s="241"/>
      <c r="W320" s="241"/>
      <c r="X320" s="241"/>
      <c r="Y320" s="241"/>
      <c r="Z320" s="241"/>
      <c r="AA320" s="241"/>
      <c r="AB320" s="241"/>
      <c r="AC320" s="241" t="s">
        <v>316</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row>
    <row r="321" spans="1:53"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466</v>
      </c>
      <c r="V321" s="241"/>
      <c r="W321" s="241"/>
      <c r="X321" s="241"/>
      <c r="Y321" s="241"/>
      <c r="Z321" s="241"/>
      <c r="AA321" s="241"/>
      <c r="AB321" s="241"/>
      <c r="AC321" s="241" t="s">
        <v>325</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row>
    <row r="322" spans="1:53"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467</v>
      </c>
      <c r="V322" s="241"/>
      <c r="W322" s="241"/>
      <c r="X322" s="241"/>
      <c r="Y322" s="241"/>
      <c r="Z322" s="241"/>
      <c r="AA322" s="241"/>
      <c r="AB322" s="241"/>
      <c r="AC322" s="241" t="s">
        <v>311</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row>
    <row r="323" spans="1:53"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468</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row>
    <row r="324" spans="1:53"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469</v>
      </c>
      <c r="V324" s="241"/>
      <c r="W324" s="241"/>
      <c r="X324" s="241"/>
      <c r="Y324" s="241"/>
      <c r="Z324" s="241"/>
      <c r="AA324" s="241"/>
      <c r="AB324" s="241"/>
      <c r="AC324" s="241" t="s">
        <v>311</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row>
    <row r="325" spans="1:53"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470</v>
      </c>
      <c r="V325" s="241"/>
      <c r="W325" s="241"/>
      <c r="X325" s="241"/>
      <c r="Y325" s="241"/>
      <c r="Z325" s="241"/>
      <c r="AA325" s="241"/>
      <c r="AB325" s="241"/>
      <c r="AC325" s="241" t="s">
        <v>309</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row>
    <row r="326" spans="1:53"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471</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row>
    <row r="327" spans="1:53"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472</v>
      </c>
      <c r="V327" s="241"/>
      <c r="W327" s="241"/>
      <c r="X327" s="241"/>
      <c r="Y327" s="241"/>
      <c r="Z327" s="241"/>
      <c r="AA327" s="241"/>
      <c r="AB327" s="241"/>
      <c r="AC327" s="241" t="s">
        <v>311</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row>
    <row r="328" spans="1:53"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473</v>
      </c>
      <c r="V328" s="241"/>
      <c r="W328" s="241"/>
      <c r="X328" s="241"/>
      <c r="Y328" s="241"/>
      <c r="Z328" s="241"/>
      <c r="AA328" s="241"/>
      <c r="AB328" s="241"/>
      <c r="AC328" s="241" t="s">
        <v>309</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row>
    <row r="329" spans="1:53"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474</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row>
    <row r="330" spans="1:53"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475</v>
      </c>
      <c r="V330" s="241"/>
      <c r="W330" s="241"/>
      <c r="X330" s="241"/>
      <c r="Y330" s="241"/>
      <c r="Z330" s="241"/>
      <c r="AA330" s="241"/>
      <c r="AB330" s="241"/>
      <c r="AC330" s="241" t="s">
        <v>325</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row>
    <row r="331" spans="1:53"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476</v>
      </c>
      <c r="V331" s="241"/>
      <c r="W331" s="241"/>
      <c r="X331" s="241"/>
      <c r="Y331" s="241"/>
      <c r="Z331" s="241"/>
      <c r="AA331" s="241"/>
      <c r="AB331" s="241"/>
      <c r="AC331" s="241" t="s">
        <v>325</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row>
    <row r="332" spans="1:53"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477</v>
      </c>
      <c r="V332" s="241"/>
      <c r="W332" s="241"/>
      <c r="X332" s="241"/>
      <c r="Y332" s="241"/>
      <c r="Z332" s="241"/>
      <c r="AA332" s="241"/>
      <c r="AB332" s="241"/>
      <c r="AC332" s="241" t="s">
        <v>350</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row>
    <row r="333" spans="1:53"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478</v>
      </c>
      <c r="V333" s="241"/>
      <c r="W333" s="241"/>
      <c r="X333" s="241"/>
      <c r="Y333" s="241"/>
      <c r="Z333" s="241"/>
      <c r="AA333" s="241"/>
      <c r="AB333" s="241"/>
      <c r="AC333" s="241" t="s">
        <v>309</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row>
    <row r="334" spans="1:53"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479</v>
      </c>
      <c r="V334" s="241"/>
      <c r="W334" s="241"/>
      <c r="X334" s="241"/>
      <c r="Y334" s="241"/>
      <c r="Z334" s="241"/>
      <c r="AA334" s="241"/>
      <c r="AB334" s="241"/>
      <c r="AC334" s="241" t="s">
        <v>325</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row>
    <row r="335" spans="1:53"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480</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row>
    <row r="336" spans="1:53"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481</v>
      </c>
      <c r="V336" s="241"/>
      <c r="W336" s="241"/>
      <c r="X336" s="241"/>
      <c r="Y336" s="241"/>
      <c r="Z336" s="241"/>
      <c r="AA336" s="241"/>
      <c r="AB336" s="241"/>
      <c r="AC336" s="241" t="s">
        <v>316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row>
    <row r="337" spans="1:53"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482</v>
      </c>
      <c r="V337" s="241"/>
      <c r="W337" s="241"/>
      <c r="X337" s="241"/>
      <c r="Y337" s="241"/>
      <c r="Z337" s="241"/>
      <c r="AA337" s="241"/>
      <c r="AB337" s="241"/>
      <c r="AC337" s="241" t="s">
        <v>350</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row>
    <row r="338" spans="1:53"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483</v>
      </c>
      <c r="V338" s="241"/>
      <c r="W338" s="241"/>
      <c r="X338" s="241"/>
      <c r="Y338" s="241"/>
      <c r="Z338" s="241"/>
      <c r="AA338" s="241"/>
      <c r="AB338" s="241"/>
      <c r="AC338" s="241" t="s">
        <v>316</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row>
    <row r="339" spans="1:53"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484</v>
      </c>
      <c r="V339" s="241"/>
      <c r="W339" s="241"/>
      <c r="X339" s="241"/>
      <c r="Y339" s="241"/>
      <c r="Z339" s="241"/>
      <c r="AA339" s="241"/>
      <c r="AB339" s="241"/>
      <c r="AC339" s="241" t="s">
        <v>386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row>
    <row r="340" spans="1:53"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485</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row>
    <row r="341" spans="1:53"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486</v>
      </c>
      <c r="V341" s="241"/>
      <c r="W341" s="241"/>
      <c r="X341" s="241"/>
      <c r="Y341" s="241"/>
      <c r="Z341" s="241"/>
      <c r="AA341" s="241"/>
      <c r="AB341" s="241"/>
      <c r="AC341" s="241" t="s">
        <v>311</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row>
    <row r="342" spans="1:53"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487</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row>
    <row r="343" spans="1:53"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488</v>
      </c>
      <c r="V343" s="241"/>
      <c r="W343" s="241"/>
      <c r="X343" s="241"/>
      <c r="Y343" s="241"/>
      <c r="Z343" s="241"/>
      <c r="AA343" s="241"/>
      <c r="AB343" s="241"/>
      <c r="AC343" s="241" t="s">
        <v>309</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row>
    <row r="344" spans="1:53"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489</v>
      </c>
      <c r="V344" s="241"/>
      <c r="W344" s="241"/>
      <c r="X344" s="241"/>
      <c r="Y344" s="241"/>
      <c r="Z344" s="241"/>
      <c r="AA344" s="241"/>
      <c r="AB344" s="241"/>
      <c r="AC344" s="241" t="s">
        <v>313</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row>
    <row r="345" spans="1:53"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490</v>
      </c>
      <c r="V345" s="241"/>
      <c r="W345" s="241"/>
      <c r="X345" s="241"/>
      <c r="Y345" s="241"/>
      <c r="Z345" s="241"/>
      <c r="AA345" s="241"/>
      <c r="AB345" s="241"/>
      <c r="AC345" s="241" t="s">
        <v>313</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row>
    <row r="346" spans="1:53"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491</v>
      </c>
      <c r="V346" s="241"/>
      <c r="W346" s="241"/>
      <c r="X346" s="241"/>
      <c r="Y346" s="241"/>
      <c r="Z346" s="241"/>
      <c r="AA346" s="241"/>
      <c r="AB346" s="241"/>
      <c r="AC346" s="241" t="s">
        <v>322</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row>
    <row r="347" spans="1:53"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492</v>
      </c>
      <c r="V347" s="241"/>
      <c r="W347" s="241"/>
      <c r="X347" s="241"/>
      <c r="Y347" s="241"/>
      <c r="Z347" s="241"/>
      <c r="AA347" s="241"/>
      <c r="AB347" s="241"/>
      <c r="AC347" s="241" t="s">
        <v>386</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row>
    <row r="348" spans="1:53"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493</v>
      </c>
      <c r="V348" s="241"/>
      <c r="W348" s="241"/>
      <c r="X348" s="241"/>
      <c r="Y348" s="241"/>
      <c r="Z348" s="241"/>
      <c r="AA348" s="241"/>
      <c r="AB348" s="241"/>
      <c r="AC348" s="241" t="s">
        <v>313</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row>
    <row r="349" spans="1:53"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494</v>
      </c>
      <c r="V349" s="241"/>
      <c r="W349" s="241"/>
      <c r="X349" s="241"/>
      <c r="Y349" s="241"/>
      <c r="Z349" s="241"/>
      <c r="AA349" s="241"/>
      <c r="AB349" s="241"/>
      <c r="AC349" s="241" t="s">
        <v>313</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row>
    <row r="350" spans="1:53"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495</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row>
    <row r="351" spans="1:53"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496</v>
      </c>
      <c r="V351" s="241"/>
      <c r="W351" s="241"/>
      <c r="X351" s="241"/>
      <c r="Y351" s="241"/>
      <c r="Z351" s="241"/>
      <c r="AA351" s="241"/>
      <c r="AB351" s="241"/>
      <c r="AC351" s="241" t="s">
        <v>386</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row>
    <row r="352" spans="1:53"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497</v>
      </c>
      <c r="V352" s="241"/>
      <c r="W352" s="241"/>
      <c r="X352" s="241"/>
      <c r="Y352" s="241"/>
      <c r="Z352" s="241"/>
      <c r="AA352" s="241"/>
      <c r="AB352" s="241"/>
      <c r="AC352" s="241" t="s">
        <v>311</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row>
    <row r="353" spans="1:53"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498</v>
      </c>
      <c r="V353" s="241"/>
      <c r="W353" s="241"/>
      <c r="X353" s="241"/>
      <c r="Y353" s="241"/>
      <c r="Z353" s="241"/>
      <c r="AA353" s="241"/>
      <c r="AB353" s="241"/>
      <c r="AC353" s="241" t="s">
        <v>313</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row>
    <row r="354" spans="1:53"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499</v>
      </c>
      <c r="V354" s="241"/>
      <c r="W354" s="241"/>
      <c r="X354" s="241"/>
      <c r="Y354" s="241"/>
      <c r="Z354" s="241"/>
      <c r="AA354" s="241"/>
      <c r="AB354" s="241"/>
      <c r="AC354" s="241" t="s">
        <v>322</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row>
    <row r="355" spans="1:53"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500</v>
      </c>
      <c r="V355" s="241"/>
      <c r="W355" s="241"/>
      <c r="X355" s="241"/>
      <c r="Y355" s="241"/>
      <c r="Z355" s="241"/>
      <c r="AA355" s="241"/>
      <c r="AB355" s="241"/>
      <c r="AC355" s="241" t="s">
        <v>309</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row>
    <row r="356" spans="1:53"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501</v>
      </c>
      <c r="V356" s="241"/>
      <c r="W356" s="241"/>
      <c r="X356" s="241"/>
      <c r="Y356" s="241"/>
      <c r="Z356" s="241"/>
      <c r="AA356" s="241"/>
      <c r="AB356" s="241"/>
      <c r="AC356" s="241" t="s">
        <v>322</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row>
    <row r="357" spans="1:53"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502</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row>
    <row r="358" spans="1:53"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503</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row>
    <row r="359" spans="1:53"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504</v>
      </c>
      <c r="V359" s="241"/>
      <c r="W359" s="241"/>
      <c r="X359" s="241"/>
      <c r="Y359" s="241"/>
      <c r="Z359" s="241"/>
      <c r="AA359" s="241"/>
      <c r="AB359" s="241"/>
      <c r="AC359" s="241" t="s">
        <v>309</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row>
    <row r="360" spans="1:53"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505</v>
      </c>
      <c r="V360" s="241"/>
      <c r="W360" s="241"/>
      <c r="X360" s="241"/>
      <c r="Y360" s="241"/>
      <c r="Z360" s="241"/>
      <c r="AA360" s="241"/>
      <c r="AB360" s="241"/>
      <c r="AC360" s="241" t="s">
        <v>325</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row>
    <row r="361" spans="1:53"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506</v>
      </c>
      <c r="V361" s="241"/>
      <c r="W361" s="241"/>
      <c r="X361" s="241"/>
      <c r="Y361" s="241"/>
      <c r="Z361" s="241"/>
      <c r="AA361" s="241"/>
      <c r="AB361" s="241"/>
      <c r="AC361" s="241" t="s">
        <v>316</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row>
    <row r="362" spans="1:53"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271</v>
      </c>
      <c r="V362" s="241"/>
      <c r="W362" s="241"/>
      <c r="X362" s="241"/>
      <c r="Y362" s="241"/>
      <c r="Z362" s="241"/>
      <c r="AA362" s="241"/>
      <c r="AB362" s="241"/>
      <c r="AC362" s="241" t="s">
        <v>322</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row>
    <row r="363" spans="1:53"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507</v>
      </c>
      <c r="V363" s="241"/>
      <c r="W363" s="241"/>
      <c r="X363" s="241"/>
      <c r="Y363" s="241"/>
      <c r="Z363" s="241"/>
      <c r="AA363" s="241"/>
      <c r="AB363" s="241"/>
      <c r="AC363" s="241" t="s">
        <v>311</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row>
    <row r="364" spans="1:53"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508</v>
      </c>
      <c r="V364" s="241"/>
      <c r="W364" s="241"/>
      <c r="X364" s="241"/>
      <c r="Y364" s="241"/>
      <c r="Z364" s="241"/>
      <c r="AA364" s="241"/>
      <c r="AB364" s="241"/>
      <c r="AC364" s="241" t="s">
        <v>325</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row>
    <row r="365" spans="1:53"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509</v>
      </c>
      <c r="V365" s="241"/>
      <c r="W365" s="241"/>
      <c r="X365" s="241"/>
      <c r="Y365" s="241"/>
      <c r="Z365" s="241"/>
      <c r="AA365" s="241"/>
      <c r="AB365" s="241"/>
      <c r="AC365" s="241" t="s">
        <v>325</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row>
    <row r="366" spans="1:53"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510</v>
      </c>
      <c r="V366" s="241"/>
      <c r="W366" s="241"/>
      <c r="X366" s="241"/>
      <c r="Y366" s="241"/>
      <c r="Z366" s="241"/>
      <c r="AA366" s="241"/>
      <c r="AB366" s="241"/>
      <c r="AC366" s="241" t="s">
        <v>386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row>
    <row r="367" spans="1:53"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278</v>
      </c>
      <c r="V367" s="241"/>
      <c r="W367" s="241"/>
      <c r="X367" s="241"/>
      <c r="Y367" s="241"/>
      <c r="Z367" s="241"/>
      <c r="AA367" s="241"/>
      <c r="AB367" s="241"/>
      <c r="AC367" s="241" t="s">
        <v>350</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row>
    <row r="368" spans="1:53"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511</v>
      </c>
      <c r="V368" s="241"/>
      <c r="W368" s="241"/>
      <c r="X368" s="241"/>
      <c r="Y368" s="241"/>
      <c r="Z368" s="241"/>
      <c r="AA368" s="241"/>
      <c r="AB368" s="241"/>
      <c r="AC368" s="241" t="s">
        <v>325</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row>
    <row r="369" spans="1:53"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512</v>
      </c>
      <c r="V369" s="241"/>
      <c r="W369" s="241"/>
      <c r="X369" s="241"/>
      <c r="Y369" s="241"/>
      <c r="Z369" s="241"/>
      <c r="AA369" s="241"/>
      <c r="AB369" s="241"/>
      <c r="AC369" s="241" t="s">
        <v>350</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row>
    <row r="370" spans="1:53"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513</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row>
    <row r="371" spans="1:53"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514</v>
      </c>
      <c r="V371" s="241"/>
      <c r="W371" s="241"/>
      <c r="X371" s="241"/>
      <c r="Y371" s="241"/>
      <c r="Z371" s="241"/>
      <c r="AA371" s="241"/>
      <c r="AB371" s="241"/>
      <c r="AC371" s="241" t="s">
        <v>309</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row>
    <row r="372" spans="1:53"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515</v>
      </c>
      <c r="V372" s="241"/>
      <c r="W372" s="241"/>
      <c r="X372" s="241"/>
      <c r="Y372" s="241"/>
      <c r="Z372" s="241"/>
      <c r="AA372" s="241"/>
      <c r="AB372" s="241"/>
      <c r="AC372" s="241" t="s">
        <v>350</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row>
    <row r="373" spans="1:53"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516</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row>
    <row r="374" spans="1:53"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517</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row>
    <row r="375" spans="1:53"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281</v>
      </c>
      <c r="V375" s="241"/>
      <c r="W375" s="241"/>
      <c r="X375" s="241"/>
      <c r="Y375" s="241"/>
      <c r="Z375" s="241"/>
      <c r="AA375" s="241"/>
      <c r="AB375" s="241"/>
      <c r="AC375" s="241" t="s">
        <v>350</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row>
    <row r="376" spans="1:53"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518</v>
      </c>
      <c r="V376" s="241"/>
      <c r="W376" s="241"/>
      <c r="X376" s="241"/>
      <c r="Y376" s="241"/>
      <c r="Z376" s="241"/>
      <c r="AA376" s="241"/>
      <c r="AB376" s="241"/>
      <c r="AC376" s="241" t="s">
        <v>325</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row>
    <row r="377" spans="1:53"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519</v>
      </c>
      <c r="V377" s="241"/>
      <c r="W377" s="241"/>
      <c r="X377" s="241"/>
      <c r="Y377" s="241"/>
      <c r="Z377" s="241"/>
      <c r="AA377" s="241"/>
      <c r="AB377" s="241"/>
      <c r="AC377" s="241" t="s">
        <v>386</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row>
    <row r="378" spans="1:53"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520</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row>
    <row r="379" spans="1:53"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521</v>
      </c>
      <c r="V379" s="241"/>
      <c r="W379" s="241"/>
      <c r="X379" s="241"/>
      <c r="Y379" s="241"/>
      <c r="Z379" s="241"/>
      <c r="AA379" s="241"/>
      <c r="AB379" s="241"/>
      <c r="AC379" s="241" t="s">
        <v>325</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row>
    <row r="380" spans="1:53"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522</v>
      </c>
      <c r="V380" s="241"/>
      <c r="W380" s="241"/>
      <c r="X380" s="241"/>
      <c r="Y380" s="241"/>
      <c r="Z380" s="241"/>
      <c r="AA380" s="241"/>
      <c r="AB380" s="241"/>
      <c r="AC380" s="241" t="s">
        <v>350</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row>
    <row r="381" spans="1:53"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523</v>
      </c>
      <c r="V381" s="241"/>
      <c r="W381" s="241"/>
      <c r="X381" s="241"/>
      <c r="Y381" s="241"/>
      <c r="Z381" s="241"/>
      <c r="AA381" s="241"/>
      <c r="AB381" s="241"/>
      <c r="AC381" s="241" t="s">
        <v>316</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row>
    <row r="382" spans="1:53"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524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row>
    <row r="383" spans="1:53"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525</v>
      </c>
      <c r="V383" s="241"/>
      <c r="W383" s="241"/>
      <c r="X383" s="241"/>
      <c r="Y383" s="241"/>
      <c r="Z383" s="241"/>
      <c r="AA383" s="241"/>
      <c r="AB383" s="241"/>
      <c r="AC383" s="241" t="s">
        <v>316</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row>
    <row r="384" spans="1:53"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526</v>
      </c>
      <c r="V384" s="241"/>
      <c r="W384" s="241"/>
      <c r="X384" s="241"/>
      <c r="Y384" s="241"/>
      <c r="Z384" s="241"/>
      <c r="AA384" s="241"/>
      <c r="AB384" s="241"/>
      <c r="AC384" s="241" t="s">
        <v>322</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row>
    <row r="385" spans="1:53"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527</v>
      </c>
      <c r="V385" s="241"/>
      <c r="W385" s="241"/>
      <c r="X385" s="241"/>
      <c r="Y385" s="241"/>
      <c r="Z385" s="241"/>
      <c r="AA385" s="241"/>
      <c r="AB385" s="241"/>
      <c r="AC385" s="241" t="s">
        <v>313</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row>
    <row r="386" spans="1:53"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528</v>
      </c>
      <c r="V386" s="241"/>
      <c r="W386" s="241"/>
      <c r="X386" s="241"/>
      <c r="Y386" s="241"/>
      <c r="Z386" s="241"/>
      <c r="AA386" s="241"/>
      <c r="AB386" s="241"/>
      <c r="AC386" s="241" t="s">
        <v>325</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row>
    <row r="387" spans="1:53"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529</v>
      </c>
      <c r="V387" s="241"/>
      <c r="W387" s="241"/>
      <c r="X387" s="241"/>
      <c r="Y387" s="241"/>
      <c r="Z387" s="241"/>
      <c r="AA387" s="241"/>
      <c r="AB387" s="241"/>
      <c r="AC387" s="241" t="s">
        <v>311</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row>
    <row r="388" spans="1:53"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530</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row>
    <row r="389" spans="1:53"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531</v>
      </c>
      <c r="V389" s="241"/>
      <c r="W389" s="241"/>
      <c r="X389" s="241"/>
      <c r="Y389" s="241"/>
      <c r="Z389" s="241"/>
      <c r="AA389" s="241"/>
      <c r="AB389" s="241"/>
      <c r="AC389" s="241" t="s">
        <v>311</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row>
    <row r="390" spans="1:53"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532</v>
      </c>
      <c r="V390" s="241"/>
      <c r="W390" s="241"/>
      <c r="X390" s="241"/>
      <c r="Y390" s="241"/>
      <c r="Z390" s="241"/>
      <c r="AA390" s="241"/>
      <c r="AB390" s="241"/>
      <c r="AC390" s="241" t="s">
        <v>316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row>
    <row r="391" spans="1:53"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533</v>
      </c>
      <c r="V391" s="241"/>
      <c r="W391" s="241"/>
      <c r="X391" s="241"/>
      <c r="Y391" s="241"/>
      <c r="Z391" s="241"/>
      <c r="AA391" s="241"/>
      <c r="AB391" s="241"/>
      <c r="AC391" s="241" t="s">
        <v>322</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row>
    <row r="392" spans="1:53"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534</v>
      </c>
      <c r="V392" s="241"/>
      <c r="W392" s="241"/>
      <c r="X392" s="241"/>
      <c r="Y392" s="241"/>
      <c r="Z392" s="241"/>
      <c r="AA392" s="241"/>
      <c r="AB392" s="241"/>
      <c r="AC392" s="241" t="s">
        <v>316</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row>
    <row r="393" spans="1:53"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535</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row>
    <row r="394" spans="1:53"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536</v>
      </c>
      <c r="V394" s="241"/>
      <c r="W394" s="241"/>
      <c r="X394" s="241"/>
      <c r="Y394" s="241"/>
      <c r="Z394" s="241"/>
      <c r="AA394" s="241"/>
      <c r="AB394" s="241"/>
      <c r="AC394" s="241" t="s">
        <v>386</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row>
    <row r="395" spans="1:53"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537</v>
      </c>
      <c r="V395" s="241"/>
      <c r="W395" s="241"/>
      <c r="X395" s="241"/>
      <c r="Y395" s="241"/>
      <c r="Z395" s="241"/>
      <c r="AA395" s="241"/>
      <c r="AB395" s="241"/>
      <c r="AC395" s="241" t="s">
        <v>350</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row>
    <row r="396" spans="1:53"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538</v>
      </c>
      <c r="V396" s="241"/>
      <c r="W396" s="241"/>
      <c r="X396" s="241"/>
      <c r="Y396" s="241"/>
      <c r="Z396" s="241"/>
      <c r="AA396" s="241"/>
      <c r="AB396" s="241"/>
      <c r="AC396" s="241" t="s">
        <v>325</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row>
    <row r="397" spans="1:53"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539</v>
      </c>
      <c r="V397" s="241"/>
      <c r="W397" s="241"/>
      <c r="X397" s="241"/>
      <c r="Y397" s="241"/>
      <c r="Z397" s="241"/>
      <c r="AA397" s="241"/>
      <c r="AB397" s="241"/>
      <c r="AC397" s="241" t="s">
        <v>350</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row>
    <row r="398" spans="1:53"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540</v>
      </c>
      <c r="V398" s="241"/>
      <c r="W398" s="241"/>
      <c r="X398" s="241"/>
      <c r="Y398" s="241"/>
      <c r="Z398" s="241"/>
      <c r="AA398" s="241"/>
      <c r="AB398" s="241"/>
      <c r="AC398" s="241" t="s">
        <v>309</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row>
    <row r="399" spans="1:53"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541</v>
      </c>
      <c r="V399" s="241"/>
      <c r="W399" s="241"/>
      <c r="X399" s="241"/>
      <c r="Y399" s="241"/>
      <c r="Z399" s="241"/>
      <c r="AA399" s="241"/>
      <c r="AB399" s="241"/>
      <c r="AC399" s="241" t="s">
        <v>325</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row>
    <row r="400" spans="1:53"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542</v>
      </c>
      <c r="V400" s="241"/>
      <c r="W400" s="241"/>
      <c r="X400" s="241"/>
      <c r="Y400" s="241"/>
      <c r="Z400" s="241"/>
      <c r="AA400" s="241"/>
      <c r="AB400" s="241"/>
      <c r="AC400" s="241" t="s">
        <v>316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row>
    <row r="401" spans="1:53"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543</v>
      </c>
      <c r="V401" s="241"/>
      <c r="W401" s="241"/>
      <c r="X401" s="241"/>
      <c r="Y401" s="241"/>
      <c r="Z401" s="241"/>
      <c r="AA401" s="241"/>
      <c r="AB401" s="241"/>
      <c r="AC401" s="241" t="s">
        <v>322</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row>
    <row r="402" spans="1:53"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544</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row>
    <row r="403" spans="1:53"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545</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row>
    <row r="404" spans="1:53"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546</v>
      </c>
      <c r="V404" s="241"/>
      <c r="W404" s="241"/>
      <c r="X404" s="241"/>
      <c r="Y404" s="241"/>
      <c r="Z404" s="241"/>
      <c r="AA404" s="241"/>
      <c r="AB404" s="241"/>
      <c r="AC404" s="241" t="s">
        <v>325</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row>
    <row r="405" spans="1:53"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547</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row>
    <row r="406" spans="1:53"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548</v>
      </c>
      <c r="V406" s="241"/>
      <c r="W406" s="241"/>
      <c r="X406" s="241"/>
      <c r="Y406" s="241"/>
      <c r="Z406" s="241"/>
      <c r="AA406" s="241"/>
      <c r="AB406" s="241"/>
      <c r="AC406" s="241" t="s">
        <v>309</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row>
    <row r="407" spans="1:53"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549</v>
      </c>
      <c r="V407" s="241"/>
      <c r="W407" s="241"/>
      <c r="X407" s="241"/>
      <c r="Y407" s="241"/>
      <c r="Z407" s="241"/>
      <c r="AA407" s="241"/>
      <c r="AB407" s="241"/>
      <c r="AC407" s="241" t="s">
        <v>313</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row>
    <row r="408" spans="1:53"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550</v>
      </c>
      <c r="V408" s="241"/>
      <c r="W408" s="241"/>
      <c r="X408" s="241"/>
      <c r="Y408" s="241"/>
      <c r="Z408" s="241"/>
      <c r="AA408" s="241"/>
      <c r="AB408" s="241"/>
      <c r="AC408" s="241" t="s">
        <v>311</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row>
    <row r="409" spans="1:53"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551</v>
      </c>
      <c r="V409" s="241"/>
      <c r="W409" s="241"/>
      <c r="X409" s="241"/>
      <c r="Y409" s="241"/>
      <c r="Z409" s="241"/>
      <c r="AA409" s="241"/>
      <c r="AB409" s="241"/>
      <c r="AC409" s="241" t="s">
        <v>313</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row>
    <row r="410" spans="1:53"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552</v>
      </c>
      <c r="V410" s="241"/>
      <c r="W410" s="241"/>
      <c r="X410" s="241"/>
      <c r="Y410" s="241"/>
      <c r="Z410" s="241"/>
      <c r="AA410" s="241"/>
      <c r="AB410" s="241"/>
      <c r="AC410" s="241" t="s">
        <v>322</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row>
    <row r="411" spans="1:53"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553</v>
      </c>
      <c r="V411" s="241"/>
      <c r="W411" s="241"/>
      <c r="X411" s="241"/>
      <c r="Y411" s="241"/>
      <c r="Z411" s="241"/>
      <c r="AA411" s="241"/>
      <c r="AB411" s="241"/>
      <c r="AC411" s="241" t="s">
        <v>350</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row>
    <row r="412" spans="1:53"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554</v>
      </c>
      <c r="V412" s="241"/>
      <c r="W412" s="241"/>
      <c r="X412" s="241"/>
      <c r="Y412" s="241"/>
      <c r="Z412" s="241"/>
      <c r="AA412" s="241"/>
      <c r="AB412" s="241"/>
      <c r="AC412" s="241" t="s">
        <v>316</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row>
    <row r="413" spans="1:53"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555</v>
      </c>
      <c r="V413" s="241"/>
      <c r="W413" s="241"/>
      <c r="X413" s="241"/>
      <c r="Y413" s="241"/>
      <c r="Z413" s="241"/>
      <c r="AA413" s="241"/>
      <c r="AB413" s="241"/>
      <c r="AC413" s="241" t="s">
        <v>313</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row>
    <row r="414" spans="1:53"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556</v>
      </c>
      <c r="V414" s="241"/>
      <c r="W414" s="241"/>
      <c r="X414" s="241"/>
      <c r="Y414" s="241"/>
      <c r="Z414" s="241"/>
      <c r="AA414" s="241"/>
      <c r="AB414" s="241"/>
      <c r="AC414" s="241" t="s">
        <v>313</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row>
    <row r="415" spans="1:53"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557</v>
      </c>
      <c r="V415" s="241"/>
      <c r="W415" s="241"/>
      <c r="X415" s="241"/>
      <c r="Y415" s="241"/>
      <c r="Z415" s="241"/>
      <c r="AA415" s="241"/>
      <c r="AB415" s="241"/>
      <c r="AC415" s="241" t="s">
        <v>316</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row>
    <row r="416" spans="1:53"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558</v>
      </c>
      <c r="V416" s="241"/>
      <c r="W416" s="241"/>
      <c r="X416" s="241"/>
      <c r="Y416" s="241"/>
      <c r="Z416" s="241"/>
      <c r="AA416" s="241"/>
      <c r="AB416" s="241"/>
      <c r="AC416" s="241" t="s">
        <v>316</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row>
    <row r="417" spans="1:53"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559</v>
      </c>
      <c r="V417" s="241"/>
      <c r="W417" s="241"/>
      <c r="X417" s="241"/>
      <c r="Y417" s="241"/>
      <c r="Z417" s="241"/>
      <c r="AA417" s="241"/>
      <c r="AB417" s="241"/>
      <c r="AC417" s="241" t="s">
        <v>311</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row>
    <row r="418" spans="1:53"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560</v>
      </c>
      <c r="V418" s="241"/>
      <c r="W418" s="241"/>
      <c r="X418" s="241"/>
      <c r="Y418" s="241"/>
      <c r="Z418" s="241"/>
      <c r="AA418" s="241"/>
      <c r="AB418" s="241"/>
      <c r="AC418" s="241" t="s">
        <v>322</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row>
    <row r="419" spans="1:53"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561</v>
      </c>
      <c r="V419" s="241"/>
      <c r="W419" s="241"/>
      <c r="X419" s="241"/>
      <c r="Y419" s="241"/>
      <c r="Z419" s="241"/>
      <c r="AA419" s="241"/>
      <c r="AB419" s="241"/>
      <c r="AC419" s="241" t="s">
        <v>325</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row>
    <row r="420" spans="1:53"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562</v>
      </c>
      <c r="V420" s="241"/>
      <c r="W420" s="241"/>
      <c r="X420" s="241"/>
      <c r="Y420" s="241"/>
      <c r="Z420" s="241"/>
      <c r="AA420" s="241"/>
      <c r="AB420" s="241"/>
      <c r="AC420" s="241" t="s">
        <v>322</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row>
    <row r="421" spans="1:53"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563</v>
      </c>
      <c r="V421" s="241"/>
      <c r="W421" s="241"/>
      <c r="X421" s="241"/>
      <c r="Y421" s="241"/>
      <c r="Z421" s="241"/>
      <c r="AA421" s="241"/>
      <c r="AB421" s="241"/>
      <c r="AC421" s="241" t="s">
        <v>366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row>
    <row r="422" spans="1:53"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564</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row>
    <row r="423" spans="1:53"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565</v>
      </c>
      <c r="V423" s="241"/>
      <c r="W423" s="241"/>
      <c r="X423" s="241"/>
      <c r="Y423" s="241"/>
      <c r="Z423" s="241"/>
      <c r="AA423" s="241"/>
      <c r="AB423" s="241"/>
      <c r="AC423" s="241" t="s">
        <v>316</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row>
    <row r="424" spans="1:53"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566</v>
      </c>
      <c r="V424" s="241"/>
      <c r="W424" s="241"/>
      <c r="X424" s="241"/>
      <c r="Y424" s="241"/>
      <c r="Z424" s="241"/>
      <c r="AA424" s="241"/>
      <c r="AB424" s="241"/>
      <c r="AC424" s="241" t="s">
        <v>313</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row>
    <row r="425" spans="1:53"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567</v>
      </c>
      <c r="V425" s="241"/>
      <c r="W425" s="241"/>
      <c r="X425" s="241"/>
      <c r="Y425" s="241"/>
      <c r="Z425" s="241"/>
      <c r="AA425" s="241"/>
      <c r="AB425" s="241"/>
      <c r="AC425" s="241" t="s">
        <v>325</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row>
    <row r="426" spans="1:53"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568</v>
      </c>
      <c r="V426" s="241"/>
      <c r="W426" s="241"/>
      <c r="X426" s="241"/>
      <c r="Y426" s="241"/>
      <c r="Z426" s="241"/>
      <c r="AA426" s="241"/>
      <c r="AB426" s="241"/>
      <c r="AC426" s="241" t="s">
        <v>313</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row>
    <row r="427" spans="1:53"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569</v>
      </c>
      <c r="V427" s="241"/>
      <c r="W427" s="241"/>
      <c r="X427" s="241"/>
      <c r="Y427" s="241"/>
      <c r="Z427" s="241"/>
      <c r="AA427" s="241"/>
      <c r="AB427" s="241"/>
      <c r="AC427" s="241" t="s">
        <v>313</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row>
    <row r="428" spans="1:53"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570</v>
      </c>
      <c r="V428" s="241"/>
      <c r="W428" s="241"/>
      <c r="X428" s="241"/>
      <c r="Y428" s="241"/>
      <c r="Z428" s="241"/>
      <c r="AA428" s="241"/>
      <c r="AB428" s="241"/>
      <c r="AC428" s="241" t="s">
        <v>316</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row>
    <row r="429" spans="1:53"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571</v>
      </c>
      <c r="V429" s="241"/>
      <c r="W429" s="241"/>
      <c r="X429" s="241"/>
      <c r="Y429" s="241"/>
      <c r="Z429" s="241"/>
      <c r="AA429" s="241"/>
      <c r="AB429" s="241"/>
      <c r="AC429" s="241" t="s">
        <v>311</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row>
    <row r="430" spans="1:53"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572</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row>
    <row r="431" spans="1:53"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573</v>
      </c>
      <c r="V431" s="241"/>
      <c r="W431" s="241"/>
      <c r="X431" s="241"/>
      <c r="Y431" s="241"/>
      <c r="Z431" s="241"/>
      <c r="AA431" s="241"/>
      <c r="AB431" s="241"/>
      <c r="AC431" s="241" t="s">
        <v>311</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row>
    <row r="432" spans="1:53"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574</v>
      </c>
      <c r="V432" s="241"/>
      <c r="W432" s="241"/>
      <c r="X432" s="241"/>
      <c r="Y432" s="241"/>
      <c r="Z432" s="241"/>
      <c r="AA432" s="241"/>
      <c r="AB432" s="241"/>
      <c r="AC432" s="241" t="s">
        <v>309</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row>
    <row r="433" spans="1:53"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575</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row>
    <row r="434" spans="1:53"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576</v>
      </c>
      <c r="V434" s="241"/>
      <c r="W434" s="241"/>
      <c r="X434" s="241"/>
      <c r="Y434" s="241"/>
      <c r="Z434" s="241"/>
      <c r="AA434" s="241"/>
      <c r="AB434" s="241"/>
      <c r="AC434" s="241" t="s">
        <v>325</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row>
    <row r="435" spans="1:53"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577</v>
      </c>
      <c r="V435" s="241"/>
      <c r="W435" s="241"/>
      <c r="X435" s="241"/>
      <c r="Y435" s="241"/>
      <c r="Z435" s="241"/>
      <c r="AA435" s="241"/>
      <c r="AB435" s="241"/>
      <c r="AC435" s="241" t="s">
        <v>316</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row>
    <row r="436" spans="1:53"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578</v>
      </c>
      <c r="V436" s="241"/>
      <c r="W436" s="241"/>
      <c r="X436" s="241"/>
      <c r="Y436" s="241"/>
      <c r="Z436" s="241"/>
      <c r="AA436" s="241"/>
      <c r="AB436" s="241"/>
      <c r="AC436" s="241" t="s">
        <v>386</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row>
    <row r="437" spans="1:53"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579</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row>
    <row r="438" spans="1:53"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580</v>
      </c>
      <c r="V438" s="241"/>
      <c r="W438" s="241"/>
      <c r="X438" s="241"/>
      <c r="Y438" s="241"/>
      <c r="Z438" s="241"/>
      <c r="AA438" s="241"/>
      <c r="AB438" s="241"/>
      <c r="AC438" s="241" t="s">
        <v>350</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row>
    <row r="439" spans="1:53"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581</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row>
    <row r="440" spans="1:53"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282</v>
      </c>
      <c r="V440" s="241"/>
      <c r="W440" s="241"/>
      <c r="X440" s="241"/>
      <c r="Y440" s="241"/>
      <c r="Z440" s="241"/>
      <c r="AA440" s="241"/>
      <c r="AB440" s="241"/>
      <c r="AC440" s="241" t="s">
        <v>350</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row>
    <row r="441" spans="1:53"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582</v>
      </c>
      <c r="V441" s="241"/>
      <c r="W441" s="241"/>
      <c r="X441" s="241"/>
      <c r="Y441" s="241"/>
      <c r="Z441" s="241"/>
      <c r="AA441" s="241"/>
      <c r="AB441" s="241"/>
      <c r="AC441" s="241" t="s">
        <v>313</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row>
    <row r="442" spans="1:53"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583</v>
      </c>
      <c r="V442" s="241"/>
      <c r="W442" s="241"/>
      <c r="X442" s="241"/>
      <c r="Y442" s="241"/>
      <c r="Z442" s="241"/>
      <c r="AA442" s="241"/>
      <c r="AB442" s="241"/>
      <c r="AC442" s="241" t="s">
        <v>386</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row>
    <row r="443" spans="1:53"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584</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row>
    <row r="444" spans="1:53"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585</v>
      </c>
      <c r="V444" s="241"/>
      <c r="W444" s="241"/>
      <c r="X444" s="241"/>
      <c r="Y444" s="241"/>
      <c r="Z444" s="241"/>
      <c r="AA444" s="241"/>
      <c r="AB444" s="241"/>
      <c r="AC444" s="241" t="s">
        <v>325</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row>
    <row r="445" spans="1:53"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586</v>
      </c>
      <c r="V445" s="241"/>
      <c r="W445" s="241"/>
      <c r="X445" s="241"/>
      <c r="Y445" s="241"/>
      <c r="Z445" s="241"/>
      <c r="AA445" s="241"/>
      <c r="AB445" s="241"/>
      <c r="AC445" s="241" t="s">
        <v>313</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row>
    <row r="446" spans="1:53"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587</v>
      </c>
      <c r="V446" s="241"/>
      <c r="W446" s="241"/>
      <c r="X446" s="241"/>
      <c r="Y446" s="241"/>
      <c r="Z446" s="241"/>
      <c r="AA446" s="241"/>
      <c r="AB446" s="241"/>
      <c r="AC446" s="241" t="s">
        <v>311</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row>
    <row r="447" spans="1:53"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588</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row>
    <row r="448" spans="1:53"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589</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row>
    <row r="449" spans="1:53"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590</v>
      </c>
      <c r="V449" s="241"/>
      <c r="W449" s="241"/>
      <c r="X449" s="241"/>
      <c r="Y449" s="241"/>
      <c r="Z449" s="241"/>
      <c r="AA449" s="241"/>
      <c r="AB449" s="241"/>
      <c r="AC449" s="241" t="s">
        <v>313</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row>
    <row r="450" spans="1:53"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591</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row>
    <row r="451" spans="1:53"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592</v>
      </c>
      <c r="V451" s="241"/>
      <c r="W451" s="241"/>
      <c r="X451" s="241"/>
      <c r="Y451" s="241"/>
      <c r="Z451" s="241"/>
      <c r="AA451" s="241"/>
      <c r="AB451" s="241"/>
      <c r="AC451" s="241" t="s">
        <v>325</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row>
    <row r="452" spans="1:53"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593</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row>
    <row r="453" spans="1:53"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594</v>
      </c>
      <c r="V453" s="241"/>
      <c r="W453" s="241"/>
      <c r="X453" s="241"/>
      <c r="Y453" s="241"/>
      <c r="Z453" s="241"/>
      <c r="AA453" s="241"/>
      <c r="AB453" s="241"/>
      <c r="AC453" s="241" t="s">
        <v>322</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row>
    <row r="454" spans="1:53"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595</v>
      </c>
      <c r="V454" s="241"/>
      <c r="W454" s="241"/>
      <c r="X454" s="241"/>
      <c r="Y454" s="241"/>
      <c r="Z454" s="241"/>
      <c r="AA454" s="241"/>
      <c r="AB454" s="241"/>
      <c r="AC454" s="241" t="s">
        <v>350</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row>
    <row r="455" spans="1:53"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596</v>
      </c>
      <c r="V455" s="241"/>
      <c r="W455" s="241"/>
      <c r="X455" s="241"/>
      <c r="Y455" s="241"/>
      <c r="Z455" s="241"/>
      <c r="AA455" s="241"/>
      <c r="AB455" s="241"/>
      <c r="AC455" s="241" t="s">
        <v>322</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row>
    <row r="456" spans="1:53"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597</v>
      </c>
      <c r="V456" s="241"/>
      <c r="W456" s="241"/>
      <c r="X456" s="241"/>
      <c r="Y456" s="241"/>
      <c r="Z456" s="241"/>
      <c r="AA456" s="241"/>
      <c r="AB456" s="241"/>
      <c r="AC456" s="241" t="s">
        <v>316</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row>
    <row r="457" spans="1:53"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598</v>
      </c>
      <c r="V457" s="241"/>
      <c r="W457" s="241"/>
      <c r="X457" s="241"/>
      <c r="Y457" s="241"/>
      <c r="Z457" s="241"/>
      <c r="AA457" s="241"/>
      <c r="AB457" s="241"/>
      <c r="AC457" s="241" t="s">
        <v>316</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row>
    <row r="458" spans="1:53"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599</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row>
    <row r="459" spans="1:53"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600</v>
      </c>
      <c r="V459" s="241"/>
      <c r="W459" s="241"/>
      <c r="X459" s="241"/>
      <c r="Y459" s="241"/>
      <c r="Z459" s="241"/>
      <c r="AA459" s="241"/>
      <c r="AB459" s="241"/>
      <c r="AC459" s="241" t="s">
        <v>350</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row>
    <row r="460" spans="1:53"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601</v>
      </c>
      <c r="V460" s="241"/>
      <c r="W460" s="241"/>
      <c r="X460" s="241"/>
      <c r="Y460" s="241"/>
      <c r="Z460" s="241"/>
      <c r="AA460" s="241"/>
      <c r="AB460" s="241"/>
      <c r="AC460" s="241" t="s">
        <v>311</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row>
    <row r="461" spans="1:53"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602</v>
      </c>
      <c r="V461" s="241"/>
      <c r="W461" s="241"/>
      <c r="X461" s="241"/>
      <c r="Y461" s="241"/>
      <c r="Z461" s="241"/>
      <c r="AA461" s="241"/>
      <c r="AB461" s="241"/>
      <c r="AC461" s="241" t="s">
        <v>366</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row>
    <row r="462" spans="1:53"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603</v>
      </c>
      <c r="V462" s="241"/>
      <c r="W462" s="241"/>
      <c r="X462" s="241"/>
      <c r="Y462" s="241"/>
      <c r="Z462" s="241"/>
      <c r="AA462" s="241"/>
      <c r="AB462" s="241"/>
      <c r="AC462" s="241" t="s">
        <v>325</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row>
    <row r="463" spans="1:53"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604</v>
      </c>
      <c r="V463" s="241"/>
      <c r="W463" s="241"/>
      <c r="X463" s="241"/>
      <c r="Y463" s="241"/>
      <c r="Z463" s="241"/>
      <c r="AA463" s="241"/>
      <c r="AB463" s="241"/>
      <c r="AC463" s="241" t="s">
        <v>350</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row>
    <row r="464" spans="1:53"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605</v>
      </c>
      <c r="V464" s="241"/>
      <c r="W464" s="241"/>
      <c r="X464" s="241"/>
      <c r="Y464" s="241"/>
      <c r="Z464" s="241"/>
      <c r="AA464" s="241"/>
      <c r="AB464" s="241"/>
      <c r="AC464" s="241" t="s">
        <v>322</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row>
    <row r="465" spans="1:53"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606</v>
      </c>
      <c r="V465" s="241"/>
      <c r="W465" s="241"/>
      <c r="X465" s="241"/>
      <c r="Y465" s="241"/>
      <c r="Z465" s="241"/>
      <c r="AA465" s="241"/>
      <c r="AB465" s="241"/>
      <c r="AC465" s="241" t="s">
        <v>386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row>
    <row r="466" spans="1:53"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607</v>
      </c>
      <c r="V466" s="241"/>
      <c r="W466" s="241"/>
      <c r="X466" s="241"/>
      <c r="Y466" s="241"/>
      <c r="Z466" s="241"/>
      <c r="AA466" s="241"/>
      <c r="AB466" s="241"/>
      <c r="AC466" s="241" t="s">
        <v>386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row>
    <row r="467" spans="1:53"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608</v>
      </c>
      <c r="V467" s="241"/>
      <c r="W467" s="241"/>
      <c r="X467" s="241"/>
      <c r="Y467" s="241"/>
      <c r="Z467" s="241"/>
      <c r="AA467" s="241"/>
      <c r="AB467" s="241"/>
      <c r="AC467" s="241" t="s">
        <v>316</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row>
    <row r="468" spans="1:53"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609</v>
      </c>
      <c r="V468" s="241"/>
      <c r="W468" s="241"/>
      <c r="X468" s="241"/>
      <c r="Y468" s="241"/>
      <c r="Z468" s="241"/>
      <c r="AA468" s="241"/>
      <c r="AB468" s="241"/>
      <c r="AC468" s="241" t="s">
        <v>316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row>
    <row r="469" spans="1:53"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610</v>
      </c>
      <c r="V469" s="241"/>
      <c r="W469" s="241"/>
      <c r="X469" s="241"/>
      <c r="Y469" s="241"/>
      <c r="Z469" s="241"/>
      <c r="AA469" s="241"/>
      <c r="AB469" s="241"/>
      <c r="AC469" s="241" t="s">
        <v>316</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row>
    <row r="470" spans="1:53"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611</v>
      </c>
      <c r="V470" s="241"/>
      <c r="W470" s="241"/>
      <c r="X470" s="241"/>
      <c r="Y470" s="241"/>
      <c r="Z470" s="241"/>
      <c r="AA470" s="241"/>
      <c r="AB470" s="241"/>
      <c r="AC470" s="241" t="s">
        <v>316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row>
    <row r="471" spans="1:53"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612</v>
      </c>
      <c r="V471" s="241"/>
      <c r="W471" s="241"/>
      <c r="X471" s="241"/>
      <c r="Y471" s="241"/>
      <c r="Z471" s="241"/>
      <c r="AA471" s="241"/>
      <c r="AB471" s="241"/>
      <c r="AC471" s="241" t="s">
        <v>309</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row>
    <row r="472" spans="1:53"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613</v>
      </c>
      <c r="V472" s="241"/>
      <c r="W472" s="241"/>
      <c r="X472" s="241"/>
      <c r="Y472" s="241"/>
      <c r="Z472" s="241"/>
      <c r="AA472" s="241"/>
      <c r="AB472" s="241"/>
      <c r="AC472" s="241" t="s">
        <v>316</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row>
    <row r="473" spans="1:53"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614</v>
      </c>
      <c r="V473" s="241"/>
      <c r="W473" s="241"/>
      <c r="X473" s="241"/>
      <c r="Y473" s="241"/>
      <c r="Z473" s="241"/>
      <c r="AA473" s="241"/>
      <c r="AB473" s="241"/>
      <c r="AC473" s="241" t="s">
        <v>386</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row>
    <row r="474" spans="1:53"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615</v>
      </c>
      <c r="V474" s="241"/>
      <c r="W474" s="241"/>
      <c r="X474" s="241"/>
      <c r="Y474" s="241"/>
      <c r="Z474" s="241"/>
      <c r="AA474" s="241"/>
      <c r="AB474" s="241"/>
      <c r="AC474" s="241" t="s">
        <v>309</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row>
    <row r="475" spans="1:53"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270</v>
      </c>
      <c r="V475" s="241"/>
      <c r="W475" s="241"/>
      <c r="X475" s="241"/>
      <c r="Y475" s="241"/>
      <c r="Z475" s="241"/>
      <c r="AA475" s="241"/>
      <c r="AB475" s="241"/>
      <c r="AC475" s="241" t="s">
        <v>350</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row>
    <row r="476" spans="1:53"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616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row>
    <row r="477" spans="1:53"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617</v>
      </c>
      <c r="V477" s="241"/>
      <c r="W477" s="241"/>
      <c r="X477" s="241"/>
      <c r="Y477" s="241"/>
      <c r="Z477" s="241"/>
      <c r="AA477" s="241"/>
      <c r="AB477" s="241"/>
      <c r="AC477" s="241" t="s">
        <v>386</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row>
    <row r="478" spans="1:53"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618</v>
      </c>
      <c r="V478" s="241"/>
      <c r="W478" s="241"/>
      <c r="X478" s="241"/>
      <c r="Y478" s="241"/>
      <c r="Z478" s="241"/>
      <c r="AA478" s="241"/>
      <c r="AB478" s="241"/>
      <c r="AC478" s="241" t="s">
        <v>386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row>
    <row r="479" spans="1:53"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619</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row>
    <row r="480" spans="1:53"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620</v>
      </c>
      <c r="V480" s="241"/>
      <c r="W480" s="241"/>
      <c r="X480" s="241"/>
      <c r="Y480" s="241"/>
      <c r="Z480" s="241"/>
      <c r="AA480" s="241"/>
      <c r="AB480" s="241"/>
      <c r="AC480" s="241" t="s">
        <v>313</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row>
    <row r="481" spans="1:53"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621</v>
      </c>
      <c r="V481" s="241"/>
      <c r="W481" s="241"/>
      <c r="X481" s="241"/>
      <c r="Y481" s="241"/>
      <c r="Z481" s="241"/>
      <c r="AA481" s="241"/>
      <c r="AB481" s="241"/>
      <c r="AC481" s="241" t="s">
        <v>325</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row>
    <row r="482" spans="1:53"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622</v>
      </c>
      <c r="V482" s="241"/>
      <c r="W482" s="241"/>
      <c r="X482" s="241"/>
      <c r="Y482" s="241"/>
      <c r="Z482" s="241"/>
      <c r="AA482" s="241"/>
      <c r="AB482" s="241"/>
      <c r="AC482" s="241" t="s">
        <v>316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row>
    <row r="483" spans="1:53"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623</v>
      </c>
      <c r="V483" s="241"/>
      <c r="W483" s="241"/>
      <c r="X483" s="241"/>
      <c r="Y483" s="241"/>
      <c r="Z483" s="241"/>
      <c r="AA483" s="241"/>
      <c r="AB483" s="241"/>
      <c r="AC483" s="241" t="s">
        <v>322</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row>
    <row r="484" spans="1:53"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624</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row>
    <row r="485" spans="1:53"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625</v>
      </c>
      <c r="V485" s="241"/>
      <c r="W485" s="241"/>
      <c r="X485" s="241"/>
      <c r="Y485" s="241"/>
      <c r="Z485" s="241"/>
      <c r="AA485" s="241"/>
      <c r="AB485" s="241"/>
      <c r="AC485" s="241" t="s">
        <v>386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row>
    <row r="486" spans="1:53"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626</v>
      </c>
      <c r="V486" s="241"/>
      <c r="W486" s="241"/>
      <c r="X486" s="241"/>
      <c r="Y486" s="241"/>
      <c r="Z486" s="241"/>
      <c r="AA486" s="241"/>
      <c r="AB486" s="241"/>
      <c r="AC486" s="241" t="s">
        <v>309</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row>
    <row r="487" spans="1:53"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627</v>
      </c>
      <c r="V487" s="241"/>
      <c r="W487" s="241"/>
      <c r="X487" s="241"/>
      <c r="Y487" s="241"/>
      <c r="Z487" s="241"/>
      <c r="AA487" s="241"/>
      <c r="AB487" s="241"/>
      <c r="AC487" s="241" t="s">
        <v>316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row>
    <row r="488" spans="1:53"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628</v>
      </c>
      <c r="V488" s="241"/>
      <c r="W488" s="241"/>
      <c r="X488" s="241"/>
      <c r="Y488" s="241"/>
      <c r="Z488" s="241"/>
      <c r="AA488" s="241"/>
      <c r="AB488" s="241"/>
      <c r="AC488" s="241" t="s">
        <v>325</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row>
    <row r="489" spans="1:53"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629</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row>
    <row r="490" spans="1:53"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630</v>
      </c>
      <c r="V490" s="241"/>
      <c r="W490" s="241"/>
      <c r="X490" s="241"/>
      <c r="Y490" s="241"/>
      <c r="Z490" s="241"/>
      <c r="AA490" s="241"/>
      <c r="AB490" s="241"/>
      <c r="AC490" s="241" t="s">
        <v>386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row>
    <row r="491" spans="1:53"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631</v>
      </c>
      <c r="V491" s="241"/>
      <c r="W491" s="241"/>
      <c r="X491" s="241"/>
      <c r="Y491" s="241"/>
      <c r="Z491" s="241"/>
      <c r="AA491" s="241"/>
      <c r="AB491" s="241"/>
      <c r="AC491" s="241" t="s">
        <v>325</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row>
    <row r="492" spans="1:53"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632</v>
      </c>
      <c r="V492" s="241"/>
      <c r="W492" s="241"/>
      <c r="X492" s="241"/>
      <c r="Y492" s="241"/>
      <c r="Z492" s="241"/>
      <c r="AA492" s="241"/>
      <c r="AB492" s="241"/>
      <c r="AC492" s="241" t="s">
        <v>313</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row>
    <row r="493" spans="1:53"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633</v>
      </c>
      <c r="V493" s="241"/>
      <c r="W493" s="241"/>
      <c r="X493" s="241"/>
      <c r="Y493" s="241"/>
      <c r="Z493" s="241"/>
      <c r="AA493" s="241"/>
      <c r="AB493" s="241"/>
      <c r="AC493" s="241" t="s">
        <v>313</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row>
    <row r="494" spans="1:53"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634</v>
      </c>
      <c r="V494" s="241"/>
      <c r="W494" s="241"/>
      <c r="X494" s="241"/>
      <c r="Y494" s="241"/>
      <c r="Z494" s="241"/>
      <c r="AA494" s="241"/>
      <c r="AB494" s="241"/>
      <c r="AC494" s="241" t="s">
        <v>366</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row>
    <row r="495" spans="1:53"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635</v>
      </c>
      <c r="V495" s="241"/>
      <c r="W495" s="241"/>
      <c r="X495" s="241"/>
      <c r="Y495" s="241"/>
      <c r="Z495" s="241"/>
      <c r="AA495" s="241"/>
      <c r="AB495" s="241"/>
      <c r="AC495" s="241" t="s">
        <v>325</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row>
    <row r="496" spans="1:53"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636</v>
      </c>
      <c r="V496" s="241"/>
      <c r="W496" s="241"/>
      <c r="X496" s="241"/>
      <c r="Y496" s="241"/>
      <c r="Z496" s="241"/>
      <c r="AA496" s="241"/>
      <c r="AB496" s="241"/>
      <c r="AC496" s="241" t="s">
        <v>313</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row>
    <row r="497" spans="1:53"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637</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row>
    <row r="498" spans="1:53"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638</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row>
    <row r="499" spans="1:53"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639</v>
      </c>
      <c r="V499" s="241"/>
      <c r="W499" s="241"/>
      <c r="X499" s="241"/>
      <c r="Y499" s="241"/>
      <c r="Z499" s="241"/>
      <c r="AA499" s="241"/>
      <c r="AB499" s="241"/>
      <c r="AC499" s="241" t="s">
        <v>309</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row>
    <row r="500" spans="1:53"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640</v>
      </c>
      <c r="V500" s="241"/>
      <c r="W500" s="241"/>
      <c r="X500" s="241"/>
      <c r="Y500" s="241"/>
      <c r="Z500" s="241"/>
      <c r="AA500" s="241"/>
      <c r="AB500" s="241"/>
      <c r="AC500" s="241" t="s">
        <v>325</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row>
    <row r="501" spans="1:53"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641</v>
      </c>
      <c r="V501" s="241"/>
      <c r="W501" s="241"/>
      <c r="X501" s="241"/>
      <c r="Y501" s="241"/>
      <c r="Z501" s="241"/>
      <c r="AA501" s="241"/>
      <c r="AB501" s="241"/>
      <c r="AC501" s="241" t="s">
        <v>316</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row>
    <row r="502" spans="1:53"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642</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row>
    <row r="503" spans="1:53"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643</v>
      </c>
      <c r="V503" s="241"/>
      <c r="W503" s="241"/>
      <c r="X503" s="241"/>
      <c r="Y503" s="241"/>
      <c r="Z503" s="241"/>
      <c r="AA503" s="241"/>
      <c r="AB503" s="241"/>
      <c r="AC503" s="241" t="s">
        <v>386</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row>
    <row r="504" spans="1:53"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644</v>
      </c>
      <c r="V504" s="241"/>
      <c r="W504" s="241"/>
      <c r="X504" s="241"/>
      <c r="Y504" s="241"/>
      <c r="Z504" s="241"/>
      <c r="AA504" s="241"/>
      <c r="AB504" s="241"/>
      <c r="AC504" s="241" t="s">
        <v>309</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row>
    <row r="505" spans="1:53"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645</v>
      </c>
      <c r="V505" s="241"/>
      <c r="W505" s="241"/>
      <c r="X505" s="241"/>
      <c r="Y505" s="241"/>
      <c r="Z505" s="241"/>
      <c r="AA505" s="241"/>
      <c r="AB505" s="241"/>
      <c r="AC505" s="241" t="s">
        <v>386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row>
    <row r="506" spans="1:53"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646</v>
      </c>
      <c r="V506" s="241"/>
      <c r="W506" s="241"/>
      <c r="X506" s="241"/>
      <c r="Y506" s="241"/>
      <c r="Z506" s="241"/>
      <c r="AA506" s="241"/>
      <c r="AB506" s="241"/>
      <c r="AC506" s="241" t="s">
        <v>325</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row>
    <row r="507" spans="1:53"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647</v>
      </c>
      <c r="V507" s="241"/>
      <c r="W507" s="241"/>
      <c r="X507" s="241"/>
      <c r="Y507" s="241"/>
      <c r="Z507" s="241"/>
      <c r="AA507" s="241"/>
      <c r="AB507" s="241"/>
      <c r="AC507" s="241" t="s">
        <v>350</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row>
    <row r="508" spans="1:53"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648</v>
      </c>
      <c r="V508" s="241"/>
      <c r="W508" s="241"/>
      <c r="X508" s="241"/>
      <c r="Y508" s="241"/>
      <c r="Z508" s="241"/>
      <c r="AA508" s="241"/>
      <c r="AB508" s="241"/>
      <c r="AC508" s="241" t="s">
        <v>325</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row>
    <row r="509" spans="1:53"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649</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row>
    <row r="510" spans="1:53"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650</v>
      </c>
      <c r="V510" s="241"/>
      <c r="W510" s="241"/>
      <c r="X510" s="241"/>
      <c r="Y510" s="241"/>
      <c r="Z510" s="241"/>
      <c r="AA510" s="241"/>
      <c r="AB510" s="241"/>
      <c r="AC510" s="241" t="s">
        <v>386</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row>
    <row r="511" spans="1:53"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651</v>
      </c>
      <c r="V511" s="241"/>
      <c r="W511" s="241"/>
      <c r="X511" s="241"/>
      <c r="Y511" s="241"/>
      <c r="Z511" s="241"/>
      <c r="AA511" s="241"/>
      <c r="AB511" s="241"/>
      <c r="AC511" s="241" t="s">
        <v>350</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row>
    <row r="512" spans="1:53"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652</v>
      </c>
      <c r="V512" s="241"/>
      <c r="W512" s="241"/>
      <c r="X512" s="241"/>
      <c r="Y512" s="241"/>
      <c r="Z512" s="241"/>
      <c r="AA512" s="241"/>
      <c r="AB512" s="241"/>
      <c r="AC512" s="241" t="s">
        <v>311</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row>
    <row r="513" spans="1:53"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653</v>
      </c>
      <c r="V513" s="241"/>
      <c r="W513" s="241"/>
      <c r="X513" s="241"/>
      <c r="Y513" s="241"/>
      <c r="Z513" s="241"/>
      <c r="AA513" s="241"/>
      <c r="AB513" s="241"/>
      <c r="AC513" s="241" t="s">
        <v>311</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row>
    <row r="514" spans="1:53"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654</v>
      </c>
      <c r="V514" s="241"/>
      <c r="W514" s="241"/>
      <c r="X514" s="241"/>
      <c r="Y514" s="241"/>
      <c r="Z514" s="241"/>
      <c r="AA514" s="241"/>
      <c r="AB514" s="241"/>
      <c r="AC514" s="241" t="s">
        <v>325</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row>
    <row r="515" spans="1:53"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655</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row>
    <row r="516" spans="1:53"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656</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row>
    <row r="517" spans="1:53"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657</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row>
    <row r="518" spans="1:53"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658</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row>
    <row r="519" spans="1:53"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659</v>
      </c>
      <c r="V519" s="241"/>
      <c r="W519" s="241"/>
      <c r="X519" s="241"/>
      <c r="Y519" s="241"/>
      <c r="Z519" s="241"/>
      <c r="AA519" s="241"/>
      <c r="AB519" s="241"/>
      <c r="AC519" s="241" t="s">
        <v>309</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row>
    <row r="520" spans="1:53"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660</v>
      </c>
      <c r="V520" s="241"/>
      <c r="W520" s="241"/>
      <c r="X520" s="241"/>
      <c r="Y520" s="241"/>
      <c r="Z520" s="241"/>
      <c r="AA520" s="241"/>
      <c r="AB520" s="241"/>
      <c r="AC520" s="241" t="s">
        <v>325</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row>
    <row r="521" spans="1:53"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661</v>
      </c>
      <c r="V521" s="241"/>
      <c r="W521" s="241"/>
      <c r="X521" s="241"/>
      <c r="Y521" s="241"/>
      <c r="Z521" s="241"/>
      <c r="AA521" s="241"/>
      <c r="AB521" s="241"/>
      <c r="AC521" s="241" t="s">
        <v>316</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row>
    <row r="522" spans="1:53"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662</v>
      </c>
      <c r="V522" s="241"/>
      <c r="W522" s="241"/>
      <c r="X522" s="241"/>
      <c r="Y522" s="241"/>
      <c r="Z522" s="241"/>
      <c r="AA522" s="241"/>
      <c r="AB522" s="241"/>
      <c r="AC522" s="241" t="s">
        <v>350</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row>
    <row r="523" spans="1:53"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663</v>
      </c>
      <c r="V523" s="241"/>
      <c r="W523" s="241"/>
      <c r="X523" s="241"/>
      <c r="Y523" s="241"/>
      <c r="Z523" s="241"/>
      <c r="AA523" s="241"/>
      <c r="AB523" s="241"/>
      <c r="AC523" s="241" t="s">
        <v>350</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row>
    <row r="524" spans="1:53"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664</v>
      </c>
      <c r="V524" s="241"/>
      <c r="W524" s="241"/>
      <c r="X524" s="241"/>
      <c r="Y524" s="241"/>
      <c r="Z524" s="241"/>
      <c r="AA524" s="241"/>
      <c r="AB524" s="241"/>
      <c r="AC524" s="241" t="s">
        <v>316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row>
    <row r="525" spans="1:53"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665</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row>
    <row r="526" spans="1:53"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666</v>
      </c>
      <c r="V526" s="241"/>
      <c r="W526" s="241"/>
      <c r="X526" s="241"/>
      <c r="Y526" s="241"/>
      <c r="Z526" s="241"/>
      <c r="AA526" s="241"/>
      <c r="AB526" s="241"/>
      <c r="AC526" s="241" t="s">
        <v>316</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row>
    <row r="527" spans="1:53"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667</v>
      </c>
      <c r="V527" s="241"/>
      <c r="W527" s="241"/>
      <c r="X527" s="241"/>
      <c r="Y527" s="241"/>
      <c r="Z527" s="241"/>
      <c r="AA527" s="241"/>
      <c r="AB527" s="241"/>
      <c r="AC527" s="241" t="s">
        <v>309</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row>
    <row r="528" spans="1:53"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668</v>
      </c>
      <c r="V528" s="241"/>
      <c r="W528" s="241"/>
      <c r="X528" s="241"/>
      <c r="Y528" s="241"/>
      <c r="Z528" s="241"/>
      <c r="AA528" s="241"/>
      <c r="AB528" s="241"/>
      <c r="AC528" s="241" t="s">
        <v>325</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row>
    <row r="529" spans="1:53"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669</v>
      </c>
      <c r="V529" s="241"/>
      <c r="W529" s="241"/>
      <c r="X529" s="241"/>
      <c r="Y529" s="241"/>
      <c r="Z529" s="241"/>
      <c r="AA529" s="241"/>
      <c r="AB529" s="241"/>
      <c r="AC529" s="241" t="s">
        <v>309</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row>
    <row r="530" spans="1:53"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274</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row>
    <row r="531" spans="1:53"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670</v>
      </c>
      <c r="V531" s="241"/>
      <c r="W531" s="241"/>
      <c r="X531" s="241"/>
      <c r="Y531" s="241"/>
      <c r="Z531" s="241"/>
      <c r="AA531" s="241"/>
      <c r="AB531" s="241"/>
      <c r="AC531" s="241" t="s">
        <v>316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row>
    <row r="532" spans="1:53"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671</v>
      </c>
      <c r="V532" s="241"/>
      <c r="W532" s="241"/>
      <c r="X532" s="241"/>
      <c r="Y532" s="241"/>
      <c r="Z532" s="241"/>
      <c r="AA532" s="241"/>
      <c r="AB532" s="241"/>
      <c r="AC532" s="241" t="s">
        <v>350</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row>
    <row r="533" spans="1:53"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672</v>
      </c>
      <c r="V533" s="241"/>
      <c r="W533" s="241"/>
      <c r="X533" s="241"/>
      <c r="Y533" s="241"/>
      <c r="Z533" s="241"/>
      <c r="AA533" s="241"/>
      <c r="AB533" s="241"/>
      <c r="AC533" s="241" t="s">
        <v>386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row>
    <row r="534" spans="1:53"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673</v>
      </c>
      <c r="V534" s="241"/>
      <c r="W534" s="241"/>
      <c r="X534" s="241"/>
      <c r="Y534" s="241"/>
      <c r="Z534" s="241"/>
      <c r="AA534" s="241"/>
      <c r="AB534" s="241"/>
      <c r="AC534" s="241" t="s">
        <v>386</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row>
    <row r="535" spans="1:53"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674</v>
      </c>
      <c r="V535" s="241"/>
      <c r="W535" s="241"/>
      <c r="X535" s="241"/>
      <c r="Y535" s="241"/>
      <c r="Z535" s="241"/>
      <c r="AA535" s="241"/>
      <c r="AB535" s="241"/>
      <c r="AC535" s="241" t="s">
        <v>311</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row>
    <row r="536" spans="1:53"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675</v>
      </c>
      <c r="V536" s="241"/>
      <c r="W536" s="241"/>
      <c r="X536" s="241"/>
      <c r="Y536" s="241"/>
      <c r="Z536" s="241"/>
      <c r="AA536" s="241"/>
      <c r="AB536" s="241"/>
      <c r="AC536" s="241" t="s">
        <v>316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row>
    <row r="537" spans="1:53"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676</v>
      </c>
      <c r="V537" s="241"/>
      <c r="W537" s="241"/>
      <c r="X537" s="241"/>
      <c r="Y537" s="241"/>
      <c r="Z537" s="241"/>
      <c r="AA537" s="241"/>
      <c r="AB537" s="241"/>
      <c r="AC537" s="241" t="s">
        <v>325</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row>
    <row r="538" spans="1:53"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677</v>
      </c>
      <c r="V538" s="241"/>
      <c r="W538" s="241"/>
      <c r="X538" s="241"/>
      <c r="Y538" s="241"/>
      <c r="Z538" s="241"/>
      <c r="AA538" s="241"/>
      <c r="AB538" s="241"/>
      <c r="AC538" s="241" t="s">
        <v>322</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row>
    <row r="539" spans="1:53"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678</v>
      </c>
      <c r="V539" s="241"/>
      <c r="W539" s="241"/>
      <c r="X539" s="241"/>
      <c r="Y539" s="241"/>
      <c r="Z539" s="241"/>
      <c r="AA539" s="241"/>
      <c r="AB539" s="241"/>
      <c r="AC539" s="241" t="s">
        <v>313</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row>
    <row r="540" spans="1:53"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679</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row>
    <row r="541" spans="1:53"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277</v>
      </c>
      <c r="V541" s="241"/>
      <c r="W541" s="241"/>
      <c r="X541" s="241"/>
      <c r="Y541" s="241"/>
      <c r="Z541" s="241"/>
      <c r="AA541" s="241"/>
      <c r="AB541" s="241"/>
      <c r="AC541" s="241" t="s">
        <v>316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row>
    <row r="542" spans="1:53"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680</v>
      </c>
      <c r="V542" s="241"/>
      <c r="W542" s="241"/>
      <c r="X542" s="241"/>
      <c r="Y542" s="241"/>
      <c r="Z542" s="241"/>
      <c r="AA542" s="241"/>
      <c r="AB542" s="241"/>
      <c r="AC542" s="241" t="s">
        <v>325</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row>
    <row r="543" spans="1:53"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681</v>
      </c>
      <c r="V543" s="241"/>
      <c r="W543" s="241"/>
      <c r="X543" s="241"/>
      <c r="Y543" s="241"/>
      <c r="Z543" s="241"/>
      <c r="AA543" s="241"/>
      <c r="AB543" s="241"/>
      <c r="AC543" s="241" t="s">
        <v>325</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row>
    <row r="544" spans="1:53"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682</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row>
    <row r="545" spans="1:53"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683</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row>
    <row r="546" spans="1:53"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684</v>
      </c>
      <c r="V546" s="241"/>
      <c r="W546" s="241"/>
      <c r="X546" s="241"/>
      <c r="Y546" s="241"/>
      <c r="Z546" s="241"/>
      <c r="AA546" s="241"/>
      <c r="AB546" s="241"/>
      <c r="AC546" s="241" t="s">
        <v>322</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row>
    <row r="547" spans="1:53"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685</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row>
    <row r="548" spans="1:53"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686</v>
      </c>
      <c r="V548" s="241"/>
      <c r="W548" s="241"/>
      <c r="X548" s="241"/>
      <c r="Y548" s="241"/>
      <c r="Z548" s="241"/>
      <c r="AA548" s="241"/>
      <c r="AB548" s="241"/>
      <c r="AC548" s="241" t="s">
        <v>311</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row>
    <row r="549" spans="1:53"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687</v>
      </c>
      <c r="V549" s="241"/>
      <c r="W549" s="241"/>
      <c r="X549" s="241"/>
      <c r="Y549" s="241"/>
      <c r="Z549" s="241"/>
      <c r="AA549" s="241"/>
      <c r="AB549" s="241"/>
      <c r="AC549" s="241" t="s">
        <v>325</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row>
    <row r="550" spans="1:53"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688</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row>
    <row r="551" spans="1:53"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689</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row>
    <row r="552" spans="1:53"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690</v>
      </c>
      <c r="V552" s="241"/>
      <c r="W552" s="241"/>
      <c r="X552" s="241"/>
      <c r="Y552" s="241"/>
      <c r="Z552" s="241"/>
      <c r="AA552" s="241"/>
      <c r="AB552" s="241"/>
      <c r="AC552" s="241" t="s">
        <v>311</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row>
    <row r="553" spans="1:53"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691</v>
      </c>
      <c r="V553" s="241"/>
      <c r="W553" s="241"/>
      <c r="X553" s="241"/>
      <c r="Y553" s="241"/>
      <c r="Z553" s="241"/>
      <c r="AA553" s="241"/>
      <c r="AB553" s="241"/>
      <c r="AC553" s="241" t="s">
        <v>350</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row>
    <row r="554" spans="1:53"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692</v>
      </c>
      <c r="V554" s="241"/>
      <c r="W554" s="241"/>
      <c r="X554" s="241"/>
      <c r="Y554" s="241"/>
      <c r="Z554" s="241"/>
      <c r="AA554" s="241"/>
      <c r="AB554" s="241"/>
      <c r="AC554" s="241" t="s">
        <v>322</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row>
    <row r="555" spans="1:53"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693</v>
      </c>
      <c r="V555" s="241"/>
      <c r="W555" s="241"/>
      <c r="X555" s="241"/>
      <c r="Y555" s="241"/>
      <c r="Z555" s="241"/>
      <c r="AA555" s="241"/>
      <c r="AB555" s="241"/>
      <c r="AC555" s="241" t="s">
        <v>316</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row>
    <row r="556" spans="1:53"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694</v>
      </c>
      <c r="V556" s="241"/>
      <c r="W556" s="241"/>
      <c r="X556" s="241"/>
      <c r="Y556" s="241"/>
      <c r="Z556" s="241"/>
      <c r="AA556" s="241"/>
      <c r="AB556" s="241"/>
      <c r="AC556" s="241" t="s">
        <v>309</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row>
    <row r="557" spans="1:53"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695</v>
      </c>
      <c r="V557" s="241"/>
      <c r="W557" s="241"/>
      <c r="X557" s="241"/>
      <c r="Y557" s="241"/>
      <c r="Z557" s="241"/>
      <c r="AA557" s="241"/>
      <c r="AB557" s="241"/>
      <c r="AC557" s="241" t="s">
        <v>325</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row>
    <row r="558" spans="1:53"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696</v>
      </c>
      <c r="V558" s="241"/>
      <c r="W558" s="241"/>
      <c r="X558" s="241"/>
      <c r="Y558" s="241"/>
      <c r="Z558" s="241"/>
      <c r="AA558" s="241"/>
      <c r="AB558" s="241"/>
      <c r="AC558" s="241" t="s">
        <v>309</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row>
    <row r="559" spans="1:53"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697</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row>
    <row r="560" spans="1:53"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280</v>
      </c>
      <c r="V560" s="241"/>
      <c r="W560" s="241"/>
      <c r="X560" s="241"/>
      <c r="Y560" s="241"/>
      <c r="Z560" s="241"/>
      <c r="AA560" s="241"/>
      <c r="AB560" s="241"/>
      <c r="AC560" s="241" t="s">
        <v>350</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row>
    <row r="561" spans="1:53"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698</v>
      </c>
      <c r="V561" s="241"/>
      <c r="W561" s="241"/>
      <c r="X561" s="241"/>
      <c r="Y561" s="241"/>
      <c r="Z561" s="241"/>
      <c r="AA561" s="241"/>
      <c r="AB561" s="241"/>
      <c r="AC561" s="241" t="s">
        <v>322</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row>
    <row r="562" spans="1:53"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699</v>
      </c>
      <c r="V562" s="241"/>
      <c r="W562" s="241"/>
      <c r="X562" s="241"/>
      <c r="Y562" s="241"/>
      <c r="Z562" s="241"/>
      <c r="AA562" s="241"/>
      <c r="AB562" s="241"/>
      <c r="AC562" s="241" t="s">
        <v>325</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row>
    <row r="563" spans="1:53"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700</v>
      </c>
      <c r="V563" s="241"/>
      <c r="W563" s="241"/>
      <c r="X563" s="241"/>
      <c r="Y563" s="241"/>
      <c r="Z563" s="241"/>
      <c r="AA563" s="241"/>
      <c r="AB563" s="241"/>
      <c r="AC563" s="241" t="s">
        <v>325</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row>
    <row r="564" spans="1:53"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701</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row>
    <row r="565" spans="1:53"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702</v>
      </c>
      <c r="V565" s="241"/>
      <c r="W565" s="241"/>
      <c r="X565" s="241"/>
      <c r="Y565" s="241"/>
      <c r="Z565" s="241"/>
      <c r="AA565" s="241"/>
      <c r="AB565" s="241"/>
      <c r="AC565" s="241" t="s">
        <v>386</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row>
    <row r="566" spans="1:53"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703</v>
      </c>
      <c r="V566" s="241"/>
      <c r="W566" s="241"/>
      <c r="X566" s="241"/>
      <c r="Y566" s="241"/>
      <c r="Z566" s="241"/>
      <c r="AA566" s="241"/>
      <c r="AB566" s="241"/>
      <c r="AC566" s="241" t="s">
        <v>316</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row>
    <row r="567" spans="1:53"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704</v>
      </c>
      <c r="V567" s="241"/>
      <c r="W567" s="241"/>
      <c r="X567" s="241"/>
      <c r="Y567" s="241"/>
      <c r="Z567" s="241"/>
      <c r="AA567" s="241"/>
      <c r="AB567" s="241"/>
      <c r="AC567" s="241" t="s">
        <v>386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row>
    <row r="568" spans="1:53"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705</v>
      </c>
      <c r="V568" s="241"/>
      <c r="W568" s="241"/>
      <c r="X568" s="241"/>
      <c r="Y568" s="241"/>
      <c r="Z568" s="241"/>
      <c r="AA568" s="241"/>
      <c r="AB568" s="241"/>
      <c r="AC568" s="241" t="s">
        <v>386</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row>
    <row r="569" spans="1:53"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706</v>
      </c>
      <c r="V569" s="241"/>
      <c r="W569" s="241"/>
      <c r="X569" s="241"/>
      <c r="Y569" s="241"/>
      <c r="Z569" s="241"/>
      <c r="AA569" s="241"/>
      <c r="AB569" s="241"/>
      <c r="AC569" s="241" t="s">
        <v>311</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row>
    <row r="570" spans="1:53"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707</v>
      </c>
      <c r="V570" s="241"/>
      <c r="W570" s="241"/>
      <c r="X570" s="241"/>
      <c r="Y570" s="241"/>
      <c r="Z570" s="241"/>
      <c r="AA570" s="241"/>
      <c r="AB570" s="241"/>
      <c r="AC570" s="241" t="s">
        <v>386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row>
    <row r="571" spans="1:53"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708</v>
      </c>
      <c r="V571" s="241"/>
      <c r="W571" s="241"/>
      <c r="X571" s="241"/>
      <c r="Y571" s="241"/>
      <c r="Z571" s="241"/>
      <c r="AA571" s="241"/>
      <c r="AB571" s="241"/>
      <c r="AC571" s="241" t="s">
        <v>350</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row>
    <row r="572" spans="1:53"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709</v>
      </c>
      <c r="V572" s="241"/>
      <c r="W572" s="241"/>
      <c r="X572" s="241"/>
      <c r="Y572" s="241"/>
      <c r="Z572" s="241"/>
      <c r="AA572" s="241"/>
      <c r="AB572" s="241"/>
      <c r="AC572" s="241" t="s">
        <v>322</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row>
    <row r="573" spans="1:53"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710</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row>
    <row r="574" spans="1:53"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711</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row>
    <row r="575" spans="1:53"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712</v>
      </c>
      <c r="V575" s="241"/>
      <c r="W575" s="241"/>
      <c r="X575" s="241"/>
      <c r="Y575" s="241"/>
      <c r="Z575" s="241"/>
      <c r="AA575" s="241"/>
      <c r="AB575" s="241"/>
      <c r="AC575" s="241" t="s">
        <v>350</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row>
    <row r="576" spans="1:53"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713</v>
      </c>
      <c r="V576" s="241"/>
      <c r="W576" s="241"/>
      <c r="X576" s="241"/>
      <c r="Y576" s="241"/>
      <c r="Z576" s="241"/>
      <c r="AA576" s="241"/>
      <c r="AB576" s="241"/>
      <c r="AC576" s="241" t="s">
        <v>322</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row>
    <row r="577" spans="1:53"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714</v>
      </c>
      <c r="V577" s="241"/>
      <c r="W577" s="241"/>
      <c r="X577" s="241"/>
      <c r="Y577" s="241"/>
      <c r="Z577" s="241"/>
      <c r="AA577" s="241"/>
      <c r="AB577" s="241"/>
      <c r="AC577" s="241" t="s">
        <v>325</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row>
    <row r="578" spans="1:53"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715</v>
      </c>
      <c r="V578" s="241"/>
      <c r="W578" s="241"/>
      <c r="X578" s="241"/>
      <c r="Y578" s="241"/>
      <c r="Z578" s="241"/>
      <c r="AA578" s="241"/>
      <c r="AB578" s="241"/>
      <c r="AC578" s="241" t="s">
        <v>322</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row>
    <row r="579" spans="1:53"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716</v>
      </c>
      <c r="V579" s="241"/>
      <c r="W579" s="241"/>
      <c r="X579" s="241"/>
      <c r="Y579" s="241"/>
      <c r="Z579" s="241"/>
      <c r="AA579" s="241"/>
      <c r="AB579" s="241"/>
      <c r="AC579" s="241" t="s">
        <v>316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row>
    <row r="580" spans="1:53"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717</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row>
    <row r="581" spans="1:53"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718</v>
      </c>
      <c r="V581" s="241"/>
      <c r="W581" s="241"/>
      <c r="X581" s="241"/>
      <c r="Y581" s="241"/>
      <c r="Z581" s="241"/>
      <c r="AA581" s="241"/>
      <c r="AB581" s="241"/>
      <c r="AC581" s="241" t="s">
        <v>366</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row>
    <row r="582" spans="1:53"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719</v>
      </c>
      <c r="V582" s="241"/>
      <c r="W582" s="241"/>
      <c r="X582" s="241"/>
      <c r="Y582" s="241"/>
      <c r="Z582" s="241"/>
      <c r="AA582" s="241"/>
      <c r="AB582" s="241"/>
      <c r="AC582" s="241" t="s">
        <v>386</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row>
    <row r="583" spans="1:53"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720</v>
      </c>
      <c r="V583" s="241"/>
      <c r="W583" s="241"/>
      <c r="X583" s="241"/>
      <c r="Y583" s="241"/>
      <c r="Z583" s="241"/>
      <c r="AA583" s="241"/>
      <c r="AB583" s="241"/>
      <c r="AC583" s="241" t="s">
        <v>322</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row>
    <row r="584" spans="1:53"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721</v>
      </c>
      <c r="V584" s="241"/>
      <c r="W584" s="241"/>
      <c r="X584" s="241"/>
      <c r="Y584" s="241"/>
      <c r="Z584" s="241"/>
      <c r="AA584" s="241"/>
      <c r="AB584" s="241"/>
      <c r="AC584" s="241" t="s">
        <v>322</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row>
    <row r="585" spans="1:53"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722</v>
      </c>
      <c r="V585" s="241"/>
      <c r="W585" s="241"/>
      <c r="X585" s="241"/>
      <c r="Y585" s="241"/>
      <c r="Z585" s="241"/>
      <c r="AA585" s="241"/>
      <c r="AB585" s="241"/>
      <c r="AC585" s="241" t="s">
        <v>316</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row>
    <row r="586" spans="1:53"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723</v>
      </c>
      <c r="V586" s="241"/>
      <c r="W586" s="241"/>
      <c r="X586" s="241"/>
      <c r="Y586" s="241"/>
      <c r="Z586" s="241"/>
      <c r="AA586" s="241"/>
      <c r="AB586" s="241"/>
      <c r="AC586" s="241" t="s">
        <v>386</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row>
    <row r="587" spans="1:53"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724</v>
      </c>
      <c r="V587" s="241"/>
      <c r="W587" s="241"/>
      <c r="X587" s="241"/>
      <c r="Y587" s="241"/>
      <c r="Z587" s="241"/>
      <c r="AA587" s="241"/>
      <c r="AB587" s="241"/>
      <c r="AC587" s="241" t="s">
        <v>350</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row>
    <row r="588" spans="1:53"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725</v>
      </c>
      <c r="V588" s="241"/>
      <c r="W588" s="241"/>
      <c r="X588" s="241"/>
      <c r="Y588" s="241"/>
      <c r="Z588" s="241"/>
      <c r="AA588" s="241"/>
      <c r="AB588" s="241"/>
      <c r="AC588" s="241" t="s">
        <v>313</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row>
    <row r="589" spans="1:53"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726</v>
      </c>
      <c r="V589" s="241"/>
      <c r="W589" s="241"/>
      <c r="X589" s="241"/>
      <c r="Y589" s="241"/>
      <c r="Z589" s="241"/>
      <c r="AA589" s="241"/>
      <c r="AB589" s="241"/>
      <c r="AC589" s="241" t="s">
        <v>386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row>
    <row r="590" spans="1:53"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727</v>
      </c>
      <c r="V590" s="241"/>
      <c r="W590" s="241"/>
      <c r="X590" s="241"/>
      <c r="Y590" s="241"/>
      <c r="Z590" s="241"/>
      <c r="AA590" s="241"/>
      <c r="AB590" s="241"/>
      <c r="AC590" s="241" t="s">
        <v>325</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row>
    <row r="591" spans="1:53"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728</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row>
    <row r="592" spans="1:53"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729</v>
      </c>
      <c r="V592" s="241"/>
      <c r="W592" s="241"/>
      <c r="X592" s="241"/>
      <c r="Y592" s="241"/>
      <c r="Z592" s="241"/>
      <c r="AA592" s="241"/>
      <c r="AB592" s="241"/>
      <c r="AC592" s="241" t="s">
        <v>316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row>
    <row r="593" spans="1:4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730</v>
      </c>
      <c r="V593" s="241"/>
      <c r="W593" s="241"/>
      <c r="X593" s="241"/>
      <c r="Y593" s="241"/>
      <c r="Z593" s="241"/>
      <c r="AA593" s="241"/>
      <c r="AB593" s="241"/>
      <c r="AC593" s="241" t="s">
        <v>366</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row>
    <row r="594" spans="1:4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731</v>
      </c>
      <c r="V594" s="241"/>
      <c r="W594" s="241"/>
      <c r="X594" s="241"/>
      <c r="Y594" s="241"/>
      <c r="Z594" s="241"/>
      <c r="AA594" s="241"/>
      <c r="AB594" s="241"/>
      <c r="AC594" s="241" t="s">
        <v>311</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row>
    <row r="595" spans="1:4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732</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row>
    <row r="596" spans="1:4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733</v>
      </c>
      <c r="V596" s="241"/>
      <c r="W596" s="241"/>
      <c r="X596" s="241"/>
      <c r="Y596" s="241"/>
      <c r="Z596" s="241"/>
      <c r="AA596" s="241"/>
      <c r="AB596" s="241"/>
      <c r="AC596" s="241" t="s">
        <v>313</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row>
    <row r="597" spans="1:4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734</v>
      </c>
      <c r="V597" s="241"/>
      <c r="W597" s="241"/>
      <c r="X597" s="241"/>
      <c r="Y597" s="241"/>
      <c r="Z597" s="241"/>
      <c r="AA597" s="241"/>
      <c r="AB597" s="241"/>
      <c r="AC597" s="241" t="s">
        <v>309</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row>
    <row r="598" spans="1:4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735</v>
      </c>
      <c r="V598" s="241"/>
      <c r="W598" s="241"/>
      <c r="X598" s="241"/>
      <c r="Y598" s="241"/>
      <c r="Z598" s="241"/>
      <c r="AA598" s="241"/>
      <c r="AB598" s="241"/>
      <c r="AC598" s="241" t="s">
        <v>366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row>
    <row r="599" spans="1:4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273</v>
      </c>
      <c r="V599" s="241"/>
      <c r="W599" s="241"/>
      <c r="X599" s="241"/>
      <c r="Y599" s="241"/>
      <c r="Z599" s="241"/>
      <c r="AA599" s="241"/>
      <c r="AB599" s="241"/>
      <c r="AC599" s="241" t="s">
        <v>350</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row>
    <row r="600" spans="1:4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736</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row>
    <row r="601" spans="1:4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737</v>
      </c>
      <c r="V601" s="241"/>
      <c r="W601" s="241"/>
      <c r="X601" s="241"/>
      <c r="Y601" s="241"/>
      <c r="Z601" s="241"/>
      <c r="AA601" s="241"/>
      <c r="AB601" s="241"/>
      <c r="AC601" s="241" t="s">
        <v>325</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row>
    <row r="602" spans="1:4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738</v>
      </c>
      <c r="V602" s="241"/>
      <c r="W602" s="241"/>
      <c r="X602" s="241"/>
      <c r="Y602" s="241"/>
      <c r="Z602" s="241"/>
      <c r="AA602" s="241"/>
      <c r="AB602" s="241"/>
      <c r="AC602" s="241" t="s">
        <v>313</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row>
    <row r="603" spans="1:4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739</v>
      </c>
      <c r="V603" s="241"/>
      <c r="W603" s="241"/>
      <c r="X603" s="241"/>
      <c r="Y603" s="241"/>
      <c r="Z603" s="241"/>
      <c r="AA603" s="241"/>
      <c r="AB603" s="241"/>
      <c r="AC603" s="241" t="s">
        <v>313</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row>
    <row r="604" spans="1:4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740</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row>
    <row r="605" spans="1:4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741</v>
      </c>
      <c r="V605" s="241"/>
      <c r="W605" s="241"/>
      <c r="X605" s="241"/>
      <c r="Y605" s="241"/>
      <c r="Z605" s="241"/>
      <c r="AA605" s="241"/>
      <c r="AB605" s="241"/>
      <c r="AC605" s="241" t="s">
        <v>325</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row>
    <row r="606" spans="1:4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742</v>
      </c>
      <c r="V606" s="241"/>
      <c r="W606" s="241"/>
      <c r="X606" s="241"/>
      <c r="Y606" s="241"/>
      <c r="Z606" s="241"/>
      <c r="AA606" s="241"/>
      <c r="AB606" s="241"/>
      <c r="AC606" s="241" t="s">
        <v>311</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row>
    <row r="607" spans="1:4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743</v>
      </c>
      <c r="V607" s="241"/>
      <c r="W607" s="241"/>
      <c r="X607" s="241"/>
      <c r="Y607" s="241"/>
      <c r="Z607" s="241"/>
      <c r="AA607" s="241"/>
      <c r="AB607" s="241"/>
      <c r="AC607" s="241" t="s">
        <v>322</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row>
    <row r="608" spans="1:4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744</v>
      </c>
      <c r="V608" s="241"/>
      <c r="W608" s="241"/>
      <c r="X608" s="241"/>
      <c r="Y608" s="241"/>
      <c r="Z608" s="241"/>
      <c r="AA608" s="241"/>
      <c r="AB608" s="241"/>
      <c r="AC608" s="241" t="s">
        <v>313</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row>
    <row r="609" spans="1:4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745</v>
      </c>
      <c r="V609" s="241"/>
      <c r="W609" s="241"/>
      <c r="X609" s="241"/>
      <c r="Y609" s="241"/>
      <c r="Z609" s="241"/>
      <c r="AA609" s="241"/>
      <c r="AB609" s="241"/>
      <c r="AC609" s="241" t="s">
        <v>325</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row>
    <row r="610" spans="1:4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746</v>
      </c>
      <c r="V610" s="241"/>
      <c r="W610" s="241"/>
      <c r="X610" s="241"/>
      <c r="Y610" s="241"/>
      <c r="Z610" s="241"/>
      <c r="AA610" s="241"/>
      <c r="AB610" s="241"/>
      <c r="AC610" s="241" t="s">
        <v>313</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row>
    <row r="611" spans="1:4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747</v>
      </c>
      <c r="V611" s="241"/>
      <c r="W611" s="241"/>
      <c r="X611" s="241"/>
      <c r="Y611" s="241"/>
      <c r="Z611" s="241"/>
      <c r="AA611" s="241"/>
      <c r="AB611" s="241"/>
      <c r="AC611" s="241" t="s">
        <v>309</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row>
    <row r="612" spans="1:4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748</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row>
    <row r="613" spans="1:4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749</v>
      </c>
      <c r="V613" s="241"/>
      <c r="W613" s="241"/>
      <c r="X613" s="241"/>
      <c r="Y613" s="241"/>
      <c r="Z613" s="241"/>
      <c r="AA613" s="241"/>
      <c r="AB613" s="241"/>
      <c r="AC613" s="241" t="s">
        <v>313</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row>
    <row r="614" spans="1:4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750</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row>
    <row r="615" spans="1:4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751</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row>
    <row r="616" spans="1:4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752</v>
      </c>
      <c r="V616" s="241"/>
      <c r="W616" s="241"/>
      <c r="X616" s="241"/>
      <c r="Y616" s="241"/>
      <c r="Z616" s="241"/>
      <c r="AA616" s="241"/>
      <c r="AB616" s="241"/>
      <c r="AC616" s="241" t="s">
        <v>311</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row>
    <row r="617" spans="1:4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753</v>
      </c>
      <c r="V617" s="241"/>
      <c r="W617" s="241"/>
      <c r="X617" s="241"/>
      <c r="Y617" s="241"/>
      <c r="Z617" s="241"/>
      <c r="AA617" s="241"/>
      <c r="AB617" s="241"/>
      <c r="AC617" s="241" t="s">
        <v>316</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row>
    <row r="618" spans="1:4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754</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row>
    <row r="619" spans="1:4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755</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row>
    <row r="620" spans="1:4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756</v>
      </c>
      <c r="V620" s="241"/>
      <c r="W620" s="241"/>
      <c r="X620" s="241"/>
      <c r="Y620" s="241"/>
      <c r="Z620" s="241"/>
      <c r="AA620" s="241"/>
      <c r="AB620" s="241"/>
      <c r="AC620" s="241" t="s">
        <v>316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row>
    <row r="621" spans="1:4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757</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row>
    <row r="622" spans="1:4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758</v>
      </c>
      <c r="V622" s="241"/>
      <c r="W622" s="241"/>
      <c r="X622" s="241"/>
      <c r="Y622" s="241"/>
      <c r="Z622" s="241"/>
      <c r="AA622" s="241"/>
      <c r="AB622" s="241"/>
      <c r="AC622" s="241" t="s">
        <v>386</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row>
    <row r="623" spans="1:4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759</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row>
    <row r="624" spans="1:4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760</v>
      </c>
      <c r="V624" s="241"/>
      <c r="W624" s="241"/>
      <c r="X624" s="241"/>
      <c r="Y624" s="241"/>
      <c r="Z624" s="241"/>
      <c r="AA624" s="241"/>
      <c r="AB624" s="241"/>
      <c r="AC624" s="241" t="s">
        <v>313</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row>
    <row r="625" spans="1:4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761</v>
      </c>
      <c r="V625" s="241"/>
      <c r="W625" s="241"/>
      <c r="X625" s="241"/>
      <c r="Y625" s="241"/>
      <c r="Z625" s="241"/>
      <c r="AA625" s="241"/>
      <c r="AB625" s="241"/>
      <c r="AC625" s="241" t="s">
        <v>316</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row>
    <row r="626" spans="1:4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762</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row>
    <row r="627" spans="1:4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763</v>
      </c>
      <c r="V627" s="241"/>
      <c r="W627" s="241"/>
      <c r="X627" s="241"/>
      <c r="Y627" s="241"/>
      <c r="Z627" s="241"/>
      <c r="AA627" s="241"/>
      <c r="AB627" s="241"/>
      <c r="AC627" s="241" t="s">
        <v>311</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row>
    <row r="628" spans="1:4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764</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row>
    <row r="629" spans="1:4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765</v>
      </c>
      <c r="V629" s="241"/>
      <c r="W629" s="241"/>
      <c r="X629" s="241"/>
      <c r="Y629" s="241"/>
      <c r="Z629" s="241"/>
      <c r="AA629" s="241"/>
      <c r="AB629" s="241"/>
      <c r="AC629" s="241" t="s">
        <v>350</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row>
    <row r="630" spans="1:4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766</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row>
    <row r="631" spans="1:4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767</v>
      </c>
      <c r="V631" s="241"/>
      <c r="W631" s="241"/>
      <c r="X631" s="241"/>
      <c r="Y631" s="241"/>
      <c r="Z631" s="241"/>
      <c r="AA631" s="241"/>
      <c r="AB631" s="241"/>
      <c r="AC631" s="241" t="s">
        <v>350</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row>
    <row r="632" spans="1:4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768</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row>
    <row r="633" spans="1:4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769</v>
      </c>
      <c r="V633" s="241"/>
      <c r="W633" s="241"/>
      <c r="X633" s="241"/>
      <c r="Y633" s="241"/>
      <c r="Z633" s="241"/>
      <c r="AA633" s="241"/>
      <c r="AB633" s="241"/>
      <c r="AC633" s="241" t="s">
        <v>316</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row>
    <row r="634" spans="1:4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770</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row>
    <row r="635" spans="1:4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771</v>
      </c>
      <c r="V635" s="241"/>
      <c r="W635" s="241"/>
      <c r="X635" s="241"/>
      <c r="Y635" s="241"/>
      <c r="Z635" s="241"/>
      <c r="AA635" s="241"/>
      <c r="AB635" s="241"/>
      <c r="AC635" s="241" t="s">
        <v>311</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row>
    <row r="636" spans="1:4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772</v>
      </c>
      <c r="V636" s="241"/>
      <c r="W636" s="241"/>
      <c r="X636" s="241"/>
      <c r="Y636" s="241"/>
      <c r="Z636" s="241"/>
      <c r="AA636" s="241"/>
      <c r="AB636" s="241"/>
      <c r="AC636" s="241" t="s">
        <v>313</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row>
    <row r="637" spans="1:4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773</v>
      </c>
      <c r="V637" s="241"/>
      <c r="W637" s="241"/>
      <c r="X637" s="241"/>
      <c r="Y637" s="241"/>
      <c r="Z637" s="241"/>
      <c r="AA637" s="241"/>
      <c r="AB637" s="241"/>
      <c r="AC637" s="241" t="s">
        <v>322</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row>
    <row r="638" spans="1:4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774</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row>
    <row r="639" spans="1:4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775</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row>
    <row r="640" spans="1:4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776</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row>
    <row r="641" spans="1:4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777</v>
      </c>
      <c r="V641" s="241"/>
      <c r="W641" s="241"/>
      <c r="X641" s="241"/>
      <c r="Y641" s="241"/>
      <c r="Z641" s="241"/>
      <c r="AA641" s="241"/>
      <c r="AB641" s="241"/>
      <c r="AC641" s="241" t="s">
        <v>313</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row>
    <row r="642" spans="1:4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778</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row>
    <row r="643" spans="1:4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779</v>
      </c>
      <c r="V643" s="241"/>
      <c r="W643" s="241"/>
      <c r="X643" s="241"/>
      <c r="Y643" s="241"/>
      <c r="Z643" s="241"/>
      <c r="AA643" s="241"/>
      <c r="AB643" s="241"/>
      <c r="AC643" s="241" t="s">
        <v>313</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row>
    <row r="644" spans="1:4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780</v>
      </c>
      <c r="V644" s="241"/>
      <c r="W644" s="241"/>
      <c r="X644" s="241"/>
      <c r="Y644" s="241"/>
      <c r="Z644" s="241"/>
      <c r="AA644" s="241"/>
      <c r="AB644" s="241"/>
      <c r="AC644" s="241" t="s">
        <v>386</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row>
    <row r="645" spans="1:4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276</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row>
    <row r="646" spans="1:4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781</v>
      </c>
      <c r="V646" s="241"/>
      <c r="W646" s="241"/>
      <c r="X646" s="241"/>
      <c r="Y646" s="241"/>
      <c r="Z646" s="241"/>
      <c r="AA646" s="241"/>
      <c r="AB646" s="241"/>
      <c r="AC646" s="241" t="s">
        <v>309</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row>
    <row r="647" spans="1:4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782</v>
      </c>
      <c r="V647" s="241"/>
      <c r="W647" s="241"/>
      <c r="X647" s="241"/>
      <c r="Y647" s="241"/>
      <c r="Z647" s="241"/>
      <c r="AA647" s="241"/>
      <c r="AB647" s="241"/>
      <c r="AC647" s="241" t="s">
        <v>311</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row>
    <row r="648" spans="1:4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783</v>
      </c>
      <c r="V648" s="241"/>
      <c r="W648" s="241"/>
      <c r="X648" s="241"/>
      <c r="Y648" s="241"/>
      <c r="Z648" s="241"/>
      <c r="AA648" s="241"/>
      <c r="AB648" s="241"/>
      <c r="AC648" s="241" t="s">
        <v>322</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row>
    <row r="649" spans="1:4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784</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row>
    <row r="650" spans="1:4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785</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row>
    <row r="651" spans="1:4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786</v>
      </c>
      <c r="V651" s="241"/>
      <c r="W651" s="241"/>
      <c r="X651" s="241"/>
      <c r="Y651" s="241"/>
      <c r="Z651" s="241"/>
      <c r="AA651" s="241"/>
      <c r="AB651" s="241"/>
      <c r="AC651" s="241" t="s">
        <v>316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row>
    <row r="652" spans="1:4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787</v>
      </c>
      <c r="V652" s="241"/>
      <c r="W652" s="241"/>
      <c r="X652" s="241"/>
      <c r="Y652" s="241"/>
      <c r="Z652" s="241"/>
      <c r="AA652" s="241"/>
      <c r="AB652" s="241"/>
      <c r="AC652" s="241" t="s">
        <v>322</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row>
    <row r="653" spans="1:4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788</v>
      </c>
      <c r="V653" s="241"/>
      <c r="W653" s="241"/>
      <c r="X653" s="241"/>
      <c r="Y653" s="241"/>
      <c r="Z653" s="241"/>
      <c r="AA653" s="241"/>
      <c r="AB653" s="241"/>
      <c r="AC653" s="241" t="s">
        <v>325</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row>
    <row r="654" spans="1:4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789</v>
      </c>
      <c r="V654" s="241"/>
      <c r="W654" s="241"/>
      <c r="X654" s="241"/>
      <c r="Y654" s="241"/>
      <c r="Z654" s="241"/>
      <c r="AA654" s="241"/>
      <c r="AB654" s="241"/>
      <c r="AC654" s="241" t="s">
        <v>386</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row>
    <row r="655" spans="1:4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790</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row>
    <row r="656" spans="1:4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791</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row>
    <row r="657" spans="1:4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792</v>
      </c>
      <c r="V657" s="241"/>
      <c r="W657" s="241"/>
      <c r="X657" s="241"/>
      <c r="Y657" s="241"/>
      <c r="Z657" s="241"/>
      <c r="AA657" s="241"/>
      <c r="AB657" s="241"/>
      <c r="AC657" s="241" t="s">
        <v>386</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row>
    <row r="658" spans="1:4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793</v>
      </c>
      <c r="V658" s="241"/>
      <c r="W658" s="241"/>
      <c r="X658" s="241"/>
      <c r="Y658" s="241"/>
      <c r="Z658" s="241"/>
      <c r="AA658" s="241"/>
      <c r="AB658" s="241"/>
      <c r="AC658" s="241" t="s">
        <v>350</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row>
    <row r="659" spans="1:4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794</v>
      </c>
      <c r="V659" s="241"/>
      <c r="W659" s="241"/>
      <c r="X659" s="241"/>
      <c r="Y659" s="241"/>
      <c r="Z659" s="241"/>
      <c r="AA659" s="241"/>
      <c r="AB659" s="241"/>
      <c r="AC659" s="241" t="s">
        <v>311</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row>
    <row r="660" spans="1:4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795</v>
      </c>
      <c r="V660" s="241"/>
      <c r="W660" s="241"/>
      <c r="X660" s="241"/>
      <c r="Y660" s="241"/>
      <c r="Z660" s="241"/>
      <c r="AA660" s="241"/>
      <c r="AB660" s="241"/>
      <c r="AC660" s="241" t="s">
        <v>350</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row>
    <row r="661" spans="1:4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796</v>
      </c>
      <c r="V661" s="241"/>
      <c r="W661" s="241"/>
      <c r="X661" s="241"/>
      <c r="Y661" s="241"/>
      <c r="Z661" s="241"/>
      <c r="AA661" s="241"/>
      <c r="AB661" s="241"/>
      <c r="AC661" s="241" t="s">
        <v>325</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row>
    <row r="662" spans="1:4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797</v>
      </c>
      <c r="V662" s="241"/>
      <c r="W662" s="241"/>
      <c r="X662" s="241"/>
      <c r="Y662" s="241"/>
      <c r="Z662" s="241"/>
      <c r="AA662" s="241"/>
      <c r="AB662" s="241"/>
      <c r="AC662" s="241" t="s">
        <v>386</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row>
    <row r="663" spans="1:4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798</v>
      </c>
      <c r="V663" s="241"/>
      <c r="W663" s="241"/>
      <c r="X663" s="241"/>
      <c r="Y663" s="241"/>
      <c r="Z663" s="241"/>
      <c r="AA663" s="241"/>
      <c r="AB663" s="241"/>
      <c r="AC663" s="241" t="s">
        <v>309</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row>
    <row r="664" spans="1:4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799</v>
      </c>
      <c r="V664" s="241"/>
      <c r="W664" s="241"/>
      <c r="X664" s="241"/>
      <c r="Y664" s="241"/>
      <c r="Z664" s="241"/>
      <c r="AA664" s="241"/>
      <c r="AB664" s="241"/>
      <c r="AC664" s="241" t="s">
        <v>386</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row>
    <row r="665" spans="1:4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800</v>
      </c>
      <c r="V665" s="241"/>
      <c r="W665" s="241"/>
      <c r="X665" s="241"/>
      <c r="Y665" s="241"/>
      <c r="Z665" s="241"/>
      <c r="AA665" s="241"/>
      <c r="AB665" s="241"/>
      <c r="AC665" s="241" t="s">
        <v>325</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row>
    <row r="666" spans="1:4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801</v>
      </c>
      <c r="V666" s="241"/>
      <c r="W666" s="241"/>
      <c r="X666" s="241"/>
      <c r="Y666" s="241"/>
      <c r="Z666" s="241"/>
      <c r="AA666" s="241"/>
      <c r="AB666" s="241"/>
      <c r="AC666" s="241" t="s">
        <v>309</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row>
    <row r="667" spans="1:4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802</v>
      </c>
      <c r="V667" s="241"/>
      <c r="W667" s="241"/>
      <c r="X667" s="241"/>
      <c r="Y667" s="241"/>
      <c r="Z667" s="241"/>
      <c r="AA667" s="241"/>
      <c r="AB667" s="241"/>
      <c r="AC667" s="241" t="s">
        <v>322</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row>
    <row r="668" spans="1:4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803</v>
      </c>
      <c r="V668" s="241"/>
      <c r="W668" s="241"/>
      <c r="X668" s="241"/>
      <c r="Y668" s="241"/>
      <c r="Z668" s="241"/>
      <c r="AA668" s="241"/>
      <c r="AB668" s="241"/>
      <c r="AC668" s="241" t="s">
        <v>325</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row>
    <row r="669" spans="1:4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804</v>
      </c>
      <c r="V669" s="241"/>
      <c r="W669" s="241"/>
      <c r="X669" s="241"/>
      <c r="Y669" s="241"/>
      <c r="Z669" s="241"/>
      <c r="AA669" s="241"/>
      <c r="AB669" s="241"/>
      <c r="AC669" s="241" t="s">
        <v>325</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row>
    <row r="670" spans="1:4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805</v>
      </c>
      <c r="V670" s="241"/>
      <c r="W670" s="241"/>
      <c r="X670" s="241"/>
      <c r="Y670" s="241"/>
      <c r="Z670" s="241"/>
      <c r="AA670" s="241"/>
      <c r="AB670" s="241"/>
      <c r="AC670" s="241" t="s">
        <v>386</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row>
    <row r="671" spans="1:4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806</v>
      </c>
      <c r="V671" s="241"/>
      <c r="W671" s="241"/>
      <c r="X671" s="241"/>
      <c r="Y671" s="241"/>
      <c r="Z671" s="241"/>
      <c r="AA671" s="241"/>
      <c r="AB671" s="241"/>
      <c r="AC671" s="241" t="s">
        <v>386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row>
    <row r="672" spans="1:4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807</v>
      </c>
      <c r="V672" s="241"/>
      <c r="W672" s="241"/>
      <c r="X672" s="241"/>
      <c r="Y672" s="241"/>
      <c r="Z672" s="241"/>
      <c r="AA672" s="241"/>
      <c r="AB672" s="241"/>
      <c r="AC672" s="241" t="s">
        <v>311</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row>
    <row r="673" spans="1:4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808</v>
      </c>
      <c r="V673" s="241"/>
      <c r="W673" s="241"/>
      <c r="X673" s="241"/>
      <c r="Y673" s="241"/>
      <c r="Z673" s="241"/>
      <c r="AA673" s="241"/>
      <c r="AB673" s="241"/>
      <c r="AC673" s="241" t="s">
        <v>350</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row>
    <row r="674" spans="1:4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283</v>
      </c>
      <c r="V674" s="241"/>
      <c r="W674" s="241"/>
      <c r="X674" s="241"/>
      <c r="Y674" s="241"/>
      <c r="Z674" s="241"/>
      <c r="AA674" s="241"/>
      <c r="AB674" s="241"/>
      <c r="AC674" s="241" t="s">
        <v>322</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row>
    <row r="675" spans="1:4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row>
    <row r="676" spans="1:4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810</v>
      </c>
      <c r="V676" s="241"/>
      <c r="W676" s="241"/>
      <c r="X676" s="241"/>
      <c r="Y676" s="241"/>
      <c r="Z676" s="241"/>
      <c r="AA676" s="241"/>
      <c r="AB676" s="241"/>
      <c r="AC676" s="241" t="s">
        <v>313</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row>
    <row r="677" spans="1:4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811</v>
      </c>
      <c r="V677" s="241"/>
      <c r="W677" s="241"/>
      <c r="X677" s="241"/>
      <c r="Y677" s="241"/>
      <c r="Z677" s="241"/>
      <c r="AA677" s="241"/>
      <c r="AB677" s="241"/>
      <c r="AC677" s="241" t="s">
        <v>316</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row>
    <row r="678" spans="1:4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812</v>
      </c>
      <c r="V678" s="241"/>
      <c r="W678" s="241"/>
      <c r="X678" s="241"/>
      <c r="Y678" s="241"/>
      <c r="Z678" s="241"/>
      <c r="AA678" s="241"/>
      <c r="AB678" s="241"/>
      <c r="AC678" s="241" t="s">
        <v>325</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row>
    <row r="679" spans="1:4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813</v>
      </c>
      <c r="V679" s="241"/>
      <c r="W679" s="241"/>
      <c r="X679" s="241"/>
      <c r="Y679" s="241"/>
      <c r="Z679" s="241"/>
      <c r="AA679" s="241"/>
      <c r="AB679" s="241"/>
      <c r="AC679" s="241" t="s">
        <v>316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row>
    <row r="680" spans="1:4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814</v>
      </c>
      <c r="V680" s="241"/>
      <c r="W680" s="241"/>
      <c r="X680" s="241"/>
      <c r="Y680" s="241"/>
      <c r="Z680" s="241"/>
      <c r="AA680" s="241"/>
      <c r="AB680" s="241"/>
      <c r="AC680" s="241" t="s">
        <v>316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row>
    <row r="681" spans="1:4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815</v>
      </c>
      <c r="V681" s="241"/>
      <c r="W681" s="241"/>
      <c r="X681" s="241"/>
      <c r="Y681" s="241"/>
      <c r="Z681" s="241"/>
      <c r="AA681" s="241"/>
      <c r="AB681" s="241"/>
      <c r="AC681" s="241" t="s">
        <v>316</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row>
    <row r="682" spans="1:4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816</v>
      </c>
      <c r="V682" s="241"/>
      <c r="W682" s="241"/>
      <c r="X682" s="241"/>
      <c r="Y682" s="241"/>
      <c r="Z682" s="241"/>
      <c r="AA682" s="241"/>
      <c r="AB682" s="241"/>
      <c r="AC682" s="241" t="s">
        <v>366</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row>
    <row r="683" spans="1:4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817</v>
      </c>
      <c r="V683" s="241"/>
      <c r="W683" s="241"/>
      <c r="X683" s="241"/>
      <c r="Y683" s="241"/>
      <c r="Z683" s="241"/>
      <c r="AA683" s="241"/>
      <c r="AB683" s="241"/>
      <c r="AC683" s="241" t="s">
        <v>325</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row>
    <row r="684" spans="1:4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818</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row>
    <row r="685" spans="1:4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819</v>
      </c>
      <c r="V685" s="241"/>
      <c r="W685" s="241"/>
      <c r="X685" s="241"/>
      <c r="Y685" s="241"/>
      <c r="Z685" s="241"/>
      <c r="AA685" s="241"/>
      <c r="AB685" s="241"/>
      <c r="AC685" s="241" t="s">
        <v>325</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row>
    <row r="686" spans="1:4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820</v>
      </c>
      <c r="V686" s="241"/>
      <c r="W686" s="241"/>
      <c r="X686" s="241"/>
      <c r="Y686" s="241"/>
      <c r="Z686" s="241"/>
      <c r="AA686" s="241"/>
      <c r="AB686" s="241"/>
      <c r="AC686" s="241" t="s">
        <v>386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row>
    <row r="687" spans="1:4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821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row>
    <row r="688" spans="1:4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822</v>
      </c>
      <c r="V688" s="241"/>
      <c r="W688" s="241"/>
      <c r="X688" s="241"/>
      <c r="Y688" s="241"/>
      <c r="Z688" s="241"/>
      <c r="AA688" s="241"/>
      <c r="AB688" s="241"/>
      <c r="AC688" s="241" t="s">
        <v>316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row>
    <row r="689" spans="1:4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823</v>
      </c>
      <c r="V689" s="241"/>
      <c r="W689" s="241"/>
      <c r="X689" s="241"/>
      <c r="Y689" s="241"/>
      <c r="Z689" s="241"/>
      <c r="AA689" s="241"/>
      <c r="AB689" s="241"/>
      <c r="AC689" s="241" t="s">
        <v>350</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row>
    <row r="690" spans="1:4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824</v>
      </c>
      <c r="V690" s="241"/>
      <c r="W690" s="241"/>
      <c r="X690" s="241"/>
      <c r="Y690" s="241"/>
      <c r="Z690" s="241"/>
      <c r="AA690" s="241"/>
      <c r="AB690" s="241"/>
      <c r="AC690" s="241" t="s">
        <v>316</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row>
    <row r="691" spans="1:4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825</v>
      </c>
      <c r="V691" s="241"/>
      <c r="W691" s="241"/>
      <c r="X691" s="241"/>
      <c r="Y691" s="241"/>
      <c r="Z691" s="241"/>
      <c r="AA691" s="241"/>
      <c r="AB691" s="241"/>
      <c r="AC691" s="241" t="s">
        <v>309</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row>
    <row r="692" spans="1:4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826</v>
      </c>
      <c r="V692" s="241"/>
      <c r="W692" s="241"/>
      <c r="X692" s="241"/>
      <c r="Y692" s="241"/>
      <c r="Z692" s="241"/>
      <c r="AA692" s="241"/>
      <c r="AB692" s="241"/>
      <c r="AC692" s="241" t="s">
        <v>386</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row>
    <row r="693" spans="1:4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827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row>
    <row r="694" spans="1:4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828</v>
      </c>
      <c r="V694" s="241"/>
      <c r="W694" s="241"/>
      <c r="X694" s="241"/>
      <c r="Y694" s="241"/>
      <c r="Z694" s="241"/>
      <c r="AA694" s="241"/>
      <c r="AB694" s="241"/>
      <c r="AC694" s="241" t="s">
        <v>311</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row>
    <row r="695" spans="1:4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829</v>
      </c>
      <c r="V695" s="241"/>
      <c r="W695" s="241"/>
      <c r="X695" s="241"/>
      <c r="Y695" s="241"/>
      <c r="Z695" s="241"/>
      <c r="AA695" s="241"/>
      <c r="AB695" s="241"/>
      <c r="AC695" s="241" t="s">
        <v>350</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row>
    <row r="696" spans="1:4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830</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row>
    <row r="697" spans="1:4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831</v>
      </c>
      <c r="V697" s="241"/>
      <c r="W697" s="241"/>
      <c r="X697" s="241"/>
      <c r="Y697" s="241"/>
      <c r="Z697" s="241"/>
      <c r="AA697" s="241"/>
      <c r="AB697" s="241"/>
      <c r="AC697" s="241" t="s">
        <v>316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row>
    <row r="698" spans="1:4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832</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row>
    <row r="699" spans="1:4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833</v>
      </c>
      <c r="V699" s="241"/>
      <c r="W699" s="241"/>
      <c r="X699" s="241"/>
      <c r="Y699" s="241"/>
      <c r="Z699" s="241"/>
      <c r="AA699" s="241"/>
      <c r="AB699" s="241"/>
      <c r="AC699" s="241" t="s">
        <v>313</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row>
    <row r="700" spans="1:4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834</v>
      </c>
      <c r="V700" s="241"/>
      <c r="W700" s="241"/>
      <c r="X700" s="241"/>
      <c r="Y700" s="241"/>
      <c r="Z700" s="241"/>
      <c r="AA700" s="241"/>
      <c r="AB700" s="241"/>
      <c r="AC700" s="241" t="s">
        <v>386</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row>
    <row r="701" spans="1:4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835</v>
      </c>
      <c r="V701" s="241"/>
      <c r="W701" s="241"/>
      <c r="X701" s="241"/>
      <c r="Y701" s="241"/>
      <c r="Z701" s="241"/>
      <c r="AA701" s="241"/>
      <c r="AB701" s="241"/>
      <c r="AC701" s="241" t="s">
        <v>325</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row>
    <row r="702" spans="1:4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836</v>
      </c>
      <c r="V702" s="241"/>
      <c r="W702" s="241"/>
      <c r="X702" s="241"/>
      <c r="Y702" s="241"/>
      <c r="Z702" s="241"/>
      <c r="AA702" s="241"/>
      <c r="AB702" s="241"/>
      <c r="AC702" s="241" t="s">
        <v>311</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row>
    <row r="703" spans="1:4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837</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row>
    <row r="704" spans="1:4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838</v>
      </c>
      <c r="V704" s="241"/>
      <c r="W704" s="241"/>
      <c r="X704" s="241"/>
      <c r="Y704" s="241"/>
      <c r="Z704" s="241"/>
      <c r="AA704" s="241"/>
      <c r="AB704" s="241"/>
      <c r="AC704" s="241" t="s">
        <v>311</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row>
    <row r="705" spans="1:4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839</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row>
    <row r="706" spans="1:4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840</v>
      </c>
      <c r="V706" s="241"/>
      <c r="W706" s="241"/>
      <c r="X706" s="241"/>
      <c r="Y706" s="241"/>
      <c r="Z706" s="241"/>
      <c r="AA706" s="241"/>
      <c r="AB706" s="241"/>
      <c r="AC706" s="241" t="s">
        <v>313</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row>
    <row r="707" spans="1:4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841</v>
      </c>
      <c r="V707" s="241"/>
      <c r="W707" s="241"/>
      <c r="X707" s="241"/>
      <c r="Y707" s="241"/>
      <c r="Z707" s="241"/>
      <c r="AA707" s="241"/>
      <c r="AB707" s="241"/>
      <c r="AC707" s="241" t="s">
        <v>350</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row>
    <row r="708" spans="1:4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842</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row>
    <row r="709" spans="1:4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843</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row>
    <row r="710" spans="1:4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844</v>
      </c>
      <c r="V710" s="241"/>
      <c r="W710" s="241"/>
      <c r="X710" s="241"/>
      <c r="Y710" s="241"/>
      <c r="Z710" s="241"/>
      <c r="AA710" s="241"/>
      <c r="AB710" s="241"/>
      <c r="AC710" s="241" t="s">
        <v>316</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row>
    <row r="711" spans="1:4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845</v>
      </c>
      <c r="V711" s="241"/>
      <c r="W711" s="241"/>
      <c r="X711" s="241"/>
      <c r="Y711" s="241"/>
      <c r="Z711" s="241"/>
      <c r="AA711" s="241"/>
      <c r="AB711" s="241"/>
      <c r="AC711" s="241" t="s">
        <v>386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row>
    <row r="712" spans="1:4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846</v>
      </c>
      <c r="V712" s="241"/>
      <c r="W712" s="241"/>
      <c r="X712" s="241"/>
      <c r="Y712" s="241"/>
      <c r="Z712" s="241"/>
      <c r="AA712" s="241"/>
      <c r="AB712" s="241"/>
      <c r="AC712" s="241" t="s">
        <v>322</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row>
    <row r="713" spans="1:4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847</v>
      </c>
      <c r="V713" s="241"/>
      <c r="W713" s="241"/>
      <c r="X713" s="241"/>
      <c r="Y713" s="241"/>
      <c r="Z713" s="241"/>
      <c r="AA713" s="241"/>
      <c r="AB713" s="241"/>
      <c r="AC713" s="241" t="s">
        <v>386</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row>
    <row r="714" spans="1:4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848</v>
      </c>
      <c r="V714" s="241"/>
      <c r="W714" s="241"/>
      <c r="X714" s="241"/>
      <c r="Y714" s="241"/>
      <c r="Z714" s="241"/>
      <c r="AA714" s="241"/>
      <c r="AB714" s="241"/>
      <c r="AC714" s="241" t="s">
        <v>311</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row>
    <row r="715" spans="1:4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849</v>
      </c>
      <c r="V715" s="241"/>
      <c r="W715" s="241"/>
      <c r="X715" s="241"/>
      <c r="Y715" s="241"/>
      <c r="Z715" s="241"/>
      <c r="AA715" s="241"/>
      <c r="AB715" s="241"/>
      <c r="AC715" s="241" t="s">
        <v>311</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row>
    <row r="716" spans="1:4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850</v>
      </c>
      <c r="V716" s="241"/>
      <c r="W716" s="241"/>
      <c r="X716" s="241"/>
      <c r="Y716" s="241"/>
      <c r="Z716" s="241"/>
      <c r="AA716" s="241"/>
      <c r="AB716" s="241"/>
      <c r="AC716" s="241" t="s">
        <v>313</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row>
    <row r="717" spans="1:4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851</v>
      </c>
      <c r="V717" s="241"/>
      <c r="W717" s="241"/>
      <c r="X717" s="241"/>
      <c r="Y717" s="241"/>
      <c r="Z717" s="241"/>
      <c r="AA717" s="241"/>
      <c r="AB717" s="241"/>
      <c r="AC717" s="241" t="s">
        <v>313</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row>
    <row r="718" spans="1:4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852</v>
      </c>
      <c r="V718" s="241"/>
      <c r="W718" s="241"/>
      <c r="X718" s="241"/>
      <c r="Y718" s="241"/>
      <c r="Z718" s="241"/>
      <c r="AA718" s="241"/>
      <c r="AB718" s="241"/>
      <c r="AC718" s="241" t="s">
        <v>322</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row>
    <row r="719" spans="1:4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853</v>
      </c>
      <c r="V719" s="241"/>
      <c r="W719" s="241"/>
      <c r="X719" s="241"/>
      <c r="Y719" s="241"/>
      <c r="Z719" s="241"/>
      <c r="AA719" s="241"/>
      <c r="AB719" s="241"/>
      <c r="AC719" s="241" t="s">
        <v>350</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row>
    <row r="720" spans="1:4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854</v>
      </c>
      <c r="V720" s="241"/>
      <c r="W720" s="241"/>
      <c r="X720" s="241"/>
      <c r="Y720" s="241"/>
      <c r="Z720" s="241"/>
      <c r="AA720" s="241"/>
      <c r="AB720" s="241"/>
      <c r="AC720" s="241" t="s">
        <v>311</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row>
    <row r="721" spans="1:4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855</v>
      </c>
      <c r="V721" s="241"/>
      <c r="W721" s="241"/>
      <c r="X721" s="241"/>
      <c r="Y721" s="241"/>
      <c r="Z721" s="241"/>
      <c r="AA721" s="241"/>
      <c r="AB721" s="241"/>
      <c r="AC721" s="241" t="s">
        <v>366</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row>
    <row r="722" spans="1:4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856</v>
      </c>
      <c r="V722" s="241"/>
      <c r="W722" s="241"/>
      <c r="X722" s="241"/>
      <c r="Y722" s="241"/>
      <c r="Z722" s="241"/>
      <c r="AA722" s="241"/>
      <c r="AB722" s="241"/>
      <c r="AC722" s="241" t="s">
        <v>325</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row>
    <row r="723" spans="1:4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857</v>
      </c>
      <c r="V723" s="241"/>
      <c r="W723" s="241"/>
      <c r="X723" s="241"/>
      <c r="Y723" s="241"/>
      <c r="Z723" s="241"/>
      <c r="AA723" s="241"/>
      <c r="AB723" s="241"/>
      <c r="AC723" s="241" t="s">
        <v>325</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row>
    <row r="724" spans="1:4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858</v>
      </c>
      <c r="V724" s="241"/>
      <c r="W724" s="241"/>
      <c r="X724" s="241"/>
      <c r="Y724" s="241"/>
      <c r="Z724" s="241"/>
      <c r="AA724" s="241"/>
      <c r="AB724" s="241"/>
      <c r="AC724" s="241" t="s">
        <v>350</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row>
    <row r="725" spans="1:4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859</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row>
    <row r="726" spans="1:4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860</v>
      </c>
      <c r="V726" s="241"/>
      <c r="W726" s="241"/>
      <c r="X726" s="241"/>
      <c r="Y726" s="241"/>
      <c r="Z726" s="241"/>
      <c r="AA726" s="241"/>
      <c r="AB726" s="241"/>
      <c r="AC726" s="241" t="s">
        <v>311</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row>
    <row r="727" spans="1:4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861</v>
      </c>
      <c r="V727" s="241"/>
      <c r="W727" s="241"/>
      <c r="X727" s="241"/>
      <c r="Y727" s="241"/>
      <c r="Z727" s="241"/>
      <c r="AA727" s="241"/>
      <c r="AB727" s="241"/>
      <c r="AC727" s="241" t="s">
        <v>313</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row>
    <row r="728" spans="1:4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862</v>
      </c>
      <c r="V728" s="241"/>
      <c r="W728" s="241"/>
      <c r="X728" s="241"/>
      <c r="Y728" s="241"/>
      <c r="Z728" s="241"/>
      <c r="AA728" s="241"/>
      <c r="AB728" s="241"/>
      <c r="AC728" s="241" t="s">
        <v>316</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row>
    <row r="729" spans="1:4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863</v>
      </c>
      <c r="V729" s="241"/>
      <c r="W729" s="241"/>
      <c r="X729" s="241"/>
      <c r="Y729" s="241"/>
      <c r="Z729" s="241"/>
      <c r="AA729" s="241"/>
      <c r="AB729" s="241"/>
      <c r="AC729" s="241" t="s">
        <v>325</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row>
    <row r="730" spans="1:4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864</v>
      </c>
      <c r="V730" s="241"/>
      <c r="W730" s="241"/>
      <c r="X730" s="241"/>
      <c r="Y730" s="241"/>
      <c r="Z730" s="241"/>
      <c r="AA730" s="241"/>
      <c r="AB730" s="241"/>
      <c r="AC730" s="241" t="s">
        <v>386</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row>
    <row r="731" spans="1:4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865</v>
      </c>
      <c r="V731" s="241"/>
      <c r="W731" s="241"/>
      <c r="X731" s="241"/>
      <c r="Y731" s="241"/>
      <c r="Z731" s="241"/>
      <c r="AA731" s="241"/>
      <c r="AB731" s="241"/>
      <c r="AC731" s="241" t="s">
        <v>309</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row>
    <row r="732" spans="1:4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866</v>
      </c>
      <c r="V732" s="241"/>
      <c r="W732" s="241"/>
      <c r="X732" s="241"/>
      <c r="Y732" s="241"/>
      <c r="Z732" s="241"/>
      <c r="AA732" s="241"/>
      <c r="AB732" s="241"/>
      <c r="AC732" s="241" t="s">
        <v>309</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row>
    <row r="733" spans="1:4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867</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row>
    <row r="734" spans="1:4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868</v>
      </c>
      <c r="V734" s="241"/>
      <c r="W734" s="241"/>
      <c r="X734" s="241"/>
      <c r="Y734" s="241"/>
      <c r="Z734" s="241"/>
      <c r="AA734" s="241"/>
      <c r="AB734" s="241"/>
      <c r="AC734" s="241" t="s">
        <v>313</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row>
    <row r="735" spans="1:4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869</v>
      </c>
      <c r="V735" s="241"/>
      <c r="W735" s="241"/>
      <c r="X735" s="241"/>
      <c r="Y735" s="241"/>
      <c r="Z735" s="241"/>
      <c r="AA735" s="241"/>
      <c r="AB735" s="241"/>
      <c r="AC735" s="241" t="s">
        <v>316</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row>
    <row r="736" spans="1:4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870</v>
      </c>
      <c r="V736" s="241"/>
      <c r="W736" s="241"/>
      <c r="X736" s="241"/>
      <c r="Y736" s="241"/>
      <c r="Z736" s="241"/>
      <c r="AA736" s="241"/>
      <c r="AB736" s="241"/>
      <c r="AC736" s="241" t="s">
        <v>316</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row>
    <row r="737" spans="1:4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871</v>
      </c>
      <c r="V737" s="241"/>
      <c r="W737" s="241"/>
      <c r="X737" s="241"/>
      <c r="Y737" s="241"/>
      <c r="Z737" s="241"/>
      <c r="AA737" s="241"/>
      <c r="AB737" s="241"/>
      <c r="AC737" s="241" t="s">
        <v>316</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row>
    <row r="738" spans="1:4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872</v>
      </c>
      <c r="V738" s="241"/>
      <c r="W738" s="241"/>
      <c r="X738" s="241"/>
      <c r="Y738" s="241"/>
      <c r="Z738" s="241"/>
      <c r="AA738" s="241"/>
      <c r="AB738" s="241"/>
      <c r="AC738" s="241" t="s">
        <v>322</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row>
    <row r="739" spans="1:4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873</v>
      </c>
      <c r="V739" s="241"/>
      <c r="W739" s="241"/>
      <c r="X739" s="241"/>
      <c r="Y739" s="241"/>
      <c r="Z739" s="241"/>
      <c r="AA739" s="241"/>
      <c r="AB739" s="241"/>
      <c r="AC739" s="241" t="s">
        <v>313</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row>
    <row r="740" spans="1:4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874</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row>
    <row r="741" spans="1:4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875</v>
      </c>
      <c r="V741" s="241"/>
      <c r="W741" s="241"/>
      <c r="X741" s="241"/>
      <c r="Y741" s="241"/>
      <c r="Z741" s="241"/>
      <c r="AA741" s="241"/>
      <c r="AB741" s="241"/>
      <c r="AC741" s="241" t="s">
        <v>311</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row>
    <row r="742" spans="1:4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876</v>
      </c>
      <c r="V742" s="241"/>
      <c r="W742" s="241"/>
      <c r="X742" s="241"/>
      <c r="Y742" s="241"/>
      <c r="Z742" s="241"/>
      <c r="AA742" s="241"/>
      <c r="AB742" s="241"/>
      <c r="AC742" s="241" t="s">
        <v>313</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row>
    <row r="743" spans="1:4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877</v>
      </c>
      <c r="V743" s="241"/>
      <c r="W743" s="241"/>
      <c r="X743" s="241"/>
      <c r="Y743" s="241"/>
      <c r="Z743" s="241"/>
      <c r="AA743" s="241"/>
      <c r="AB743" s="241"/>
      <c r="AC743" s="241" t="s">
        <v>325</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row>
    <row r="744" spans="1:4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878</v>
      </c>
      <c r="V744" s="241"/>
      <c r="W744" s="241"/>
      <c r="X744" s="241"/>
      <c r="Y744" s="241"/>
      <c r="Z744" s="241"/>
      <c r="AA744" s="241"/>
      <c r="AB744" s="241"/>
      <c r="AC744" s="241" t="s">
        <v>386</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row>
    <row r="745" spans="1:4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879</v>
      </c>
      <c r="V745" s="241"/>
      <c r="W745" s="241"/>
      <c r="X745" s="241"/>
      <c r="Y745" s="241"/>
      <c r="Z745" s="241"/>
      <c r="AA745" s="241"/>
      <c r="AB745" s="241"/>
      <c r="AC745" s="241" t="s">
        <v>309</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row>
    <row r="746" spans="1:4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279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row>
    <row r="747" spans="1:4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880</v>
      </c>
      <c r="V747" s="241"/>
      <c r="W747" s="241"/>
      <c r="X747" s="241"/>
      <c r="Y747" s="241"/>
      <c r="Z747" s="241"/>
      <c r="AA747" s="241"/>
      <c r="AB747" s="241"/>
      <c r="AC747" s="241" t="s">
        <v>313</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row>
    <row r="748" spans="1:4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881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row>
    <row r="749" spans="1:4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882</v>
      </c>
      <c r="V749" s="241"/>
      <c r="W749" s="241"/>
      <c r="X749" s="241"/>
      <c r="Y749" s="241"/>
      <c r="Z749" s="241"/>
      <c r="AA749" s="241"/>
      <c r="AB749" s="241"/>
      <c r="AC749" s="241" t="s">
        <v>311</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row>
    <row r="750" spans="1:4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883</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row>
    <row r="751" spans="1:4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884</v>
      </c>
      <c r="V751" s="241"/>
      <c r="W751" s="241"/>
      <c r="X751" s="241"/>
      <c r="Y751" s="241"/>
      <c r="Z751" s="241"/>
      <c r="AA751" s="241"/>
      <c r="AB751" s="241"/>
      <c r="AC751" s="241" t="s">
        <v>309</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row>
    <row r="752" spans="1:4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885</v>
      </c>
      <c r="V752" s="241"/>
      <c r="W752" s="241"/>
      <c r="X752" s="241"/>
      <c r="Y752" s="241"/>
      <c r="Z752" s="241"/>
      <c r="AA752" s="241"/>
      <c r="AB752" s="241"/>
      <c r="AC752" s="241" t="s">
        <v>325</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row>
    <row r="753" spans="1:4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886</v>
      </c>
      <c r="V753" s="241"/>
      <c r="W753" s="241"/>
      <c r="X753" s="241"/>
      <c r="Y753" s="241"/>
      <c r="Z753" s="241"/>
      <c r="AA753" s="241"/>
      <c r="AB753" s="241"/>
      <c r="AC753" s="241" t="s">
        <v>316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row>
    <row r="754" spans="1:4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887</v>
      </c>
      <c r="V754" s="241"/>
      <c r="W754" s="241"/>
      <c r="X754" s="241"/>
      <c r="Y754" s="241"/>
      <c r="Z754" s="241"/>
      <c r="AA754" s="241"/>
      <c r="AB754" s="241"/>
      <c r="AC754" s="241" t="s">
        <v>316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row>
    <row r="755" spans="1:4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888</v>
      </c>
      <c r="V755" s="241"/>
      <c r="W755" s="241"/>
      <c r="X755" s="241"/>
      <c r="Y755" s="241"/>
      <c r="Z755" s="241"/>
      <c r="AA755" s="241"/>
      <c r="AB755" s="241"/>
      <c r="AC755" s="241" t="s">
        <v>313</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row>
    <row r="756" spans="1:4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889</v>
      </c>
      <c r="V756" s="241"/>
      <c r="W756" s="241"/>
      <c r="X756" s="241"/>
      <c r="Y756" s="241"/>
      <c r="Z756" s="241"/>
      <c r="AA756" s="241"/>
      <c r="AB756" s="241"/>
      <c r="AC756" s="241" t="s">
        <v>316</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row>
    <row r="757" spans="1:4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890</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row>
    <row r="758" spans="1:4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891</v>
      </c>
      <c r="V758" s="241"/>
      <c r="W758" s="241"/>
      <c r="X758" s="241"/>
      <c r="Y758" s="241"/>
      <c r="Z758" s="241"/>
      <c r="AA758" s="241"/>
      <c r="AB758" s="241"/>
      <c r="AC758" s="241" t="s">
        <v>325</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row>
    <row r="759" spans="1:4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892</v>
      </c>
      <c r="V759" s="241"/>
      <c r="W759" s="241"/>
      <c r="X759" s="241"/>
      <c r="Y759" s="241"/>
      <c r="Z759" s="241"/>
      <c r="AA759" s="241"/>
      <c r="AB759" s="241"/>
      <c r="AC759" s="241" t="s">
        <v>350</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row>
    <row r="760" spans="1:4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893</v>
      </c>
      <c r="V760" s="241"/>
      <c r="W760" s="241"/>
      <c r="X760" s="241"/>
      <c r="Y760" s="241"/>
      <c r="Z760" s="241"/>
      <c r="AA760" s="241"/>
      <c r="AB760" s="241"/>
      <c r="AC760" s="241" t="s">
        <v>311</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row>
    <row r="761" spans="1:4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894</v>
      </c>
      <c r="V761" s="241"/>
      <c r="W761" s="241"/>
      <c r="X761" s="241"/>
      <c r="Y761" s="241"/>
      <c r="Z761" s="241"/>
      <c r="AA761" s="241"/>
      <c r="AB761" s="241"/>
      <c r="AC761" s="241" t="s">
        <v>316</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row>
    <row r="762" spans="1:4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895</v>
      </c>
      <c r="V762" s="241"/>
      <c r="W762" s="241"/>
      <c r="X762" s="241"/>
      <c r="Y762" s="241"/>
      <c r="Z762" s="241"/>
      <c r="AA762" s="241"/>
      <c r="AB762" s="241"/>
      <c r="AC762" s="241" t="s">
        <v>386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row>
    <row r="763" spans="1:4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896</v>
      </c>
      <c r="V763" s="241"/>
      <c r="W763" s="241"/>
      <c r="X763" s="241"/>
      <c r="Y763" s="241"/>
      <c r="Z763" s="241"/>
      <c r="AA763" s="241"/>
      <c r="AB763" s="241"/>
      <c r="AC763" s="241" t="s">
        <v>311</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row>
    <row r="764" spans="1:4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897</v>
      </c>
      <c r="V764" s="241"/>
      <c r="W764" s="241"/>
      <c r="X764" s="241"/>
      <c r="Y764" s="241"/>
      <c r="Z764" s="241"/>
      <c r="AA764" s="241"/>
      <c r="AB764" s="241"/>
      <c r="AC764" s="241" t="s">
        <v>309</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row>
    <row r="765" spans="1:4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898</v>
      </c>
      <c r="V765" s="241"/>
      <c r="W765" s="241"/>
      <c r="X765" s="241"/>
      <c r="Y765" s="241"/>
      <c r="Z765" s="241"/>
      <c r="AA765" s="241"/>
      <c r="AB765" s="241"/>
      <c r="AC765" s="241" t="s">
        <v>313</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row>
    <row r="766" spans="1:4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899</v>
      </c>
      <c r="V766" s="241"/>
      <c r="W766" s="241"/>
      <c r="X766" s="241"/>
      <c r="Y766" s="241"/>
      <c r="Z766" s="241"/>
      <c r="AA766" s="241"/>
      <c r="AB766" s="241"/>
      <c r="AC766" s="241" t="s">
        <v>325</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row>
    <row r="767" spans="1:4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900</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row>
    <row r="768" spans="1:4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901</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row>
    <row r="769" spans="1:4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902</v>
      </c>
      <c r="V769" s="241"/>
      <c r="W769" s="241"/>
      <c r="X769" s="241"/>
      <c r="Y769" s="241"/>
      <c r="Z769" s="241"/>
      <c r="AA769" s="241"/>
      <c r="AB769" s="241"/>
      <c r="AC769" s="241" t="s">
        <v>386</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row>
    <row r="770" spans="1:4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903</v>
      </c>
      <c r="V770" s="241"/>
      <c r="W770" s="241"/>
      <c r="X770" s="241"/>
      <c r="Y770" s="241"/>
      <c r="Z770" s="241"/>
      <c r="AA770" s="241"/>
      <c r="AB770" s="241"/>
      <c r="AC770" s="241" t="s">
        <v>313</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row>
    <row r="771" spans="1:4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904</v>
      </c>
      <c r="V771" s="241"/>
      <c r="W771" s="241"/>
      <c r="X771" s="241"/>
      <c r="Y771" s="241"/>
      <c r="Z771" s="241"/>
      <c r="AA771" s="241"/>
      <c r="AB771" s="241"/>
      <c r="AC771" s="241" t="s">
        <v>311</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row>
    <row r="772" spans="1:4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905</v>
      </c>
      <c r="V772" s="241"/>
      <c r="W772" s="241"/>
      <c r="X772" s="241"/>
      <c r="Y772" s="241"/>
      <c r="Z772" s="241"/>
      <c r="AA772" s="241"/>
      <c r="AB772" s="241"/>
      <c r="AC772" s="241" t="s">
        <v>311</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row>
    <row r="773" spans="1:4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906</v>
      </c>
      <c r="V773" s="241"/>
      <c r="W773" s="241"/>
      <c r="X773" s="241"/>
      <c r="Y773" s="241"/>
      <c r="Z773" s="241"/>
      <c r="AA773" s="241"/>
      <c r="AB773" s="241"/>
      <c r="AC773" s="241" t="s">
        <v>309</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row>
    <row r="774" spans="1:4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907</v>
      </c>
      <c r="V774" s="241"/>
      <c r="W774" s="241"/>
      <c r="X774" s="241"/>
      <c r="Y774" s="241"/>
      <c r="Z774" s="241"/>
      <c r="AA774" s="241"/>
      <c r="AB774" s="241"/>
      <c r="AC774" s="241" t="s">
        <v>325</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row>
    <row r="775" spans="1:4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908</v>
      </c>
      <c r="V775" s="241"/>
      <c r="W775" s="241"/>
      <c r="X775" s="241"/>
      <c r="Y775" s="241"/>
      <c r="Z775" s="241"/>
      <c r="AA775" s="241"/>
      <c r="AB775" s="241"/>
      <c r="AC775" s="241" t="s">
        <v>325</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row>
    <row r="776" spans="1:4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909</v>
      </c>
      <c r="V776" s="241"/>
      <c r="W776" s="241"/>
      <c r="X776" s="241"/>
      <c r="Y776" s="241"/>
      <c r="Z776" s="241"/>
      <c r="AA776" s="241"/>
      <c r="AB776" s="241"/>
      <c r="AC776" s="241" t="s">
        <v>316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row>
    <row r="777" spans="1:4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910</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row>
    <row r="778" spans="1:4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911</v>
      </c>
      <c r="V778" s="241"/>
      <c r="W778" s="241"/>
      <c r="X778" s="241"/>
      <c r="Y778" s="241"/>
      <c r="Z778" s="241"/>
      <c r="AA778" s="241"/>
      <c r="AB778" s="241"/>
      <c r="AC778" s="241" t="s">
        <v>313</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row>
    <row r="779" spans="1:4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912</v>
      </c>
      <c r="V779" s="241"/>
      <c r="W779" s="241"/>
      <c r="X779" s="241"/>
      <c r="Y779" s="241"/>
      <c r="Z779" s="241"/>
      <c r="AA779" s="241"/>
      <c r="AB779" s="241"/>
      <c r="AC779" s="241" t="s">
        <v>386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row>
    <row r="780" spans="1:4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913</v>
      </c>
      <c r="V780" s="241"/>
      <c r="W780" s="241"/>
      <c r="X780" s="241"/>
      <c r="Y780" s="241"/>
      <c r="Z780" s="241"/>
      <c r="AA780" s="241"/>
      <c r="AB780" s="241"/>
      <c r="AC780" s="241" t="s">
        <v>322</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row>
    <row r="781" spans="1:4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914</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row>
    <row r="782" spans="1:4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915</v>
      </c>
      <c r="V782" s="241"/>
      <c r="W782" s="241"/>
      <c r="X782" s="241"/>
      <c r="Y782" s="241"/>
      <c r="Z782" s="241"/>
      <c r="AA782" s="241"/>
      <c r="AB782" s="241"/>
      <c r="AC782" s="241" t="s">
        <v>313</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row>
    <row r="783" spans="1:4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916</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row>
    <row r="784" spans="1:4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917</v>
      </c>
      <c r="V784" s="241"/>
      <c r="W784" s="241"/>
      <c r="X784" s="241"/>
      <c r="Y784" s="241"/>
      <c r="Z784" s="241"/>
      <c r="AA784" s="241"/>
      <c r="AB784" s="241"/>
      <c r="AC784" s="241" t="s">
        <v>325</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row>
    <row r="785" spans="1:4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918</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row>
    <row r="786" spans="1:4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919</v>
      </c>
      <c r="V786" s="241"/>
      <c r="W786" s="241"/>
      <c r="X786" s="241"/>
      <c r="Y786" s="241"/>
      <c r="Z786" s="241"/>
      <c r="AA786" s="241"/>
      <c r="AB786" s="241"/>
      <c r="AC786" s="241" t="s">
        <v>325</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row>
    <row r="787" spans="1:4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920</v>
      </c>
      <c r="V787" s="241"/>
      <c r="W787" s="241"/>
      <c r="X787" s="241"/>
      <c r="Y787" s="241"/>
      <c r="Z787" s="241"/>
      <c r="AA787" s="241"/>
      <c r="AB787" s="241"/>
      <c r="AC787" s="241" t="s">
        <v>309</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row>
    <row r="788" spans="1:4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921</v>
      </c>
      <c r="V788" s="241"/>
      <c r="W788" s="241"/>
      <c r="X788" s="241"/>
      <c r="Y788" s="241"/>
      <c r="Z788" s="241"/>
      <c r="AA788" s="241"/>
      <c r="AB788" s="241"/>
      <c r="AC788" s="241" t="s">
        <v>325</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row>
    <row r="789" spans="1:4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922</v>
      </c>
      <c r="V789" s="241"/>
      <c r="W789" s="241"/>
      <c r="X789" s="241"/>
      <c r="Y789" s="241"/>
      <c r="Z789" s="241"/>
      <c r="AA789" s="241"/>
      <c r="AB789" s="241"/>
      <c r="AC789" s="241" t="s">
        <v>309</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row>
    <row r="790" spans="1:4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923</v>
      </c>
      <c r="V790" s="241"/>
      <c r="W790" s="241"/>
      <c r="X790" s="241"/>
      <c r="Y790" s="241"/>
      <c r="Z790" s="241"/>
      <c r="AA790" s="241"/>
      <c r="AB790" s="241"/>
      <c r="AC790" s="241" t="s">
        <v>313</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row>
    <row r="791" spans="1:4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924</v>
      </c>
      <c r="V791" s="241"/>
      <c r="W791" s="241"/>
      <c r="X791" s="241"/>
      <c r="Y791" s="241"/>
      <c r="Z791" s="241"/>
      <c r="AA791" s="241"/>
      <c r="AB791" s="241"/>
      <c r="AC791" s="241" t="s">
        <v>350</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row>
    <row r="792" spans="1:4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925</v>
      </c>
      <c r="V792" s="241"/>
      <c r="W792" s="241"/>
      <c r="X792" s="241"/>
      <c r="Y792" s="241"/>
      <c r="Z792" s="241"/>
      <c r="AA792" s="241"/>
      <c r="AB792" s="241"/>
      <c r="AC792" s="241" t="s">
        <v>322</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row>
    <row r="793" spans="1:4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926</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row>
    <row r="794" spans="1:4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927</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row>
    <row r="795" spans="1:4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928</v>
      </c>
      <c r="V795" s="241"/>
      <c r="W795" s="241"/>
      <c r="X795" s="241"/>
      <c r="Y795" s="241"/>
      <c r="Z795" s="241"/>
      <c r="AA795" s="241"/>
      <c r="AB795" s="241"/>
      <c r="AC795" s="241" t="s">
        <v>311</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row>
    <row r="796" spans="1:4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929</v>
      </c>
      <c r="V796" s="241"/>
      <c r="W796" s="241"/>
      <c r="X796" s="241"/>
      <c r="Y796" s="241"/>
      <c r="Z796" s="241"/>
      <c r="AA796" s="241"/>
      <c r="AB796" s="241"/>
      <c r="AC796" s="241" t="s">
        <v>350</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row>
    <row r="797" spans="1:4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930</v>
      </c>
      <c r="V797" s="241"/>
      <c r="W797" s="241"/>
      <c r="X797" s="241"/>
      <c r="Y797" s="241"/>
      <c r="Z797" s="241"/>
      <c r="AA797" s="241"/>
      <c r="AB797" s="241"/>
      <c r="AC797" s="241" t="s">
        <v>350</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row>
    <row r="798" spans="1:4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931</v>
      </c>
      <c r="V798" s="241"/>
      <c r="W798" s="241"/>
      <c r="X798" s="241"/>
      <c r="Y798" s="241"/>
      <c r="Z798" s="241"/>
      <c r="AA798" s="241"/>
      <c r="AB798" s="241"/>
      <c r="AC798" s="241" t="s">
        <v>313</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row>
    <row r="799" spans="1:4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932</v>
      </c>
      <c r="V799" s="241"/>
      <c r="W799" s="241"/>
      <c r="X799" s="241"/>
      <c r="Y799" s="241"/>
      <c r="Z799" s="241"/>
      <c r="AA799" s="241"/>
      <c r="AB799" s="241"/>
      <c r="AC799" s="241" t="s">
        <v>313</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row>
    <row r="800" spans="1:4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933</v>
      </c>
      <c r="V800" s="241"/>
      <c r="W800" s="241"/>
      <c r="X800" s="241"/>
      <c r="Y800" s="241"/>
      <c r="Z800" s="241"/>
      <c r="AA800" s="241"/>
      <c r="AB800" s="241"/>
      <c r="AC800" s="241" t="s">
        <v>313</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row>
    <row r="801" spans="1:4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934</v>
      </c>
      <c r="V801" s="241"/>
      <c r="W801" s="241"/>
      <c r="X801" s="241"/>
      <c r="Y801" s="241"/>
      <c r="Z801" s="241"/>
      <c r="AA801" s="241"/>
      <c r="AB801" s="241"/>
      <c r="AC801" s="241" t="s">
        <v>325</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row>
    <row r="802" spans="1:4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935</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row>
    <row r="803" spans="1:4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936</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row>
    <row r="804" spans="1:4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937</v>
      </c>
      <c r="V804" s="241"/>
      <c r="W804" s="241"/>
      <c r="X804" s="241"/>
      <c r="Y804" s="241"/>
      <c r="Z804" s="241"/>
      <c r="AA804" s="241"/>
      <c r="AB804" s="241"/>
      <c r="AC804" s="241" t="s">
        <v>366</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row>
    <row r="805" spans="1:4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938</v>
      </c>
      <c r="V805" s="241"/>
      <c r="W805" s="241"/>
      <c r="X805" s="241"/>
      <c r="Y805" s="241"/>
      <c r="Z805" s="241"/>
      <c r="AA805" s="241"/>
      <c r="AB805" s="241"/>
      <c r="AC805" s="241" t="s">
        <v>386</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row>
    <row r="806" spans="1:4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286</v>
      </c>
      <c r="V806" s="241"/>
      <c r="W806" s="241"/>
      <c r="X806" s="241"/>
      <c r="Y806" s="241"/>
      <c r="Z806" s="241"/>
      <c r="AA806" s="241"/>
      <c r="AB806" s="241"/>
      <c r="AC806" s="241" t="s">
        <v>350</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row>
    <row r="807" spans="1:4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939</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row>
    <row r="808" spans="1:4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940</v>
      </c>
      <c r="V808" s="241"/>
      <c r="W808" s="241"/>
      <c r="X808" s="241"/>
      <c r="Y808" s="241"/>
      <c r="Z808" s="241"/>
      <c r="AA808" s="241"/>
      <c r="AB808" s="241"/>
      <c r="AC808" s="241" t="s">
        <v>350</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row>
    <row r="809" spans="1:4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941</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row>
    <row r="810" spans="1:4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942</v>
      </c>
      <c r="V810" s="241"/>
      <c r="W810" s="241"/>
      <c r="X810" s="241"/>
      <c r="Y810" s="241"/>
      <c r="Z810" s="241"/>
      <c r="AA810" s="241"/>
      <c r="AB810" s="241"/>
      <c r="AC810" s="241" t="s">
        <v>322</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row>
    <row r="811" spans="1:4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943</v>
      </c>
      <c r="V811" s="241"/>
      <c r="W811" s="241"/>
      <c r="X811" s="241"/>
      <c r="Y811" s="241"/>
      <c r="Z811" s="241"/>
      <c r="AA811" s="241"/>
      <c r="AB811" s="241"/>
      <c r="AC811" s="241" t="s">
        <v>313</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row>
    <row r="812" spans="1:4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944</v>
      </c>
      <c r="V812" s="241"/>
      <c r="W812" s="241"/>
      <c r="X812" s="241"/>
      <c r="Y812" s="241"/>
      <c r="Z812" s="241"/>
      <c r="AA812" s="241"/>
      <c r="AB812" s="241"/>
      <c r="AC812" s="241" t="s">
        <v>313</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row>
    <row r="813" spans="1:4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945</v>
      </c>
      <c r="V813" s="241"/>
      <c r="W813" s="241"/>
      <c r="X813" s="241"/>
      <c r="Y813" s="241"/>
      <c r="Z813" s="241"/>
      <c r="AA813" s="241"/>
      <c r="AB813" s="241"/>
      <c r="AC813" s="241" t="s">
        <v>350</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row>
    <row r="814" spans="1:4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946</v>
      </c>
      <c r="V814" s="241"/>
      <c r="W814" s="241"/>
      <c r="X814" s="241"/>
      <c r="Y814" s="241"/>
      <c r="Z814" s="241"/>
      <c r="AA814" s="241"/>
      <c r="AB814" s="241"/>
      <c r="AC814" s="241" t="s">
        <v>313</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row>
    <row r="815" spans="1:4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947</v>
      </c>
      <c r="V815" s="241"/>
      <c r="W815" s="241"/>
      <c r="X815" s="241"/>
      <c r="Y815" s="241"/>
      <c r="Z815" s="241"/>
      <c r="AA815" s="241"/>
      <c r="AB815" s="241"/>
      <c r="AC815" s="241" t="s">
        <v>309</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row>
    <row r="816" spans="1:4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948</v>
      </c>
      <c r="V816" s="241"/>
      <c r="W816" s="241"/>
      <c r="X816" s="241"/>
      <c r="Y816" s="241"/>
      <c r="Z816" s="241"/>
      <c r="AA816" s="241"/>
      <c r="AB816" s="241"/>
      <c r="AC816" s="241" t="s">
        <v>386</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row>
    <row r="817" spans="1:4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949</v>
      </c>
      <c r="V817" s="241"/>
      <c r="W817" s="241"/>
      <c r="X817" s="241"/>
      <c r="Y817" s="241"/>
      <c r="Z817" s="241"/>
      <c r="AA817" s="241"/>
      <c r="AB817" s="241"/>
      <c r="AC817" s="241" t="s">
        <v>316</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row>
    <row r="818" spans="1:4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950</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row>
    <row r="819" spans="1:4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951</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row>
    <row r="820" spans="1:4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952</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row>
    <row r="821" spans="1:4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953</v>
      </c>
      <c r="V821" s="241"/>
      <c r="W821" s="241"/>
      <c r="X821" s="241"/>
      <c r="Y821" s="241"/>
      <c r="Z821" s="241"/>
      <c r="AA821" s="241"/>
      <c r="AB821" s="241"/>
      <c r="AC821" s="241" t="s">
        <v>325</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row>
    <row r="822" spans="1:4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954</v>
      </c>
      <c r="V822" s="241"/>
      <c r="W822" s="241"/>
      <c r="X822" s="241"/>
      <c r="Y822" s="241"/>
      <c r="Z822" s="241"/>
      <c r="AA822" s="241"/>
      <c r="AB822" s="241"/>
      <c r="AC822" s="241" t="s">
        <v>313</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row>
    <row r="823" spans="1:4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955</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row>
    <row r="824" spans="1:4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956</v>
      </c>
      <c r="V824" s="241"/>
      <c r="W824" s="241"/>
      <c r="X824" s="241"/>
      <c r="Y824" s="241"/>
      <c r="Z824" s="241"/>
      <c r="AA824" s="241"/>
      <c r="AB824" s="241"/>
      <c r="AC824" s="241" t="s">
        <v>309</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row>
    <row r="825" spans="1:4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957</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row>
    <row r="826" spans="1:4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958</v>
      </c>
      <c r="V826" s="241"/>
      <c r="W826" s="241"/>
      <c r="X826" s="241"/>
      <c r="Y826" s="241"/>
      <c r="Z826" s="241"/>
      <c r="AA826" s="241"/>
      <c r="AB826" s="241"/>
      <c r="AC826" s="241" t="s">
        <v>386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row>
    <row r="827" spans="1:4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959</v>
      </c>
      <c r="V827" s="241"/>
      <c r="W827" s="241"/>
      <c r="X827" s="241"/>
      <c r="Y827" s="241"/>
      <c r="Z827" s="241"/>
      <c r="AA827" s="241"/>
      <c r="AB827" s="241"/>
      <c r="AC827" s="241" t="s">
        <v>322</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row>
    <row r="828" spans="1:4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287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row>
    <row r="829" spans="1:49"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960</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row>
    <row r="830" spans="1:49"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961</v>
      </c>
      <c r="V830" s="241"/>
      <c r="W830" s="241"/>
      <c r="X830" s="241"/>
      <c r="Y830" s="241"/>
      <c r="Z830" s="241"/>
      <c r="AA830" s="241"/>
      <c r="AB830" s="241"/>
      <c r="AC830" s="241" t="s">
        <v>309</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row>
    <row r="831" spans="1:49"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962</v>
      </c>
      <c r="V831" s="241"/>
      <c r="W831" s="241"/>
      <c r="X831" s="241"/>
      <c r="Y831" s="241"/>
      <c r="Z831" s="241"/>
      <c r="AA831" s="241"/>
      <c r="AB831" s="241"/>
      <c r="AC831" s="241" t="s">
        <v>386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row>
    <row r="832" spans="1:49"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963</v>
      </c>
      <c r="V832" s="241"/>
      <c r="W832" s="241"/>
      <c r="X832" s="241"/>
      <c r="Y832" s="241"/>
      <c r="Z832" s="241"/>
      <c r="AA832" s="241"/>
      <c r="AB832" s="241"/>
      <c r="AC832" s="241" t="s">
        <v>322</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row>
    <row r="833" spans="1:49"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964</v>
      </c>
      <c r="V833" s="241"/>
      <c r="W833" s="241"/>
      <c r="X833" s="241"/>
      <c r="Y833" s="241"/>
      <c r="Z833" s="241"/>
      <c r="AA833" s="241"/>
      <c r="AB833" s="241"/>
      <c r="AC833" s="241" t="s">
        <v>316</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row>
    <row r="834" spans="1:49"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965</v>
      </c>
      <c r="V834" s="241"/>
      <c r="W834" s="241"/>
      <c r="X834" s="241"/>
      <c r="Y834" s="241"/>
      <c r="Z834" s="241"/>
      <c r="AA834" s="241"/>
      <c r="AB834" s="241"/>
      <c r="AC834" s="241" t="s">
        <v>316</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row>
    <row r="835" spans="1:49"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966</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row>
    <row r="836" spans="1:49"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967</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row>
    <row r="837" spans="1:49"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968</v>
      </c>
      <c r="V837" s="241"/>
      <c r="W837" s="241"/>
      <c r="X837" s="241"/>
      <c r="Y837" s="241"/>
      <c r="Z837" s="241"/>
      <c r="AA837" s="241"/>
      <c r="AB837" s="241"/>
      <c r="AC837" s="241" t="s">
        <v>325</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row>
    <row r="838" spans="1:49"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969</v>
      </c>
      <c r="V838" s="241"/>
      <c r="W838" s="241"/>
      <c r="X838" s="241"/>
      <c r="Y838" s="241"/>
      <c r="Z838" s="241"/>
      <c r="AA838" s="241"/>
      <c r="AB838" s="241"/>
      <c r="AC838" s="241" t="s">
        <v>322</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row>
    <row r="839" spans="1:49"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970</v>
      </c>
      <c r="V839" s="241"/>
      <c r="W839" s="241"/>
      <c r="X839" s="241"/>
      <c r="Y839" s="241"/>
      <c r="Z839" s="241"/>
      <c r="AA839" s="241"/>
      <c r="AB839" s="241"/>
      <c r="AC839" s="241" t="s">
        <v>313</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row>
    <row r="840" spans="1:49"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971</v>
      </c>
      <c r="V840" s="241"/>
      <c r="W840" s="241"/>
      <c r="X840" s="241"/>
      <c r="Y840" s="241"/>
      <c r="Z840" s="241"/>
      <c r="AA840" s="241"/>
      <c r="AB840" s="241"/>
      <c r="AC840" s="241" t="s">
        <v>316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row>
    <row r="841" spans="1:49"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972</v>
      </c>
      <c r="V841" s="241"/>
      <c r="W841" s="241"/>
      <c r="X841" s="241"/>
      <c r="Y841" s="241"/>
      <c r="Z841" s="241"/>
      <c r="AA841" s="241"/>
      <c r="AB841" s="241"/>
      <c r="AC841" s="241" t="s">
        <v>386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row>
    <row r="842" spans="1:49"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973</v>
      </c>
      <c r="V842" s="241"/>
      <c r="W842" s="241"/>
      <c r="X842" s="241"/>
      <c r="Y842" s="241"/>
      <c r="Z842" s="241"/>
      <c r="AA842" s="241"/>
      <c r="AB842" s="241"/>
      <c r="AC842" s="241" t="s">
        <v>316</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row>
    <row r="843" spans="1:49"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974</v>
      </c>
      <c r="V843" s="241"/>
      <c r="W843" s="241"/>
      <c r="X843" s="241"/>
      <c r="Y843" s="241"/>
      <c r="Z843" s="241"/>
      <c r="AA843" s="241"/>
      <c r="AB843" s="241"/>
      <c r="AC843" s="241" t="s">
        <v>309</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row>
    <row r="844" spans="1:49"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288</v>
      </c>
      <c r="V844" s="241"/>
      <c r="W844" s="241"/>
      <c r="X844" s="241"/>
      <c r="Y844" s="241"/>
      <c r="Z844" s="241"/>
      <c r="AA844" s="241"/>
      <c r="AB844" s="241"/>
      <c r="AC844" s="241" t="s">
        <v>350</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row>
    <row r="845" spans="1:49"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975</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row>
    <row r="846" spans="1:49"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976</v>
      </c>
      <c r="V846" s="241"/>
      <c r="W846" s="241"/>
      <c r="X846" s="241"/>
      <c r="Y846" s="241"/>
      <c r="Z846" s="241"/>
      <c r="AA846" s="241"/>
      <c r="AB846" s="241"/>
      <c r="AC846" s="241" t="s">
        <v>316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row>
    <row r="847" spans="1:49"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977</v>
      </c>
      <c r="V847" s="241"/>
      <c r="W847" s="241"/>
      <c r="X847" s="241"/>
      <c r="Y847" s="241"/>
      <c r="Z847" s="241"/>
      <c r="AA847" s="241"/>
      <c r="AB847" s="241"/>
      <c r="AC847" s="241" t="s">
        <v>322</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row>
    <row r="848" spans="1:49"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978</v>
      </c>
      <c r="V848" s="241"/>
      <c r="W848" s="241"/>
      <c r="X848" s="241"/>
      <c r="Y848" s="241"/>
      <c r="Z848" s="241"/>
      <c r="AA848" s="241"/>
      <c r="AB848" s="241"/>
      <c r="AC848" s="241" t="s">
        <v>316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row>
    <row r="849" spans="1:49"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979</v>
      </c>
      <c r="V849" s="241"/>
      <c r="W849" s="241"/>
      <c r="X849" s="241"/>
      <c r="Y849" s="241"/>
      <c r="Z849" s="241"/>
      <c r="AA849" s="241"/>
      <c r="AB849" s="241"/>
      <c r="AC849" s="241" t="s">
        <v>325</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row>
    <row r="850" spans="1:49"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980</v>
      </c>
      <c r="V850" s="241"/>
      <c r="W850" s="241"/>
      <c r="X850" s="241"/>
      <c r="Y850" s="241"/>
      <c r="Z850" s="241"/>
      <c r="AA850" s="241"/>
      <c r="AB850" s="241"/>
      <c r="AC850" s="241" t="s">
        <v>316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row>
    <row r="851" spans="1:49"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981</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row>
    <row r="852" spans="1:49"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982</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row>
    <row r="853" spans="1:49"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983</v>
      </c>
      <c r="V853" s="241"/>
      <c r="W853" s="241"/>
      <c r="X853" s="241"/>
      <c r="Y853" s="241"/>
      <c r="Z853" s="241"/>
      <c r="AA853" s="241"/>
      <c r="AB853" s="241"/>
      <c r="AC853" s="241" t="s">
        <v>313</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row>
    <row r="854" spans="1:49"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984</v>
      </c>
      <c r="V854" s="241"/>
      <c r="W854" s="241"/>
      <c r="X854" s="241"/>
      <c r="Y854" s="241"/>
      <c r="Z854" s="241"/>
      <c r="AA854" s="241"/>
      <c r="AB854" s="241"/>
      <c r="AC854" s="241" t="s">
        <v>325</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row>
    <row r="855" spans="1:49"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985</v>
      </c>
      <c r="V855" s="241"/>
      <c r="W855" s="241"/>
      <c r="X855" s="241"/>
      <c r="Y855" s="241"/>
      <c r="Z855" s="241"/>
      <c r="AA855" s="241"/>
      <c r="AB855" s="241"/>
      <c r="AC855" s="241" t="s">
        <v>309</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row>
    <row r="856" spans="1:49"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986</v>
      </c>
      <c r="V856" s="241"/>
      <c r="W856" s="241"/>
      <c r="X856" s="241"/>
      <c r="Y856" s="241"/>
      <c r="Z856" s="241"/>
      <c r="AA856" s="241"/>
      <c r="AB856" s="241"/>
      <c r="AC856" s="241" t="s">
        <v>309</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row>
    <row r="857" spans="1:49"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987</v>
      </c>
      <c r="V857" s="241"/>
      <c r="W857" s="241"/>
      <c r="X857" s="241"/>
      <c r="Y857" s="241"/>
      <c r="Z857" s="241"/>
      <c r="AA857" s="241"/>
      <c r="AB857" s="241"/>
      <c r="AC857" s="241" t="s">
        <v>325</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row>
    <row r="858" spans="1:49"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988</v>
      </c>
      <c r="V858" s="241"/>
      <c r="W858" s="241"/>
      <c r="X858" s="241"/>
      <c r="Y858" s="241"/>
      <c r="Z858" s="241"/>
      <c r="AA858" s="241"/>
      <c r="AB858" s="241"/>
      <c r="AC858" s="241" t="s">
        <v>313</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row>
    <row r="859" spans="1:49"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989</v>
      </c>
      <c r="V859" s="241"/>
      <c r="W859" s="241"/>
      <c r="X859" s="241"/>
      <c r="Y859" s="241"/>
      <c r="Z859" s="241"/>
      <c r="AA859" s="241"/>
      <c r="AB859" s="241"/>
      <c r="AC859" s="241" t="s">
        <v>350</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row>
    <row r="860" spans="1:49"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990</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row>
    <row r="861" spans="1:49"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991</v>
      </c>
      <c r="V861" s="241"/>
      <c r="W861" s="241"/>
      <c r="X861" s="241"/>
      <c r="Y861" s="241"/>
      <c r="Z861" s="241"/>
      <c r="AA861" s="241"/>
      <c r="AB861" s="241"/>
      <c r="AC861" s="241" t="s">
        <v>325</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row>
    <row r="862" spans="1:49"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992</v>
      </c>
      <c r="V862" s="241"/>
      <c r="W862" s="241"/>
      <c r="X862" s="241"/>
      <c r="Y862" s="241"/>
      <c r="Z862" s="241"/>
      <c r="AA862" s="241"/>
      <c r="AB862" s="241"/>
      <c r="AC862" s="241" t="s">
        <v>325</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row>
    <row r="863" spans="1:49"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993</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row>
    <row r="864" spans="1:49"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994</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row>
    <row r="865" spans="1:49"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284</v>
      </c>
      <c r="V865" s="241"/>
      <c r="W865" s="241"/>
      <c r="X865" s="241"/>
      <c r="Y865" s="241"/>
      <c r="Z865" s="241"/>
      <c r="AA865" s="241"/>
      <c r="AB865" s="241"/>
      <c r="AC865" s="241" t="s">
        <v>350</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row>
    <row r="866" spans="1:49"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995</v>
      </c>
      <c r="V866" s="241"/>
      <c r="W866" s="241"/>
      <c r="X866" s="241"/>
      <c r="Y866" s="241"/>
      <c r="Z866" s="241"/>
      <c r="AA866" s="241"/>
      <c r="AB866" s="241"/>
      <c r="AC866" s="241" t="s">
        <v>350</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row>
    <row r="867" spans="1:49"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996</v>
      </c>
      <c r="V867" s="241"/>
      <c r="W867" s="241"/>
      <c r="X867" s="241"/>
      <c r="Y867" s="241"/>
      <c r="Z867" s="241"/>
      <c r="AA867" s="241"/>
      <c r="AB867" s="241"/>
      <c r="AC867" s="241" t="s">
        <v>325</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row>
    <row r="868" spans="1:49"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997</v>
      </c>
      <c r="V868" s="241"/>
      <c r="W868" s="241"/>
      <c r="X868" s="241"/>
      <c r="Y868" s="241"/>
      <c r="Z868" s="241"/>
      <c r="AA868" s="241"/>
      <c r="AB868" s="241"/>
      <c r="AC868" s="241" t="s">
        <v>313</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row>
    <row r="869" spans="1:49"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998</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row>
    <row r="870" spans="1:49"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999</v>
      </c>
      <c r="V870" s="241"/>
      <c r="W870" s="241"/>
      <c r="X870" s="241"/>
      <c r="Y870" s="241"/>
      <c r="Z870" s="241"/>
      <c r="AA870" s="241"/>
      <c r="AB870" s="241"/>
      <c r="AC870" s="241" t="s">
        <v>322</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row>
    <row r="871" spans="1:49"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1000</v>
      </c>
      <c r="V871" s="241"/>
      <c r="W871" s="241"/>
      <c r="X871" s="241"/>
      <c r="Y871" s="241"/>
      <c r="Z871" s="241"/>
      <c r="AA871" s="241"/>
      <c r="AB871" s="241"/>
      <c r="AC871" s="241" t="s">
        <v>322</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row>
    <row r="872" spans="1:49"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1001</v>
      </c>
      <c r="V872" s="241"/>
      <c r="W872" s="241"/>
      <c r="X872" s="241"/>
      <c r="Y872" s="241"/>
      <c r="Z872" s="241"/>
      <c r="AA872" s="241"/>
      <c r="AB872" s="241"/>
      <c r="AC872" s="241" t="s">
        <v>311</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row>
    <row r="873" spans="1:49"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1002</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row>
    <row r="874" spans="1:49"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1003</v>
      </c>
      <c r="V874" s="241"/>
      <c r="W874" s="241"/>
      <c r="X874" s="241"/>
      <c r="Y874" s="241"/>
      <c r="Z874" s="241"/>
      <c r="AA874" s="241"/>
      <c r="AB874" s="241"/>
      <c r="AC874" s="241" t="s">
        <v>316</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row>
    <row r="875" spans="1:49"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1004</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row>
    <row r="876" spans="1:49"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1005</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row>
    <row r="877" spans="1:49"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1006</v>
      </c>
      <c r="V877" s="241"/>
      <c r="W877" s="241"/>
      <c r="X877" s="241"/>
      <c r="Y877" s="241"/>
      <c r="Z877" s="241"/>
      <c r="AA877" s="241"/>
      <c r="AB877" s="241"/>
      <c r="AC877" s="241" t="s">
        <v>325</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row>
    <row r="878" spans="1:49"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1007</v>
      </c>
      <c r="V878" s="241"/>
      <c r="W878" s="241"/>
      <c r="X878" s="241"/>
      <c r="Y878" s="241"/>
      <c r="Z878" s="241"/>
      <c r="AA878" s="241"/>
      <c r="AB878" s="241"/>
      <c r="AC878" s="241" t="s">
        <v>350</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row>
    <row r="879" spans="1:49"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1008</v>
      </c>
      <c r="V879" s="241"/>
      <c r="W879" s="241"/>
      <c r="X879" s="241"/>
      <c r="Y879" s="241"/>
      <c r="Z879" s="241"/>
      <c r="AA879" s="241"/>
      <c r="AB879" s="241"/>
      <c r="AC879" s="241" t="s">
        <v>316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row>
    <row r="880" spans="1:49"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1009</v>
      </c>
      <c r="V880" s="241"/>
      <c r="W880" s="241"/>
      <c r="X880" s="241"/>
      <c r="Y880" s="241"/>
      <c r="Z880" s="241"/>
      <c r="AA880" s="241"/>
      <c r="AB880" s="241"/>
      <c r="AC880" s="241" t="s">
        <v>316</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row>
    <row r="881" spans="1:49"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1010</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row>
    <row r="882" spans="1:49"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1011</v>
      </c>
      <c r="V882" s="241"/>
      <c r="W882" s="241"/>
      <c r="X882" s="241"/>
      <c r="Y882" s="241"/>
      <c r="Z882" s="241"/>
      <c r="AA882" s="241"/>
      <c r="AB882" s="241"/>
      <c r="AC882" s="241" t="s">
        <v>386</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row>
    <row r="883" spans="1:49"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1012</v>
      </c>
      <c r="V883" s="241"/>
      <c r="W883" s="241"/>
      <c r="X883" s="241"/>
      <c r="Y883" s="241"/>
      <c r="Z883" s="241"/>
      <c r="AA883" s="241"/>
      <c r="AB883" s="241"/>
      <c r="AC883" s="241" t="s">
        <v>311</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row>
    <row r="884" spans="1:49"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1013</v>
      </c>
      <c r="V884" s="241"/>
      <c r="W884" s="241"/>
      <c r="X884" s="241"/>
      <c r="Y884" s="241"/>
      <c r="Z884" s="241"/>
      <c r="AA884" s="241"/>
      <c r="AB884" s="241"/>
      <c r="AC884" s="241" t="s">
        <v>309</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row>
    <row r="885" spans="1:49"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1014</v>
      </c>
      <c r="V885" s="241"/>
      <c r="W885" s="241"/>
      <c r="X885" s="241"/>
      <c r="Y885" s="241"/>
      <c r="Z885" s="241"/>
      <c r="AA885" s="241"/>
      <c r="AB885" s="241"/>
      <c r="AC885" s="241" t="s">
        <v>313</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row>
    <row r="886" spans="1:49"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1015</v>
      </c>
      <c r="V886" s="241"/>
      <c r="W886" s="241"/>
      <c r="X886" s="241"/>
      <c r="Y886" s="241"/>
      <c r="Z886" s="241"/>
      <c r="AA886" s="241"/>
      <c r="AB886" s="241"/>
      <c r="AC886" s="241" t="s">
        <v>313</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row>
    <row r="887" spans="1:49"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1016</v>
      </c>
      <c r="V887" s="241"/>
      <c r="W887" s="241"/>
      <c r="X887" s="241"/>
      <c r="Y887" s="241"/>
      <c r="Z887" s="241"/>
      <c r="AA887" s="241"/>
      <c r="AB887" s="241"/>
      <c r="AC887" s="241" t="s">
        <v>316</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row>
    <row r="888" spans="1:49"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1017</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row>
    <row r="889" spans="1:49"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1018</v>
      </c>
      <c r="V889" s="241"/>
      <c r="W889" s="241"/>
      <c r="X889" s="241"/>
      <c r="Y889" s="241"/>
      <c r="Z889" s="241"/>
      <c r="AA889" s="241"/>
      <c r="AB889" s="241"/>
      <c r="AC889" s="241" t="s">
        <v>366</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row>
    <row r="890" spans="1:49"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1019</v>
      </c>
      <c r="V890" s="241"/>
      <c r="W890" s="241"/>
      <c r="X890" s="241"/>
      <c r="Y890" s="241"/>
      <c r="Z890" s="241"/>
      <c r="AA890" s="241"/>
      <c r="AB890" s="241"/>
      <c r="AC890" s="241" t="s">
        <v>311</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row>
    <row r="891" spans="1:49"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1020</v>
      </c>
      <c r="V891" s="241"/>
      <c r="W891" s="241"/>
      <c r="X891" s="241"/>
      <c r="Y891" s="241"/>
      <c r="Z891" s="241"/>
      <c r="AA891" s="241"/>
      <c r="AB891" s="241"/>
      <c r="AC891" s="241" t="s">
        <v>316</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row>
    <row r="892" spans="1:49"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1021</v>
      </c>
      <c r="V892" s="241"/>
      <c r="W892" s="241"/>
      <c r="X892" s="241"/>
      <c r="Y892" s="241"/>
      <c r="Z892" s="241"/>
      <c r="AA892" s="241"/>
      <c r="AB892" s="241"/>
      <c r="AC892" s="241" t="s">
        <v>322</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row>
    <row r="893" spans="1:49"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1022</v>
      </c>
      <c r="V893" s="241"/>
      <c r="W893" s="241"/>
      <c r="X893" s="241"/>
      <c r="Y893" s="241"/>
      <c r="Z893" s="241"/>
      <c r="AA893" s="241"/>
      <c r="AB893" s="241"/>
      <c r="AC893" s="241" t="s">
        <v>325</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row>
    <row r="894" spans="1:49"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1023</v>
      </c>
      <c r="V894" s="241"/>
      <c r="W894" s="241"/>
      <c r="X894" s="241"/>
      <c r="Y894" s="241"/>
      <c r="Z894" s="241"/>
      <c r="AA894" s="241"/>
      <c r="AB894" s="241"/>
      <c r="AC894" s="241" t="s">
        <v>309</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row>
    <row r="895" spans="1:49"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1024</v>
      </c>
      <c r="V895" s="241"/>
      <c r="W895" s="241"/>
      <c r="X895" s="241"/>
      <c r="Y895" s="241"/>
      <c r="Z895" s="241"/>
      <c r="AA895" s="241"/>
      <c r="AB895" s="241"/>
      <c r="AC895" s="241" t="s">
        <v>325</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row>
    <row r="896" spans="1:49"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1025</v>
      </c>
      <c r="V896" s="241"/>
      <c r="W896" s="241"/>
      <c r="X896" s="241"/>
      <c r="Y896" s="241"/>
      <c r="Z896" s="241"/>
      <c r="AA896" s="241"/>
      <c r="AB896" s="241"/>
      <c r="AC896" s="241" t="s">
        <v>386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row>
    <row r="897" spans="1:49"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1026</v>
      </c>
      <c r="V897" s="241"/>
      <c r="W897" s="241"/>
      <c r="X897" s="241"/>
      <c r="Y897" s="241"/>
      <c r="Z897" s="241"/>
      <c r="AA897" s="241"/>
      <c r="AB897" s="241"/>
      <c r="AC897" s="241" t="s">
        <v>325</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row>
    <row r="898" spans="1:49"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1027</v>
      </c>
      <c r="V898" s="241"/>
      <c r="W898" s="241"/>
      <c r="X898" s="241"/>
      <c r="Y898" s="241"/>
      <c r="Z898" s="241"/>
      <c r="AA898" s="241"/>
      <c r="AB898" s="241"/>
      <c r="AC898" s="241" t="s">
        <v>386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row>
    <row r="899" spans="1:49"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1028</v>
      </c>
      <c r="V899" s="241"/>
      <c r="W899" s="241"/>
      <c r="X899" s="241"/>
      <c r="Y899" s="241"/>
      <c r="Z899" s="241"/>
      <c r="AA899" s="241"/>
      <c r="AB899" s="241"/>
      <c r="AC899" s="241" t="s">
        <v>386</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row>
    <row r="900" spans="1:49"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1029</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row>
    <row r="901" spans="1:49"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1030</v>
      </c>
      <c r="V901" s="241"/>
      <c r="W901" s="241"/>
      <c r="X901" s="241"/>
      <c r="Y901" s="241"/>
      <c r="Z901" s="241"/>
      <c r="AA901" s="241"/>
      <c r="AB901" s="241"/>
      <c r="AC901" s="241" t="s">
        <v>313</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row>
    <row r="902" spans="1:49"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1031</v>
      </c>
      <c r="V902" s="241"/>
      <c r="W902" s="241"/>
      <c r="X902" s="241"/>
      <c r="Y902" s="241"/>
      <c r="Z902" s="241"/>
      <c r="AA902" s="241"/>
      <c r="AB902" s="241"/>
      <c r="AC902" s="241" t="s">
        <v>316</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row>
    <row r="903" spans="1:49"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1032</v>
      </c>
      <c r="V903" s="241"/>
      <c r="W903" s="241"/>
      <c r="X903" s="241"/>
      <c r="Y903" s="241"/>
      <c r="Z903" s="241"/>
      <c r="AA903" s="241"/>
      <c r="AB903" s="241"/>
      <c r="AC903" s="241" t="s">
        <v>316</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row>
    <row r="904" spans="1:49"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1033</v>
      </c>
      <c r="V904" s="241"/>
      <c r="W904" s="241"/>
      <c r="X904" s="241"/>
      <c r="Y904" s="241"/>
      <c r="Z904" s="241"/>
      <c r="AA904" s="241"/>
      <c r="AB904" s="241"/>
      <c r="AC904" s="241" t="s">
        <v>386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row>
    <row r="905" spans="1:49"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1034</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row>
    <row r="906" spans="1:49"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1035</v>
      </c>
      <c r="V906" s="241"/>
      <c r="W906" s="241"/>
      <c r="X906" s="241"/>
      <c r="Y906" s="241"/>
      <c r="Z906" s="241"/>
      <c r="AA906" s="241"/>
      <c r="AB906" s="241"/>
      <c r="AC906" s="241" t="s">
        <v>316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row>
    <row r="907" spans="1:49"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1036</v>
      </c>
      <c r="V907" s="241"/>
      <c r="W907" s="241"/>
      <c r="X907" s="241"/>
      <c r="Y907" s="241"/>
      <c r="Z907" s="241"/>
      <c r="AA907" s="241"/>
      <c r="AB907" s="241"/>
      <c r="AC907" s="241" t="s">
        <v>313</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row>
    <row r="908" spans="1:49"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1037</v>
      </c>
      <c r="V908" s="241"/>
      <c r="W908" s="241"/>
      <c r="X908" s="241"/>
      <c r="Y908" s="241"/>
      <c r="Z908" s="241"/>
      <c r="AA908" s="241"/>
      <c r="AB908" s="241"/>
      <c r="AC908" s="241" t="s">
        <v>350</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row>
    <row r="909" spans="1:49"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1038</v>
      </c>
      <c r="V909" s="241"/>
      <c r="W909" s="241"/>
      <c r="X909" s="241"/>
      <c r="Y909" s="241"/>
      <c r="Z909" s="241"/>
      <c r="AA909" s="241"/>
      <c r="AB909" s="241"/>
      <c r="AC909" s="241" t="s">
        <v>325</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row>
    <row r="910" spans="1:49"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289</v>
      </c>
      <c r="V910" s="241"/>
      <c r="W910" s="241"/>
      <c r="X910" s="241"/>
      <c r="Y910" s="241"/>
      <c r="Z910" s="241"/>
      <c r="AA910" s="241"/>
      <c r="AB910" s="241"/>
      <c r="AC910" s="241" t="s">
        <v>350</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row>
    <row r="911" spans="1:49"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1039</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row>
    <row r="912" spans="1:49"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1040</v>
      </c>
      <c r="V912" s="241"/>
      <c r="W912" s="241"/>
      <c r="X912" s="241"/>
      <c r="Y912" s="241"/>
      <c r="Z912" s="241"/>
      <c r="AA912" s="241"/>
      <c r="AB912" s="241"/>
      <c r="AC912" s="241" t="s">
        <v>311</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row>
    <row r="913" spans="1:49"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1041</v>
      </c>
      <c r="V913" s="241"/>
      <c r="W913" s="241"/>
      <c r="X913" s="241"/>
      <c r="Y913" s="241"/>
      <c r="Z913" s="241"/>
      <c r="AA913" s="241"/>
      <c r="AB913" s="241"/>
      <c r="AC913" s="241" t="s">
        <v>325</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row>
    <row r="914" spans="1:49"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1042</v>
      </c>
      <c r="V914" s="241"/>
      <c r="W914" s="241"/>
      <c r="X914" s="241"/>
      <c r="Y914" s="241"/>
      <c r="Z914" s="241"/>
      <c r="AA914" s="241"/>
      <c r="AB914" s="241"/>
      <c r="AC914" s="241" t="s">
        <v>316</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row>
    <row r="915" spans="1:49"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1043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row>
    <row r="916" spans="1:49"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1044</v>
      </c>
      <c r="V916" s="241"/>
      <c r="W916" s="241"/>
      <c r="X916" s="241"/>
      <c r="Y916" s="241"/>
      <c r="Z916" s="241"/>
      <c r="AA916" s="241"/>
      <c r="AB916" s="241"/>
      <c r="AC916" s="241" t="s">
        <v>316</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row>
    <row r="917" spans="1:49"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1045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row>
    <row r="918" spans="1:49"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1046</v>
      </c>
      <c r="V918" s="241"/>
      <c r="W918" s="241"/>
      <c r="X918" s="241"/>
      <c r="Y918" s="241"/>
      <c r="Z918" s="241"/>
      <c r="AA918" s="241"/>
      <c r="AB918" s="241"/>
      <c r="AC918" s="241" t="s">
        <v>325</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row>
    <row r="919" spans="1:49"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1047</v>
      </c>
      <c r="V919" s="241"/>
      <c r="W919" s="241"/>
      <c r="X919" s="241"/>
      <c r="Y919" s="241"/>
      <c r="Z919" s="241"/>
      <c r="AA919" s="241"/>
      <c r="AB919" s="241"/>
      <c r="AC919" s="241" t="s">
        <v>313</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row>
    <row r="920" spans="1:49"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1048</v>
      </c>
      <c r="V920" s="241"/>
      <c r="W920" s="241"/>
      <c r="X920" s="241"/>
      <c r="Y920" s="241"/>
      <c r="Z920" s="241"/>
      <c r="AA920" s="241"/>
      <c r="AB920" s="241"/>
      <c r="AC920" s="241" t="s">
        <v>325</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row>
    <row r="921" spans="1:49"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1049</v>
      </c>
      <c r="V921" s="241"/>
      <c r="W921" s="241"/>
      <c r="X921" s="241"/>
      <c r="Y921" s="241"/>
      <c r="Z921" s="241"/>
      <c r="AA921" s="241"/>
      <c r="AB921" s="241"/>
      <c r="AC921" s="241" t="s">
        <v>316</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row>
    <row r="922" spans="1:49"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1050</v>
      </c>
      <c r="V922" s="241"/>
      <c r="W922" s="241"/>
      <c r="X922" s="241"/>
      <c r="Y922" s="241"/>
      <c r="Z922" s="241"/>
      <c r="AA922" s="241"/>
      <c r="AB922" s="241"/>
      <c r="AC922" s="241" t="s">
        <v>313</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row>
    <row r="923" spans="1:49"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1051</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row>
    <row r="924" spans="1:49"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1052</v>
      </c>
      <c r="V924" s="241"/>
      <c r="W924" s="241"/>
      <c r="X924" s="241"/>
      <c r="Y924" s="241"/>
      <c r="Z924" s="241"/>
      <c r="AA924" s="241"/>
      <c r="AB924" s="241"/>
      <c r="AC924" s="241" t="s">
        <v>311</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row>
    <row r="925" spans="1:49"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1053</v>
      </c>
      <c r="V925" s="241"/>
      <c r="W925" s="241"/>
      <c r="X925" s="241"/>
      <c r="Y925" s="241"/>
      <c r="Z925" s="241"/>
      <c r="AA925" s="241"/>
      <c r="AB925" s="241"/>
      <c r="AC925" s="241" t="s">
        <v>325</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row>
    <row r="926" spans="1:49"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1054</v>
      </c>
      <c r="V926" s="241"/>
      <c r="W926" s="241"/>
      <c r="X926" s="241"/>
      <c r="Y926" s="241"/>
      <c r="Z926" s="241"/>
      <c r="AA926" s="241"/>
      <c r="AB926" s="241"/>
      <c r="AC926" s="241" t="s">
        <v>313</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row>
    <row r="927" spans="1:49"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1055</v>
      </c>
      <c r="V927" s="241"/>
      <c r="W927" s="241"/>
      <c r="X927" s="241"/>
      <c r="Y927" s="241"/>
      <c r="Z927" s="241"/>
      <c r="AA927" s="241"/>
      <c r="AB927" s="241"/>
      <c r="AC927" s="241" t="s">
        <v>316</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row>
    <row r="928" spans="1:49"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1056</v>
      </c>
      <c r="V928" s="241"/>
      <c r="W928" s="241"/>
      <c r="X928" s="241"/>
      <c r="Y928" s="241"/>
      <c r="Z928" s="241"/>
      <c r="AA928" s="241"/>
      <c r="AB928" s="241"/>
      <c r="AC928" s="241" t="s">
        <v>316</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row>
    <row r="929" spans="1:49"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1057</v>
      </c>
      <c r="V929" s="241"/>
      <c r="W929" s="241"/>
      <c r="X929" s="241"/>
      <c r="Y929" s="241"/>
      <c r="Z929" s="241"/>
      <c r="AA929" s="241"/>
      <c r="AB929" s="241"/>
      <c r="AC929" s="241" t="s">
        <v>311</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row>
    <row r="930" spans="1:49"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1058</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row>
    <row r="931" spans="1:49"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1059</v>
      </c>
      <c r="V931" s="241"/>
      <c r="W931" s="241"/>
      <c r="X931" s="241"/>
      <c r="Y931" s="241"/>
      <c r="Z931" s="241"/>
      <c r="AA931" s="241"/>
      <c r="AB931" s="241"/>
      <c r="AC931" s="241" t="s">
        <v>316</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row>
    <row r="932" spans="1:49"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1060</v>
      </c>
      <c r="V932" s="241"/>
      <c r="W932" s="241"/>
      <c r="X932" s="241"/>
      <c r="Y932" s="241"/>
      <c r="Z932" s="241"/>
      <c r="AA932" s="241"/>
      <c r="AB932" s="241"/>
      <c r="AC932" s="241" t="s">
        <v>325</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row>
    <row r="933" spans="1:49"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1061</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row>
    <row r="934" spans="1:49"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1062</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row>
    <row r="935" spans="1:49"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1063</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row>
    <row r="936" spans="1:49"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1064</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row>
    <row r="937" spans="1:49"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1065</v>
      </c>
      <c r="V937" s="241"/>
      <c r="W937" s="241"/>
      <c r="X937" s="241"/>
      <c r="Y937" s="241"/>
      <c r="Z937" s="241"/>
      <c r="AA937" s="241"/>
      <c r="AB937" s="241"/>
      <c r="AC937" s="241" t="s">
        <v>325</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row>
    <row r="938" spans="1:49"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1066</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row>
    <row r="939" spans="1:49"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1067</v>
      </c>
      <c r="V939" s="241"/>
      <c r="W939" s="241"/>
      <c r="X939" s="241"/>
      <c r="Y939" s="241"/>
      <c r="Z939" s="241"/>
      <c r="AA939" s="241"/>
      <c r="AB939" s="241"/>
      <c r="AC939" s="241" t="s">
        <v>350</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row>
    <row r="940" spans="1:49"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1068</v>
      </c>
      <c r="V940" s="241"/>
      <c r="W940" s="241"/>
      <c r="X940" s="241"/>
      <c r="Y940" s="241"/>
      <c r="Z940" s="241"/>
      <c r="AA940" s="241"/>
      <c r="AB940" s="241"/>
      <c r="AC940" s="241" t="s">
        <v>313</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row>
    <row r="941" spans="1:49"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1069</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row>
    <row r="942" spans="1:49"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1070</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row>
    <row r="943" spans="1:49"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1071</v>
      </c>
      <c r="V943" s="241"/>
      <c r="W943" s="241"/>
      <c r="X943" s="241"/>
      <c r="Y943" s="241"/>
      <c r="Z943" s="241"/>
      <c r="AA943" s="241"/>
      <c r="AB943" s="241"/>
      <c r="AC943" s="241" t="s">
        <v>313</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row>
    <row r="944" spans="1:49"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1072</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row>
    <row r="945" spans="1:49"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1073</v>
      </c>
      <c r="V945" s="241"/>
      <c r="W945" s="241"/>
      <c r="X945" s="241"/>
      <c r="Y945" s="241"/>
      <c r="Z945" s="241"/>
      <c r="AA945" s="241"/>
      <c r="AB945" s="241"/>
      <c r="AC945" s="241" t="s">
        <v>322</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row>
    <row r="946" spans="1:49"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1074</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row>
    <row r="947" spans="1:49"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1075</v>
      </c>
      <c r="V947" s="241"/>
      <c r="W947" s="241"/>
      <c r="X947" s="241"/>
      <c r="Y947" s="241"/>
      <c r="Z947" s="241"/>
      <c r="AA947" s="241"/>
      <c r="AB947" s="241"/>
      <c r="AC947" s="241" t="s">
        <v>316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row>
    <row r="948" spans="1:49"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1076</v>
      </c>
      <c r="V948" s="241"/>
      <c r="W948" s="241"/>
      <c r="X948" s="241"/>
      <c r="Y948" s="241"/>
      <c r="Z948" s="241"/>
      <c r="AA948" s="241"/>
      <c r="AB948" s="241"/>
      <c r="AC948" s="241" t="s">
        <v>313</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row>
    <row r="949" spans="1:49"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1077</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row>
    <row r="950" spans="1:49"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1078</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row>
    <row r="951" spans="1:49"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1079</v>
      </c>
      <c r="V951" s="241"/>
      <c r="W951" s="241"/>
      <c r="X951" s="241"/>
      <c r="Y951" s="241"/>
      <c r="Z951" s="241"/>
      <c r="AA951" s="241"/>
      <c r="AB951" s="241"/>
      <c r="AC951" s="241" t="s">
        <v>322</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row>
    <row r="952" spans="1:49"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1080</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row>
    <row r="953" spans="1:49"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1081</v>
      </c>
      <c r="V953" s="241"/>
      <c r="W953" s="241"/>
      <c r="X953" s="241"/>
      <c r="Y953" s="241"/>
      <c r="Z953" s="241"/>
      <c r="AA953" s="241"/>
      <c r="AB953" s="241"/>
      <c r="AC953" s="241" t="s">
        <v>309</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row>
    <row r="954" spans="1:49"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1082</v>
      </c>
      <c r="V954" s="241"/>
      <c r="W954" s="241"/>
      <c r="X954" s="241"/>
      <c r="Y954" s="241"/>
      <c r="Z954" s="241"/>
      <c r="AA954" s="241"/>
      <c r="AB954" s="241"/>
      <c r="AC954" s="241" t="s">
        <v>316</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row>
    <row r="955" spans="1:49"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1083</v>
      </c>
      <c r="V955" s="241"/>
      <c r="W955" s="241"/>
      <c r="X955" s="241"/>
      <c r="Y955" s="241"/>
      <c r="Z955" s="241"/>
      <c r="AA955" s="241"/>
      <c r="AB955" s="241"/>
      <c r="AC955" s="241" t="s">
        <v>325</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row>
    <row r="956" spans="1:49"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1084</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row>
    <row r="957" spans="1:49"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1085</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row>
    <row r="958" spans="1:49"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1086</v>
      </c>
      <c r="V958" s="241"/>
      <c r="W958" s="241"/>
      <c r="X958" s="241"/>
      <c r="Y958" s="241"/>
      <c r="Z958" s="241"/>
      <c r="AA958" s="241"/>
      <c r="AB958" s="241"/>
      <c r="AC958" s="241" t="s">
        <v>322</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row>
    <row r="959" spans="1:49"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1087</v>
      </c>
      <c r="V959" s="241"/>
      <c r="W959" s="241"/>
      <c r="X959" s="241"/>
      <c r="Y959" s="241"/>
      <c r="Z959" s="241"/>
      <c r="AA959" s="241"/>
      <c r="AB959" s="241"/>
      <c r="AC959" s="241" t="s">
        <v>350</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row>
    <row r="960" spans="1:49"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1088</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row>
    <row r="961" spans="1:49"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1089</v>
      </c>
      <c r="V961" s="241"/>
      <c r="W961" s="241"/>
      <c r="X961" s="241"/>
      <c r="Y961" s="241"/>
      <c r="Z961" s="241"/>
      <c r="AA961" s="241"/>
      <c r="AB961" s="241"/>
      <c r="AC961" s="241" t="s">
        <v>313</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row>
    <row r="962" spans="1:49"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1090</v>
      </c>
      <c r="V962" s="241"/>
      <c r="W962" s="241"/>
      <c r="X962" s="241"/>
      <c r="Y962" s="241"/>
      <c r="Z962" s="241"/>
      <c r="AA962" s="241"/>
      <c r="AB962" s="241"/>
      <c r="AC962" s="241" t="s">
        <v>325</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row>
    <row r="963" spans="1:49"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1091</v>
      </c>
      <c r="V963" s="241"/>
      <c r="W963" s="241"/>
      <c r="X963" s="241"/>
      <c r="Y963" s="241"/>
      <c r="Z963" s="241"/>
      <c r="AA963" s="241"/>
      <c r="AB963" s="241"/>
      <c r="AC963" s="241" t="s">
        <v>313</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row>
    <row r="964" spans="1:49"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1092</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row>
    <row r="965" spans="1:49"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1093</v>
      </c>
      <c r="V965" s="241"/>
      <c r="W965" s="241"/>
      <c r="X965" s="241"/>
      <c r="Y965" s="241"/>
      <c r="Z965" s="241"/>
      <c r="AA965" s="241"/>
      <c r="AB965" s="241"/>
      <c r="AC965" s="241" t="s">
        <v>316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row>
    <row r="966" spans="1:49"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1094</v>
      </c>
      <c r="V966" s="241"/>
      <c r="W966" s="241"/>
      <c r="X966" s="241"/>
      <c r="Y966" s="241"/>
      <c r="Z966" s="241"/>
      <c r="AA966" s="241"/>
      <c r="AB966" s="241"/>
      <c r="AC966" s="241" t="s">
        <v>325</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row>
    <row r="967" spans="1:49"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1095</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row>
    <row r="968" spans="1:49"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1096</v>
      </c>
      <c r="V968" s="241"/>
      <c r="W968" s="241"/>
      <c r="X968" s="241"/>
      <c r="Y968" s="241"/>
      <c r="Z968" s="241"/>
      <c r="AA968" s="241"/>
      <c r="AB968" s="241"/>
      <c r="AC968" s="241" t="s">
        <v>386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row>
    <row r="969" spans="1:49"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1097</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row>
    <row r="970" spans="1:49"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1098</v>
      </c>
      <c r="V970" s="241"/>
      <c r="W970" s="241"/>
      <c r="X970" s="241"/>
      <c r="Y970" s="241"/>
      <c r="Z970" s="241"/>
      <c r="AA970" s="241"/>
      <c r="AB970" s="241"/>
      <c r="AC970" s="241" t="s">
        <v>309</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row>
    <row r="971" spans="1:49"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1099</v>
      </c>
      <c r="V971" s="241"/>
      <c r="W971" s="241"/>
      <c r="X971" s="241"/>
      <c r="Y971" s="241"/>
      <c r="Z971" s="241"/>
      <c r="AA971" s="241"/>
      <c r="AB971" s="241"/>
      <c r="AC971" s="241" t="s">
        <v>311</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row>
    <row r="972" spans="1:49"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285</v>
      </c>
      <c r="V972" s="241"/>
      <c r="W972" s="241"/>
      <c r="X972" s="241"/>
      <c r="Y972" s="241"/>
      <c r="Z972" s="241"/>
      <c r="AA972" s="241"/>
      <c r="AB972" s="241"/>
      <c r="AC972" s="241" t="s">
        <v>350</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row>
    <row r="973" spans="1:49"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1100</v>
      </c>
      <c r="V973" s="241"/>
      <c r="W973" s="241"/>
      <c r="X973" s="241"/>
      <c r="Y973" s="241"/>
      <c r="Z973" s="241"/>
      <c r="AA973" s="241"/>
      <c r="AB973" s="241"/>
      <c r="AC973" s="241" t="s">
        <v>316</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row>
    <row r="974" spans="1:49"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1101</v>
      </c>
      <c r="V974" s="241"/>
      <c r="W974" s="241"/>
      <c r="X974" s="241"/>
      <c r="Y974" s="241"/>
      <c r="Z974" s="241"/>
      <c r="AA974" s="241"/>
      <c r="AB974" s="241"/>
      <c r="AC974" s="241" t="s">
        <v>313</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row>
    <row r="975" spans="1:49"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1102</v>
      </c>
      <c r="V975" s="241"/>
      <c r="W975" s="241"/>
      <c r="X975" s="241"/>
      <c r="Y975" s="241"/>
      <c r="Z975" s="241"/>
      <c r="AA975" s="241"/>
      <c r="AB975" s="241"/>
      <c r="AC975" s="241" t="s">
        <v>316</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row>
    <row r="976" spans="1:49"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1103</v>
      </c>
      <c r="V976" s="241"/>
      <c r="W976" s="241"/>
      <c r="X976" s="241"/>
      <c r="Y976" s="241"/>
      <c r="Z976" s="241"/>
      <c r="AA976" s="241"/>
      <c r="AB976" s="241"/>
      <c r="AC976" s="241" t="s">
        <v>316</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row>
    <row r="977" spans="1:49"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1104</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row>
    <row r="978" spans="1:49"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1105</v>
      </c>
      <c r="V978" s="241"/>
      <c r="W978" s="241"/>
      <c r="X978" s="241"/>
      <c r="Y978" s="241"/>
      <c r="Z978" s="241"/>
      <c r="AA978" s="241"/>
      <c r="AB978" s="241"/>
      <c r="AC978" s="241" t="s">
        <v>309</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row>
    <row r="979" spans="1:49"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1106</v>
      </c>
      <c r="V979" s="241"/>
      <c r="W979" s="241"/>
      <c r="X979" s="241"/>
      <c r="Y979" s="241"/>
      <c r="Z979" s="241"/>
      <c r="AA979" s="241"/>
      <c r="AB979" s="241"/>
      <c r="AC979" s="241" t="s">
        <v>313</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row>
    <row r="980" spans="1:49"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1107</v>
      </c>
      <c r="V980" s="241"/>
      <c r="W980" s="241"/>
      <c r="X980" s="241"/>
      <c r="Y980" s="241"/>
      <c r="Z980" s="241"/>
      <c r="AA980" s="241"/>
      <c r="AB980" s="241"/>
      <c r="AC980" s="241" t="s">
        <v>325</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row>
    <row r="981" spans="1:49"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1108</v>
      </c>
      <c r="V981" s="241"/>
      <c r="W981" s="241"/>
      <c r="X981" s="241"/>
      <c r="Y981" s="241"/>
      <c r="Z981" s="241"/>
      <c r="AA981" s="241"/>
      <c r="AB981" s="241"/>
      <c r="AC981" s="241" t="s">
        <v>325</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row>
    <row r="982" spans="1:49"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1109</v>
      </c>
      <c r="V982" s="241"/>
      <c r="W982" s="241"/>
      <c r="X982" s="241"/>
      <c r="Y982" s="241"/>
      <c r="Z982" s="241"/>
      <c r="AA982" s="241"/>
      <c r="AB982" s="241"/>
      <c r="AC982" s="241" t="s">
        <v>313</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row>
    <row r="983" spans="1:49"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1110</v>
      </c>
      <c r="V983" s="241"/>
      <c r="W983" s="241"/>
      <c r="X983" s="241"/>
      <c r="Y983" s="241"/>
      <c r="Z983" s="241"/>
      <c r="AA983" s="241"/>
      <c r="AB983" s="241"/>
      <c r="AC983" s="241" t="s">
        <v>325</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row>
    <row r="984" spans="1:49"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1111</v>
      </c>
      <c r="V984" s="241"/>
      <c r="W984" s="241"/>
      <c r="X984" s="241"/>
      <c r="Y984" s="241"/>
      <c r="Z984" s="241"/>
      <c r="AA984" s="241"/>
      <c r="AB984" s="241"/>
      <c r="AC984" s="241" t="s">
        <v>350</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row>
    <row r="985" spans="1:49"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1112</v>
      </c>
      <c r="V985" s="241"/>
      <c r="W985" s="241"/>
      <c r="X985" s="241"/>
      <c r="Y985" s="241"/>
      <c r="Z985" s="241"/>
      <c r="AA985" s="241"/>
      <c r="AB985" s="241"/>
      <c r="AC985" s="241" t="s">
        <v>325</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row>
    <row r="986" spans="1:49"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1113</v>
      </c>
      <c r="V986" s="241"/>
      <c r="W986" s="241"/>
      <c r="X986" s="241"/>
      <c r="Y986" s="241"/>
      <c r="Z986" s="241"/>
      <c r="AA986" s="241"/>
      <c r="AB986" s="241"/>
      <c r="AC986" s="241" t="s">
        <v>316</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row>
    <row r="987" spans="1:49"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1114</v>
      </c>
      <c r="V987" s="241"/>
      <c r="W987" s="241"/>
      <c r="X987" s="241"/>
      <c r="Y987" s="241"/>
      <c r="Z987" s="241"/>
      <c r="AA987" s="241"/>
      <c r="AB987" s="241"/>
      <c r="AC987" s="241" t="s">
        <v>309</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row>
    <row r="988" spans="1:49"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1115</v>
      </c>
      <c r="V988" s="241"/>
      <c r="W988" s="241"/>
      <c r="X988" s="241"/>
      <c r="Y988" s="241"/>
      <c r="Z988" s="241"/>
      <c r="AA988" s="241"/>
      <c r="AB988" s="241"/>
      <c r="AC988" s="241" t="s">
        <v>322</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row>
    <row r="989" spans="1:49"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1116</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row>
    <row r="990" spans="1:49"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1117</v>
      </c>
      <c r="V990" s="241"/>
      <c r="W990" s="241"/>
      <c r="X990" s="241"/>
      <c r="Y990" s="241"/>
      <c r="Z990" s="241"/>
      <c r="AA990" s="241"/>
      <c r="AB990" s="241"/>
      <c r="AC990" s="241" t="s">
        <v>386</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row>
    <row r="991" spans="1:49"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1118</v>
      </c>
      <c r="V991" s="241"/>
      <c r="W991" s="241"/>
      <c r="X991" s="241"/>
      <c r="Y991" s="241"/>
      <c r="Z991" s="241"/>
      <c r="AA991" s="241"/>
      <c r="AB991" s="241"/>
      <c r="AC991" s="241" t="s">
        <v>316</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row>
    <row r="992" spans="1:49"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1119</v>
      </c>
      <c r="V992" s="241"/>
      <c r="W992" s="241"/>
      <c r="X992" s="241"/>
      <c r="Y992" s="241"/>
      <c r="Z992" s="241"/>
      <c r="AA992" s="241"/>
      <c r="AB992" s="241"/>
      <c r="AC992" s="241" t="s">
        <v>313</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row>
    <row r="993" spans="1:49"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1120</v>
      </c>
      <c r="V993" s="241"/>
      <c r="W993" s="241"/>
      <c r="X993" s="241"/>
      <c r="Y993" s="241"/>
      <c r="Z993" s="241"/>
      <c r="AA993" s="241"/>
      <c r="AB993" s="241"/>
      <c r="AC993" s="241" t="s">
        <v>309</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row>
    <row r="994" spans="1:49"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1121</v>
      </c>
      <c r="V994" s="241"/>
      <c r="W994" s="241"/>
      <c r="X994" s="241"/>
      <c r="Y994" s="241"/>
      <c r="Z994" s="241"/>
      <c r="AA994" s="241"/>
      <c r="AB994" s="241"/>
      <c r="AC994" s="241" t="s">
        <v>309</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row>
    <row r="995" spans="1:49"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1122</v>
      </c>
      <c r="V995" s="241"/>
      <c r="W995" s="241"/>
      <c r="X995" s="241"/>
      <c r="Y995" s="241"/>
      <c r="Z995" s="241"/>
      <c r="AA995" s="241"/>
      <c r="AB995" s="241"/>
      <c r="AC995" s="241" t="s">
        <v>316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row>
    <row r="996" spans="1:49"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1123</v>
      </c>
      <c r="V996" s="241"/>
      <c r="W996" s="241"/>
      <c r="X996" s="241"/>
      <c r="Y996" s="241"/>
      <c r="Z996" s="241"/>
      <c r="AA996" s="241"/>
      <c r="AB996" s="241"/>
      <c r="AC996" s="241" t="s">
        <v>366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row>
    <row r="997" spans="1:49"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1124</v>
      </c>
      <c r="V997" s="241"/>
      <c r="W997" s="241"/>
      <c r="X997" s="241"/>
      <c r="Y997" s="241"/>
      <c r="Z997" s="241"/>
      <c r="AA997" s="241"/>
      <c r="AB997" s="241"/>
      <c r="AC997" s="241" t="s">
        <v>309</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row>
    <row r="998" spans="1:49"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1125</v>
      </c>
      <c r="V998" s="241"/>
      <c r="W998" s="241"/>
      <c r="X998" s="241"/>
      <c r="Y998" s="241"/>
      <c r="Z998" s="241"/>
      <c r="AA998" s="241"/>
      <c r="AB998" s="241"/>
      <c r="AC998" s="241" t="s">
        <v>366</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row>
    <row r="999" spans="1:49"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1126</v>
      </c>
      <c r="V999" s="241"/>
      <c r="W999" s="241"/>
      <c r="X999" s="241"/>
      <c r="Y999" s="241"/>
      <c r="Z999" s="241"/>
      <c r="AA999" s="241"/>
      <c r="AB999" s="241"/>
      <c r="AC999" s="241" t="s">
        <v>313</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row>
    <row r="1000" spans="1:49"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1127</v>
      </c>
      <c r="V1000" s="241"/>
      <c r="W1000" s="241"/>
      <c r="X1000" s="241"/>
      <c r="Y1000" s="241"/>
      <c r="Z1000" s="241"/>
      <c r="AA1000" s="241"/>
      <c r="AB1000" s="241"/>
      <c r="AC1000" s="241" t="s">
        <v>366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row>
    <row r="1001" spans="1:49"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1128</v>
      </c>
      <c r="V1001" s="241"/>
      <c r="W1001" s="241"/>
      <c r="X1001" s="241"/>
      <c r="Y1001" s="241"/>
      <c r="Z1001" s="241"/>
      <c r="AA1001" s="241"/>
      <c r="AB1001" s="241"/>
      <c r="AC1001" s="241" t="s">
        <v>316</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row>
    <row r="1002" spans="1:49"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1129</v>
      </c>
      <c r="V1002" s="241"/>
      <c r="W1002" s="241"/>
      <c r="X1002" s="241"/>
      <c r="Y1002" s="241"/>
      <c r="Z1002" s="241"/>
      <c r="AA1002" s="241"/>
      <c r="AB1002" s="241"/>
      <c r="AC1002" s="241" t="s">
        <v>311</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row>
    <row r="1003" spans="1:49"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1130</v>
      </c>
      <c r="V1003" s="241"/>
      <c r="W1003" s="241"/>
      <c r="X1003" s="241"/>
      <c r="Y1003" s="241"/>
      <c r="Z1003" s="241"/>
      <c r="AA1003" s="241"/>
      <c r="AB1003" s="241"/>
      <c r="AC1003" s="241" t="s">
        <v>386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row>
    <row r="1004" spans="1:49"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1131</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row>
    <row r="1005" spans="1:49"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1132</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row>
    <row r="1006" spans="1:49"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1133</v>
      </c>
      <c r="V1006" s="241"/>
      <c r="W1006" s="241"/>
      <c r="X1006" s="241"/>
      <c r="Y1006" s="241"/>
      <c r="Z1006" s="241"/>
      <c r="AA1006" s="241"/>
      <c r="AB1006" s="241"/>
      <c r="AC1006" s="241" t="s">
        <v>386</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row>
    <row r="1007" spans="1:49"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1134</v>
      </c>
      <c r="V1007" s="241"/>
      <c r="W1007" s="241"/>
      <c r="X1007" s="241"/>
      <c r="Y1007" s="241"/>
      <c r="Z1007" s="241"/>
      <c r="AA1007" s="241"/>
      <c r="AB1007" s="241"/>
      <c r="AC1007" s="241" t="s">
        <v>386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row>
    <row r="1008" spans="1:49"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1135</v>
      </c>
      <c r="V1008" s="241"/>
      <c r="W1008" s="241"/>
      <c r="X1008" s="241"/>
      <c r="Y1008" s="241"/>
      <c r="Z1008" s="241"/>
      <c r="AA1008" s="241"/>
      <c r="AB1008" s="241"/>
      <c r="AC1008" s="241" t="s">
        <v>366</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row>
    <row r="1009" spans="1:49"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1136</v>
      </c>
      <c r="V1009" s="241"/>
      <c r="W1009" s="241"/>
      <c r="X1009" s="241"/>
      <c r="Y1009" s="241"/>
      <c r="Z1009" s="241"/>
      <c r="AA1009" s="241"/>
      <c r="AB1009" s="241"/>
      <c r="AC1009" s="241" t="s">
        <v>386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row>
    <row r="1010" spans="1:49"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1137</v>
      </c>
      <c r="V1010" s="241"/>
      <c r="W1010" s="241"/>
      <c r="X1010" s="241"/>
      <c r="Y1010" s="241"/>
      <c r="Z1010" s="241"/>
      <c r="AA1010" s="241"/>
      <c r="AB1010" s="241"/>
      <c r="AC1010" s="241" t="s">
        <v>322</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row>
    <row r="1011" spans="1:49"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1138</v>
      </c>
      <c r="V1011" s="241"/>
      <c r="W1011" s="241"/>
      <c r="X1011" s="241"/>
      <c r="Y1011" s="241"/>
      <c r="Z1011" s="241"/>
      <c r="AA1011" s="241"/>
      <c r="AB1011" s="241"/>
      <c r="AC1011" s="241" t="s">
        <v>309</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row>
    <row r="1012" spans="1:49"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1139</v>
      </c>
      <c r="V1012" s="241"/>
      <c r="W1012" s="241"/>
      <c r="X1012" s="241"/>
      <c r="Y1012" s="241"/>
      <c r="Z1012" s="241"/>
      <c r="AA1012" s="241"/>
      <c r="AB1012" s="241"/>
      <c r="AC1012" s="241" t="s">
        <v>313</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row>
    <row r="1013" spans="1:49"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290</v>
      </c>
      <c r="V1013" s="241"/>
      <c r="W1013" s="241"/>
      <c r="X1013" s="241"/>
      <c r="Y1013" s="241"/>
      <c r="Z1013" s="241"/>
      <c r="AA1013" s="241"/>
      <c r="AB1013" s="241"/>
      <c r="AC1013" s="241" t="s">
        <v>350</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row>
    <row r="1014" spans="1:49"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1140</v>
      </c>
      <c r="V1014" s="241"/>
      <c r="W1014" s="241"/>
      <c r="X1014" s="241"/>
      <c r="Y1014" s="241"/>
      <c r="Z1014" s="241"/>
      <c r="AA1014" s="241"/>
      <c r="AB1014" s="241"/>
      <c r="AC1014" s="241" t="s">
        <v>313</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row>
    <row r="1015" spans="1:49"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1141</v>
      </c>
      <c r="V1015" s="241"/>
      <c r="W1015" s="241"/>
      <c r="X1015" s="241"/>
      <c r="Y1015" s="241"/>
      <c r="Z1015" s="241"/>
      <c r="AA1015" s="241"/>
      <c r="AB1015" s="241"/>
      <c r="AC1015" s="241" t="s">
        <v>313</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row>
    <row r="1016" spans="1:49"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1142</v>
      </c>
      <c r="V1016" s="241"/>
      <c r="W1016" s="241"/>
      <c r="X1016" s="241"/>
      <c r="Y1016" s="241"/>
      <c r="Z1016" s="241"/>
      <c r="AA1016" s="241"/>
      <c r="AB1016" s="241"/>
      <c r="AC1016" s="241" t="s">
        <v>322</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row>
    <row r="1017" spans="1:49"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1143</v>
      </c>
      <c r="V1017" s="241"/>
      <c r="W1017" s="241"/>
      <c r="X1017" s="241"/>
      <c r="Y1017" s="241"/>
      <c r="Z1017" s="241"/>
      <c r="AA1017" s="241"/>
      <c r="AB1017" s="241"/>
      <c r="AC1017" s="241" t="s">
        <v>325</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row>
    <row r="1018" spans="1:49"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1144</v>
      </c>
      <c r="V1018" s="241"/>
      <c r="W1018" s="241"/>
      <c r="X1018" s="241"/>
      <c r="Y1018" s="241"/>
      <c r="Z1018" s="241"/>
      <c r="AA1018" s="241"/>
      <c r="AB1018" s="241"/>
      <c r="AC1018" s="241" t="s">
        <v>316</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row>
    <row r="1019" spans="1:49"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1145</v>
      </c>
      <c r="V1019" s="241"/>
      <c r="W1019" s="241"/>
      <c r="X1019" s="241"/>
      <c r="Y1019" s="241"/>
      <c r="Z1019" s="241"/>
      <c r="AA1019" s="241"/>
      <c r="AB1019" s="241"/>
      <c r="AC1019" s="241" t="s">
        <v>316</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row>
    <row r="1020" spans="1:49"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1146</v>
      </c>
      <c r="V1020" s="241"/>
      <c r="W1020" s="241"/>
      <c r="X1020" s="241"/>
      <c r="Y1020" s="241"/>
      <c r="Z1020" s="241"/>
      <c r="AA1020" s="241"/>
      <c r="AB1020" s="241"/>
      <c r="AC1020" s="241" t="s">
        <v>313</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row>
    <row r="1021" spans="1:49"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1147</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row>
    <row r="1022" spans="1:49"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1148</v>
      </c>
      <c r="V1022" s="241"/>
      <c r="W1022" s="241"/>
      <c r="X1022" s="241"/>
      <c r="Y1022" s="241"/>
      <c r="Z1022" s="241"/>
      <c r="AA1022" s="241"/>
      <c r="AB1022" s="241"/>
      <c r="AC1022" s="241" t="s">
        <v>325</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row>
    <row r="1023" spans="1:49"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row>
    <row r="1024" spans="1:49"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row>
    <row r="1025" spans="1:49"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row>
    <row r="1026" spans="1:49"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row>
    <row r="1027" spans="1:49"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row>
    <row r="1028" spans="1:49"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row>
    <row r="1029" spans="1:49"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row>
    <row r="1030" spans="1:49"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row>
    <row r="1031" spans="1:49"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row>
    <row r="1032" spans="1:49" s="240" customFormat="1" ht="15" customHeight="1" x14ac:dyDescent="0.25">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row>
    <row r="1033" spans="1:49" s="240" customFormat="1" ht="15" customHeight="1" x14ac:dyDescent="0.25">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row>
    <row r="1034" spans="1:49" s="240" customFormat="1" ht="15" customHeight="1" x14ac:dyDescent="0.25">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row>
    <row r="1035" spans="1:49" s="240" customFormat="1" ht="15" customHeight="1" x14ac:dyDescent="0.25">
      <c r="A1035" s="24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row>
    <row r="1036" spans="1:49" s="240" customFormat="1" ht="15" customHeight="1" x14ac:dyDescent="0.25">
      <c r="A1036" s="24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row>
    <row r="1037" spans="1:49" s="240" customFormat="1" ht="15" customHeight="1" x14ac:dyDescent="0.25">
      <c r="A1037" s="24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row>
    <row r="1038" spans="1:49" s="240" customFormat="1" ht="15" customHeight="1" x14ac:dyDescent="0.25">
      <c r="A1038" s="24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row>
    <row r="1039" spans="1:49" s="240" customFormat="1" ht="15" customHeight="1" x14ac:dyDescent="0.25">
      <c r="A1039" s="24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row>
    <row r="1040" spans="1:49" s="240" customFormat="1" ht="15" customHeight="1" x14ac:dyDescent="0.25">
      <c r="A1040" s="24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row>
    <row r="1041" spans="1:49" s="240" customFormat="1" ht="15" customHeight="1" x14ac:dyDescent="0.25">
      <c r="A1041" s="24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row>
    <row r="1042" spans="1:49" s="240" customFormat="1" ht="15" customHeight="1" x14ac:dyDescent="0.25">
      <c r="A1042" s="24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row>
    <row r="1043" spans="1:49" s="240" customFormat="1" ht="15" customHeight="1" x14ac:dyDescent="0.25">
      <c r="A1043" s="24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row>
    <row r="1044" spans="1:49" s="240" customFormat="1" ht="15" customHeight="1" x14ac:dyDescent="0.25">
      <c r="A1044" s="24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row>
    <row r="1045" spans="1:49" s="240" customFormat="1" ht="15" customHeight="1" x14ac:dyDescent="0.25">
      <c r="A1045" s="24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row>
    <row r="1046" spans="1:49" s="240" customFormat="1" ht="15" customHeight="1" x14ac:dyDescent="0.25">
      <c r="A1046" s="24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row>
    <row r="1047" spans="1:49" s="240" customFormat="1" ht="15" customHeight="1" x14ac:dyDescent="0.25">
      <c r="A1047" s="24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row>
    <row r="1048" spans="1:49" s="240" customFormat="1" ht="15" customHeight="1" x14ac:dyDescent="0.25">
      <c r="A1048" s="24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row>
    <row r="1049" spans="1:49" s="240" customFormat="1" ht="15" customHeight="1" x14ac:dyDescent="0.25">
      <c r="A1049" s="24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row>
    <row r="1050" spans="1:49" s="240" customFormat="1" ht="15" customHeight="1" x14ac:dyDescent="0.25">
      <c r="A1050" s="24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row>
    <row r="1051" spans="1:49" s="240" customFormat="1" ht="15" customHeight="1" x14ac:dyDescent="0.25">
      <c r="A1051" s="24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row>
    <row r="1052" spans="1:49" s="240" customFormat="1" ht="15" customHeight="1" x14ac:dyDescent="0.25">
      <c r="A1052" s="241"/>
      <c r="B1052" s="24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row>
    <row r="1053" spans="1:49" s="240" customFormat="1" ht="15" customHeight="1" x14ac:dyDescent="0.25">
      <c r="A1053" s="241"/>
      <c r="B1053" s="24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row>
    <row r="1054" spans="1:49" s="240" customFormat="1" ht="15" customHeight="1" x14ac:dyDescent="0.25">
      <c r="A1054" s="241"/>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row>
    <row r="1055" spans="1:49" s="240" customFormat="1" ht="15" customHeight="1" x14ac:dyDescent="0.25">
      <c r="A1055" s="241"/>
      <c r="B1055" s="24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row>
    <row r="1056" spans="1:49" s="240" customFormat="1" ht="15" customHeight="1" x14ac:dyDescent="0.25">
      <c r="A1056" s="241"/>
      <c r="B1056" s="24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row>
    <row r="1057" spans="1:49" s="240" customFormat="1" ht="15" customHeight="1" x14ac:dyDescent="0.25">
      <c r="A1057" s="241"/>
      <c r="B1057" s="24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row>
    <row r="1058" spans="1:49" s="240" customFormat="1" ht="15" customHeight="1" x14ac:dyDescent="0.25">
      <c r="A1058" s="241"/>
      <c r="B1058" s="24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row>
    <row r="1059" spans="1:49" s="240" customFormat="1" ht="15" customHeight="1" x14ac:dyDescent="0.25">
      <c r="A1059" s="241"/>
      <c r="B1059" s="24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row>
    <row r="1060" spans="1:49" s="240" customFormat="1" ht="15" customHeight="1" x14ac:dyDescent="0.25">
      <c r="A1060" s="241"/>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row>
    <row r="1061" spans="1:49" s="240" customFormat="1" ht="15" customHeight="1" x14ac:dyDescent="0.25">
      <c r="A1061" s="241"/>
      <c r="B1061" s="24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row>
    <row r="1062" spans="1:49" s="240" customFormat="1" ht="15" customHeight="1" x14ac:dyDescent="0.25">
      <c r="A1062" s="241"/>
      <c r="B1062" s="24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row>
    <row r="1063" spans="1:49" s="240" customFormat="1" ht="15" customHeight="1" x14ac:dyDescent="0.25">
      <c r="A1063" s="241"/>
      <c r="B1063" s="24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row>
    <row r="1064" spans="1:49" s="240" customFormat="1" ht="15" customHeight="1" x14ac:dyDescent="0.25">
      <c r="A1064" s="241"/>
      <c r="B1064" s="24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row>
    <row r="1065" spans="1:49" s="240" customFormat="1" ht="15" customHeight="1" x14ac:dyDescent="0.25">
      <c r="A1065" s="241"/>
      <c r="B1065" s="24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row>
    <row r="1066" spans="1:49" s="240" customFormat="1" ht="15" customHeight="1" x14ac:dyDescent="0.25">
      <c r="A1066" s="241"/>
      <c r="B1066" s="24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row>
    <row r="1067" spans="1:49" s="240" customFormat="1" ht="15" customHeight="1" x14ac:dyDescent="0.25">
      <c r="A1067" s="241"/>
      <c r="B1067" s="24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row>
    <row r="1068" spans="1:49" s="240" customFormat="1" ht="15" customHeight="1" x14ac:dyDescent="0.25">
      <c r="A1068" s="241"/>
      <c r="B1068" s="24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row>
    <row r="1069" spans="1:49" s="240" customFormat="1" ht="15" customHeight="1" x14ac:dyDescent="0.25">
      <c r="A1069" s="241"/>
      <c r="B1069" s="24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row>
    <row r="1070" spans="1:49" s="240" customFormat="1" ht="15" customHeight="1" x14ac:dyDescent="0.25">
      <c r="A1070" s="241"/>
      <c r="B1070" s="24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row>
    <row r="1071" spans="1:49" s="240" customFormat="1" ht="15" customHeight="1" x14ac:dyDescent="0.25">
      <c r="A1071" s="241"/>
      <c r="B1071" s="24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row>
    <row r="1072" spans="1:49" s="240" customFormat="1" ht="15" customHeight="1" x14ac:dyDescent="0.25">
      <c r="A1072" s="241"/>
      <c r="B1072" s="24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row>
    <row r="1073" spans="1:49" s="240" customFormat="1" ht="15" customHeight="1" x14ac:dyDescent="0.25">
      <c r="A1073" s="241"/>
      <c r="B1073" s="24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row>
    <row r="1074" spans="1:49" s="240" customFormat="1" ht="15" customHeight="1" x14ac:dyDescent="0.25">
      <c r="A1074" s="241"/>
      <c r="B1074" s="24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row>
    <row r="1075" spans="1:49" s="240" customFormat="1" ht="15" customHeight="1" x14ac:dyDescent="0.25">
      <c r="A1075" s="241"/>
      <c r="B1075" s="24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row>
    <row r="1076" spans="1:49" s="240" customFormat="1" ht="15" customHeight="1" x14ac:dyDescent="0.25">
      <c r="A1076" s="241"/>
      <c r="B1076" s="24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row>
    <row r="1077" spans="1:49" s="240" customFormat="1" ht="15" customHeight="1" x14ac:dyDescent="0.25">
      <c r="A1077" s="241"/>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row>
    <row r="1078" spans="1:49" s="240" customFormat="1" ht="15" customHeight="1" x14ac:dyDescent="0.25">
      <c r="A1078" s="241"/>
      <c r="B1078" s="24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row>
    <row r="1079" spans="1:49" s="240" customFormat="1" ht="15" customHeight="1" x14ac:dyDescent="0.25">
      <c r="A1079" s="241"/>
      <c r="B1079" s="24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row>
    <row r="1080" spans="1:49" s="240" customFormat="1" ht="15" customHeight="1" x14ac:dyDescent="0.25">
      <c r="A1080" s="241"/>
      <c r="B1080" s="24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row>
    <row r="1081" spans="1:49" s="240" customFormat="1" ht="15" customHeight="1" x14ac:dyDescent="0.25">
      <c r="A1081" s="241"/>
      <c r="B1081" s="24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row>
    <row r="1082" spans="1:49" s="240" customFormat="1" ht="15" customHeight="1" x14ac:dyDescent="0.25">
      <c r="A1082" s="241"/>
      <c r="B1082" s="24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row>
    <row r="1083" spans="1:49" s="240" customFormat="1" ht="15" customHeight="1" x14ac:dyDescent="0.25">
      <c r="A1083" s="241"/>
      <c r="B1083" s="24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row>
    <row r="1084" spans="1:49" s="240" customFormat="1" ht="15" customHeight="1" x14ac:dyDescent="0.25">
      <c r="A1084" s="241"/>
      <c r="B1084" s="24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row>
    <row r="1085" spans="1:49" s="240" customFormat="1" ht="15" customHeight="1" x14ac:dyDescent="0.25">
      <c r="A1085" s="241"/>
      <c r="B1085" s="24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row>
    <row r="1086" spans="1:49" s="240" customFormat="1" ht="15" customHeight="1" x14ac:dyDescent="0.25">
      <c r="A1086" s="241"/>
      <c r="B1086" s="24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row>
    <row r="1087" spans="1:49" s="240" customFormat="1" ht="15" customHeight="1" x14ac:dyDescent="0.25">
      <c r="A1087" s="241"/>
      <c r="B1087" s="24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row>
    <row r="1088" spans="1:49" s="240" customFormat="1" ht="15" customHeight="1" x14ac:dyDescent="0.25">
      <c r="A1088" s="241"/>
      <c r="B1088" s="24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row>
    <row r="1089" spans="1:49" s="240" customFormat="1" ht="15" customHeight="1" x14ac:dyDescent="0.25">
      <c r="A1089" s="241"/>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row>
    <row r="1090" spans="1:49" s="240" customFormat="1" ht="15" customHeight="1" x14ac:dyDescent="0.25">
      <c r="A1090" s="241"/>
      <c r="B1090" s="24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row>
    <row r="1091" spans="1:49" s="240" customFormat="1" ht="15" customHeight="1" x14ac:dyDescent="0.25">
      <c r="A1091" s="241"/>
      <c r="B1091" s="24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row>
    <row r="1092" spans="1:49" s="240" customFormat="1" ht="15" customHeight="1" x14ac:dyDescent="0.25">
      <c r="A1092" s="241"/>
      <c r="B1092" s="24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row>
    <row r="1093" spans="1:49" s="240" customFormat="1" ht="15" customHeight="1" x14ac:dyDescent="0.25">
      <c r="A1093" s="241"/>
      <c r="B1093" s="24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row>
    <row r="1094" spans="1:49" s="240" customFormat="1" ht="15" customHeight="1" x14ac:dyDescent="0.25">
      <c r="A1094" s="241"/>
      <c r="B1094" s="24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row>
    <row r="1095" spans="1:49" s="240" customFormat="1" ht="15" customHeight="1" x14ac:dyDescent="0.25">
      <c r="A1095" s="241"/>
      <c r="B1095" s="24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row>
    <row r="1096" spans="1:49" s="240" customFormat="1" ht="15" customHeight="1" x14ac:dyDescent="0.25">
      <c r="A1096" s="241"/>
      <c r="B1096" s="24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row>
    <row r="1097" spans="1:49" s="240" customFormat="1" ht="15" customHeight="1" x14ac:dyDescent="0.25">
      <c r="A1097" s="241"/>
      <c r="B1097" s="24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row>
    <row r="1098" spans="1:49" s="240" customFormat="1" ht="15" customHeight="1" x14ac:dyDescent="0.25">
      <c r="A1098" s="241"/>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row>
    <row r="1099" spans="1:49" s="240" customFormat="1" ht="15" customHeight="1" x14ac:dyDescent="0.25">
      <c r="A1099" s="241"/>
      <c r="B1099" s="24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row>
    <row r="1100" spans="1:49" s="240" customFormat="1" ht="15" customHeight="1" x14ac:dyDescent="0.25">
      <c r="A1100" s="241"/>
      <c r="B1100" s="24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row>
    <row r="1101" spans="1:49" s="240" customFormat="1" ht="15" customHeight="1" x14ac:dyDescent="0.25">
      <c r="A1101" s="241"/>
      <c r="B1101" s="24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row>
    <row r="1102" spans="1:49" s="240" customFormat="1" ht="15" customHeight="1" x14ac:dyDescent="0.25">
      <c r="A1102" s="241"/>
      <c r="B1102" s="24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row>
    <row r="1103" spans="1:49" s="240" customFormat="1" ht="15" customHeight="1" x14ac:dyDescent="0.25">
      <c r="A1103" s="241"/>
      <c r="B1103" s="24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row>
    <row r="1104" spans="1:49" s="240" customFormat="1" ht="15" customHeight="1" x14ac:dyDescent="0.25">
      <c r="A1104" s="241"/>
      <c r="B1104" s="24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row>
    <row r="1105" spans="1:49" s="240" customFormat="1" ht="15" customHeight="1" x14ac:dyDescent="0.25">
      <c r="A1105" s="241"/>
      <c r="B1105" s="24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row>
    <row r="1106" spans="1:49" s="240" customFormat="1" ht="15" customHeight="1" x14ac:dyDescent="0.25">
      <c r="A1106" s="241"/>
      <c r="B1106" s="24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row>
    <row r="1107" spans="1:49" s="240" customFormat="1" ht="15" customHeight="1" x14ac:dyDescent="0.25">
      <c r="A1107" s="241"/>
      <c r="B1107" s="24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row>
    <row r="1108" spans="1:49" s="240" customFormat="1" ht="15" customHeight="1" x14ac:dyDescent="0.25">
      <c r="A1108" s="241"/>
      <c r="B1108" s="24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row>
    <row r="1109" spans="1:49" s="240" customFormat="1" ht="15" customHeight="1" x14ac:dyDescent="0.25">
      <c r="A1109" s="241"/>
      <c r="B1109" s="24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row>
    <row r="1110" spans="1:49" s="240" customFormat="1" ht="15" customHeight="1" x14ac:dyDescent="0.25">
      <c r="A1110" s="241"/>
      <c r="B1110" s="24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row>
    <row r="1111" spans="1:49" s="240" customFormat="1" ht="15" customHeight="1" x14ac:dyDescent="0.25">
      <c r="A1111" s="241"/>
      <c r="B1111" s="24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row>
    <row r="1112" spans="1:49" s="240" customFormat="1" ht="15" customHeight="1" x14ac:dyDescent="0.25">
      <c r="A1112" s="241"/>
      <c r="B1112" s="24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row>
    <row r="1113" spans="1:49" s="240" customFormat="1" ht="15" customHeight="1" x14ac:dyDescent="0.25">
      <c r="A1113" s="241"/>
      <c r="B1113" s="24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row>
    <row r="1114" spans="1:49" s="240" customFormat="1" ht="15" customHeight="1" x14ac:dyDescent="0.25">
      <c r="A1114" s="241"/>
      <c r="B1114" s="24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row>
    <row r="1115" spans="1:49" s="240" customFormat="1" ht="15" customHeight="1" x14ac:dyDescent="0.25">
      <c r="A1115" s="241"/>
      <c r="B1115" s="24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row>
    <row r="1116" spans="1:49" s="240" customFormat="1" ht="15" customHeight="1" x14ac:dyDescent="0.25">
      <c r="A1116" s="241"/>
      <c r="B1116" s="24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row>
    <row r="1117" spans="1:49" s="240" customFormat="1" ht="15" customHeight="1" x14ac:dyDescent="0.25">
      <c r="A1117" s="241"/>
      <c r="B1117" s="24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row>
    <row r="1118" spans="1:49" s="240" customFormat="1" ht="15" customHeight="1" x14ac:dyDescent="0.25">
      <c r="A1118" s="241"/>
      <c r="B1118" s="24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row>
    <row r="1119" spans="1:49" s="240" customFormat="1" ht="15" customHeight="1" x14ac:dyDescent="0.25">
      <c r="A1119" s="241"/>
      <c r="B1119" s="24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row>
    <row r="1120" spans="1:49" s="240" customFormat="1" ht="15" customHeight="1" x14ac:dyDescent="0.25">
      <c r="A1120" s="241"/>
      <c r="B1120" s="24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row>
    <row r="1121" spans="1:49" s="240" customFormat="1" ht="15" customHeight="1" x14ac:dyDescent="0.25">
      <c r="A1121" s="241"/>
      <c r="B1121" s="24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row>
    <row r="1122" spans="1:49" s="240" customFormat="1" ht="15" customHeight="1" x14ac:dyDescent="0.25">
      <c r="A1122" s="241"/>
      <c r="B1122" s="24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row>
    <row r="1123" spans="1:49" s="240" customFormat="1" ht="15" customHeight="1" x14ac:dyDescent="0.25">
      <c r="A1123" s="241"/>
      <c r="B1123" s="24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row>
    <row r="1124" spans="1:49" s="240" customFormat="1" ht="15" customHeight="1" x14ac:dyDescent="0.25">
      <c r="A1124" s="241"/>
      <c r="B1124" s="24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row>
    <row r="1125" spans="1:49" s="240" customFormat="1" ht="15" customHeight="1" x14ac:dyDescent="0.25">
      <c r="A1125" s="241"/>
      <c r="B1125" s="24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row>
    <row r="1126" spans="1:49" s="240" customFormat="1" ht="15" customHeight="1" x14ac:dyDescent="0.25">
      <c r="A1126" s="241"/>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row>
    <row r="1127" spans="1:49" s="240" customFormat="1" ht="15" customHeight="1" x14ac:dyDescent="0.25">
      <c r="A1127" s="241"/>
      <c r="B1127" s="24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row>
    <row r="1128" spans="1:49" s="240" customFormat="1" ht="15" customHeight="1" x14ac:dyDescent="0.25">
      <c r="A1128" s="241"/>
      <c r="B1128" s="24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row>
    <row r="1129" spans="1:49" s="240" customFormat="1" ht="15" customHeight="1" x14ac:dyDescent="0.25">
      <c r="A1129" s="241"/>
      <c r="B1129" s="24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row>
    <row r="1130" spans="1:49" s="240" customFormat="1" ht="15" customHeight="1" x14ac:dyDescent="0.25">
      <c r="A1130" s="241"/>
      <c r="B1130" s="24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row>
    <row r="1131" spans="1:49" s="240" customFormat="1" ht="15" customHeight="1" x14ac:dyDescent="0.25">
      <c r="A1131" s="241"/>
      <c r="B1131" s="24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row>
    <row r="1132" spans="1:49" s="240" customFormat="1" ht="15" customHeight="1" x14ac:dyDescent="0.25">
      <c r="A1132" s="241"/>
      <c r="B1132" s="24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row>
    <row r="1133" spans="1:49" s="240" customFormat="1" ht="15" customHeight="1" x14ac:dyDescent="0.25">
      <c r="A1133" s="241"/>
      <c r="B1133" s="24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row>
    <row r="1134" spans="1:49" s="240" customFormat="1" ht="15" customHeight="1" x14ac:dyDescent="0.25">
      <c r="A1134" s="241"/>
      <c r="B1134" s="24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row>
    <row r="1135" spans="1:49" s="240" customFormat="1" ht="15" customHeight="1" x14ac:dyDescent="0.25">
      <c r="A1135" s="241"/>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row>
    <row r="1136" spans="1:49" s="240" customFormat="1" ht="15" customHeight="1" x14ac:dyDescent="0.25">
      <c r="A1136" s="241"/>
      <c r="B1136" s="24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row>
    <row r="1137" spans="1:49" s="240" customFormat="1" ht="15" customHeight="1" x14ac:dyDescent="0.25">
      <c r="A1137" s="241"/>
      <c r="B1137" s="24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row>
    <row r="1138" spans="1:49" s="240" customFormat="1" ht="15" customHeight="1" x14ac:dyDescent="0.25">
      <c r="A1138" s="241"/>
      <c r="B1138" s="24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row>
    <row r="1139" spans="1:49" s="240" customFormat="1" ht="15" customHeight="1" x14ac:dyDescent="0.25">
      <c r="A1139" s="241"/>
      <c r="B1139" s="24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row>
    <row r="1140" spans="1:49" s="240" customFormat="1" ht="15" customHeight="1" x14ac:dyDescent="0.25">
      <c r="A1140" s="241"/>
      <c r="B1140" s="24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row>
    <row r="1141" spans="1:49" s="240" customFormat="1" ht="15" customHeight="1" x14ac:dyDescent="0.25">
      <c r="A1141" s="241"/>
      <c r="B1141" s="24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row>
    <row r="1142" spans="1:49" s="240" customFormat="1" ht="15" customHeight="1" x14ac:dyDescent="0.25">
      <c r="A1142" s="241"/>
      <c r="B1142" s="24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row>
    <row r="1143" spans="1:49" s="240" customFormat="1" ht="15" customHeight="1" x14ac:dyDescent="0.25">
      <c r="A1143" s="241"/>
      <c r="B1143" s="24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row>
    <row r="1144" spans="1:49" s="240" customFormat="1" ht="15" customHeight="1" x14ac:dyDescent="0.25">
      <c r="A1144" s="241"/>
      <c r="B1144" s="24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row>
    <row r="1145" spans="1:49" s="240" customFormat="1" ht="15" customHeight="1" x14ac:dyDescent="0.25">
      <c r="A1145" s="241"/>
      <c r="B1145" s="24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row>
    <row r="1146" spans="1:49" s="240" customFormat="1" ht="15" customHeight="1" x14ac:dyDescent="0.25">
      <c r="A1146" s="241"/>
      <c r="B1146" s="24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row>
    <row r="1147" spans="1:49" s="240" customFormat="1" ht="15" customHeight="1" x14ac:dyDescent="0.25">
      <c r="A1147" s="241"/>
      <c r="B1147" s="24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row>
    <row r="1148" spans="1:49" s="240" customFormat="1" ht="15" customHeight="1" x14ac:dyDescent="0.25">
      <c r="A1148" s="241"/>
      <c r="B1148" s="24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row>
    <row r="1149" spans="1:49" s="240" customFormat="1" ht="15" customHeight="1" x14ac:dyDescent="0.25">
      <c r="A1149" s="241"/>
      <c r="B1149" s="24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row>
    <row r="1150" spans="1:49" s="240" customFormat="1" ht="15" customHeight="1" x14ac:dyDescent="0.25">
      <c r="A1150" s="241"/>
      <c r="B1150" s="24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row>
    <row r="1151" spans="1:49" s="240" customFormat="1" ht="15" customHeight="1" x14ac:dyDescent="0.25">
      <c r="A1151" s="241"/>
      <c r="B1151" s="24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row>
    <row r="1152" spans="1:49" s="240" customFormat="1" ht="15" customHeight="1" x14ac:dyDescent="0.25">
      <c r="A1152" s="241"/>
      <c r="B1152" s="24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row>
    <row r="1153" spans="1:49" s="240" customFormat="1" ht="15" customHeight="1" x14ac:dyDescent="0.25">
      <c r="A1153" s="241"/>
      <c r="B1153" s="24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row>
    <row r="1154" spans="1:49" s="240" customFormat="1" ht="15" customHeight="1" x14ac:dyDescent="0.25">
      <c r="A1154" s="241"/>
      <c r="B1154" s="24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row>
    <row r="1155" spans="1:49" s="240" customFormat="1" ht="15" customHeight="1" x14ac:dyDescent="0.25">
      <c r="A1155" s="241"/>
      <c r="B1155" s="24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row>
    <row r="1156" spans="1:49" s="240" customFormat="1" ht="15" customHeight="1" x14ac:dyDescent="0.25">
      <c r="A1156" s="241"/>
      <c r="B1156" s="24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row>
    <row r="1157" spans="1:49" s="240" customFormat="1" ht="15" customHeight="1" x14ac:dyDescent="0.25">
      <c r="A1157" s="241"/>
      <c r="B1157" s="24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row>
    <row r="1158" spans="1:49" s="240" customFormat="1" ht="15" customHeight="1" x14ac:dyDescent="0.25">
      <c r="A1158" s="241"/>
      <c r="B1158" s="24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row>
    <row r="1159" spans="1:49" s="240" customFormat="1" ht="15" customHeight="1" x14ac:dyDescent="0.25">
      <c r="A1159" s="241"/>
      <c r="B1159" s="24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row>
    <row r="1160" spans="1:49" s="240" customFormat="1" ht="15" customHeight="1" x14ac:dyDescent="0.25">
      <c r="A1160" s="241"/>
      <c r="B1160" s="24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row>
    <row r="1161" spans="1:49" s="240" customFormat="1" ht="15" customHeight="1" x14ac:dyDescent="0.25">
      <c r="A1161" s="241"/>
      <c r="B1161" s="24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row>
    <row r="1162" spans="1:49" s="240" customFormat="1" ht="15" customHeight="1" x14ac:dyDescent="0.25">
      <c r="A1162" s="241"/>
      <c r="B1162" s="24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row>
    <row r="1163" spans="1:49" s="240" customFormat="1" ht="15" customHeight="1" x14ac:dyDescent="0.25">
      <c r="A1163" s="241"/>
      <c r="B1163" s="24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row>
    <row r="1164" spans="1:49" s="240" customFormat="1" ht="15" customHeight="1" x14ac:dyDescent="0.25">
      <c r="A1164" s="241"/>
      <c r="B1164" s="24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row>
    <row r="1165" spans="1:49" s="240" customFormat="1" ht="15" customHeight="1" x14ac:dyDescent="0.25">
      <c r="A1165" s="241"/>
      <c r="B1165" s="24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row>
    <row r="1166" spans="1:49" s="240" customFormat="1" ht="15" customHeight="1" x14ac:dyDescent="0.25">
      <c r="A1166" s="241"/>
      <c r="B1166" s="24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row>
    <row r="1167" spans="1:49" s="240" customFormat="1" ht="15" customHeight="1" x14ac:dyDescent="0.25">
      <c r="A1167" s="241"/>
      <c r="B1167" s="24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row>
    <row r="1168" spans="1:49" s="240" customFormat="1" ht="15" customHeight="1" x14ac:dyDescent="0.25">
      <c r="A1168" s="241"/>
      <c r="B1168" s="24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row>
    <row r="1169" spans="1:49" s="240" customFormat="1" ht="15" customHeight="1" x14ac:dyDescent="0.25">
      <c r="A1169" s="241"/>
      <c r="B1169" s="24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row>
    <row r="1170" spans="1:49" s="240" customFormat="1" ht="15" customHeight="1" x14ac:dyDescent="0.25">
      <c r="A1170" s="241"/>
      <c r="B1170" s="24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row>
    <row r="1171" spans="1:49" s="240" customFormat="1" ht="15" customHeight="1" x14ac:dyDescent="0.25">
      <c r="A1171" s="241"/>
      <c r="B1171" s="24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row>
    <row r="1172" spans="1:49" s="240" customFormat="1" ht="15" customHeight="1" x14ac:dyDescent="0.25">
      <c r="A1172" s="241"/>
      <c r="B1172" s="24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row>
    <row r="1173" spans="1:49" s="240" customFormat="1" ht="15" customHeight="1" x14ac:dyDescent="0.25">
      <c r="A1173" s="241"/>
      <c r="B1173" s="24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row>
    <row r="1174" spans="1:49" s="240" customFormat="1" ht="15" customHeight="1" x14ac:dyDescent="0.25">
      <c r="A1174" s="241"/>
      <c r="B1174" s="24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row>
    <row r="1175" spans="1:49" s="240" customFormat="1" ht="15" customHeight="1" x14ac:dyDescent="0.25">
      <c r="A1175" s="241"/>
      <c r="B1175" s="24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row>
    <row r="1176" spans="1:49" s="240" customFormat="1" ht="15" customHeight="1" x14ac:dyDescent="0.25">
      <c r="A1176" s="241"/>
      <c r="B1176" s="24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row>
    <row r="1177" spans="1:49" s="240" customFormat="1" ht="15" customHeight="1" x14ac:dyDescent="0.25">
      <c r="A1177" s="241"/>
      <c r="B1177" s="24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row>
    <row r="1178" spans="1:49" s="240" customFormat="1" ht="15" customHeight="1" x14ac:dyDescent="0.25">
      <c r="A1178" s="241"/>
      <c r="B1178" s="24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row>
    <row r="1179" spans="1:49" s="240" customFormat="1" ht="15" customHeight="1" x14ac:dyDescent="0.25">
      <c r="A1179" s="241"/>
      <c r="B1179" s="24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row>
    <row r="1180" spans="1:49" s="240" customFormat="1" ht="15" customHeight="1" x14ac:dyDescent="0.25">
      <c r="A1180" s="241"/>
      <c r="B1180" s="24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row>
    <row r="1181" spans="1:49" s="240" customFormat="1" ht="15" customHeight="1" x14ac:dyDescent="0.25">
      <c r="A1181" s="241"/>
      <c r="B1181" s="24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row>
    <row r="1182" spans="1:49" s="240" customFormat="1" ht="15" customHeight="1" x14ac:dyDescent="0.25">
      <c r="A1182" s="241"/>
      <c r="B1182" s="24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row>
    <row r="1183" spans="1:49" s="240" customFormat="1" ht="15" customHeight="1" x14ac:dyDescent="0.25">
      <c r="A1183" s="241"/>
      <c r="B1183" s="24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row>
    <row r="1184" spans="1:49" s="240" customFormat="1" ht="15" customHeight="1" x14ac:dyDescent="0.25">
      <c r="A1184" s="241"/>
      <c r="B1184" s="24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row>
    <row r="1185" spans="1:49" s="240" customFormat="1" ht="15" customHeight="1" x14ac:dyDescent="0.25">
      <c r="A1185" s="241"/>
      <c r="B1185" s="24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row>
    <row r="1186" spans="1:49" s="240" customFormat="1" ht="15" customHeight="1" x14ac:dyDescent="0.25">
      <c r="A1186" s="241"/>
      <c r="B1186" s="24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row>
    <row r="1187" spans="1:49" s="240" customFormat="1" ht="15" customHeight="1" x14ac:dyDescent="0.25">
      <c r="A1187" s="241"/>
      <c r="B1187" s="24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row>
    <row r="1188" spans="1:49" s="240" customFormat="1" ht="15" customHeight="1" x14ac:dyDescent="0.25">
      <c r="A1188" s="241"/>
      <c r="B1188" s="24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row>
    <row r="1189" spans="1:49" s="240" customFormat="1" ht="15" customHeight="1" x14ac:dyDescent="0.25">
      <c r="A1189" s="241"/>
      <c r="B1189" s="24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row>
    <row r="1190" spans="1:49" s="240" customFormat="1" ht="15" customHeight="1" x14ac:dyDescent="0.25">
      <c r="A1190" s="241"/>
      <c r="B1190" s="24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row>
    <row r="1191" spans="1:49" s="240" customFormat="1" ht="15" customHeight="1" x14ac:dyDescent="0.25">
      <c r="A1191" s="241"/>
      <c r="B1191" s="24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row>
    <row r="1192" spans="1:49" s="240" customFormat="1" ht="15" customHeight="1" x14ac:dyDescent="0.25">
      <c r="A1192" s="241"/>
      <c r="B1192" s="24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row>
    <row r="1193" spans="1:49" s="240" customFormat="1" ht="15" customHeight="1" x14ac:dyDescent="0.25">
      <c r="A1193" s="241"/>
      <c r="B1193" s="24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row>
    <row r="1194" spans="1:49" s="240" customFormat="1" ht="15" customHeight="1" x14ac:dyDescent="0.25">
      <c r="A1194" s="241"/>
      <c r="B1194" s="24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row>
    <row r="1195" spans="1:49" s="240" customFormat="1" ht="15" customHeight="1" x14ac:dyDescent="0.25">
      <c r="A1195" s="241"/>
      <c r="B1195" s="24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row>
    <row r="1196" spans="1:49" s="240" customFormat="1" ht="15" customHeight="1" x14ac:dyDescent="0.25">
      <c r="A1196" s="241"/>
      <c r="B1196" s="24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row>
    <row r="1197" spans="1:49" s="240" customFormat="1" ht="15" customHeight="1" x14ac:dyDescent="0.25">
      <c r="A1197" s="241"/>
      <c r="B1197" s="24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row>
    <row r="1198" spans="1:49" s="240" customFormat="1" ht="15" customHeight="1" x14ac:dyDescent="0.25">
      <c r="A1198" s="241"/>
      <c r="B1198" s="24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row>
    <row r="1199" spans="1:49" s="240" customFormat="1" ht="15" customHeight="1" x14ac:dyDescent="0.25">
      <c r="A1199" s="241"/>
      <c r="B1199" s="24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row>
    <row r="1200" spans="1:49" s="240" customFormat="1" ht="15" customHeight="1" x14ac:dyDescent="0.25">
      <c r="A1200" s="241"/>
      <c r="B1200" s="24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row>
    <row r="1201" spans="1:49" s="240" customFormat="1" ht="15" customHeight="1" x14ac:dyDescent="0.25">
      <c r="A1201" s="241"/>
      <c r="B1201" s="24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row>
    <row r="1202" spans="1:49" s="240" customFormat="1" ht="15" customHeight="1" x14ac:dyDescent="0.25">
      <c r="A1202" s="241"/>
      <c r="B1202" s="24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row>
    <row r="1203" spans="1:49" s="240" customFormat="1" ht="15" customHeight="1" x14ac:dyDescent="0.25">
      <c r="A1203" s="241"/>
      <c r="B1203" s="24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row>
    <row r="1204" spans="1:49" s="240" customFormat="1" ht="15" customHeight="1" x14ac:dyDescent="0.25">
      <c r="A1204" s="241"/>
      <c r="B1204" s="24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row>
    <row r="1205" spans="1:49" s="240" customFormat="1" ht="15" customHeight="1" x14ac:dyDescent="0.25">
      <c r="A1205" s="241"/>
      <c r="B1205" s="24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row>
    <row r="1206" spans="1:49" s="240" customFormat="1" ht="15" customHeight="1" x14ac:dyDescent="0.25">
      <c r="A1206" s="241"/>
      <c r="B1206" s="24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row>
    <row r="1207" spans="1:49" s="240" customFormat="1" ht="15" customHeight="1" x14ac:dyDescent="0.25">
      <c r="A1207" s="241"/>
      <c r="B1207" s="24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row>
    <row r="1208" spans="1:49" s="240" customFormat="1" ht="15" customHeight="1" x14ac:dyDescent="0.25">
      <c r="A1208" s="241"/>
      <c r="B1208" s="24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row>
    <row r="1209" spans="1:49" s="240" customFormat="1" ht="15" customHeight="1" x14ac:dyDescent="0.25">
      <c r="A1209" s="241"/>
      <c r="B1209" s="24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row>
    <row r="1210" spans="1:49" s="240" customFormat="1" ht="15" customHeight="1" x14ac:dyDescent="0.25">
      <c r="A1210" s="241"/>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row>
    <row r="1211" spans="1:49" s="240" customFormat="1" ht="15" customHeight="1" x14ac:dyDescent="0.25">
      <c r="A1211" s="241"/>
      <c r="B1211" s="24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row>
    <row r="1212" spans="1:49" s="240" customFormat="1" ht="15" customHeight="1" x14ac:dyDescent="0.25">
      <c r="A1212" s="241"/>
      <c r="B1212" s="24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row>
    <row r="1213" spans="1:49" s="240" customFormat="1" ht="15" customHeight="1" x14ac:dyDescent="0.25">
      <c r="A1213" s="241"/>
      <c r="B1213" s="24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row>
    <row r="1214" spans="1:49" s="240" customFormat="1" ht="15" customHeight="1" x14ac:dyDescent="0.25">
      <c r="A1214" s="241"/>
      <c r="B1214" s="24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row>
    <row r="1215" spans="1:49" s="240" customFormat="1" ht="15" customHeight="1" x14ac:dyDescent="0.25">
      <c r="A1215" s="241"/>
      <c r="B1215" s="24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row>
    <row r="1216" spans="1:49" s="240" customFormat="1" ht="15" customHeight="1" x14ac:dyDescent="0.25">
      <c r="A1216" s="241"/>
      <c r="B1216" s="24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row>
    <row r="1217" spans="1:49" s="240" customFormat="1" ht="15" customHeight="1" x14ac:dyDescent="0.25">
      <c r="A1217" s="241"/>
      <c r="B1217" s="24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row>
    <row r="1218" spans="1:49" s="240" customFormat="1" ht="15" customHeight="1" x14ac:dyDescent="0.25">
      <c r="A1218" s="241"/>
      <c r="B1218" s="24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row>
    <row r="1219" spans="1:49" s="240" customFormat="1" ht="15" customHeight="1" x14ac:dyDescent="0.25">
      <c r="A1219" s="241"/>
      <c r="B1219" s="24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row>
    <row r="1220" spans="1:49" s="240" customFormat="1" ht="15" customHeight="1" x14ac:dyDescent="0.25">
      <c r="A1220" s="241"/>
      <c r="B1220" s="24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row>
    <row r="1221" spans="1:49" s="240" customFormat="1" ht="15" customHeight="1" x14ac:dyDescent="0.25">
      <c r="A1221" s="241"/>
      <c r="B1221" s="24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row>
    <row r="1222" spans="1:49" s="240" customFormat="1" ht="15" customHeight="1" x14ac:dyDescent="0.25">
      <c r="A1222" s="241"/>
      <c r="B1222" s="24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row>
    <row r="1223" spans="1:49" s="240" customFormat="1" ht="15" customHeight="1" x14ac:dyDescent="0.25">
      <c r="A1223" s="241"/>
      <c r="B1223" s="24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row>
    <row r="1224" spans="1:49" s="240" customFormat="1" ht="15" customHeight="1" x14ac:dyDescent="0.25">
      <c r="A1224" s="241"/>
      <c r="B1224" s="24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row>
    <row r="1225" spans="1:49" s="240" customFormat="1" ht="15" customHeight="1" x14ac:dyDescent="0.25">
      <c r="A1225" s="241"/>
      <c r="B1225" s="24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row>
    <row r="1226" spans="1:49" s="240" customFormat="1" ht="15" customHeight="1" x14ac:dyDescent="0.25">
      <c r="A1226" s="241"/>
      <c r="B1226" s="24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row>
    <row r="1227" spans="1:49" s="240" customFormat="1" ht="15" customHeight="1" x14ac:dyDescent="0.25">
      <c r="A1227" s="241"/>
      <c r="B1227" s="24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row>
    <row r="1228" spans="1:49" s="240" customFormat="1" ht="15" customHeight="1" x14ac:dyDescent="0.25">
      <c r="A1228" s="241"/>
      <c r="B1228" s="24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row>
    <row r="1229" spans="1:49" s="240" customFormat="1" ht="15" customHeight="1" x14ac:dyDescent="0.25">
      <c r="A1229" s="241"/>
      <c r="B1229" s="24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row>
    <row r="1230" spans="1:49" s="240" customFormat="1" ht="15" customHeight="1" x14ac:dyDescent="0.25">
      <c r="A1230" s="241"/>
      <c r="B1230" s="24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row>
    <row r="1231" spans="1:49" s="240" customFormat="1" ht="15" customHeight="1" x14ac:dyDescent="0.25">
      <c r="A1231" s="241"/>
      <c r="B1231" s="24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row>
    <row r="1232" spans="1:49" s="240" customFormat="1" ht="15" customHeight="1" x14ac:dyDescent="0.25">
      <c r="A1232" s="241"/>
      <c r="B1232" s="24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row>
    <row r="1233" spans="1:49" s="240" customFormat="1" ht="15" customHeight="1" x14ac:dyDescent="0.25">
      <c r="A1233" s="241"/>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row>
    <row r="1234" spans="1:49" s="240" customFormat="1" ht="15" customHeight="1" x14ac:dyDescent="0.25">
      <c r="A1234" s="241"/>
      <c r="B1234" s="241"/>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row>
    <row r="1235" spans="1:49" s="240" customFormat="1" ht="15" customHeight="1" x14ac:dyDescent="0.25">
      <c r="A1235" s="241"/>
      <c r="B1235" s="241"/>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row>
    <row r="1236" spans="1:49" s="240" customFormat="1" ht="15" customHeight="1" x14ac:dyDescent="0.25">
      <c r="A1236" s="241"/>
      <c r="B1236" s="241"/>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row>
    <row r="1237" spans="1:49" s="240" customFormat="1" ht="15" customHeight="1" x14ac:dyDescent="0.25">
      <c r="A1237" s="241"/>
      <c r="B1237" s="241"/>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row>
    <row r="1238" spans="1:49" s="240" customFormat="1" ht="15" customHeight="1" x14ac:dyDescent="0.25">
      <c r="A1238" s="241"/>
      <c r="B1238" s="241"/>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row>
    <row r="1239" spans="1:49" s="240" customFormat="1" ht="15" customHeight="1" x14ac:dyDescent="0.25">
      <c r="A1239" s="241"/>
      <c r="B1239" s="241"/>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row>
    <row r="1240" spans="1:49" s="240" customFormat="1" ht="15" customHeight="1" x14ac:dyDescent="0.25">
      <c r="A1240" s="241"/>
      <c r="B1240" s="241"/>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row>
    <row r="1241" spans="1:49" s="240" customFormat="1" ht="15" customHeight="1" x14ac:dyDescent="0.25">
      <c r="A1241" s="241"/>
      <c r="B1241" s="241"/>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row>
    <row r="1242" spans="1:49" s="240" customFormat="1" ht="15" customHeight="1" x14ac:dyDescent="0.25">
      <c r="A1242" s="241"/>
      <c r="B1242" s="241"/>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row>
    <row r="1243" spans="1:49" s="240" customFormat="1" ht="15" customHeight="1" x14ac:dyDescent="0.25">
      <c r="A1243" s="241"/>
      <c r="B1243" s="241"/>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row>
    <row r="1244" spans="1:49" s="240" customFormat="1" ht="15" customHeight="1" x14ac:dyDescent="0.25">
      <c r="A1244" s="241"/>
      <c r="B1244" s="241"/>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row>
    <row r="1245" spans="1:49" s="240" customFormat="1" ht="15" customHeight="1" x14ac:dyDescent="0.25">
      <c r="A1245" s="241"/>
      <c r="B1245" s="241"/>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row>
    <row r="1246" spans="1:49" s="240" customFormat="1" ht="15" customHeight="1" x14ac:dyDescent="0.25">
      <c r="A1246" s="241"/>
      <c r="B1246" s="241"/>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row>
    <row r="1247" spans="1:49" s="240" customFormat="1" ht="15" customHeight="1" x14ac:dyDescent="0.25">
      <c r="A1247" s="241"/>
      <c r="B1247" s="241"/>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row>
    <row r="1248" spans="1:49" s="240" customFormat="1" ht="15" customHeight="1" x14ac:dyDescent="0.25">
      <c r="A1248" s="241"/>
      <c r="B1248" s="241"/>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row>
    <row r="1249" spans="1:49" s="240" customFormat="1" ht="15" customHeight="1" x14ac:dyDescent="0.25">
      <c r="A1249" s="241"/>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row>
    <row r="1250" spans="1:49" s="240" customFormat="1" ht="15" customHeight="1" x14ac:dyDescent="0.25">
      <c r="A1250" s="241"/>
      <c r="B1250" s="241"/>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row>
    <row r="1251" spans="1:49" s="240" customFormat="1" ht="15" customHeight="1" x14ac:dyDescent="0.25">
      <c r="A1251" s="241"/>
      <c r="B1251" s="241"/>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row>
    <row r="1252" spans="1:49" s="240" customFormat="1" ht="15" customHeight="1" x14ac:dyDescent="0.25">
      <c r="A1252" s="241"/>
      <c r="B1252" s="241"/>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row>
    <row r="1253" spans="1:49" s="240" customFormat="1" ht="15" customHeight="1" x14ac:dyDescent="0.25">
      <c r="A1253" s="241"/>
      <c r="B1253" s="241"/>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row>
    <row r="1254" spans="1:49" s="240" customFormat="1" ht="15" customHeight="1" x14ac:dyDescent="0.25">
      <c r="A1254" s="241"/>
      <c r="B1254" s="241"/>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row>
    <row r="1255" spans="1:49" s="240" customFormat="1" ht="15" customHeight="1" x14ac:dyDescent="0.25">
      <c r="A1255" s="241"/>
      <c r="B1255" s="241"/>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row>
    <row r="1256" spans="1:49" s="240" customFormat="1" ht="15" customHeight="1" x14ac:dyDescent="0.25">
      <c r="A1256" s="241"/>
      <c r="B1256" s="241"/>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row>
    <row r="1257" spans="1:49" s="240" customFormat="1" ht="15" customHeight="1" x14ac:dyDescent="0.25">
      <c r="A1257" s="241"/>
      <c r="B1257" s="241"/>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row>
    <row r="1258" spans="1:49" s="240" customFormat="1" ht="15" customHeight="1" x14ac:dyDescent="0.25">
      <c r="A1258" s="241"/>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row>
    <row r="1259" spans="1:49" s="240" customFormat="1" ht="15" customHeight="1" x14ac:dyDescent="0.25">
      <c r="A1259" s="241"/>
      <c r="B1259" s="241"/>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row>
    <row r="1260" spans="1:49" s="240" customFormat="1" ht="15" customHeight="1" x14ac:dyDescent="0.25">
      <c r="A1260" s="241"/>
      <c r="B1260" s="241"/>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row>
    <row r="1261" spans="1:49" s="240" customFormat="1" ht="15" customHeight="1" x14ac:dyDescent="0.25">
      <c r="A1261" s="241"/>
      <c r="B1261" s="241"/>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row>
    <row r="1262" spans="1:49" s="240" customFormat="1" ht="15" customHeight="1" x14ac:dyDescent="0.25">
      <c r="A1262" s="241"/>
      <c r="B1262" s="241"/>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row>
    <row r="1263" spans="1:49" s="240" customFormat="1" ht="15" customHeight="1" x14ac:dyDescent="0.25">
      <c r="A1263" s="241"/>
      <c r="B1263" s="241"/>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row>
    <row r="1264" spans="1:49" s="240" customFormat="1" ht="15" customHeight="1" x14ac:dyDescent="0.25">
      <c r="A1264" s="241"/>
      <c r="B1264" s="241"/>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row>
    <row r="1265" spans="1:49" s="240" customFormat="1" ht="15" customHeight="1" x14ac:dyDescent="0.25">
      <c r="A1265" s="241"/>
      <c r="B1265" s="241"/>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row>
    <row r="1266" spans="1:49" s="240" customFormat="1" ht="15" customHeight="1" x14ac:dyDescent="0.25">
      <c r="A1266" s="241"/>
      <c r="B1266" s="241"/>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row>
    <row r="1267" spans="1:49" s="240" customFormat="1" ht="15" customHeight="1" x14ac:dyDescent="0.25">
      <c r="A1267" s="241"/>
      <c r="B1267" s="241"/>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row>
    <row r="1268" spans="1:49" s="240" customFormat="1" ht="15" customHeight="1" x14ac:dyDescent="0.25">
      <c r="A1268" s="241"/>
      <c r="B1268" s="241"/>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row>
    <row r="1269" spans="1:49" s="240" customFormat="1" ht="15" customHeight="1" x14ac:dyDescent="0.25">
      <c r="A1269" s="241"/>
      <c r="B1269" s="241"/>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row>
    <row r="1270" spans="1:49" s="240" customFormat="1" ht="15" customHeight="1" x14ac:dyDescent="0.25">
      <c r="A1270" s="241"/>
      <c r="B1270" s="241"/>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row>
    <row r="1271" spans="1:49" s="240" customFormat="1" ht="15" customHeight="1" x14ac:dyDescent="0.25">
      <c r="A1271" s="241"/>
      <c r="B1271" s="241"/>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row>
    <row r="1272" spans="1:49" s="240" customFormat="1" ht="15" customHeight="1" x14ac:dyDescent="0.25">
      <c r="A1272" s="241"/>
      <c r="B1272" s="241"/>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row>
    <row r="1273" spans="1:49" s="240" customFormat="1" ht="15" customHeight="1" x14ac:dyDescent="0.25">
      <c r="A1273" s="241"/>
      <c r="B1273" s="241"/>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row>
    <row r="1274" spans="1:49" s="240" customFormat="1" ht="15" customHeight="1" x14ac:dyDescent="0.25">
      <c r="A1274" s="241"/>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row>
    <row r="1275" spans="1:49" s="240" customFormat="1" ht="15" customHeight="1" x14ac:dyDescent="0.25">
      <c r="A1275" s="241"/>
      <c r="B1275" s="241"/>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row>
    <row r="1276" spans="1:49" s="240" customFormat="1" ht="15" customHeight="1" x14ac:dyDescent="0.25">
      <c r="A1276" s="241"/>
      <c r="B1276" s="241"/>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row>
    <row r="1277" spans="1:49" s="240" customFormat="1" ht="15" customHeight="1" x14ac:dyDescent="0.25">
      <c r="A1277" s="241"/>
      <c r="B1277" s="241"/>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row>
    <row r="1278" spans="1:49" s="240" customFormat="1" ht="15" customHeight="1" x14ac:dyDescent="0.25">
      <c r="A1278" s="241"/>
      <c r="B1278" s="241"/>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row>
    <row r="1279" spans="1:49" s="240" customFormat="1" ht="15" customHeight="1" x14ac:dyDescent="0.25">
      <c r="A1279" s="241"/>
      <c r="B1279" s="241"/>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row>
    <row r="1280" spans="1:49" s="240" customFormat="1" ht="15" customHeight="1" x14ac:dyDescent="0.25">
      <c r="A1280" s="241"/>
      <c r="B1280" s="241"/>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row>
    <row r="1281" spans="1:49" s="240" customFormat="1" ht="15" customHeight="1" x14ac:dyDescent="0.25">
      <c r="A1281" s="241"/>
      <c r="B1281" s="241"/>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row>
    <row r="1282" spans="1:49" s="240" customFormat="1" ht="15" customHeight="1" x14ac:dyDescent="0.25">
      <c r="A1282" s="241"/>
      <c r="B1282" s="241"/>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row>
    <row r="1283" spans="1:49" s="240" customFormat="1" ht="15" customHeight="1" x14ac:dyDescent="0.25">
      <c r="A1283" s="241"/>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row>
    <row r="1284" spans="1:49" s="240" customFormat="1" ht="15" customHeight="1" x14ac:dyDescent="0.25">
      <c r="A1284" s="241"/>
      <c r="B1284" s="241"/>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row>
    <row r="1285" spans="1:49" s="240" customFormat="1" ht="15" customHeight="1" x14ac:dyDescent="0.25">
      <c r="A1285" s="241"/>
      <c r="B1285" s="241"/>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row>
    <row r="1286" spans="1:49" s="240" customFormat="1" ht="15" customHeight="1" x14ac:dyDescent="0.25">
      <c r="A1286" s="241"/>
      <c r="B1286" s="241"/>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row>
    <row r="1287" spans="1:49" s="240" customFormat="1" ht="15" customHeight="1" x14ac:dyDescent="0.25">
      <c r="A1287" s="241"/>
      <c r="B1287" s="241"/>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row>
    <row r="1288" spans="1:49" s="240" customFormat="1" ht="15" customHeight="1" x14ac:dyDescent="0.25">
      <c r="A1288" s="241"/>
      <c r="B1288" s="241"/>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row>
    <row r="1289" spans="1:49" s="240" customFormat="1" ht="15" customHeight="1" x14ac:dyDescent="0.25">
      <c r="A1289" s="241"/>
      <c r="B1289" s="241"/>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row>
    <row r="1290" spans="1:49" s="240" customFormat="1" ht="15" customHeight="1" x14ac:dyDescent="0.25">
      <c r="A1290" s="241"/>
      <c r="B1290" s="241"/>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row>
    <row r="1291" spans="1:49" s="240" customFormat="1" ht="15" customHeight="1" x14ac:dyDescent="0.25">
      <c r="A1291" s="241"/>
      <c r="B1291" s="241"/>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row>
    <row r="1292" spans="1:49" s="240" customFormat="1" ht="15" customHeight="1" x14ac:dyDescent="0.25">
      <c r="A1292" s="241"/>
      <c r="B1292" s="241"/>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row>
    <row r="1293" spans="1:49" s="240" customFormat="1" ht="15" customHeight="1" x14ac:dyDescent="0.25">
      <c r="A1293" s="241"/>
      <c r="B1293" s="241"/>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row>
    <row r="1294" spans="1:49" s="240" customFormat="1" ht="15" customHeight="1" x14ac:dyDescent="0.25">
      <c r="A1294" s="241"/>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row>
    <row r="1295" spans="1:49" s="240" customFormat="1" ht="15" customHeight="1" x14ac:dyDescent="0.25">
      <c r="A1295" s="241"/>
      <c r="B1295" s="241"/>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row>
    <row r="1296" spans="1:49" s="240" customFormat="1" ht="15" customHeight="1" x14ac:dyDescent="0.25">
      <c r="A1296" s="241"/>
      <c r="B1296" s="241"/>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row>
    <row r="1297" spans="1:49" s="240" customFormat="1" ht="15" customHeight="1" x14ac:dyDescent="0.25">
      <c r="A1297" s="241"/>
      <c r="B1297" s="241"/>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row>
    <row r="1298" spans="1:49" s="240" customFormat="1" ht="15" customHeight="1" x14ac:dyDescent="0.25">
      <c r="A1298" s="241"/>
      <c r="B1298" s="241"/>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row>
    <row r="1299" spans="1:49" s="240" customFormat="1" ht="15" customHeight="1" x14ac:dyDescent="0.25">
      <c r="A1299" s="241"/>
      <c r="B1299" s="241"/>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row>
    <row r="1300" spans="1:49" s="240" customFormat="1" ht="15" customHeight="1" x14ac:dyDescent="0.25">
      <c r="A1300" s="241"/>
      <c r="B1300" s="241"/>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row>
    <row r="1301" spans="1:49" s="240" customFormat="1" ht="15" customHeight="1" x14ac:dyDescent="0.25">
      <c r="A1301" s="241"/>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row>
    <row r="1302" spans="1:49" s="240" customFormat="1" ht="15" customHeight="1" x14ac:dyDescent="0.25">
      <c r="A1302" s="241"/>
      <c r="B1302" s="241"/>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row>
    <row r="1303" spans="1:49" s="240" customFormat="1" ht="15" customHeight="1" x14ac:dyDescent="0.25">
      <c r="A1303" s="241"/>
      <c r="B1303" s="241"/>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row>
    <row r="1304" spans="1:49" s="240" customFormat="1" ht="15" customHeight="1" x14ac:dyDescent="0.25">
      <c r="A1304" s="241"/>
      <c r="B1304" s="241"/>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row>
    <row r="1305" spans="1:49" s="240" customFormat="1" ht="15" customHeight="1" x14ac:dyDescent="0.25">
      <c r="A1305" s="241"/>
      <c r="B1305" s="241"/>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row>
    <row r="1306" spans="1:49" s="240" customFormat="1" ht="15" customHeight="1" x14ac:dyDescent="0.25">
      <c r="A1306" s="241"/>
      <c r="B1306" s="241"/>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row>
    <row r="1307" spans="1:49" s="240" customFormat="1" ht="15" customHeight="1" x14ac:dyDescent="0.25">
      <c r="A1307" s="241"/>
      <c r="B1307" s="241"/>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row>
    <row r="1308" spans="1:49" s="240" customFormat="1" ht="15" customHeight="1" x14ac:dyDescent="0.25">
      <c r="A1308" s="241"/>
      <c r="B1308" s="241"/>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row>
    <row r="1309" spans="1:49" s="240" customFormat="1" ht="15" customHeight="1" x14ac:dyDescent="0.25">
      <c r="A1309" s="241"/>
      <c r="B1309" s="241"/>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row>
    <row r="1310" spans="1:49" s="240" customFormat="1" ht="15" customHeight="1" x14ac:dyDescent="0.25">
      <c r="A1310" s="241"/>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row>
    <row r="1311" spans="1:49" s="240" customFormat="1" ht="15" customHeight="1" x14ac:dyDescent="0.25">
      <c r="A1311" s="241"/>
      <c r="B1311" s="241"/>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row>
    <row r="1312" spans="1:49" s="240" customFormat="1" ht="15" customHeight="1" x14ac:dyDescent="0.25">
      <c r="A1312" s="241"/>
      <c r="B1312" s="241"/>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row>
    <row r="1313" spans="1:49" s="240" customFormat="1" ht="15" customHeight="1" x14ac:dyDescent="0.25">
      <c r="A1313" s="241"/>
      <c r="B1313" s="241"/>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row>
    <row r="1314" spans="1:49" s="240" customFormat="1" ht="15" customHeight="1" x14ac:dyDescent="0.25">
      <c r="A1314" s="241"/>
      <c r="B1314" s="241"/>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row>
    <row r="1315" spans="1:49" s="240" customFormat="1" ht="15" customHeight="1" x14ac:dyDescent="0.25">
      <c r="A1315" s="241"/>
      <c r="B1315" s="241"/>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row>
    <row r="1316" spans="1:49" s="240" customFormat="1" ht="15" customHeight="1" x14ac:dyDescent="0.25">
      <c r="A1316" s="241"/>
      <c r="B1316" s="241"/>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row>
    <row r="1317" spans="1:49" s="240" customFormat="1" ht="15" customHeight="1" x14ac:dyDescent="0.25">
      <c r="A1317" s="241"/>
      <c r="B1317" s="241"/>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row>
    <row r="1318" spans="1:49" s="240" customFormat="1" ht="15" customHeight="1" x14ac:dyDescent="0.25">
      <c r="A1318" s="241"/>
      <c r="B1318" s="241"/>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row>
    <row r="1319" spans="1:49" s="240" customFormat="1" ht="15" customHeight="1" x14ac:dyDescent="0.25">
      <c r="A1319" s="241"/>
      <c r="B1319" s="241"/>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row>
    <row r="1320" spans="1:49" s="240" customFormat="1" ht="15" customHeight="1" x14ac:dyDescent="0.25">
      <c r="A1320" s="241"/>
      <c r="B1320" s="241"/>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row>
    <row r="1321" spans="1:49" s="240" customFormat="1" ht="15" customHeight="1" x14ac:dyDescent="0.25">
      <c r="A1321" s="241"/>
      <c r="B1321" s="241"/>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row>
    <row r="1322" spans="1:49" s="240" customFormat="1" ht="15" customHeight="1" x14ac:dyDescent="0.25">
      <c r="A1322" s="241"/>
      <c r="B1322" s="241"/>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row>
    <row r="1323" spans="1:49" s="240" customFormat="1" ht="15" customHeight="1" x14ac:dyDescent="0.25">
      <c r="A1323" s="241"/>
      <c r="B1323" s="241"/>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row>
    <row r="1324" spans="1:49" s="240" customFormat="1" ht="15" customHeight="1" x14ac:dyDescent="0.25">
      <c r="A1324" s="241"/>
      <c r="B1324" s="241"/>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row>
    <row r="1325" spans="1:49" s="240" customFormat="1" ht="15" customHeight="1" x14ac:dyDescent="0.25">
      <c r="A1325" s="241"/>
      <c r="B1325" s="241"/>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row>
    <row r="1326" spans="1:49" s="240" customFormat="1" ht="15" customHeight="1" x14ac:dyDescent="0.25">
      <c r="A1326" s="241"/>
      <c r="B1326" s="241"/>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row>
    <row r="1327" spans="1:49" s="240" customFormat="1" ht="15" customHeight="1" x14ac:dyDescent="0.25">
      <c r="A1327" s="241"/>
      <c r="B1327" s="241"/>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row>
    <row r="1328" spans="1:49" s="240" customFormat="1" ht="15" customHeight="1" x14ac:dyDescent="0.25">
      <c r="A1328" s="241"/>
      <c r="B1328" s="241"/>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row>
    <row r="1329" spans="1:49" s="240" customFormat="1" ht="15" customHeight="1" x14ac:dyDescent="0.25">
      <c r="A1329" s="241"/>
      <c r="B1329" s="241"/>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row>
    <row r="1330" spans="1:49" s="240" customFormat="1" ht="15" customHeight="1" x14ac:dyDescent="0.25">
      <c r="A1330" s="241"/>
      <c r="B1330" s="241"/>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row>
    <row r="1331" spans="1:49" s="240" customFormat="1" ht="15" customHeight="1" x14ac:dyDescent="0.25">
      <c r="A1331" s="241"/>
      <c r="B1331" s="241"/>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row>
    <row r="1332" spans="1:49" s="240" customFormat="1" ht="15" customHeight="1" x14ac:dyDescent="0.25">
      <c r="A1332" s="241"/>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row>
    <row r="1333" spans="1:49" s="240" customFormat="1" ht="15" customHeight="1" x14ac:dyDescent="0.25">
      <c r="A1333" s="241"/>
      <c r="B1333" s="241"/>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row>
    <row r="1334" spans="1:49" s="240" customFormat="1" ht="15" customHeight="1" x14ac:dyDescent="0.25">
      <c r="A1334" s="241"/>
      <c r="B1334" s="241"/>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row>
    <row r="1335" spans="1:49" s="240" customFormat="1" ht="15" customHeight="1" x14ac:dyDescent="0.25">
      <c r="A1335" s="241"/>
      <c r="B1335" s="241"/>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row>
    <row r="1336" spans="1:49" s="240" customFormat="1" ht="15" customHeight="1" x14ac:dyDescent="0.25">
      <c r="A1336" s="241"/>
      <c r="B1336" s="241"/>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row>
    <row r="1337" spans="1:49" s="240" customFormat="1" ht="15" customHeight="1" x14ac:dyDescent="0.25">
      <c r="A1337" s="241"/>
      <c r="B1337" s="241"/>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row>
    <row r="1338" spans="1:49" s="240" customFormat="1" ht="15" customHeight="1" x14ac:dyDescent="0.25">
      <c r="A1338" s="241"/>
      <c r="B1338" s="241"/>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row>
    <row r="1339" spans="1:49" s="240" customFormat="1" ht="15" customHeight="1" x14ac:dyDescent="0.25">
      <c r="A1339" s="241"/>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row>
    <row r="1340" spans="1:49" s="240" customFormat="1" ht="15" customHeight="1" x14ac:dyDescent="0.25">
      <c r="A1340" s="241"/>
      <c r="B1340" s="241"/>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row>
    <row r="1341" spans="1:49" s="240" customFormat="1" ht="15" customHeight="1" x14ac:dyDescent="0.25">
      <c r="A1341" s="241"/>
      <c r="B1341" s="241"/>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row>
    <row r="1342" spans="1:49" s="240" customFormat="1" ht="15" customHeight="1" x14ac:dyDescent="0.25">
      <c r="A1342" s="241"/>
      <c r="B1342" s="241"/>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row>
    <row r="1343" spans="1:49" s="240" customFormat="1" ht="15" customHeight="1" x14ac:dyDescent="0.25">
      <c r="A1343" s="241"/>
      <c r="B1343" s="241"/>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row>
    <row r="1344" spans="1:49" s="240" customFormat="1" ht="15" customHeight="1" x14ac:dyDescent="0.25">
      <c r="A1344" s="241"/>
      <c r="B1344" s="241"/>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row>
    <row r="1345" spans="1:49" s="240" customFormat="1" ht="15" customHeight="1" x14ac:dyDescent="0.25">
      <c r="A1345" s="241"/>
      <c r="B1345" s="241"/>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row>
    <row r="1346" spans="1:49" s="240" customFormat="1" ht="15" customHeight="1" x14ac:dyDescent="0.25">
      <c r="A1346" s="241"/>
      <c r="B1346" s="241"/>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row>
    <row r="1347" spans="1:49" s="240" customFormat="1" ht="15" customHeight="1" x14ac:dyDescent="0.25">
      <c r="A1347" s="241"/>
      <c r="B1347" s="241"/>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row>
    <row r="1348" spans="1:49" s="240" customFormat="1" ht="15" customHeight="1" x14ac:dyDescent="0.25">
      <c r="A1348" s="241"/>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row>
    <row r="1349" spans="1:49" s="240" customFormat="1" ht="15" customHeight="1" x14ac:dyDescent="0.25">
      <c r="A1349" s="241"/>
      <c r="B1349" s="241"/>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row>
    <row r="1350" spans="1:49" s="240" customFormat="1" ht="15" customHeight="1" x14ac:dyDescent="0.25">
      <c r="A1350" s="241"/>
      <c r="B1350" s="241"/>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row>
    <row r="1351" spans="1:49" s="240" customFormat="1" ht="15" customHeight="1" x14ac:dyDescent="0.25">
      <c r="A1351" s="241"/>
      <c r="B1351" s="241"/>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row>
    <row r="1352" spans="1:49" s="240" customFormat="1" ht="15" customHeight="1" x14ac:dyDescent="0.25">
      <c r="A1352" s="241"/>
      <c r="B1352" s="241"/>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row>
    <row r="1353" spans="1:49" s="240" customFormat="1" ht="15" customHeight="1" x14ac:dyDescent="0.25">
      <c r="A1353" s="241"/>
      <c r="B1353" s="241"/>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row>
    <row r="1354" spans="1:49" s="240" customFormat="1" ht="15" customHeight="1" x14ac:dyDescent="0.25">
      <c r="A1354" s="241"/>
      <c r="B1354" s="241"/>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row>
    <row r="1355" spans="1:49" s="240" customFormat="1" ht="15" customHeight="1" x14ac:dyDescent="0.25">
      <c r="A1355" s="241"/>
      <c r="B1355" s="241"/>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row>
    <row r="1356" spans="1:49" s="240" customFormat="1" ht="15" customHeight="1" x14ac:dyDescent="0.25">
      <c r="A1356" s="241"/>
      <c r="B1356" s="241"/>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row>
    <row r="1357" spans="1:49" s="240" customFormat="1" ht="15" customHeight="1" x14ac:dyDescent="0.25">
      <c r="A1357" s="241"/>
      <c r="B1357" s="241"/>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row>
    <row r="1358" spans="1:49" s="240" customFormat="1" ht="15" customHeight="1" x14ac:dyDescent="0.25">
      <c r="A1358" s="241"/>
      <c r="B1358" s="241"/>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row>
    <row r="1359" spans="1:49" s="240" customFormat="1" ht="15" customHeight="1" x14ac:dyDescent="0.25">
      <c r="A1359" s="241"/>
      <c r="B1359" s="241"/>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row>
    <row r="1360" spans="1:49" s="240" customFormat="1" ht="15" customHeight="1" x14ac:dyDescent="0.25">
      <c r="A1360" s="241"/>
      <c r="B1360" s="241"/>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row>
    <row r="1361" spans="1:49" s="240" customFormat="1" ht="15" customHeight="1" x14ac:dyDescent="0.25">
      <c r="A1361" s="241"/>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row>
    <row r="1362" spans="1:49" s="240" customFormat="1" ht="15" customHeight="1" x14ac:dyDescent="0.25">
      <c r="A1362" s="241"/>
      <c r="B1362" s="241"/>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row>
    <row r="1363" spans="1:49" s="240" customFormat="1" ht="15" customHeight="1" x14ac:dyDescent="0.25">
      <c r="A1363" s="241"/>
      <c r="B1363" s="241"/>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row>
    <row r="1364" spans="1:49" s="240" customFormat="1" ht="15" customHeight="1" x14ac:dyDescent="0.25">
      <c r="A1364" s="241"/>
      <c r="B1364" s="241"/>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row>
    <row r="1365" spans="1:49" s="240" customFormat="1" ht="15" customHeight="1" x14ac:dyDescent="0.25">
      <c r="A1365" s="241"/>
      <c r="B1365" s="241"/>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row>
    <row r="1366" spans="1:49" s="240" customFormat="1" ht="15" customHeight="1" x14ac:dyDescent="0.25">
      <c r="A1366" s="241"/>
      <c r="B1366" s="241"/>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row>
    <row r="1367" spans="1:49" s="240" customFormat="1" ht="15" customHeight="1" x14ac:dyDescent="0.25">
      <c r="A1367" s="241"/>
      <c r="B1367" s="241"/>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row>
    <row r="1368" spans="1:49" s="240" customFormat="1" ht="15" customHeight="1" x14ac:dyDescent="0.25">
      <c r="A1368" s="241"/>
      <c r="B1368" s="241"/>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row>
    <row r="1369" spans="1:49" s="240" customFormat="1" ht="15" customHeight="1" x14ac:dyDescent="0.25">
      <c r="A1369" s="241"/>
      <c r="B1369" s="241"/>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row>
    <row r="1370" spans="1:49" s="240" customFormat="1" ht="15" customHeight="1" x14ac:dyDescent="0.25">
      <c r="A1370" s="241"/>
      <c r="B1370" s="241"/>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row>
    <row r="1371" spans="1:49" s="240" customFormat="1" ht="15" customHeight="1" x14ac:dyDescent="0.25">
      <c r="A1371" s="241"/>
      <c r="B1371" s="241"/>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row>
    <row r="1372" spans="1:49" s="240" customFormat="1" ht="15" customHeight="1" x14ac:dyDescent="0.25">
      <c r="A1372" s="241"/>
      <c r="B1372" s="241"/>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row>
    <row r="1373" spans="1:49" s="240" customFormat="1" ht="15" customHeight="1" x14ac:dyDescent="0.25">
      <c r="A1373" s="241"/>
      <c r="B1373" s="241"/>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row>
    <row r="1374" spans="1:49" s="240" customFormat="1" ht="15" customHeight="1" x14ac:dyDescent="0.25">
      <c r="A1374" s="241"/>
      <c r="B1374" s="241"/>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row>
    <row r="1375" spans="1:49" s="240" customFormat="1" ht="15" customHeight="1" x14ac:dyDescent="0.25">
      <c r="A1375" s="241"/>
      <c r="B1375" s="241"/>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row>
    <row r="1376" spans="1:49" s="240" customFormat="1" ht="15" customHeight="1" x14ac:dyDescent="0.25">
      <c r="A1376" s="241"/>
      <c r="B1376" s="241"/>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row>
    <row r="1377" spans="1:49" s="240" customFormat="1" ht="15" customHeight="1" x14ac:dyDescent="0.25">
      <c r="A1377" s="241"/>
      <c r="B1377" s="241"/>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row>
    <row r="1378" spans="1:49" s="240" customFormat="1" ht="15" customHeight="1" x14ac:dyDescent="0.25">
      <c r="A1378" s="241"/>
      <c r="B1378" s="241"/>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row>
    <row r="1379" spans="1:49" s="240" customFormat="1" ht="15" customHeight="1" x14ac:dyDescent="0.25">
      <c r="A1379" s="241"/>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row>
    <row r="1380" spans="1:49" s="240" customFormat="1" ht="15" customHeight="1" x14ac:dyDescent="0.25">
      <c r="A1380" s="241"/>
      <c r="B1380" s="241"/>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row>
    <row r="1381" spans="1:49" s="240" customFormat="1" ht="15" customHeight="1" x14ac:dyDescent="0.25">
      <c r="A1381" s="241"/>
      <c r="B1381" s="241"/>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row>
    <row r="1382" spans="1:49" s="240" customFormat="1" ht="15" customHeight="1" x14ac:dyDescent="0.25">
      <c r="A1382" s="241"/>
      <c r="B1382" s="241"/>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row>
    <row r="1383" spans="1:49" s="240" customFormat="1" ht="15" customHeight="1" x14ac:dyDescent="0.25">
      <c r="A1383" s="241"/>
      <c r="B1383" s="241"/>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row>
    <row r="1384" spans="1:49" s="240" customFormat="1" ht="15" customHeight="1" x14ac:dyDescent="0.25">
      <c r="A1384" s="241"/>
      <c r="B1384" s="241"/>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row>
    <row r="1385" spans="1:49" s="240" customFormat="1" ht="15" customHeight="1" x14ac:dyDescent="0.25">
      <c r="A1385" s="241"/>
      <c r="B1385" s="241"/>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row>
    <row r="1386" spans="1:49" s="240" customFormat="1" ht="15" customHeight="1" x14ac:dyDescent="0.25">
      <c r="A1386" s="241"/>
      <c r="B1386" s="241"/>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row>
    <row r="1387" spans="1:49" s="240" customFormat="1" ht="15" customHeight="1" x14ac:dyDescent="0.25">
      <c r="A1387" s="241"/>
      <c r="B1387" s="241"/>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row>
    <row r="1388" spans="1:49" s="240" customFormat="1" ht="15" customHeight="1" x14ac:dyDescent="0.25">
      <c r="A1388" s="241"/>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row>
    <row r="1389" spans="1:49" s="240" customFormat="1" ht="15" customHeight="1" x14ac:dyDescent="0.25">
      <c r="A1389" s="241"/>
      <c r="B1389" s="241"/>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row>
    <row r="1390" spans="1:49" s="240" customFormat="1" ht="15" customHeight="1" x14ac:dyDescent="0.25">
      <c r="A1390" s="241"/>
      <c r="B1390" s="241"/>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row>
    <row r="1391" spans="1:49" s="240" customFormat="1" ht="15" customHeight="1" x14ac:dyDescent="0.25">
      <c r="A1391" s="241"/>
      <c r="B1391" s="241"/>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row>
    <row r="1392" spans="1:49" s="240" customFormat="1" ht="15" customHeight="1" x14ac:dyDescent="0.25">
      <c r="A1392" s="241"/>
      <c r="B1392" s="241"/>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row>
    <row r="1393" spans="1:49" s="240" customFormat="1" ht="15" customHeight="1" x14ac:dyDescent="0.25">
      <c r="A1393" s="241"/>
      <c r="B1393" s="241"/>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row>
    <row r="1394" spans="1:49" s="240" customFormat="1" ht="15" customHeight="1" x14ac:dyDescent="0.25">
      <c r="A1394" s="241"/>
      <c r="B1394" s="241"/>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row>
    <row r="1395" spans="1:49" s="240" customFormat="1" ht="15" customHeight="1" x14ac:dyDescent="0.25">
      <c r="A1395" s="241"/>
      <c r="B1395" s="241"/>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row>
    <row r="1396" spans="1:49" s="240" customFormat="1" ht="15" customHeight="1" x14ac:dyDescent="0.25">
      <c r="A1396" s="241"/>
      <c r="B1396" s="241"/>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row>
    <row r="1397" spans="1:49" s="240" customFormat="1" ht="15" customHeight="1" x14ac:dyDescent="0.25">
      <c r="A1397" s="241"/>
      <c r="B1397" s="241"/>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row>
    <row r="1398" spans="1:49" s="240" customFormat="1" ht="15" customHeight="1" x14ac:dyDescent="0.25">
      <c r="A1398" s="241"/>
      <c r="B1398" s="241"/>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row>
    <row r="1399" spans="1:49" s="240" customFormat="1" ht="15" customHeight="1" x14ac:dyDescent="0.25">
      <c r="A1399" s="241"/>
      <c r="B1399" s="241"/>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row>
    <row r="1400" spans="1:49" s="240" customFormat="1" ht="15" customHeight="1" x14ac:dyDescent="0.25">
      <c r="A1400" s="241"/>
      <c r="B1400" s="241"/>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row>
    <row r="1401" spans="1:49" s="240" customFormat="1" ht="15" customHeight="1" x14ac:dyDescent="0.25">
      <c r="A1401" s="241"/>
      <c r="B1401" s="241"/>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row>
    <row r="1402" spans="1:49" s="240" customFormat="1" ht="15" customHeight="1" x14ac:dyDescent="0.25">
      <c r="A1402" s="241"/>
      <c r="B1402" s="241"/>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row>
    <row r="1403" spans="1:49" s="240" customFormat="1" ht="15" customHeight="1" x14ac:dyDescent="0.25">
      <c r="A1403" s="241"/>
      <c r="B1403" s="241"/>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row>
    <row r="1404" spans="1:49" s="240" customFormat="1" ht="15" customHeight="1" x14ac:dyDescent="0.25">
      <c r="A1404" s="241"/>
      <c r="B1404" s="241"/>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row>
    <row r="1405" spans="1:49" s="240" customFormat="1" ht="15" customHeight="1" x14ac:dyDescent="0.25">
      <c r="A1405" s="241"/>
      <c r="B1405" s="241"/>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row>
    <row r="1406" spans="1:49" s="240" customFormat="1" ht="15" customHeight="1" x14ac:dyDescent="0.25">
      <c r="A1406" s="241"/>
      <c r="B1406" s="241"/>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row>
    <row r="1407" spans="1:49" s="240" customFormat="1" ht="15" customHeight="1" x14ac:dyDescent="0.25">
      <c r="A1407" s="241"/>
      <c r="B1407" s="241"/>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row>
    <row r="1408" spans="1:49" s="240" customFormat="1" ht="15" customHeight="1" x14ac:dyDescent="0.25">
      <c r="A1408" s="241"/>
      <c r="B1408" s="241"/>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row>
    <row r="1409" spans="1:49" s="240" customFormat="1" ht="15" customHeight="1" x14ac:dyDescent="0.25">
      <c r="A1409" s="241"/>
      <c r="B1409" s="241"/>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row>
    <row r="1410" spans="1:49" s="240" customFormat="1" ht="15" customHeight="1" x14ac:dyDescent="0.25">
      <c r="A1410" s="241"/>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row>
    <row r="1411" spans="1:49" s="240" customFormat="1" ht="15" customHeight="1" x14ac:dyDescent="0.25">
      <c r="A1411" s="241"/>
      <c r="B1411" s="241"/>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row>
    <row r="1412" spans="1:49" s="240" customFormat="1" ht="15" customHeight="1" x14ac:dyDescent="0.25">
      <c r="A1412" s="241"/>
      <c r="B1412" s="241"/>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row>
    <row r="1413" spans="1:49" s="240" customFormat="1" ht="15" customHeight="1" x14ac:dyDescent="0.25">
      <c r="A1413" s="241"/>
      <c r="B1413" s="241"/>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row>
    <row r="1414" spans="1:49" s="240" customFormat="1" ht="15" customHeight="1" x14ac:dyDescent="0.25">
      <c r="A1414" s="241"/>
      <c r="B1414" s="241"/>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row>
    <row r="1415" spans="1:49" s="240" customFormat="1" ht="15" customHeight="1" x14ac:dyDescent="0.25">
      <c r="A1415" s="241"/>
      <c r="B1415" s="241"/>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row>
    <row r="1416" spans="1:49" s="240" customFormat="1" ht="15" customHeight="1" x14ac:dyDescent="0.25">
      <c r="A1416" s="241"/>
      <c r="B1416" s="241"/>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row>
    <row r="1417" spans="1:49" s="240" customFormat="1" ht="15" customHeight="1" x14ac:dyDescent="0.25">
      <c r="A1417" s="241"/>
      <c r="B1417" s="241"/>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row>
    <row r="1418" spans="1:49" s="240" customFormat="1" ht="15" customHeight="1" x14ac:dyDescent="0.25">
      <c r="A1418" s="241"/>
      <c r="B1418" s="241"/>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row>
    <row r="1419" spans="1:49" s="240" customFormat="1" ht="15" customHeight="1" x14ac:dyDescent="0.25">
      <c r="A1419" s="241"/>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row>
    <row r="1420" spans="1:49" s="240" customFormat="1" ht="15" customHeight="1" x14ac:dyDescent="0.25">
      <c r="A1420" s="241"/>
      <c r="B1420" s="241"/>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row>
    <row r="1421" spans="1:49" s="240" customFormat="1" ht="15" customHeight="1" x14ac:dyDescent="0.25">
      <c r="A1421" s="241"/>
      <c r="B1421" s="241"/>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row>
    <row r="1422" spans="1:49" s="240" customFormat="1" ht="15" customHeight="1" x14ac:dyDescent="0.25">
      <c r="A1422" s="241"/>
      <c r="B1422" s="241"/>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row>
    <row r="1423" spans="1:49" s="240" customFormat="1" ht="15" customHeight="1" x14ac:dyDescent="0.25">
      <c r="A1423" s="241"/>
      <c r="B1423" s="241"/>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row>
    <row r="1424" spans="1:49" s="240" customFormat="1" ht="15" customHeight="1" x14ac:dyDescent="0.25">
      <c r="A1424" s="241"/>
      <c r="B1424" s="241"/>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row>
    <row r="1425" spans="1:49" s="240" customFormat="1" ht="15" customHeight="1" x14ac:dyDescent="0.25">
      <c r="A1425" s="241"/>
      <c r="B1425" s="241"/>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row>
    <row r="1426" spans="1:49" s="240" customFormat="1" ht="15" customHeight="1" x14ac:dyDescent="0.25">
      <c r="A1426" s="241"/>
      <c r="B1426" s="241"/>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row>
    <row r="1427" spans="1:49" s="240" customFormat="1" ht="15" customHeight="1" x14ac:dyDescent="0.25">
      <c r="A1427" s="241"/>
      <c r="B1427" s="241"/>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row>
    <row r="1428" spans="1:49" s="240" customFormat="1" ht="15" customHeight="1" x14ac:dyDescent="0.25">
      <c r="A1428" s="241"/>
      <c r="B1428" s="241"/>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row>
    <row r="1429" spans="1:49" s="240" customFormat="1" ht="15" customHeight="1" x14ac:dyDescent="0.25">
      <c r="A1429" s="241"/>
      <c r="B1429" s="241"/>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row>
    <row r="1430" spans="1:49" s="240" customFormat="1" ht="15" customHeight="1" x14ac:dyDescent="0.25">
      <c r="A1430" s="241"/>
      <c r="B1430" s="241"/>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row>
    <row r="1431" spans="1:49" s="240" customFormat="1" ht="15" customHeight="1" x14ac:dyDescent="0.25">
      <c r="A1431" s="241"/>
      <c r="B1431" s="241"/>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row>
    <row r="1432" spans="1:49" s="240" customFormat="1" ht="15" customHeight="1" x14ac:dyDescent="0.25">
      <c r="A1432" s="241"/>
      <c r="B1432" s="241"/>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row>
    <row r="1433" spans="1:49" s="240" customFormat="1" ht="15" customHeight="1" x14ac:dyDescent="0.25">
      <c r="A1433" s="241"/>
      <c r="B1433" s="241"/>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row>
    <row r="1434" spans="1:49" s="240" customFormat="1" ht="15" customHeight="1" x14ac:dyDescent="0.25">
      <c r="A1434" s="241"/>
      <c r="B1434" s="241"/>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row>
    <row r="1435" spans="1:49" s="240" customFormat="1" ht="15" customHeight="1" x14ac:dyDescent="0.25">
      <c r="A1435" s="241"/>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row>
    <row r="1436" spans="1:49" s="240" customFormat="1" ht="15" customHeight="1" x14ac:dyDescent="0.25">
      <c r="A1436" s="241"/>
      <c r="B1436" s="241"/>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row>
    <row r="1437" spans="1:49" s="240" customFormat="1" ht="15" customHeight="1" x14ac:dyDescent="0.25">
      <c r="A1437" s="241"/>
      <c r="B1437" s="241"/>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row>
    <row r="1438" spans="1:49" s="240" customFormat="1" ht="15" customHeight="1" x14ac:dyDescent="0.25">
      <c r="A1438" s="241"/>
      <c r="B1438" s="241"/>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row>
    <row r="1439" spans="1:49" s="240" customFormat="1" ht="15" customHeight="1" x14ac:dyDescent="0.25">
      <c r="A1439" s="241"/>
      <c r="B1439" s="241"/>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row>
    <row r="1440" spans="1:49" s="240" customFormat="1" ht="15" customHeight="1" x14ac:dyDescent="0.25">
      <c r="A1440" s="241"/>
      <c r="B1440" s="241"/>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row>
    <row r="1441" spans="1:49" s="240" customFormat="1" ht="15" customHeight="1" x14ac:dyDescent="0.25">
      <c r="A1441" s="241"/>
      <c r="B1441" s="241"/>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row>
    <row r="1442" spans="1:49" s="240" customFormat="1" ht="15" customHeight="1" x14ac:dyDescent="0.25">
      <c r="A1442" s="241"/>
      <c r="B1442" s="241"/>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row>
    <row r="1443" spans="1:49" s="240" customFormat="1" ht="15" customHeight="1" x14ac:dyDescent="0.25"/>
    <row r="1444" spans="1:49" s="240" customFormat="1" ht="15" customHeight="1" x14ac:dyDescent="0.25"/>
    <row r="1445" spans="1:49" s="240" customFormat="1" ht="15" customHeight="1" x14ac:dyDescent="0.25"/>
    <row r="1446" spans="1:49" s="240" customFormat="1" ht="15" customHeight="1" x14ac:dyDescent="0.25"/>
    <row r="1447" spans="1:49" s="240" customFormat="1" ht="15" customHeight="1" x14ac:dyDescent="0.25"/>
    <row r="1448" spans="1:49" s="240" customFormat="1" ht="15" customHeight="1" x14ac:dyDescent="0.25"/>
    <row r="1449" spans="1:49" s="240" customFormat="1" ht="15" customHeight="1" x14ac:dyDescent="0.25"/>
    <row r="1450" spans="1:49" s="240" customFormat="1" ht="15" customHeight="1" x14ac:dyDescent="0.25"/>
    <row r="1451" spans="1:49" s="240" customFormat="1" ht="15" customHeight="1" x14ac:dyDescent="0.25"/>
    <row r="1452" spans="1:49" s="240" customFormat="1" ht="15" customHeight="1" x14ac:dyDescent="0.25"/>
    <row r="1453" spans="1:49" s="240" customFormat="1" ht="15" customHeight="1" x14ac:dyDescent="0.25"/>
    <row r="1454" spans="1:49" s="240" customFormat="1" ht="15" customHeight="1" x14ac:dyDescent="0.25"/>
    <row r="1455" spans="1:49" s="240" customFormat="1" ht="15" customHeight="1" x14ac:dyDescent="0.25"/>
    <row r="1456" spans="1:49"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sheetData>
  <sheetProtection algorithmName="SHA-512" hashValue="DacRkC+uMuM7ulrQtI5SNCybmHdlohwofF0rN8hmruEiiHcbLme0w7BzSW9tnn969vEF2R1to8JJWxh9Hr4mEg==" saltValue="kW6Oj0BTQKtQ+c0QNKySoQ==" spinCount="100000" sheet="1" objects="1" scenarios="1"/>
  <mergeCells count="213">
    <mergeCell ref="C106:AI106"/>
    <mergeCell ref="P105:AI105"/>
    <mergeCell ref="I90:R90"/>
    <mergeCell ref="E95:M95"/>
    <mergeCell ref="P95:U95"/>
    <mergeCell ref="X95:AE95"/>
    <mergeCell ref="E97:R97"/>
    <mergeCell ref="X110:AA110"/>
    <mergeCell ref="AB110:AE110"/>
    <mergeCell ref="AF110:AI110"/>
    <mergeCell ref="C108:K110"/>
    <mergeCell ref="L108:W108"/>
    <mergeCell ref="X108:AI108"/>
    <mergeCell ref="L109:O109"/>
    <mergeCell ref="P109:S109"/>
    <mergeCell ref="T109:W109"/>
    <mergeCell ref="X109:AA109"/>
    <mergeCell ref="AB109:AE109"/>
    <mergeCell ref="P110:S110"/>
    <mergeCell ref="T110:W110"/>
    <mergeCell ref="AF109:AI109"/>
    <mergeCell ref="L110:O110"/>
    <mergeCell ref="W51:AA51"/>
    <mergeCell ref="AB51:AF51"/>
    <mergeCell ref="W52:AA52"/>
    <mergeCell ref="AB52:AF52"/>
    <mergeCell ref="AA54:AI54"/>
    <mergeCell ref="U97:AB97"/>
    <mergeCell ref="AE97:AH97"/>
    <mergeCell ref="E101:M101"/>
    <mergeCell ref="P101:V101"/>
    <mergeCell ref="C59:N59"/>
    <mergeCell ref="O59:AI59"/>
    <mergeCell ref="H51:V52"/>
    <mergeCell ref="C57:AI57"/>
    <mergeCell ref="C58:I58"/>
    <mergeCell ref="J58:AI58"/>
    <mergeCell ref="C56:U56"/>
    <mergeCell ref="V56:AI56"/>
    <mergeCell ref="C51:G52"/>
    <mergeCell ref="AG51:AI51"/>
    <mergeCell ref="AG52:AI52"/>
    <mergeCell ref="C72:I72"/>
    <mergeCell ref="J72:O72"/>
    <mergeCell ref="P72:X72"/>
    <mergeCell ref="Y72:AD72"/>
    <mergeCell ref="U121:Y121"/>
    <mergeCell ref="Z121:AI121"/>
    <mergeCell ref="N124:AI124"/>
    <mergeCell ref="I127:O127"/>
    <mergeCell ref="P127:AI127"/>
    <mergeCell ref="C162:AI162"/>
    <mergeCell ref="C111:G111"/>
    <mergeCell ref="H111:K111"/>
    <mergeCell ref="M111:T111"/>
    <mergeCell ref="C115:AI115"/>
    <mergeCell ref="C117:T117"/>
    <mergeCell ref="U117:AI117"/>
    <mergeCell ref="C118:T118"/>
    <mergeCell ref="U118:Y118"/>
    <mergeCell ref="Z118:AI118"/>
    <mergeCell ref="Q129:AI129"/>
    <mergeCell ref="X130:AI130"/>
    <mergeCell ref="C114:Y114"/>
    <mergeCell ref="C113:AI113"/>
    <mergeCell ref="U111:W111"/>
    <mergeCell ref="Y111:AF111"/>
    <mergeCell ref="AG111:AI111"/>
    <mergeCell ref="C164:AI164"/>
    <mergeCell ref="C132:AI132"/>
    <mergeCell ref="C134:AI138"/>
    <mergeCell ref="C140:AI143"/>
    <mergeCell ref="C159:J159"/>
    <mergeCell ref="L159:AI159"/>
    <mergeCell ref="C160:J160"/>
    <mergeCell ref="Y73:AD73"/>
    <mergeCell ref="AE73:AI73"/>
    <mergeCell ref="AD75:AI75"/>
    <mergeCell ref="AD76:AI76"/>
    <mergeCell ref="C75:H77"/>
    <mergeCell ref="S77:AI77"/>
    <mergeCell ref="C119:T119"/>
    <mergeCell ref="U119:Y119"/>
    <mergeCell ref="Z119:AI119"/>
    <mergeCell ref="C120:T120"/>
    <mergeCell ref="U120:Y120"/>
    <mergeCell ref="Z120:AI120"/>
    <mergeCell ref="L160:AI160"/>
    <mergeCell ref="C163:AI163"/>
    <mergeCell ref="C144:AI146"/>
    <mergeCell ref="C148:AI156"/>
    <mergeCell ref="C121:T121"/>
    <mergeCell ref="AE72:AI72"/>
    <mergeCell ref="C83:V83"/>
    <mergeCell ref="X83:AI83"/>
    <mergeCell ref="C73:I73"/>
    <mergeCell ref="J73:O73"/>
    <mergeCell ref="P73:X73"/>
    <mergeCell ref="C70:I70"/>
    <mergeCell ref="J70:O70"/>
    <mergeCell ref="P70:X70"/>
    <mergeCell ref="Y70:AD70"/>
    <mergeCell ref="AE70:AI70"/>
    <mergeCell ref="C71:I71"/>
    <mergeCell ref="J71:O71"/>
    <mergeCell ref="P71:X71"/>
    <mergeCell ref="Y71:AD71"/>
    <mergeCell ref="AE71:AI71"/>
    <mergeCell ref="C79:AI79"/>
    <mergeCell ref="I81:AI81"/>
    <mergeCell ref="X82:AI82"/>
    <mergeCell ref="M63:R63"/>
    <mergeCell ref="AA63:AI63"/>
    <mergeCell ref="C69:I69"/>
    <mergeCell ref="J69:O69"/>
    <mergeCell ref="P69:X69"/>
    <mergeCell ref="Y69:AD69"/>
    <mergeCell ref="AE69:AI69"/>
    <mergeCell ref="C65:AI65"/>
    <mergeCell ref="C67:AI67"/>
    <mergeCell ref="C68:I68"/>
    <mergeCell ref="J68:O68"/>
    <mergeCell ref="P68:X68"/>
    <mergeCell ref="Y68:AD68"/>
    <mergeCell ref="AE68:AI68"/>
    <mergeCell ref="AG46:AI46"/>
    <mergeCell ref="W45:AA45"/>
    <mergeCell ref="AB45:AF45"/>
    <mergeCell ref="W46:AA46"/>
    <mergeCell ref="AB46:AF46"/>
    <mergeCell ref="H45:V46"/>
    <mergeCell ref="W48:AA48"/>
    <mergeCell ref="AB48:AF48"/>
    <mergeCell ref="H47:V48"/>
    <mergeCell ref="AG45:AI45"/>
    <mergeCell ref="H49:V50"/>
    <mergeCell ref="C49:G50"/>
    <mergeCell ref="AG49:AI49"/>
    <mergeCell ref="AG50:AI50"/>
    <mergeCell ref="C40:AI40"/>
    <mergeCell ref="W49:AA49"/>
    <mergeCell ref="AB49:AF49"/>
    <mergeCell ref="W50:AA50"/>
    <mergeCell ref="AB50:AF50"/>
    <mergeCell ref="C47:G48"/>
    <mergeCell ref="AG47:AI47"/>
    <mergeCell ref="AG48:AI48"/>
    <mergeCell ref="W47:AA47"/>
    <mergeCell ref="AB47:AF47"/>
    <mergeCell ref="C42:G42"/>
    <mergeCell ref="AB42:AF42"/>
    <mergeCell ref="W42:AA42"/>
    <mergeCell ref="W43:AA43"/>
    <mergeCell ref="AB43:AF43"/>
    <mergeCell ref="W44:AA44"/>
    <mergeCell ref="AB44:AF44"/>
    <mergeCell ref="H42:V42"/>
    <mergeCell ref="H43:V44"/>
    <mergeCell ref="C45:G46"/>
    <mergeCell ref="AL42:BB43"/>
    <mergeCell ref="C43:G44"/>
    <mergeCell ref="AG43:AI43"/>
    <mergeCell ref="AG44:AI44"/>
    <mergeCell ref="AG42:AI42"/>
    <mergeCell ref="G20:AI20"/>
    <mergeCell ref="C17:AI17"/>
    <mergeCell ref="D18:V18"/>
    <mergeCell ref="M19:AI19"/>
    <mergeCell ref="AD35:AI35"/>
    <mergeCell ref="V37:AC37"/>
    <mergeCell ref="C26:I26"/>
    <mergeCell ref="J26:AI26"/>
    <mergeCell ref="C33:AI33"/>
    <mergeCell ref="G35:AB35"/>
    <mergeCell ref="AE22:AI22"/>
    <mergeCell ref="W23:AI23"/>
    <mergeCell ref="G22:AB22"/>
    <mergeCell ref="H23:S23"/>
    <mergeCell ref="M37:Q37"/>
    <mergeCell ref="B2:AJ2"/>
    <mergeCell ref="B4:AJ4"/>
    <mergeCell ref="C6:AI6"/>
    <mergeCell ref="L7:AI7"/>
    <mergeCell ref="M11:Q11"/>
    <mergeCell ref="V11:AC11"/>
    <mergeCell ref="G12:M12"/>
    <mergeCell ref="H11:I11"/>
    <mergeCell ref="AG11:AI11"/>
    <mergeCell ref="R12:AI12"/>
    <mergeCell ref="R15:AI15"/>
    <mergeCell ref="C60:AI60"/>
    <mergeCell ref="AE37:AI37"/>
    <mergeCell ref="C38:F38"/>
    <mergeCell ref="G38:N38"/>
    <mergeCell ref="O38:Q38"/>
    <mergeCell ref="BA7:BC7"/>
    <mergeCell ref="G8:AI8"/>
    <mergeCell ref="G9:AB9"/>
    <mergeCell ref="W10:AI10"/>
    <mergeCell ref="C21:I21"/>
    <mergeCell ref="J21:AI21"/>
    <mergeCell ref="AE9:AI9"/>
    <mergeCell ref="H10:S10"/>
    <mergeCell ref="R38:AI38"/>
    <mergeCell ref="G36:S36"/>
    <mergeCell ref="W36:AI36"/>
    <mergeCell ref="AG24:AI24"/>
    <mergeCell ref="G25:M25"/>
    <mergeCell ref="R25:AI25"/>
    <mergeCell ref="V24:AC24"/>
    <mergeCell ref="H24:I24"/>
    <mergeCell ref="M24:P24"/>
    <mergeCell ref="G37:J37"/>
  </mergeCells>
  <conditionalFormatting sqref="J21:AI21">
    <cfRule type="expression" dxfId="64" priority="3">
      <formula>$J$21="Informar"</formula>
    </cfRule>
  </conditionalFormatting>
  <conditionalFormatting sqref="V11">
    <cfRule type="expression" dxfId="63" priority="4" stopIfTrue="1">
      <formula>$V$37="Selecionar"</formula>
    </cfRule>
  </conditionalFormatting>
  <conditionalFormatting sqref="V24">
    <cfRule type="expression" dxfId="62" priority="2" stopIfTrue="1">
      <formula>$V$37="Selecionar"</formula>
    </cfRule>
  </conditionalFormatting>
  <conditionalFormatting sqref="V37:AC37">
    <cfRule type="expression" dxfId="61" priority="27" stopIfTrue="1">
      <formula>$V$37="Selecionar"</formula>
    </cfRule>
  </conditionalFormatting>
  <conditionalFormatting sqref="X82:AI82">
    <cfRule type="expression" dxfId="60" priority="18">
      <formula>$X$82="Selecionar"</formula>
    </cfRule>
  </conditionalFormatting>
  <conditionalFormatting sqref="AP19:BQ19">
    <cfRule type="expression" dxfId="59" priority="30" stopIfTrue="1">
      <formula>$BA$7="OCULTAR"</formula>
    </cfRule>
  </conditionalFormatting>
  <conditionalFormatting sqref="AP8:FI16">
    <cfRule type="expression" dxfId="58" priority="13" stopIfTrue="1">
      <formula>$BA$7="OCULTAR"</formula>
    </cfRule>
  </conditionalFormatting>
  <conditionalFormatting sqref="AP18:FI18 BU19:FI34 AP20:BT34 BC42:FI43 AV441:FI441">
    <cfRule type="expression" dxfId="57" priority="32" stopIfTrue="1">
      <formula>$BA$7="OCULTAR"</formula>
    </cfRule>
  </conditionalFormatting>
  <conditionalFormatting sqref="AP35:FI41">
    <cfRule type="expression" dxfId="56" priority="23" stopIfTrue="1">
      <formula>$BA$7="OCULTAR"</formula>
    </cfRule>
  </conditionalFormatting>
  <conditionalFormatting sqref="AP44:FI440">
    <cfRule type="expression" dxfId="55" priority="1" stopIfTrue="1">
      <formula>$BA$7="OCULTAR"</formula>
    </cfRule>
  </conditionalFormatting>
  <conditionalFormatting sqref="AT8:AT16">
    <cfRule type="expression" dxfId="54" priority="14" stopIfTrue="1">
      <formula>#REF!="OCULTAR"</formula>
    </cfRule>
  </conditionalFormatting>
  <conditionalFormatting sqref="AT18 AT20:AT34">
    <cfRule type="expression" dxfId="53" priority="33" stopIfTrue="1">
      <formula>#REF!="OCULTAR"</formula>
    </cfRule>
  </conditionalFormatting>
  <conditionalFormatting sqref="AT19">
    <cfRule type="expression" dxfId="52" priority="31" stopIfTrue="1">
      <formula>#REF!="OCULTAR"</formula>
    </cfRule>
  </conditionalFormatting>
  <conditionalFormatting sqref="AT35:AT41">
    <cfRule type="expression" dxfId="51" priority="24" stopIfTrue="1">
      <formula>#REF!="OCULTAR"</formula>
    </cfRule>
  </conditionalFormatting>
  <dataValidations count="5">
    <dataValidation type="list" allowBlank="1" showInputMessage="1" showErrorMessage="1" sqref="H111:K111" xr:uid="{E713B1AB-3FA5-4791-9A6B-72A398714834}">
      <formula1>$G$170:$G$173</formula1>
    </dataValidation>
    <dataValidation type="list" allowBlank="1" showInputMessage="1" showErrorMessage="1" prompt="Selecionar" sqref="C118:T121" xr:uid="{AC92FF7D-7F49-4DCE-A0EA-16728988940C}">
      <formula1>$I$182:$I$186</formula1>
    </dataValidation>
    <dataValidation type="list" allowBlank="1" showInputMessage="1" showErrorMessage="1" sqref="BA7:BC7" xr:uid="{6C321BD8-FD76-4188-8D20-C67786E97071}">
      <formula1>$B$185:$B$186</formula1>
    </dataValidation>
    <dataValidation type="list" allowBlank="1" showInputMessage="1" showErrorMessage="1" prompt="Escolher município com maior percentual da área do empreendimento" sqref="X82:AI82" xr:uid="{773F49E6-618F-466D-B70B-2AD07E16408C}">
      <formula1>$U$169:$U$1022</formula1>
    </dataValidation>
    <dataValidation type="list" allowBlank="1" showInputMessage="1" showErrorMessage="1" error="Selecionar" prompt="Especificar tipo de licença." sqref="J69:O73" xr:uid="{BF922E07-8154-4B19-AB79-1746BD95384A}">
      <formula1>$M$169:$M$181</formula1>
    </dataValidation>
  </dataValidations>
  <hyperlinks>
    <hyperlink ref="AA54" location="'Tela 10 - Adicionais'!A1" display="Sim. Utilizar quadro na Tela 10." xr:uid="{56C2523C-9396-47C0-A662-7AB8173AA469}"/>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6" min="1" max="35" man="1"/>
    <brk id="131" min="1" max="3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29</vt:i4>
      </vt:variant>
    </vt:vector>
  </HeadingPairs>
  <TitlesOfParts>
    <vt:vector size="45" baseType="lpstr">
      <vt:lpstr>Introdução</vt:lpstr>
      <vt:lpstr>TELA 1</vt:lpstr>
      <vt:lpstr>TELA 2</vt:lpstr>
      <vt:lpstr>Documentos gerais</vt:lpstr>
      <vt:lpstr>auxiliar</vt:lpstr>
      <vt:lpstr>municipal</vt:lpstr>
      <vt:lpstr>TELA 3</vt:lpstr>
      <vt:lpstr>Tela 4 - LAS Cadastro</vt:lpstr>
      <vt:lpstr>Tela 5 - LAS RAS</vt:lpstr>
      <vt:lpstr>Tela 6 - LA</vt:lpstr>
      <vt:lpstr>Tela 7 - Renovação</vt:lpstr>
      <vt:lpstr>Tela 8 - Transporte</vt:lpstr>
      <vt:lpstr>Tela 10 - Dispensa</vt:lpstr>
      <vt:lpstr>Tela 11- Adicionais</vt:lpstr>
      <vt:lpstr>DN217</vt:lpstr>
      <vt:lpstr>auxdisp</vt:lpstr>
      <vt:lpstr>Introdução!Area_de_impressao</vt:lpstr>
      <vt:lpstr>'TELA 1'!Area_de_impressao</vt:lpstr>
      <vt:lpstr>'Tela 10 - Dispensa'!Area_de_impressao</vt:lpstr>
      <vt:lpstr>'Tela 11- Adicionais'!Area_de_impressao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Transporte'!Area_de_impressao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10 - Dispensa'!motivo</vt:lpstr>
      <vt:lpstr>'Tela 4 - LAS Cadastro'!motivo</vt:lpstr>
      <vt:lpstr>'Tela 5 - LAS RAS'!motivo</vt:lpstr>
      <vt:lpstr>'Tela 6 - LA'!motivo</vt:lpstr>
      <vt:lpstr>'Tela 7 - Renovação'!motivo</vt:lpstr>
      <vt:lpstr>'Tela 8 - Transporte'!motivo</vt:lpstr>
      <vt:lpstr>auxiliar!um</vt:lpstr>
      <vt:lpstr>auxiliar!zero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Carla Coelho</dc:creator>
  <cp:lastModifiedBy>MEIO AMBIENTE</cp:lastModifiedBy>
  <cp:lastPrinted>2025-01-08T17:29:08Z</cp:lastPrinted>
  <dcterms:created xsi:type="dcterms:W3CDTF">2017-05-12T20:38:45Z</dcterms:created>
  <dcterms:modified xsi:type="dcterms:W3CDTF">2025-08-04T15:16:58Z</dcterms:modified>
</cp:coreProperties>
</file>